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I:\Tour\GHOST\INVENTORY TRACKER\2025\"/>
    </mc:Choice>
  </mc:AlternateContent>
  <xr:revisionPtr revIDLastSave="0" documentId="13_ncr:1_{F43AC677-849C-4A95-A258-1AB2DA58D2C0}" xr6:coauthVersionLast="47" xr6:coauthVersionMax="47" xr10:uidLastSave="{00000000-0000-0000-0000-000000000000}"/>
  <bookViews>
    <workbookView xWindow="-120" yWindow="-120" windowWidth="29040" windowHeight="17640" tabRatio="850" firstSheet="15" activeTab="23" xr2:uid="{00000000-000D-0000-FFFF-FFFF00000000}"/>
  </bookViews>
  <sheets>
    <sheet name="Tour Dates" sheetId="52" r:id="rId1"/>
    <sheet name="Inventory" sheetId="1" r:id="rId2"/>
    <sheet name="NORTH AMERICA" sheetId="116" r:id="rId3"/>
    <sheet name="COGS NEW TEMPLATE" sheetId="107" r:id="rId4"/>
    <sheet name="Selling Prices" sheetId="64" r:id="rId5"/>
    <sheet name="Projection Sheet" sheetId="65" r:id="rId6"/>
    <sheet name="MIAMI HOUSTON" sheetId="117" r:id="rId7"/>
    <sheet name="CLEVE HOUSTON" sheetId="118" r:id="rId8"/>
    <sheet name="EVENT T ORDERS" sheetId="119" r:id="rId9"/>
    <sheet name="DET HOUSTON" sheetId="120" r:id="rId10"/>
    <sheet name="ST PAUL HOUSTON" sheetId="121" r:id="rId11"/>
    <sheet name="DENVER HOUSTON" sheetId="122" r:id="rId12"/>
    <sheet name="VEGAS HOUSTON" sheetId="123" r:id="rId13"/>
    <sheet name="AUST HOUSTON" sheetId="124" r:id="rId14"/>
    <sheet name="BLK T ADMAT ITIN" sheetId="2" r:id="rId15"/>
    <sheet name="BLK T SKELETA ITIN" sheetId="3" r:id="rId16"/>
    <sheet name="BLK T EMERITUS ITIN" sheetId="4" r:id="rId17"/>
    <sheet name="TANK TOP" sheetId="5" r:id="rId18"/>
    <sheet name="LADIES CROP TOP" sheetId="6" r:id="rId19"/>
    <sheet name="LADIES RAGLAN " sheetId="7" r:id="rId20"/>
    <sheet name="7" sheetId="8" r:id="rId21"/>
    <sheet name="BATWING HOODY" sheetId="22" r:id="rId22"/>
    <sheet name="PO HOODY" sheetId="21" r:id="rId23"/>
    <sheet name="SHORTS BLK" sheetId="20" r:id="rId24"/>
    <sheet name="TIE DYE T" sheetId="19" r:id="rId25"/>
    <sheet name="CRYSTAL WASHED T" sheetId="18" r:id="rId26"/>
    <sheet name="OIL WASHED T" sheetId="17" r:id="rId27"/>
    <sheet name="SHORTS RED" sheetId="16" r:id="rId28"/>
    <sheet name="TAMPA" sheetId="15" r:id="rId29"/>
    <sheet name="PHILLY" sheetId="14" r:id="rId30"/>
    <sheet name="BOSTON" sheetId="13" r:id="rId31"/>
    <sheet name="NEW YORK" sheetId="12" r:id="rId32"/>
    <sheet name="CHICAGO" sheetId="11" r:id="rId33"/>
    <sheet name="20" sheetId="10" r:id="rId34"/>
    <sheet name="21" sheetId="9" r:id="rId35"/>
    <sheet name="HAT" sheetId="33" r:id="rId36"/>
    <sheet name="MASK" sheetId="32" r:id="rId37"/>
    <sheet name="PLUSHIE" sheetId="31" r:id="rId38"/>
    <sheet name="CLEAR SLING BAG" sheetId="30" r:id="rId39"/>
    <sheet name="CHOKER" sheetId="29" r:id="rId40"/>
    <sheet name="KEYCHAIN" sheetId="28" r:id="rId41"/>
    <sheet name="PATCH SET" sheetId="27" r:id="rId42"/>
    <sheet name="TOUR PROGRAM" sheetId="26" r:id="rId43"/>
    <sheet name="COMIC BOOK #1" sheetId="24" r:id="rId44"/>
    <sheet name="COMIC BOOK #2" sheetId="23" r:id="rId45"/>
    <sheet name="COMIC BOOK #3" sheetId="42" r:id="rId46"/>
    <sheet name="COMIC BOOK #4" sheetId="41" r:id="rId47"/>
    <sheet name="FOILED COMIC BOOK #2" sheetId="39" r:id="rId48"/>
    <sheet name="FOILED COMIC BOOK #3" sheetId="38" r:id="rId49"/>
    <sheet name="FOILED COMIC BOOK #4" sheetId="37" r:id="rId50"/>
    <sheet name="ROLLING STONE" sheetId="35" r:id="rId51"/>
    <sheet name="LP SKELETA POLTER" sheetId="25" r:id="rId52"/>
    <sheet name="CD" sheetId="36" r:id="rId53"/>
    <sheet name="BLK STANDARD LP" sheetId="34" r:id="rId54"/>
    <sheet name="PURPLE LP LENTICULAR" sheetId="47" r:id="rId55"/>
    <sheet name="CASSETTE" sheetId="46" r:id="rId56"/>
    <sheet name="35" sheetId="40" r:id="rId57"/>
    <sheet name="44" sheetId="45" r:id="rId58"/>
    <sheet name="45" sheetId="44" r:id="rId59"/>
    <sheet name="46" sheetId="43" r:id="rId60"/>
    <sheet name="47" sheetId="51" r:id="rId61"/>
    <sheet name="48" sheetId="49" r:id="rId62"/>
    <sheet name="49" sheetId="48" r:id="rId63"/>
    <sheet name="50" sheetId="50" r:id="rId64"/>
    <sheet name="51" sheetId="53" r:id="rId65"/>
    <sheet name="52" sheetId="54" r:id="rId66"/>
    <sheet name="53" sheetId="55" r:id="rId67"/>
    <sheet name="54" sheetId="56" r:id="rId68"/>
    <sheet name="55" sheetId="57" r:id="rId69"/>
    <sheet name="56" sheetId="58" r:id="rId70"/>
    <sheet name="57" sheetId="59" r:id="rId71"/>
    <sheet name="58" sheetId="60" r:id="rId72"/>
    <sheet name="59" sheetId="61" r:id="rId73"/>
    <sheet name="60" sheetId="62" r:id="rId74"/>
    <sheet name="61" sheetId="67" r:id="rId75"/>
    <sheet name="62" sheetId="68" r:id="rId76"/>
    <sheet name="63" sheetId="69" r:id="rId77"/>
    <sheet name="64" sheetId="70" r:id="rId78"/>
    <sheet name="65" sheetId="71" r:id="rId79"/>
    <sheet name="66" sheetId="72" r:id="rId80"/>
    <sheet name="67" sheetId="73" r:id="rId81"/>
    <sheet name="68" sheetId="74" r:id="rId82"/>
    <sheet name="69" sheetId="75" r:id="rId83"/>
    <sheet name="70" sheetId="76" r:id="rId84"/>
    <sheet name="71" sheetId="77" r:id="rId85"/>
    <sheet name="72" sheetId="78" r:id="rId86"/>
    <sheet name="73" sheetId="79" r:id="rId87"/>
    <sheet name="74" sheetId="80" r:id="rId88"/>
    <sheet name="75" sheetId="81" r:id="rId89"/>
    <sheet name="76" sheetId="82" r:id="rId90"/>
    <sheet name="77" sheetId="83" r:id="rId91"/>
    <sheet name="78" sheetId="84" r:id="rId92"/>
    <sheet name="79" sheetId="85" r:id="rId93"/>
    <sheet name="80" sheetId="86" r:id="rId94"/>
    <sheet name="81" sheetId="87" r:id="rId95"/>
    <sheet name="82" sheetId="88" r:id="rId96"/>
    <sheet name="83" sheetId="89" r:id="rId97"/>
    <sheet name="84" sheetId="90" r:id="rId98"/>
    <sheet name="85" sheetId="91" r:id="rId99"/>
    <sheet name="86" sheetId="92" r:id="rId100"/>
    <sheet name="87" sheetId="93" r:id="rId101"/>
    <sheet name="88" sheetId="94" r:id="rId102"/>
    <sheet name="89" sheetId="95" r:id="rId103"/>
    <sheet name="90" sheetId="96" r:id="rId104"/>
    <sheet name="91" sheetId="97" r:id="rId105"/>
    <sheet name="92" sheetId="98" r:id="rId106"/>
    <sheet name="93" sheetId="99" r:id="rId107"/>
    <sheet name="94" sheetId="100" r:id="rId108"/>
    <sheet name="95" sheetId="101" r:id="rId109"/>
    <sheet name="96" sheetId="102" r:id="rId110"/>
    <sheet name="97" sheetId="103" r:id="rId111"/>
    <sheet name="98" sheetId="104" r:id="rId112"/>
    <sheet name="99" sheetId="105" r:id="rId113"/>
    <sheet name="100" sheetId="106" r:id="rId114"/>
    <sheet name="Read Before Printing Tour Chart" sheetId="113" r:id="rId115"/>
    <sheet name="Tour Gross Sales" sheetId="108" r:id="rId116"/>
    <sheet name="Tour P-Heads" sheetId="109" r:id="rId117"/>
    <sheet name="Product Ratios" sheetId="111" r:id="rId118"/>
    <sheet name="Product %" sheetId="110" r:id="rId119"/>
  </sheets>
  <externalReferences>
    <externalReference r:id="rId120"/>
  </externalReferences>
  <definedNames>
    <definedName name="_xlnm._FilterDatabase" localSheetId="118" hidden="1">'Product %'!$B$7:$B$37</definedName>
    <definedName name="_xlnm._FilterDatabase" localSheetId="117" hidden="1">'Product Ratios'!$B$6:$B$36</definedName>
    <definedName name="_xlnm._FilterDatabase" localSheetId="115" hidden="1">'Tour Gross Sales'!$C$6:$C$67</definedName>
    <definedName name="_xlnm._FilterDatabase" localSheetId="116" hidden="1">'Tour P-Heads'!$C$6:$C$36</definedName>
    <definedName name="CompanyAddress">[1]Settings!$C$10</definedName>
    <definedName name="CompanyName">'[1]Tour Info'!$F$6</definedName>
    <definedName name="_xlnm.Print_Area" localSheetId="3">'COGS NEW TEMPLATE'!$A$1:$N$113</definedName>
    <definedName name="_xlnm.Print_Area" localSheetId="2">'NORTH AMERICA'!$A:$L</definedName>
    <definedName name="_xlnm.Print_Area" localSheetId="117">'Product Ratios'!$A$1:$G$106</definedName>
    <definedName name="_xlnm.Print_Titles" localSheetId="117">'Product Ratios'!$6:$6</definedName>
    <definedName name="Rates">[1]Settings!$C$2:$C$7</definedName>
    <definedName name="YesNo">[1]Settings!$C$15:$C$16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42" i="20" l="1"/>
  <c r="AC42" i="20"/>
  <c r="AB42" i="20"/>
  <c r="AA42" i="20"/>
  <c r="Z42" i="20"/>
  <c r="Y42" i="20"/>
  <c r="X42" i="20"/>
  <c r="A29" i="109" l="1"/>
  <c r="A30" i="109"/>
  <c r="A31" i="109"/>
  <c r="A32" i="109"/>
  <c r="A33" i="109"/>
  <c r="R22" i="4"/>
  <c r="C60" i="124"/>
  <c r="AB59" i="124"/>
  <c r="U59" i="124"/>
  <c r="B59" i="124"/>
  <c r="A59" i="124"/>
  <c r="AB58" i="124"/>
  <c r="U58" i="124"/>
  <c r="B58" i="124"/>
  <c r="A58" i="124"/>
  <c r="AB57" i="124"/>
  <c r="U57" i="124"/>
  <c r="B57" i="124"/>
  <c r="A57" i="124"/>
  <c r="AB56" i="124"/>
  <c r="U56" i="124"/>
  <c r="B56" i="124"/>
  <c r="A56" i="124"/>
  <c r="AB55" i="124"/>
  <c r="U55" i="124"/>
  <c r="B55" i="124"/>
  <c r="A55" i="124"/>
  <c r="AB54" i="124"/>
  <c r="U54" i="124"/>
  <c r="B54" i="124"/>
  <c r="A54" i="124"/>
  <c r="AB53" i="124"/>
  <c r="U53" i="124"/>
  <c r="B53" i="124"/>
  <c r="A53" i="124"/>
  <c r="AB52" i="124"/>
  <c r="U52" i="124"/>
  <c r="B52" i="124"/>
  <c r="A52" i="124"/>
  <c r="AB51" i="124"/>
  <c r="U51" i="124"/>
  <c r="B51" i="124"/>
  <c r="A51" i="124"/>
  <c r="AB50" i="124"/>
  <c r="U50" i="124"/>
  <c r="B50" i="124"/>
  <c r="A50" i="124"/>
  <c r="AB49" i="124"/>
  <c r="U49" i="124"/>
  <c r="B49" i="124"/>
  <c r="A49" i="124"/>
  <c r="AB48" i="124"/>
  <c r="U48" i="124"/>
  <c r="B48" i="124"/>
  <c r="A48" i="124"/>
  <c r="AB47" i="124"/>
  <c r="U47" i="124"/>
  <c r="B47" i="124"/>
  <c r="A47" i="124"/>
  <c r="AB46" i="124"/>
  <c r="U46" i="124"/>
  <c r="B46" i="124"/>
  <c r="A46" i="124"/>
  <c r="AB45" i="124"/>
  <c r="U45" i="124"/>
  <c r="B45" i="124"/>
  <c r="A45" i="124"/>
  <c r="AB44" i="124"/>
  <c r="U44" i="124"/>
  <c r="B44" i="124"/>
  <c r="A44" i="124"/>
  <c r="AB43" i="124"/>
  <c r="U43" i="124"/>
  <c r="B43" i="124"/>
  <c r="A43" i="124"/>
  <c r="U42" i="124"/>
  <c r="B42" i="124"/>
  <c r="A42" i="124"/>
  <c r="U41" i="124"/>
  <c r="B41" i="124"/>
  <c r="A41" i="124"/>
  <c r="U40" i="124"/>
  <c r="B40" i="124"/>
  <c r="A40" i="124"/>
  <c r="U39" i="124"/>
  <c r="B39" i="124"/>
  <c r="A39" i="124"/>
  <c r="U38" i="124"/>
  <c r="B38" i="124"/>
  <c r="A38" i="124"/>
  <c r="U37" i="124"/>
  <c r="B37" i="124"/>
  <c r="A37" i="124"/>
  <c r="AB36" i="124"/>
  <c r="U36" i="124"/>
  <c r="B36" i="124"/>
  <c r="A36" i="124"/>
  <c r="AB35" i="124"/>
  <c r="U35" i="124"/>
  <c r="B35" i="124"/>
  <c r="A35" i="124"/>
  <c r="AB34" i="124"/>
  <c r="U34" i="124"/>
  <c r="B34" i="124"/>
  <c r="A34" i="124"/>
  <c r="AM33" i="124"/>
  <c r="AL33" i="124"/>
  <c r="AK33" i="124"/>
  <c r="AB33" i="124"/>
  <c r="U33" i="124"/>
  <c r="B33" i="124"/>
  <c r="A33" i="124"/>
  <c r="AP32" i="124"/>
  <c r="AJ32" i="124"/>
  <c r="AI32" i="124"/>
  <c r="AH32" i="124"/>
  <c r="AG32" i="124"/>
  <c r="AB32" i="124"/>
  <c r="U32" i="124"/>
  <c r="B32" i="124"/>
  <c r="A32" i="124"/>
  <c r="AP31" i="124"/>
  <c r="AJ31" i="124"/>
  <c r="AI31" i="124"/>
  <c r="AH31" i="124"/>
  <c r="AG31" i="124"/>
  <c r="AB31" i="124"/>
  <c r="U31" i="124"/>
  <c r="B31" i="124"/>
  <c r="A31" i="124"/>
  <c r="AP30" i="124"/>
  <c r="AJ30" i="124"/>
  <c r="AI30" i="124"/>
  <c r="AH30" i="124"/>
  <c r="AG30" i="124"/>
  <c r="AB30" i="124"/>
  <c r="U30" i="124"/>
  <c r="B30" i="124"/>
  <c r="A30" i="124"/>
  <c r="AP29" i="124"/>
  <c r="AJ29" i="124"/>
  <c r="AI29" i="124"/>
  <c r="AH29" i="124"/>
  <c r="AG29" i="124"/>
  <c r="AB29" i="124"/>
  <c r="U29" i="124"/>
  <c r="B29" i="124"/>
  <c r="A29" i="124"/>
  <c r="AP28" i="124"/>
  <c r="AJ28" i="124"/>
  <c r="AI28" i="124"/>
  <c r="AH28" i="124"/>
  <c r="AG28" i="124"/>
  <c r="AB28" i="124"/>
  <c r="U28" i="124"/>
  <c r="B28" i="124"/>
  <c r="A28" i="124"/>
  <c r="AP27" i="124"/>
  <c r="AJ27" i="124"/>
  <c r="AI27" i="124"/>
  <c r="AH27" i="124"/>
  <c r="AG27" i="124"/>
  <c r="AB27" i="124"/>
  <c r="U27" i="124"/>
  <c r="B27" i="124"/>
  <c r="A27" i="124"/>
  <c r="AP26" i="124"/>
  <c r="AJ26" i="124"/>
  <c r="AI26" i="124"/>
  <c r="AH26" i="124"/>
  <c r="AG26" i="124"/>
  <c r="AB26" i="124"/>
  <c r="U26" i="124"/>
  <c r="B26" i="124"/>
  <c r="A26" i="124"/>
  <c r="AP25" i="124"/>
  <c r="AJ25" i="124"/>
  <c r="AI25" i="124"/>
  <c r="AH25" i="124"/>
  <c r="AG25" i="124"/>
  <c r="AB25" i="124"/>
  <c r="U25" i="124"/>
  <c r="B25" i="124"/>
  <c r="A25" i="124"/>
  <c r="AP24" i="124"/>
  <c r="AJ24" i="124"/>
  <c r="AI24" i="124"/>
  <c r="AH24" i="124"/>
  <c r="AG24" i="124"/>
  <c r="AB24" i="124"/>
  <c r="B24" i="124"/>
  <c r="A24" i="124"/>
  <c r="AP23" i="124"/>
  <c r="AJ23" i="124"/>
  <c r="AI23" i="124"/>
  <c r="AH23" i="124"/>
  <c r="AG23" i="124"/>
  <c r="AB23" i="124"/>
  <c r="U23" i="124"/>
  <c r="B23" i="124"/>
  <c r="A23" i="124"/>
  <c r="AP22" i="124"/>
  <c r="AJ22" i="124"/>
  <c r="AI22" i="124"/>
  <c r="AH22" i="124"/>
  <c r="AG22" i="124"/>
  <c r="AB22" i="124"/>
  <c r="U22" i="124"/>
  <c r="B22" i="124"/>
  <c r="A22" i="124"/>
  <c r="AP21" i="124"/>
  <c r="AJ21" i="124"/>
  <c r="AI21" i="124"/>
  <c r="AH21" i="124"/>
  <c r="AG21" i="124"/>
  <c r="AB21" i="124"/>
  <c r="U21" i="124"/>
  <c r="B21" i="124"/>
  <c r="A21" i="124"/>
  <c r="AP20" i="124"/>
  <c r="AJ20" i="124"/>
  <c r="AI20" i="124"/>
  <c r="AH20" i="124"/>
  <c r="AG20" i="124"/>
  <c r="AB20" i="124"/>
  <c r="U20" i="124"/>
  <c r="B20" i="124"/>
  <c r="A20" i="124"/>
  <c r="AP19" i="124"/>
  <c r="AJ19" i="124"/>
  <c r="AI19" i="124"/>
  <c r="AH19" i="124"/>
  <c r="AG19" i="124"/>
  <c r="AB19" i="124"/>
  <c r="B19" i="124"/>
  <c r="A19" i="124"/>
  <c r="AP18" i="124"/>
  <c r="AJ18" i="124"/>
  <c r="AI18" i="124"/>
  <c r="AH18" i="124"/>
  <c r="AG18" i="124"/>
  <c r="AB18" i="124"/>
  <c r="U18" i="124"/>
  <c r="B18" i="124"/>
  <c r="A18" i="124"/>
  <c r="AP17" i="124"/>
  <c r="AJ17" i="124"/>
  <c r="AI17" i="124"/>
  <c r="AH17" i="124"/>
  <c r="AG17" i="124"/>
  <c r="AB17" i="124"/>
  <c r="U17" i="124"/>
  <c r="B17" i="124"/>
  <c r="A17" i="124"/>
  <c r="AP16" i="124"/>
  <c r="AJ16" i="124"/>
  <c r="AI16" i="124"/>
  <c r="AH16" i="124"/>
  <c r="AG16" i="124"/>
  <c r="AB16" i="124"/>
  <c r="U16" i="124"/>
  <c r="B16" i="124"/>
  <c r="A16" i="124"/>
  <c r="AP15" i="124"/>
  <c r="AJ15" i="124"/>
  <c r="AI15" i="124"/>
  <c r="AH15" i="124"/>
  <c r="AG15" i="124"/>
  <c r="AB15" i="124"/>
  <c r="U15" i="124"/>
  <c r="B15" i="124"/>
  <c r="A15" i="124"/>
  <c r="AP14" i="124"/>
  <c r="AJ14" i="124"/>
  <c r="AI14" i="124"/>
  <c r="AH14" i="124"/>
  <c r="AG14" i="124"/>
  <c r="AP13" i="124"/>
  <c r="AJ13" i="124"/>
  <c r="AI13" i="124"/>
  <c r="AH13" i="124"/>
  <c r="AG13" i="124"/>
  <c r="S13" i="124"/>
  <c r="R13" i="124"/>
  <c r="Q13" i="124"/>
  <c r="P13" i="124"/>
  <c r="C13" i="124"/>
  <c r="AP12" i="124"/>
  <c r="AJ12" i="124"/>
  <c r="AI12" i="124"/>
  <c r="AH12" i="124"/>
  <c r="AG12" i="124"/>
  <c r="AP11" i="124"/>
  <c r="AJ11" i="124"/>
  <c r="AI11" i="124"/>
  <c r="AH11" i="124"/>
  <c r="AG11" i="124"/>
  <c r="AP10" i="124"/>
  <c r="AJ10" i="124"/>
  <c r="AI10" i="124"/>
  <c r="AH10" i="124"/>
  <c r="AG10" i="124"/>
  <c r="AC10" i="124"/>
  <c r="AB10" i="124"/>
  <c r="AA10" i="124"/>
  <c r="Z10" i="124"/>
  <c r="Y10" i="124"/>
  <c r="X10" i="124"/>
  <c r="AP9" i="124"/>
  <c r="AJ9" i="124"/>
  <c r="AI9" i="124"/>
  <c r="AH9" i="124"/>
  <c r="AG9" i="124"/>
  <c r="T9" i="124"/>
  <c r="R9" i="124"/>
  <c r="AP8" i="124"/>
  <c r="AJ8" i="124"/>
  <c r="AI8" i="124"/>
  <c r="AH8" i="124"/>
  <c r="AG8" i="124"/>
  <c r="L8" i="124"/>
  <c r="AP7" i="124"/>
  <c r="AJ7" i="124"/>
  <c r="AI7" i="124"/>
  <c r="AH7" i="124"/>
  <c r="AG7" i="124"/>
  <c r="L7" i="124"/>
  <c r="C7" i="124"/>
  <c r="AP6" i="124"/>
  <c r="AJ6" i="124"/>
  <c r="AI6" i="124"/>
  <c r="AH6" i="124"/>
  <c r="AG6" i="124"/>
  <c r="P6" i="124"/>
  <c r="S6" i="124"/>
  <c r="U6" i="124"/>
  <c r="L6" i="124"/>
  <c r="L5" i="124"/>
  <c r="L4" i="124"/>
  <c r="S3" i="124"/>
  <c r="U3" i="124"/>
  <c r="P3" i="124"/>
  <c r="P5" i="124"/>
  <c r="L3" i="124"/>
  <c r="S120" i="107"/>
  <c r="T120" i="107"/>
  <c r="L120" i="107"/>
  <c r="M120" i="107"/>
  <c r="H120" i="107"/>
  <c r="J120" i="107"/>
  <c r="S119" i="107"/>
  <c r="T119" i="107"/>
  <c r="M119" i="107"/>
  <c r="L119" i="107"/>
  <c r="H119" i="107"/>
  <c r="J119" i="107"/>
  <c r="N119" i="107"/>
  <c r="O119" i="107"/>
  <c r="T118" i="107"/>
  <c r="S118" i="107"/>
  <c r="L118" i="107"/>
  <c r="M118" i="107"/>
  <c r="H118" i="107"/>
  <c r="J118" i="107"/>
  <c r="S117" i="107"/>
  <c r="T117" i="107"/>
  <c r="M117" i="107"/>
  <c r="L117" i="107"/>
  <c r="J117" i="107"/>
  <c r="N117" i="107"/>
  <c r="O117" i="107"/>
  <c r="H117" i="107"/>
  <c r="T116" i="107"/>
  <c r="S116" i="107"/>
  <c r="L116" i="107"/>
  <c r="M116" i="107"/>
  <c r="H116" i="107"/>
  <c r="J116" i="107"/>
  <c r="S115" i="107"/>
  <c r="T115" i="107"/>
  <c r="M115" i="107"/>
  <c r="L115" i="107"/>
  <c r="H115" i="107"/>
  <c r="J115" i="107"/>
  <c r="T114" i="107"/>
  <c r="S114" i="107"/>
  <c r="L114" i="107"/>
  <c r="M114" i="107"/>
  <c r="H114" i="107"/>
  <c r="J114" i="107"/>
  <c r="C60" i="123"/>
  <c r="AB59" i="123"/>
  <c r="U59" i="123"/>
  <c r="B59" i="123"/>
  <c r="A59" i="123"/>
  <c r="AB58" i="123"/>
  <c r="U58" i="123"/>
  <c r="B58" i="123"/>
  <c r="A58" i="123"/>
  <c r="AB57" i="123"/>
  <c r="U57" i="123"/>
  <c r="B57" i="123"/>
  <c r="A57" i="123"/>
  <c r="AB56" i="123"/>
  <c r="U56" i="123"/>
  <c r="B56" i="123"/>
  <c r="A56" i="123"/>
  <c r="AB55" i="123"/>
  <c r="U55" i="123"/>
  <c r="B55" i="123"/>
  <c r="A55" i="123"/>
  <c r="AB54" i="123"/>
  <c r="U54" i="123"/>
  <c r="B54" i="123"/>
  <c r="A54" i="123"/>
  <c r="AB53" i="123"/>
  <c r="U53" i="123"/>
  <c r="B53" i="123"/>
  <c r="A53" i="123"/>
  <c r="AB52" i="123"/>
  <c r="U52" i="123"/>
  <c r="B52" i="123"/>
  <c r="A52" i="123"/>
  <c r="AB51" i="123"/>
  <c r="U51" i="123"/>
  <c r="B51" i="123"/>
  <c r="A51" i="123"/>
  <c r="AB50" i="123"/>
  <c r="U50" i="123"/>
  <c r="B50" i="123"/>
  <c r="A50" i="123"/>
  <c r="AB49" i="123"/>
  <c r="U49" i="123"/>
  <c r="B49" i="123"/>
  <c r="A49" i="123"/>
  <c r="AB48" i="123"/>
  <c r="U48" i="123"/>
  <c r="B48" i="123"/>
  <c r="A48" i="123"/>
  <c r="AB47" i="123"/>
  <c r="U47" i="123"/>
  <c r="B47" i="123"/>
  <c r="A47" i="123"/>
  <c r="AB46" i="123"/>
  <c r="U46" i="123"/>
  <c r="B46" i="123"/>
  <c r="A46" i="123"/>
  <c r="AB45" i="123"/>
  <c r="U45" i="123"/>
  <c r="B45" i="123"/>
  <c r="A45" i="123"/>
  <c r="AB44" i="123"/>
  <c r="U44" i="123"/>
  <c r="B44" i="123"/>
  <c r="A44" i="123"/>
  <c r="AB43" i="123"/>
  <c r="U43" i="123"/>
  <c r="B43" i="123"/>
  <c r="A43" i="123"/>
  <c r="U42" i="123"/>
  <c r="B42" i="123"/>
  <c r="A42" i="123"/>
  <c r="U41" i="123"/>
  <c r="B41" i="123"/>
  <c r="A41" i="123"/>
  <c r="U40" i="123"/>
  <c r="B40" i="123"/>
  <c r="A40" i="123"/>
  <c r="U39" i="123"/>
  <c r="B39" i="123"/>
  <c r="A39" i="123"/>
  <c r="U38" i="123"/>
  <c r="B38" i="123"/>
  <c r="A38" i="123"/>
  <c r="U37" i="123"/>
  <c r="B37" i="123"/>
  <c r="A37" i="123"/>
  <c r="AB36" i="123"/>
  <c r="U36" i="123"/>
  <c r="B36" i="123"/>
  <c r="A36" i="123"/>
  <c r="AB35" i="123"/>
  <c r="U35" i="123"/>
  <c r="B35" i="123"/>
  <c r="A35" i="123"/>
  <c r="AB34" i="123"/>
  <c r="U34" i="123"/>
  <c r="B34" i="123"/>
  <c r="A34" i="123"/>
  <c r="AM33" i="123"/>
  <c r="AL33" i="123"/>
  <c r="AK33" i="123"/>
  <c r="AB33" i="123"/>
  <c r="U33" i="123"/>
  <c r="B33" i="123"/>
  <c r="A33" i="123"/>
  <c r="AP32" i="123"/>
  <c r="AJ32" i="123"/>
  <c r="AI32" i="123"/>
  <c r="AH32" i="123"/>
  <c r="AG32" i="123"/>
  <c r="AB32" i="123"/>
  <c r="U32" i="123"/>
  <c r="B32" i="123"/>
  <c r="A32" i="123"/>
  <c r="AP31" i="123"/>
  <c r="AJ31" i="123"/>
  <c r="AI31" i="123"/>
  <c r="AH31" i="123"/>
  <c r="AG31" i="123"/>
  <c r="AB31" i="123"/>
  <c r="U31" i="123"/>
  <c r="B31" i="123"/>
  <c r="A31" i="123"/>
  <c r="AP30" i="123"/>
  <c r="AJ30" i="123"/>
  <c r="AI30" i="123"/>
  <c r="AH30" i="123"/>
  <c r="AG30" i="123"/>
  <c r="AB30" i="123"/>
  <c r="U30" i="123"/>
  <c r="B30" i="123"/>
  <c r="A30" i="123"/>
  <c r="AP29" i="123"/>
  <c r="AJ29" i="123"/>
  <c r="AI29" i="123"/>
  <c r="AH29" i="123"/>
  <c r="AG29" i="123"/>
  <c r="AB29" i="123"/>
  <c r="U29" i="123"/>
  <c r="B29" i="123"/>
  <c r="A29" i="123"/>
  <c r="AP28" i="123"/>
  <c r="AJ28" i="123"/>
  <c r="AI28" i="123"/>
  <c r="AH28" i="123"/>
  <c r="AG28" i="123"/>
  <c r="AB28" i="123"/>
  <c r="U28" i="123"/>
  <c r="B28" i="123"/>
  <c r="A28" i="123"/>
  <c r="AP27" i="123"/>
  <c r="AJ27" i="123"/>
  <c r="AI27" i="123"/>
  <c r="AH27" i="123"/>
  <c r="AG27" i="123"/>
  <c r="AB27" i="123"/>
  <c r="U27" i="123"/>
  <c r="B27" i="123"/>
  <c r="A27" i="123"/>
  <c r="AP26" i="123"/>
  <c r="AJ26" i="123"/>
  <c r="AI26" i="123"/>
  <c r="AH26" i="123"/>
  <c r="AG26" i="123"/>
  <c r="AB26" i="123"/>
  <c r="U26" i="123"/>
  <c r="B26" i="123"/>
  <c r="A26" i="123"/>
  <c r="AP25" i="123"/>
  <c r="AJ25" i="123"/>
  <c r="AI25" i="123"/>
  <c r="AH25" i="123"/>
  <c r="AG25" i="123"/>
  <c r="AB25" i="123"/>
  <c r="U25" i="123"/>
  <c r="B25" i="123"/>
  <c r="A25" i="123"/>
  <c r="AP24" i="123"/>
  <c r="AJ24" i="123"/>
  <c r="AI24" i="123"/>
  <c r="AH24" i="123"/>
  <c r="AG24" i="123"/>
  <c r="AB24" i="123"/>
  <c r="B24" i="123"/>
  <c r="A24" i="123"/>
  <c r="AP23" i="123"/>
  <c r="AJ23" i="123"/>
  <c r="AI23" i="123"/>
  <c r="AH23" i="123"/>
  <c r="AG23" i="123"/>
  <c r="AB23" i="123"/>
  <c r="U23" i="123"/>
  <c r="B23" i="123"/>
  <c r="A23" i="123"/>
  <c r="AP22" i="123"/>
  <c r="AJ22" i="123"/>
  <c r="AI22" i="123"/>
  <c r="AH22" i="123"/>
  <c r="AG22" i="123"/>
  <c r="AB22" i="123"/>
  <c r="U22" i="123"/>
  <c r="B22" i="123"/>
  <c r="A22" i="123"/>
  <c r="AP21" i="123"/>
  <c r="AJ21" i="123"/>
  <c r="AI21" i="123"/>
  <c r="AH21" i="123"/>
  <c r="AG21" i="123"/>
  <c r="AB21" i="123"/>
  <c r="U21" i="123"/>
  <c r="B21" i="123"/>
  <c r="A21" i="123"/>
  <c r="AP20" i="123"/>
  <c r="AJ20" i="123"/>
  <c r="AI20" i="123"/>
  <c r="AH20" i="123"/>
  <c r="AG20" i="123"/>
  <c r="AB20" i="123"/>
  <c r="U20" i="123"/>
  <c r="B20" i="123"/>
  <c r="A20" i="123"/>
  <c r="AP19" i="123"/>
  <c r="AJ19" i="123"/>
  <c r="AI19" i="123"/>
  <c r="AH19" i="123"/>
  <c r="AG19" i="123"/>
  <c r="AB19" i="123"/>
  <c r="B19" i="123"/>
  <c r="A19" i="123"/>
  <c r="AP18" i="123"/>
  <c r="AJ18" i="123"/>
  <c r="AI18" i="123"/>
  <c r="AH18" i="123"/>
  <c r="AG18" i="123"/>
  <c r="AB18" i="123"/>
  <c r="U18" i="123"/>
  <c r="B18" i="123"/>
  <c r="A18" i="123"/>
  <c r="AP17" i="123"/>
  <c r="AJ17" i="123"/>
  <c r="AI17" i="123"/>
  <c r="AH17" i="123"/>
  <c r="AG17" i="123"/>
  <c r="AB17" i="123"/>
  <c r="U17" i="123"/>
  <c r="B17" i="123"/>
  <c r="A17" i="123"/>
  <c r="AP16" i="123"/>
  <c r="AJ16" i="123"/>
  <c r="AI16" i="123"/>
  <c r="AH16" i="123"/>
  <c r="AG16" i="123"/>
  <c r="AB16" i="123"/>
  <c r="U16" i="123"/>
  <c r="B16" i="123"/>
  <c r="A16" i="123"/>
  <c r="AP15" i="123"/>
  <c r="AJ15" i="123"/>
  <c r="AI15" i="123"/>
  <c r="AH15" i="123"/>
  <c r="AG15" i="123"/>
  <c r="AB15" i="123"/>
  <c r="U15" i="123"/>
  <c r="B15" i="123"/>
  <c r="A15" i="123"/>
  <c r="AP14" i="123"/>
  <c r="AJ14" i="123"/>
  <c r="AI14" i="123"/>
  <c r="AH14" i="123"/>
  <c r="AG14" i="123"/>
  <c r="AP13" i="123"/>
  <c r="AJ13" i="123"/>
  <c r="AI13" i="123"/>
  <c r="AH13" i="123"/>
  <c r="AG13" i="123"/>
  <c r="S13" i="123"/>
  <c r="R13" i="123"/>
  <c r="Q13" i="123"/>
  <c r="P13" i="123"/>
  <c r="C13" i="123"/>
  <c r="AP12" i="123"/>
  <c r="AJ12" i="123"/>
  <c r="AI12" i="123"/>
  <c r="AH12" i="123"/>
  <c r="AG12" i="123"/>
  <c r="AP11" i="123"/>
  <c r="AJ11" i="123"/>
  <c r="AI11" i="123"/>
  <c r="AH11" i="123"/>
  <c r="AG11" i="123"/>
  <c r="AP10" i="123"/>
  <c r="AJ10" i="123"/>
  <c r="AI10" i="123"/>
  <c r="AH10" i="123"/>
  <c r="AG10" i="123"/>
  <c r="AC10" i="123"/>
  <c r="AB10" i="123"/>
  <c r="AA10" i="123"/>
  <c r="Z10" i="123"/>
  <c r="Y10" i="123"/>
  <c r="X10" i="123"/>
  <c r="C10" i="123"/>
  <c r="H12" i="123"/>
  <c r="AP9" i="123"/>
  <c r="AJ9" i="123"/>
  <c r="AI9" i="123"/>
  <c r="AH9" i="123"/>
  <c r="AG9" i="123"/>
  <c r="T9" i="123"/>
  <c r="R9" i="123"/>
  <c r="AP8" i="123"/>
  <c r="AJ8" i="123"/>
  <c r="AI8" i="123"/>
  <c r="AH8" i="123"/>
  <c r="AG8" i="123"/>
  <c r="L8" i="123"/>
  <c r="AP7" i="123"/>
  <c r="AJ7" i="123"/>
  <c r="AI7" i="123"/>
  <c r="AH7" i="123"/>
  <c r="AG7" i="123"/>
  <c r="L7" i="123"/>
  <c r="C7" i="123"/>
  <c r="AP6" i="123"/>
  <c r="AJ6" i="123"/>
  <c r="AI6" i="123"/>
  <c r="AH6" i="123"/>
  <c r="AG6" i="123"/>
  <c r="L6" i="123"/>
  <c r="P5" i="123"/>
  <c r="S5" i="123"/>
  <c r="U5" i="123"/>
  <c r="L5" i="123"/>
  <c r="L4" i="123"/>
  <c r="P3" i="123"/>
  <c r="P4" i="123"/>
  <c r="S4" i="123"/>
  <c r="U4" i="123"/>
  <c r="L3" i="123"/>
  <c r="E101" i="107"/>
  <c r="C60" i="122"/>
  <c r="AB59" i="122"/>
  <c r="U59" i="122"/>
  <c r="B59" i="122"/>
  <c r="A59" i="122"/>
  <c r="AB58" i="122"/>
  <c r="U58" i="122"/>
  <c r="B58" i="122"/>
  <c r="A58" i="122"/>
  <c r="AB57" i="122"/>
  <c r="U57" i="122"/>
  <c r="B57" i="122"/>
  <c r="A57" i="122"/>
  <c r="AB56" i="122"/>
  <c r="U56" i="122"/>
  <c r="B56" i="122"/>
  <c r="A56" i="122"/>
  <c r="AB55" i="122"/>
  <c r="U55" i="122"/>
  <c r="B55" i="122"/>
  <c r="A55" i="122"/>
  <c r="AB54" i="122"/>
  <c r="U54" i="122"/>
  <c r="B54" i="122"/>
  <c r="A54" i="122"/>
  <c r="AB53" i="122"/>
  <c r="U53" i="122"/>
  <c r="B53" i="122"/>
  <c r="A53" i="122"/>
  <c r="AB52" i="122"/>
  <c r="U52" i="122"/>
  <c r="B52" i="122"/>
  <c r="A52" i="122"/>
  <c r="AB51" i="122"/>
  <c r="U51" i="122"/>
  <c r="B51" i="122"/>
  <c r="A51" i="122"/>
  <c r="AB50" i="122"/>
  <c r="U50" i="122"/>
  <c r="B50" i="122"/>
  <c r="A50" i="122"/>
  <c r="AB49" i="122"/>
  <c r="U49" i="122"/>
  <c r="B49" i="122"/>
  <c r="A49" i="122"/>
  <c r="AB48" i="122"/>
  <c r="U48" i="122"/>
  <c r="B48" i="122"/>
  <c r="A48" i="122"/>
  <c r="AB47" i="122"/>
  <c r="U47" i="122"/>
  <c r="B47" i="122"/>
  <c r="A47" i="122"/>
  <c r="AB46" i="122"/>
  <c r="U46" i="122"/>
  <c r="B46" i="122"/>
  <c r="A46" i="122"/>
  <c r="AB45" i="122"/>
  <c r="U45" i="122"/>
  <c r="B45" i="122"/>
  <c r="A45" i="122"/>
  <c r="AB44" i="122"/>
  <c r="U44" i="122"/>
  <c r="B44" i="122"/>
  <c r="A44" i="122"/>
  <c r="AB43" i="122"/>
  <c r="U43" i="122"/>
  <c r="B43" i="122"/>
  <c r="A43" i="122"/>
  <c r="U42" i="122"/>
  <c r="B42" i="122"/>
  <c r="A42" i="122"/>
  <c r="U41" i="122"/>
  <c r="B41" i="122"/>
  <c r="A41" i="122"/>
  <c r="U40" i="122"/>
  <c r="B40" i="122"/>
  <c r="A40" i="122"/>
  <c r="U39" i="122"/>
  <c r="B39" i="122"/>
  <c r="A39" i="122"/>
  <c r="U38" i="122"/>
  <c r="B38" i="122"/>
  <c r="A38" i="122"/>
  <c r="U37" i="122"/>
  <c r="B37" i="122"/>
  <c r="A37" i="122"/>
  <c r="AB36" i="122"/>
  <c r="U36" i="122"/>
  <c r="B36" i="122"/>
  <c r="A36" i="122"/>
  <c r="AB35" i="122"/>
  <c r="U35" i="122"/>
  <c r="B35" i="122"/>
  <c r="A35" i="122"/>
  <c r="AB34" i="122"/>
  <c r="U34" i="122"/>
  <c r="B34" i="122"/>
  <c r="A34" i="122"/>
  <c r="AM33" i="122"/>
  <c r="C10" i="122"/>
  <c r="AL33" i="122"/>
  <c r="AK33" i="122"/>
  <c r="AB33" i="122"/>
  <c r="U33" i="122"/>
  <c r="B33" i="122"/>
  <c r="A33" i="122"/>
  <c r="AP32" i="122"/>
  <c r="AJ32" i="122"/>
  <c r="AI32" i="122"/>
  <c r="AH32" i="122"/>
  <c r="AG32" i="122"/>
  <c r="AB32" i="122"/>
  <c r="U32" i="122"/>
  <c r="B32" i="122"/>
  <c r="A32" i="122"/>
  <c r="AP31" i="122"/>
  <c r="AJ31" i="122"/>
  <c r="AI31" i="122"/>
  <c r="AH31" i="122"/>
  <c r="AG31" i="122"/>
  <c r="AB31" i="122"/>
  <c r="U31" i="122"/>
  <c r="B31" i="122"/>
  <c r="A31" i="122"/>
  <c r="AP30" i="122"/>
  <c r="AJ30" i="122"/>
  <c r="AI30" i="122"/>
  <c r="AH30" i="122"/>
  <c r="AG30" i="122"/>
  <c r="AB30" i="122"/>
  <c r="U30" i="122"/>
  <c r="B30" i="122"/>
  <c r="A30" i="122"/>
  <c r="AP29" i="122"/>
  <c r="AJ29" i="122"/>
  <c r="AI29" i="122"/>
  <c r="AH29" i="122"/>
  <c r="AG29" i="122"/>
  <c r="AB29" i="122"/>
  <c r="U29" i="122"/>
  <c r="B29" i="122"/>
  <c r="A29" i="122"/>
  <c r="AP28" i="122"/>
  <c r="AJ28" i="122"/>
  <c r="AI28" i="122"/>
  <c r="AH28" i="122"/>
  <c r="AG28" i="122"/>
  <c r="AB28" i="122"/>
  <c r="U28" i="122"/>
  <c r="B28" i="122"/>
  <c r="A28" i="122"/>
  <c r="AP27" i="122"/>
  <c r="AJ27" i="122"/>
  <c r="AI27" i="122"/>
  <c r="AH27" i="122"/>
  <c r="AG27" i="122"/>
  <c r="AB27" i="122"/>
  <c r="U27" i="122"/>
  <c r="B27" i="122"/>
  <c r="A27" i="122"/>
  <c r="AP26" i="122"/>
  <c r="AJ26" i="122"/>
  <c r="AI26" i="122"/>
  <c r="AH26" i="122"/>
  <c r="AG26" i="122"/>
  <c r="AB26" i="122"/>
  <c r="U26" i="122"/>
  <c r="B26" i="122"/>
  <c r="A26" i="122"/>
  <c r="AP25" i="122"/>
  <c r="AJ25" i="122"/>
  <c r="AI25" i="122"/>
  <c r="AH25" i="122"/>
  <c r="AG25" i="122"/>
  <c r="AB25" i="122"/>
  <c r="U25" i="122"/>
  <c r="B25" i="122"/>
  <c r="A25" i="122"/>
  <c r="AP24" i="122"/>
  <c r="AJ24" i="122"/>
  <c r="AI24" i="122"/>
  <c r="AH24" i="122"/>
  <c r="AG24" i="122"/>
  <c r="AB24" i="122"/>
  <c r="B24" i="122"/>
  <c r="A24" i="122"/>
  <c r="AP23" i="122"/>
  <c r="AJ23" i="122"/>
  <c r="AI23" i="122"/>
  <c r="AH23" i="122"/>
  <c r="AG23" i="122"/>
  <c r="AB23" i="122"/>
  <c r="U23" i="122"/>
  <c r="B23" i="122"/>
  <c r="A23" i="122"/>
  <c r="AP22" i="122"/>
  <c r="AJ22" i="122"/>
  <c r="AI22" i="122"/>
  <c r="AH22" i="122"/>
  <c r="AG22" i="122"/>
  <c r="AB22" i="122"/>
  <c r="U22" i="122"/>
  <c r="B22" i="122"/>
  <c r="A22" i="122"/>
  <c r="AP21" i="122"/>
  <c r="AJ21" i="122"/>
  <c r="AI21" i="122"/>
  <c r="AH21" i="122"/>
  <c r="AG21" i="122"/>
  <c r="AB21" i="122"/>
  <c r="U21" i="122"/>
  <c r="B21" i="122"/>
  <c r="A21" i="122"/>
  <c r="AP20" i="122"/>
  <c r="AJ20" i="122"/>
  <c r="AI20" i="122"/>
  <c r="AH20" i="122"/>
  <c r="AG20" i="122"/>
  <c r="AB20" i="122"/>
  <c r="U20" i="122"/>
  <c r="B20" i="122"/>
  <c r="A20" i="122"/>
  <c r="AP19" i="122"/>
  <c r="AJ19" i="122"/>
  <c r="AI19" i="122"/>
  <c r="AH19" i="122"/>
  <c r="AG19" i="122"/>
  <c r="AB19" i="122"/>
  <c r="B19" i="122"/>
  <c r="A19" i="122"/>
  <c r="AP18" i="122"/>
  <c r="AJ18" i="122"/>
  <c r="AI18" i="122"/>
  <c r="AH18" i="122"/>
  <c r="AG18" i="122"/>
  <c r="AB18" i="122"/>
  <c r="U18" i="122"/>
  <c r="B18" i="122"/>
  <c r="A18" i="122"/>
  <c r="AP17" i="122"/>
  <c r="AJ17" i="122"/>
  <c r="AI17" i="122"/>
  <c r="AH17" i="122"/>
  <c r="AG17" i="122"/>
  <c r="AB17" i="122"/>
  <c r="U17" i="122"/>
  <c r="B17" i="122"/>
  <c r="A17" i="122"/>
  <c r="AP16" i="122"/>
  <c r="AJ16" i="122"/>
  <c r="AI16" i="122"/>
  <c r="AH16" i="122"/>
  <c r="AG16" i="122"/>
  <c r="AB16" i="122"/>
  <c r="U16" i="122"/>
  <c r="B16" i="122"/>
  <c r="A16" i="122"/>
  <c r="AP15" i="122"/>
  <c r="AJ15" i="122"/>
  <c r="AI15" i="122"/>
  <c r="AH15" i="122"/>
  <c r="AG15" i="122"/>
  <c r="AB15" i="122"/>
  <c r="U15" i="122"/>
  <c r="B15" i="122"/>
  <c r="A15" i="122"/>
  <c r="AP14" i="122"/>
  <c r="AJ14" i="122"/>
  <c r="AI14" i="122"/>
  <c r="AH14" i="122"/>
  <c r="AG14" i="122"/>
  <c r="AP13" i="122"/>
  <c r="AJ13" i="122"/>
  <c r="AI13" i="122"/>
  <c r="AH13" i="122"/>
  <c r="AG13" i="122"/>
  <c r="S13" i="122"/>
  <c r="R13" i="122"/>
  <c r="Q13" i="122"/>
  <c r="P13" i="122"/>
  <c r="C13" i="122"/>
  <c r="AP12" i="122"/>
  <c r="AJ12" i="122"/>
  <c r="AI12" i="122"/>
  <c r="AH12" i="122"/>
  <c r="AG12" i="122"/>
  <c r="AP11" i="122"/>
  <c r="AJ11" i="122"/>
  <c r="AI11" i="122"/>
  <c r="AH11" i="122"/>
  <c r="AG11" i="122"/>
  <c r="AP10" i="122"/>
  <c r="AJ10" i="122"/>
  <c r="AI10" i="122"/>
  <c r="AH10" i="122"/>
  <c r="AG10" i="122"/>
  <c r="AC10" i="122"/>
  <c r="AB10" i="122"/>
  <c r="AA10" i="122"/>
  <c r="Z10" i="122"/>
  <c r="Y10" i="122"/>
  <c r="X10" i="122"/>
  <c r="AP9" i="122"/>
  <c r="AJ9" i="122"/>
  <c r="AI9" i="122"/>
  <c r="AH9" i="122"/>
  <c r="AG9" i="122"/>
  <c r="T9" i="122"/>
  <c r="R9" i="122"/>
  <c r="AP8" i="122"/>
  <c r="AJ8" i="122"/>
  <c r="AI8" i="122"/>
  <c r="AH8" i="122"/>
  <c r="AG8" i="122"/>
  <c r="L8" i="122"/>
  <c r="AP7" i="122"/>
  <c r="AJ7" i="122"/>
  <c r="AI7" i="122"/>
  <c r="AH7" i="122"/>
  <c r="AG7" i="122"/>
  <c r="L7" i="122"/>
  <c r="C7" i="122"/>
  <c r="AP6" i="122"/>
  <c r="AJ6" i="122"/>
  <c r="AI6" i="122"/>
  <c r="AH6" i="122"/>
  <c r="AG6" i="122"/>
  <c r="L6" i="122"/>
  <c r="L5" i="122"/>
  <c r="L4" i="122"/>
  <c r="P3" i="122"/>
  <c r="P6" i="122"/>
  <c r="S6" i="122"/>
  <c r="U6" i="122"/>
  <c r="L3" i="122"/>
  <c r="D13" i="12"/>
  <c r="H23" i="20"/>
  <c r="C60" i="121"/>
  <c r="AB59" i="121"/>
  <c r="U59" i="121"/>
  <c r="B59" i="121"/>
  <c r="A59" i="121"/>
  <c r="AB58" i="121"/>
  <c r="U58" i="121"/>
  <c r="B58" i="121"/>
  <c r="A58" i="121"/>
  <c r="AB57" i="121"/>
  <c r="U57" i="121"/>
  <c r="B57" i="121"/>
  <c r="A57" i="121"/>
  <c r="AB56" i="121"/>
  <c r="U56" i="121"/>
  <c r="B56" i="121"/>
  <c r="A56" i="121"/>
  <c r="AB55" i="121"/>
  <c r="U55" i="121"/>
  <c r="B55" i="121"/>
  <c r="A55" i="121"/>
  <c r="AB54" i="121"/>
  <c r="U54" i="121"/>
  <c r="B54" i="121"/>
  <c r="A54" i="121"/>
  <c r="AB53" i="121"/>
  <c r="U53" i="121"/>
  <c r="B53" i="121"/>
  <c r="A53" i="121"/>
  <c r="AB52" i="121"/>
  <c r="U52" i="121"/>
  <c r="B52" i="121"/>
  <c r="A52" i="121"/>
  <c r="AB51" i="121"/>
  <c r="U51" i="121"/>
  <c r="B51" i="121"/>
  <c r="A51" i="121"/>
  <c r="AB50" i="121"/>
  <c r="U50" i="121"/>
  <c r="B50" i="121"/>
  <c r="A50" i="121"/>
  <c r="AB49" i="121"/>
  <c r="U49" i="121"/>
  <c r="B49" i="121"/>
  <c r="A49" i="121"/>
  <c r="AB48" i="121"/>
  <c r="U48" i="121"/>
  <c r="B48" i="121"/>
  <c r="A48" i="121"/>
  <c r="AB47" i="121"/>
  <c r="U47" i="121"/>
  <c r="B47" i="121"/>
  <c r="A47" i="121"/>
  <c r="AB46" i="121"/>
  <c r="U46" i="121"/>
  <c r="B46" i="121"/>
  <c r="A46" i="121"/>
  <c r="AB45" i="121"/>
  <c r="U45" i="121"/>
  <c r="B45" i="121"/>
  <c r="A45" i="121"/>
  <c r="AB44" i="121"/>
  <c r="U44" i="121"/>
  <c r="B44" i="121"/>
  <c r="A44" i="121"/>
  <c r="AB43" i="121"/>
  <c r="U43" i="121"/>
  <c r="B43" i="121"/>
  <c r="A43" i="121"/>
  <c r="U42" i="121"/>
  <c r="B42" i="121"/>
  <c r="A42" i="121"/>
  <c r="U41" i="121"/>
  <c r="B41" i="121"/>
  <c r="A41" i="121"/>
  <c r="U40" i="121"/>
  <c r="B40" i="121"/>
  <c r="A40" i="121"/>
  <c r="U39" i="121"/>
  <c r="B39" i="121"/>
  <c r="A39" i="121"/>
  <c r="U38" i="121"/>
  <c r="B38" i="121"/>
  <c r="A38" i="121"/>
  <c r="U37" i="121"/>
  <c r="B37" i="121"/>
  <c r="A37" i="121"/>
  <c r="AB36" i="121"/>
  <c r="U36" i="121"/>
  <c r="B36" i="121"/>
  <c r="A36" i="121"/>
  <c r="AB35" i="121"/>
  <c r="U35" i="121"/>
  <c r="B35" i="121"/>
  <c r="A35" i="121"/>
  <c r="AB34" i="121"/>
  <c r="U34" i="121"/>
  <c r="B34" i="121"/>
  <c r="A34" i="121"/>
  <c r="AM33" i="121"/>
  <c r="AL33" i="121"/>
  <c r="AL34" i="121"/>
  <c r="AK33" i="121"/>
  <c r="AB33" i="121"/>
  <c r="U33" i="121"/>
  <c r="B33" i="121"/>
  <c r="A33" i="121"/>
  <c r="AP32" i="121"/>
  <c r="AJ32" i="121"/>
  <c r="AI32" i="121"/>
  <c r="AH32" i="121"/>
  <c r="AG32" i="121"/>
  <c r="AB32" i="121"/>
  <c r="U32" i="121"/>
  <c r="B32" i="121"/>
  <c r="A32" i="121"/>
  <c r="AP31" i="121"/>
  <c r="AJ31" i="121"/>
  <c r="AI31" i="121"/>
  <c r="AH31" i="121"/>
  <c r="AG31" i="121"/>
  <c r="AB31" i="121"/>
  <c r="U31" i="121"/>
  <c r="B31" i="121"/>
  <c r="A31" i="121"/>
  <c r="AP30" i="121"/>
  <c r="AJ30" i="121"/>
  <c r="AI30" i="121"/>
  <c r="AH30" i="121"/>
  <c r="AG30" i="121"/>
  <c r="AB30" i="121"/>
  <c r="U30" i="121"/>
  <c r="B30" i="121"/>
  <c r="A30" i="121"/>
  <c r="AP29" i="121"/>
  <c r="AJ29" i="121"/>
  <c r="AI29" i="121"/>
  <c r="AH29" i="121"/>
  <c r="AG29" i="121"/>
  <c r="AB29" i="121"/>
  <c r="U29" i="121"/>
  <c r="B29" i="121"/>
  <c r="A29" i="121"/>
  <c r="AP28" i="121"/>
  <c r="AJ28" i="121"/>
  <c r="AI28" i="121"/>
  <c r="AH28" i="121"/>
  <c r="AG28" i="121"/>
  <c r="AB28" i="121"/>
  <c r="U28" i="121"/>
  <c r="B28" i="121"/>
  <c r="A28" i="121"/>
  <c r="AP27" i="121"/>
  <c r="AJ27" i="121"/>
  <c r="AI27" i="121"/>
  <c r="AH27" i="121"/>
  <c r="AG27" i="121"/>
  <c r="AB27" i="121"/>
  <c r="U27" i="121"/>
  <c r="B27" i="121"/>
  <c r="A27" i="121"/>
  <c r="AP26" i="121"/>
  <c r="AJ26" i="121"/>
  <c r="AI26" i="121"/>
  <c r="AH26" i="121"/>
  <c r="AG26" i="121"/>
  <c r="AB26" i="121"/>
  <c r="U26" i="121"/>
  <c r="B26" i="121"/>
  <c r="A26" i="121"/>
  <c r="AP25" i="121"/>
  <c r="AJ25" i="121"/>
  <c r="AI25" i="121"/>
  <c r="AH25" i="121"/>
  <c r="AG25" i="121"/>
  <c r="AB25" i="121"/>
  <c r="U25" i="121"/>
  <c r="B25" i="121"/>
  <c r="A25" i="121"/>
  <c r="AP24" i="121"/>
  <c r="AJ24" i="121"/>
  <c r="AI24" i="121"/>
  <c r="AH24" i="121"/>
  <c r="AG24" i="121"/>
  <c r="AB24" i="121"/>
  <c r="B24" i="121"/>
  <c r="A24" i="121"/>
  <c r="AP23" i="121"/>
  <c r="AJ23" i="121"/>
  <c r="AI23" i="121"/>
  <c r="AH23" i="121"/>
  <c r="AG23" i="121"/>
  <c r="AB23" i="121"/>
  <c r="U23" i="121"/>
  <c r="B23" i="121"/>
  <c r="A23" i="121"/>
  <c r="AP22" i="121"/>
  <c r="AJ22" i="121"/>
  <c r="AI22" i="121"/>
  <c r="AH22" i="121"/>
  <c r="AG22" i="121"/>
  <c r="AB22" i="121"/>
  <c r="U22" i="121"/>
  <c r="B22" i="121"/>
  <c r="A22" i="121"/>
  <c r="AP21" i="121"/>
  <c r="AJ21" i="121"/>
  <c r="AI21" i="121"/>
  <c r="AH21" i="121"/>
  <c r="AG21" i="121"/>
  <c r="AB21" i="121"/>
  <c r="U21" i="121"/>
  <c r="B21" i="121"/>
  <c r="A21" i="121"/>
  <c r="AP20" i="121"/>
  <c r="AJ20" i="121"/>
  <c r="AI20" i="121"/>
  <c r="AH20" i="121"/>
  <c r="AG20" i="121"/>
  <c r="AB20" i="121"/>
  <c r="U20" i="121"/>
  <c r="B20" i="121"/>
  <c r="A20" i="121"/>
  <c r="AP19" i="121"/>
  <c r="AJ19" i="121"/>
  <c r="AI19" i="121"/>
  <c r="AH19" i="121"/>
  <c r="AG19" i="121"/>
  <c r="AB19" i="121"/>
  <c r="B19" i="121"/>
  <c r="A19" i="121"/>
  <c r="AP18" i="121"/>
  <c r="AJ18" i="121"/>
  <c r="AI18" i="121"/>
  <c r="AH18" i="121"/>
  <c r="AG18" i="121"/>
  <c r="AB18" i="121"/>
  <c r="U18" i="121"/>
  <c r="B18" i="121"/>
  <c r="A18" i="121"/>
  <c r="AP17" i="121"/>
  <c r="AJ17" i="121"/>
  <c r="AI17" i="121"/>
  <c r="AH17" i="121"/>
  <c r="AG17" i="121"/>
  <c r="AB17" i="121"/>
  <c r="U17" i="121"/>
  <c r="B17" i="121"/>
  <c r="A17" i="121"/>
  <c r="AP16" i="121"/>
  <c r="AJ16" i="121"/>
  <c r="AI16" i="121"/>
  <c r="AH16" i="121"/>
  <c r="AG16" i="121"/>
  <c r="AB16" i="121"/>
  <c r="U16" i="121"/>
  <c r="B16" i="121"/>
  <c r="A16" i="121"/>
  <c r="AP15" i="121"/>
  <c r="AJ15" i="121"/>
  <c r="AI15" i="121"/>
  <c r="AH15" i="121"/>
  <c r="AG15" i="121"/>
  <c r="AB15" i="121"/>
  <c r="U15" i="121"/>
  <c r="B15" i="121"/>
  <c r="A15" i="121"/>
  <c r="AP14" i="121"/>
  <c r="AJ14" i="121"/>
  <c r="AI14" i="121"/>
  <c r="AH14" i="121"/>
  <c r="AG14" i="121"/>
  <c r="AP13" i="121"/>
  <c r="AJ13" i="121"/>
  <c r="AI13" i="121"/>
  <c r="AH13" i="121"/>
  <c r="AG13" i="121"/>
  <c r="S13" i="121"/>
  <c r="R13" i="121"/>
  <c r="Q13" i="121"/>
  <c r="P13" i="121"/>
  <c r="C13" i="121"/>
  <c r="AP12" i="121"/>
  <c r="AJ12" i="121"/>
  <c r="AI12" i="121"/>
  <c r="AH12" i="121"/>
  <c r="AG12" i="121"/>
  <c r="AP11" i="121"/>
  <c r="AJ11" i="121"/>
  <c r="AI11" i="121"/>
  <c r="AH11" i="121"/>
  <c r="AG11" i="121"/>
  <c r="AP10" i="121"/>
  <c r="AJ10" i="121"/>
  <c r="AI10" i="121"/>
  <c r="AH10" i="121"/>
  <c r="AG10" i="121"/>
  <c r="AC10" i="121"/>
  <c r="AB10" i="121"/>
  <c r="AA10" i="121"/>
  <c r="Z10" i="121"/>
  <c r="Y10" i="121"/>
  <c r="X10" i="121"/>
  <c r="C10" i="121"/>
  <c r="AP9" i="121"/>
  <c r="AJ9" i="121"/>
  <c r="AI9" i="121"/>
  <c r="AH9" i="121"/>
  <c r="AG9" i="121"/>
  <c r="T9" i="121"/>
  <c r="R9" i="121"/>
  <c r="AP8" i="121"/>
  <c r="AJ8" i="121"/>
  <c r="AI8" i="121"/>
  <c r="AH8" i="121"/>
  <c r="AG8" i="121"/>
  <c r="L8" i="121"/>
  <c r="AP7" i="121"/>
  <c r="AJ7" i="121"/>
  <c r="AI7" i="121"/>
  <c r="AH7" i="121"/>
  <c r="AG7" i="121"/>
  <c r="L7" i="121"/>
  <c r="C7" i="121"/>
  <c r="AP6" i="121"/>
  <c r="AJ6" i="121"/>
  <c r="AI6" i="121"/>
  <c r="AH6" i="121"/>
  <c r="AG6" i="121"/>
  <c r="L6" i="121"/>
  <c r="L5" i="121"/>
  <c r="L4" i="121"/>
  <c r="P3" i="121"/>
  <c r="S3" i="121"/>
  <c r="U3" i="121"/>
  <c r="L3" i="121"/>
  <c r="B14" i="20"/>
  <c r="C60" i="120"/>
  <c r="AB59" i="120"/>
  <c r="U59" i="120"/>
  <c r="B59" i="120"/>
  <c r="A59" i="120"/>
  <c r="AB58" i="120"/>
  <c r="U58" i="120"/>
  <c r="B58" i="120"/>
  <c r="A58" i="120"/>
  <c r="AB57" i="120"/>
  <c r="U57" i="120"/>
  <c r="B57" i="120"/>
  <c r="A57" i="120"/>
  <c r="AB56" i="120"/>
  <c r="U56" i="120"/>
  <c r="B56" i="120"/>
  <c r="A56" i="120"/>
  <c r="AB55" i="120"/>
  <c r="U55" i="120"/>
  <c r="B55" i="120"/>
  <c r="A55" i="120"/>
  <c r="AB54" i="120"/>
  <c r="U54" i="120"/>
  <c r="B54" i="120"/>
  <c r="A54" i="120"/>
  <c r="AB53" i="120"/>
  <c r="U53" i="120"/>
  <c r="B53" i="120"/>
  <c r="A53" i="120"/>
  <c r="AB52" i="120"/>
  <c r="U52" i="120"/>
  <c r="B52" i="120"/>
  <c r="A52" i="120"/>
  <c r="AB51" i="120"/>
  <c r="U51" i="120"/>
  <c r="B51" i="120"/>
  <c r="A51" i="120"/>
  <c r="AB50" i="120"/>
  <c r="U50" i="120"/>
  <c r="B50" i="120"/>
  <c r="A50" i="120"/>
  <c r="AB49" i="120"/>
  <c r="U49" i="120"/>
  <c r="B49" i="120"/>
  <c r="A49" i="120"/>
  <c r="AB48" i="120"/>
  <c r="U48" i="120"/>
  <c r="B48" i="120"/>
  <c r="A48" i="120"/>
  <c r="AB47" i="120"/>
  <c r="U47" i="120"/>
  <c r="B47" i="120"/>
  <c r="A47" i="120"/>
  <c r="AB46" i="120"/>
  <c r="U46" i="120"/>
  <c r="B46" i="120"/>
  <c r="A46" i="120"/>
  <c r="AB45" i="120"/>
  <c r="U45" i="120"/>
  <c r="B45" i="120"/>
  <c r="A45" i="120"/>
  <c r="AB44" i="120"/>
  <c r="U44" i="120"/>
  <c r="B44" i="120"/>
  <c r="A44" i="120"/>
  <c r="AB43" i="120"/>
  <c r="U43" i="120"/>
  <c r="B43" i="120"/>
  <c r="A43" i="120"/>
  <c r="U42" i="120"/>
  <c r="B42" i="120"/>
  <c r="A42" i="120"/>
  <c r="U41" i="120"/>
  <c r="B41" i="120"/>
  <c r="A41" i="120"/>
  <c r="U40" i="120"/>
  <c r="B40" i="120"/>
  <c r="A40" i="120"/>
  <c r="U39" i="120"/>
  <c r="B39" i="120"/>
  <c r="A39" i="120"/>
  <c r="U38" i="120"/>
  <c r="B38" i="120"/>
  <c r="A38" i="120"/>
  <c r="U37" i="120"/>
  <c r="B37" i="120"/>
  <c r="A37" i="120"/>
  <c r="AB36" i="120"/>
  <c r="U36" i="120"/>
  <c r="B36" i="120"/>
  <c r="A36" i="120"/>
  <c r="AB35" i="120"/>
  <c r="U35" i="120"/>
  <c r="B35" i="120"/>
  <c r="A35" i="120"/>
  <c r="AB34" i="120"/>
  <c r="U34" i="120"/>
  <c r="B34" i="120"/>
  <c r="A34" i="120"/>
  <c r="AM33" i="120"/>
  <c r="AL33" i="120"/>
  <c r="AK33" i="120"/>
  <c r="AB33" i="120"/>
  <c r="U33" i="120"/>
  <c r="B33" i="120"/>
  <c r="A33" i="120"/>
  <c r="AP32" i="120"/>
  <c r="AJ32" i="120"/>
  <c r="AI32" i="120"/>
  <c r="AH32" i="120"/>
  <c r="AG32" i="120"/>
  <c r="AB32" i="120"/>
  <c r="U32" i="120"/>
  <c r="B32" i="120"/>
  <c r="A32" i="120"/>
  <c r="AP31" i="120"/>
  <c r="AJ31" i="120"/>
  <c r="AI31" i="120"/>
  <c r="AH31" i="120"/>
  <c r="AG31" i="120"/>
  <c r="AB31" i="120"/>
  <c r="U31" i="120"/>
  <c r="B31" i="120"/>
  <c r="A31" i="120"/>
  <c r="AP30" i="120"/>
  <c r="AJ30" i="120"/>
  <c r="AI30" i="120"/>
  <c r="AH30" i="120"/>
  <c r="AG30" i="120"/>
  <c r="AB30" i="120"/>
  <c r="U30" i="120"/>
  <c r="B30" i="120"/>
  <c r="A30" i="120"/>
  <c r="AP29" i="120"/>
  <c r="AJ29" i="120"/>
  <c r="AI29" i="120"/>
  <c r="AH29" i="120"/>
  <c r="AG29" i="120"/>
  <c r="AB29" i="120"/>
  <c r="U29" i="120"/>
  <c r="B29" i="120"/>
  <c r="A29" i="120"/>
  <c r="AP28" i="120"/>
  <c r="AJ28" i="120"/>
  <c r="AI28" i="120"/>
  <c r="AH28" i="120"/>
  <c r="AG28" i="120"/>
  <c r="AB28" i="120"/>
  <c r="U28" i="120"/>
  <c r="B28" i="120"/>
  <c r="A28" i="120"/>
  <c r="AP27" i="120"/>
  <c r="AJ27" i="120"/>
  <c r="AI27" i="120"/>
  <c r="AH27" i="120"/>
  <c r="AG27" i="120"/>
  <c r="AB27" i="120"/>
  <c r="U27" i="120"/>
  <c r="B27" i="120"/>
  <c r="A27" i="120"/>
  <c r="AP26" i="120"/>
  <c r="AJ26" i="120"/>
  <c r="AI26" i="120"/>
  <c r="AH26" i="120"/>
  <c r="AG26" i="120"/>
  <c r="AB26" i="120"/>
  <c r="U26" i="120"/>
  <c r="B26" i="120"/>
  <c r="A26" i="120"/>
  <c r="AP25" i="120"/>
  <c r="AJ25" i="120"/>
  <c r="AI25" i="120"/>
  <c r="AH25" i="120"/>
  <c r="AG25" i="120"/>
  <c r="AB25" i="120"/>
  <c r="U25" i="120"/>
  <c r="B25" i="120"/>
  <c r="A25" i="120"/>
  <c r="AP24" i="120"/>
  <c r="AJ24" i="120"/>
  <c r="AI24" i="120"/>
  <c r="AH24" i="120"/>
  <c r="AG24" i="120"/>
  <c r="AB24" i="120"/>
  <c r="B24" i="120"/>
  <c r="A24" i="120"/>
  <c r="AP23" i="120"/>
  <c r="AJ23" i="120"/>
  <c r="AI23" i="120"/>
  <c r="AH23" i="120"/>
  <c r="AG23" i="120"/>
  <c r="AB23" i="120"/>
  <c r="U23" i="120"/>
  <c r="B23" i="120"/>
  <c r="A23" i="120"/>
  <c r="AP22" i="120"/>
  <c r="AJ22" i="120"/>
  <c r="AI22" i="120"/>
  <c r="AH22" i="120"/>
  <c r="AG22" i="120"/>
  <c r="AB22" i="120"/>
  <c r="U22" i="120"/>
  <c r="B22" i="120"/>
  <c r="A22" i="120"/>
  <c r="AP21" i="120"/>
  <c r="AJ21" i="120"/>
  <c r="AI21" i="120"/>
  <c r="AH21" i="120"/>
  <c r="AG21" i="120"/>
  <c r="AB21" i="120"/>
  <c r="U21" i="120"/>
  <c r="B21" i="120"/>
  <c r="A21" i="120"/>
  <c r="AP20" i="120"/>
  <c r="AJ20" i="120"/>
  <c r="AI20" i="120"/>
  <c r="AH20" i="120"/>
  <c r="AG20" i="120"/>
  <c r="AB20" i="120"/>
  <c r="U20" i="120"/>
  <c r="B20" i="120"/>
  <c r="A20" i="120"/>
  <c r="AP19" i="120"/>
  <c r="AJ19" i="120"/>
  <c r="AI19" i="120"/>
  <c r="AH19" i="120"/>
  <c r="AG19" i="120"/>
  <c r="AB19" i="120"/>
  <c r="B19" i="120"/>
  <c r="A19" i="120"/>
  <c r="AP18" i="120"/>
  <c r="AJ18" i="120"/>
  <c r="AI18" i="120"/>
  <c r="AH18" i="120"/>
  <c r="AG18" i="120"/>
  <c r="AB18" i="120"/>
  <c r="U18" i="120"/>
  <c r="B18" i="120"/>
  <c r="A18" i="120"/>
  <c r="AP17" i="120"/>
  <c r="AJ17" i="120"/>
  <c r="AI17" i="120"/>
  <c r="AH17" i="120"/>
  <c r="AG17" i="120"/>
  <c r="AB17" i="120"/>
  <c r="U17" i="120"/>
  <c r="B17" i="120"/>
  <c r="A17" i="120"/>
  <c r="AP16" i="120"/>
  <c r="AJ16" i="120"/>
  <c r="AI16" i="120"/>
  <c r="AH16" i="120"/>
  <c r="AG16" i="120"/>
  <c r="AB16" i="120"/>
  <c r="U16" i="120"/>
  <c r="B16" i="120"/>
  <c r="A16" i="120"/>
  <c r="AP15" i="120"/>
  <c r="AJ15" i="120"/>
  <c r="AI15" i="120"/>
  <c r="AH15" i="120"/>
  <c r="AG15" i="120"/>
  <c r="AB15" i="120"/>
  <c r="U15" i="120"/>
  <c r="B15" i="120"/>
  <c r="A15" i="120"/>
  <c r="AP14" i="120"/>
  <c r="AJ14" i="120"/>
  <c r="AI14" i="120"/>
  <c r="AH14" i="120"/>
  <c r="AG14" i="120"/>
  <c r="AP13" i="120"/>
  <c r="AJ13" i="120"/>
  <c r="AI13" i="120"/>
  <c r="AH13" i="120"/>
  <c r="AG13" i="120"/>
  <c r="S13" i="120"/>
  <c r="R13" i="120"/>
  <c r="Q13" i="120"/>
  <c r="P13" i="120"/>
  <c r="C13" i="120"/>
  <c r="AP12" i="120"/>
  <c r="AJ12" i="120"/>
  <c r="AI12" i="120"/>
  <c r="AH12" i="120"/>
  <c r="AG12" i="120"/>
  <c r="AP11" i="120"/>
  <c r="AJ11" i="120"/>
  <c r="AI11" i="120"/>
  <c r="AH11" i="120"/>
  <c r="AG11" i="120"/>
  <c r="AP10" i="120"/>
  <c r="AJ10" i="120"/>
  <c r="AI10" i="120"/>
  <c r="AH10" i="120"/>
  <c r="AG10" i="120"/>
  <c r="AC10" i="120"/>
  <c r="AB10" i="120"/>
  <c r="AA10" i="120"/>
  <c r="Z10" i="120"/>
  <c r="Y10" i="120"/>
  <c r="X10" i="120"/>
  <c r="C10" i="120"/>
  <c r="H12" i="120"/>
  <c r="AP9" i="120"/>
  <c r="AJ9" i="120"/>
  <c r="AI9" i="120"/>
  <c r="AH9" i="120"/>
  <c r="AG9" i="120"/>
  <c r="T9" i="120"/>
  <c r="R9" i="120"/>
  <c r="AP8" i="120"/>
  <c r="AJ8" i="120"/>
  <c r="AI8" i="120"/>
  <c r="AH8" i="120"/>
  <c r="AG8" i="120"/>
  <c r="L8" i="120"/>
  <c r="AP7" i="120"/>
  <c r="AJ7" i="120"/>
  <c r="AI7" i="120"/>
  <c r="AH7" i="120"/>
  <c r="AG7" i="120"/>
  <c r="L7" i="120"/>
  <c r="C7" i="120"/>
  <c r="AP6" i="120"/>
  <c r="AJ6" i="120"/>
  <c r="AI6" i="120"/>
  <c r="AH6" i="120"/>
  <c r="AG6" i="120"/>
  <c r="L6" i="120"/>
  <c r="L5" i="120"/>
  <c r="L4" i="120"/>
  <c r="P3" i="120"/>
  <c r="P6" i="120"/>
  <c r="S6" i="120"/>
  <c r="U6" i="120"/>
  <c r="L3" i="120"/>
  <c r="H13" i="22"/>
  <c r="AE38" i="22"/>
  <c r="AE37" i="22"/>
  <c r="AE36" i="22"/>
  <c r="AE35" i="22"/>
  <c r="AC10" i="118"/>
  <c r="AM34" i="124"/>
  <c r="P4" i="124"/>
  <c r="S4" i="124"/>
  <c r="U4" i="124"/>
  <c r="C10" i="124"/>
  <c r="F12" i="124"/>
  <c r="F32" i="124"/>
  <c r="Q32" i="124"/>
  <c r="AL34" i="124"/>
  <c r="AP33" i="124"/>
  <c r="AO33" i="124"/>
  <c r="S5" i="124"/>
  <c r="U5" i="124"/>
  <c r="P8" i="124"/>
  <c r="S8" i="124"/>
  <c r="U8" i="124"/>
  <c r="P7" i="124"/>
  <c r="S7" i="124"/>
  <c r="U7" i="124"/>
  <c r="F43" i="124"/>
  <c r="Q43" i="124"/>
  <c r="F25" i="124"/>
  <c r="Q25" i="124"/>
  <c r="F31" i="124"/>
  <c r="Q31" i="124"/>
  <c r="F19" i="124"/>
  <c r="Q19" i="124"/>
  <c r="F46" i="124"/>
  <c r="Q46" i="124"/>
  <c r="F42" i="124"/>
  <c r="Q42" i="124"/>
  <c r="H58" i="123"/>
  <c r="S58" i="123"/>
  <c r="H46" i="123"/>
  <c r="S46" i="123"/>
  <c r="H35" i="123"/>
  <c r="S35" i="123"/>
  <c r="H29" i="123"/>
  <c r="S29" i="123"/>
  <c r="H32" i="123"/>
  <c r="S32" i="123"/>
  <c r="H44" i="123"/>
  <c r="S44" i="123"/>
  <c r="H22" i="123"/>
  <c r="S22" i="123"/>
  <c r="H54" i="123"/>
  <c r="S54" i="123"/>
  <c r="H20" i="123"/>
  <c r="S20" i="123"/>
  <c r="H52" i="123"/>
  <c r="S52" i="123"/>
  <c r="H21" i="123"/>
  <c r="S21" i="123"/>
  <c r="H39" i="123"/>
  <c r="S39" i="123"/>
  <c r="E12" i="123"/>
  <c r="E58" i="123"/>
  <c r="P58" i="123"/>
  <c r="F12" i="123"/>
  <c r="F52" i="123"/>
  <c r="Q52" i="123"/>
  <c r="G12" i="123"/>
  <c r="G42" i="123"/>
  <c r="R42" i="123"/>
  <c r="N115" i="107"/>
  <c r="O115" i="107"/>
  <c r="U116" i="107"/>
  <c r="V116" i="107"/>
  <c r="N116" i="107"/>
  <c r="O116" i="107"/>
  <c r="U118" i="107"/>
  <c r="V118" i="107"/>
  <c r="N118" i="107"/>
  <c r="O118" i="107"/>
  <c r="U120" i="107"/>
  <c r="V120" i="107"/>
  <c r="N120" i="107"/>
  <c r="O120" i="107"/>
  <c r="U114" i="107"/>
  <c r="V114" i="107"/>
  <c r="N114" i="107"/>
  <c r="O114" i="107"/>
  <c r="U115" i="107"/>
  <c r="V115" i="107"/>
  <c r="U117" i="107"/>
  <c r="V117" i="107"/>
  <c r="U119" i="107"/>
  <c r="V119" i="107"/>
  <c r="S3" i="123"/>
  <c r="U3" i="123"/>
  <c r="E42" i="123"/>
  <c r="P42" i="123"/>
  <c r="E31" i="123"/>
  <c r="P31" i="123"/>
  <c r="E22" i="123"/>
  <c r="P22" i="123"/>
  <c r="E56" i="123"/>
  <c r="P56" i="123"/>
  <c r="E54" i="123"/>
  <c r="P54" i="123"/>
  <c r="E48" i="123"/>
  <c r="P48" i="123"/>
  <c r="E46" i="123"/>
  <c r="P46" i="123"/>
  <c r="E44" i="123"/>
  <c r="P44" i="123"/>
  <c r="E30" i="123"/>
  <c r="P30" i="123"/>
  <c r="E21" i="123"/>
  <c r="P21" i="123"/>
  <c r="E19" i="123"/>
  <c r="P19" i="123"/>
  <c r="E41" i="123"/>
  <c r="P41" i="123"/>
  <c r="E36" i="123"/>
  <c r="P36" i="123"/>
  <c r="E18" i="123"/>
  <c r="P18" i="123"/>
  <c r="E38" i="123"/>
  <c r="P38" i="123"/>
  <c r="AL34" i="123"/>
  <c r="P6" i="123"/>
  <c r="S6" i="123"/>
  <c r="U6" i="123"/>
  <c r="F50" i="123"/>
  <c r="Q50" i="123"/>
  <c r="F48" i="123"/>
  <c r="Q48" i="123"/>
  <c r="F19" i="123"/>
  <c r="Q19" i="123"/>
  <c r="F59" i="123"/>
  <c r="Q59" i="123"/>
  <c r="F28" i="123"/>
  <c r="Q28" i="123"/>
  <c r="F18" i="123"/>
  <c r="Q18" i="123"/>
  <c r="F45" i="123"/>
  <c r="Q45" i="123"/>
  <c r="F16" i="123"/>
  <c r="Q16" i="123"/>
  <c r="E25" i="123"/>
  <c r="P25" i="123"/>
  <c r="H31" i="123"/>
  <c r="S31" i="123"/>
  <c r="AM34" i="123"/>
  <c r="E49" i="123"/>
  <c r="P49" i="123"/>
  <c r="H50" i="123"/>
  <c r="S50" i="123"/>
  <c r="E57" i="123"/>
  <c r="P57" i="123"/>
  <c r="P8" i="123"/>
  <c r="S8" i="123"/>
  <c r="U8" i="123"/>
  <c r="P7" i="123"/>
  <c r="S7" i="123"/>
  <c r="U7" i="123"/>
  <c r="H41" i="123"/>
  <c r="S41" i="123"/>
  <c r="H36" i="123"/>
  <c r="S36" i="123"/>
  <c r="H28" i="123"/>
  <c r="S28" i="123"/>
  <c r="H38" i="123"/>
  <c r="S38" i="123"/>
  <c r="H27" i="123"/>
  <c r="S27" i="123"/>
  <c r="H17" i="123"/>
  <c r="S17" i="123"/>
  <c r="H25" i="123"/>
  <c r="S25" i="123"/>
  <c r="H24" i="123"/>
  <c r="S24" i="123"/>
  <c r="H15" i="123"/>
  <c r="S15" i="123"/>
  <c r="H59" i="123"/>
  <c r="S59" i="123"/>
  <c r="H57" i="123"/>
  <c r="S57" i="123"/>
  <c r="H55" i="123"/>
  <c r="S55" i="123"/>
  <c r="H53" i="123"/>
  <c r="S53" i="123"/>
  <c r="H51" i="123"/>
  <c r="S51" i="123"/>
  <c r="H49" i="123"/>
  <c r="S49" i="123"/>
  <c r="H47" i="123"/>
  <c r="S47" i="123"/>
  <c r="H45" i="123"/>
  <c r="S45" i="123"/>
  <c r="H43" i="123"/>
  <c r="S43" i="123"/>
  <c r="H34" i="123"/>
  <c r="S34" i="123"/>
  <c r="H26" i="123"/>
  <c r="S26" i="123"/>
  <c r="H16" i="123"/>
  <c r="S16" i="123"/>
  <c r="H40" i="123"/>
  <c r="S40" i="123"/>
  <c r="H33" i="123"/>
  <c r="S33" i="123"/>
  <c r="H37" i="123"/>
  <c r="S37" i="123"/>
  <c r="H19" i="123"/>
  <c r="S19" i="123"/>
  <c r="F22" i="123"/>
  <c r="Q22" i="123"/>
  <c r="H23" i="123"/>
  <c r="S23" i="123"/>
  <c r="E27" i="123"/>
  <c r="P27" i="123"/>
  <c r="H30" i="123"/>
  <c r="S30" i="123"/>
  <c r="E37" i="123"/>
  <c r="P37" i="123"/>
  <c r="H42" i="123"/>
  <c r="S42" i="123"/>
  <c r="E47" i="123"/>
  <c r="P47" i="123"/>
  <c r="H48" i="123"/>
  <c r="S48" i="123"/>
  <c r="E55" i="123"/>
  <c r="P55" i="123"/>
  <c r="H56" i="123"/>
  <c r="S56" i="123"/>
  <c r="AP33" i="123"/>
  <c r="AO33" i="123"/>
  <c r="G18" i="123"/>
  <c r="R18" i="123"/>
  <c r="G16" i="123"/>
  <c r="R16" i="123"/>
  <c r="G26" i="123"/>
  <c r="R26" i="123"/>
  <c r="E15" i="123"/>
  <c r="P15" i="123"/>
  <c r="H18" i="123"/>
  <c r="S18" i="123"/>
  <c r="G22" i="123"/>
  <c r="R22" i="123"/>
  <c r="E32" i="123"/>
  <c r="P32" i="123"/>
  <c r="E34" i="123"/>
  <c r="P34" i="123"/>
  <c r="E35" i="123"/>
  <c r="P35" i="123"/>
  <c r="AP33" i="122"/>
  <c r="AO33" i="122"/>
  <c r="AL34" i="122"/>
  <c r="G12" i="122"/>
  <c r="H12" i="122"/>
  <c r="F12" i="122"/>
  <c r="E12" i="122"/>
  <c r="AM34" i="122"/>
  <c r="P5" i="122"/>
  <c r="S3" i="122"/>
  <c r="U3" i="122"/>
  <c r="P4" i="122"/>
  <c r="S4" i="122"/>
  <c r="U4" i="122"/>
  <c r="AM34" i="121"/>
  <c r="AP33" i="121"/>
  <c r="AO33" i="121"/>
  <c r="H12" i="121"/>
  <c r="G12" i="121"/>
  <c r="F12" i="121"/>
  <c r="E12" i="121"/>
  <c r="P5" i="121"/>
  <c r="P4" i="121"/>
  <c r="S4" i="121"/>
  <c r="U4" i="121"/>
  <c r="P6" i="121"/>
  <c r="S6" i="121"/>
  <c r="U6" i="121"/>
  <c r="AP33" i="120"/>
  <c r="AO33" i="120"/>
  <c r="AL34" i="120"/>
  <c r="AM34" i="120"/>
  <c r="H40" i="120"/>
  <c r="S40" i="120"/>
  <c r="H33" i="120"/>
  <c r="S33" i="120"/>
  <c r="H25" i="120"/>
  <c r="S25" i="120"/>
  <c r="H24" i="120"/>
  <c r="S24" i="120"/>
  <c r="H15" i="120"/>
  <c r="S15" i="120"/>
  <c r="H37" i="120"/>
  <c r="S37" i="120"/>
  <c r="H35" i="120"/>
  <c r="S35" i="120"/>
  <c r="H32" i="120"/>
  <c r="S32" i="120"/>
  <c r="H23" i="120"/>
  <c r="S23" i="120"/>
  <c r="H36" i="120"/>
  <c r="S36" i="120"/>
  <c r="H42" i="120"/>
  <c r="S42" i="120"/>
  <c r="H31" i="120"/>
  <c r="S31" i="120"/>
  <c r="H22" i="120"/>
  <c r="S22" i="120"/>
  <c r="H41" i="120"/>
  <c r="S41" i="120"/>
  <c r="H38" i="120"/>
  <c r="S38" i="120"/>
  <c r="H17" i="120"/>
  <c r="S17" i="120"/>
  <c r="H58" i="120"/>
  <c r="S58" i="120"/>
  <c r="H56" i="120"/>
  <c r="S56" i="120"/>
  <c r="H54" i="120"/>
  <c r="S54" i="120"/>
  <c r="H52" i="120"/>
  <c r="S52" i="120"/>
  <c r="H50" i="120"/>
  <c r="S50" i="120"/>
  <c r="H48" i="120"/>
  <c r="S48" i="120"/>
  <c r="H46" i="120"/>
  <c r="S46" i="120"/>
  <c r="H44" i="120"/>
  <c r="S44" i="120"/>
  <c r="H39" i="120"/>
  <c r="S39" i="120"/>
  <c r="H30" i="120"/>
  <c r="S30" i="120"/>
  <c r="H21" i="120"/>
  <c r="S21" i="120"/>
  <c r="H29" i="120"/>
  <c r="S29" i="120"/>
  <c r="H20" i="120"/>
  <c r="S20" i="120"/>
  <c r="H19" i="120"/>
  <c r="S19" i="120"/>
  <c r="H28" i="120"/>
  <c r="S28" i="120"/>
  <c r="H18" i="120"/>
  <c r="S18" i="120"/>
  <c r="H27" i="120"/>
  <c r="S27" i="120"/>
  <c r="H59" i="120"/>
  <c r="S59" i="120"/>
  <c r="H57" i="120"/>
  <c r="S57" i="120"/>
  <c r="H55" i="120"/>
  <c r="S55" i="120"/>
  <c r="H53" i="120"/>
  <c r="S53" i="120"/>
  <c r="H51" i="120"/>
  <c r="S51" i="120"/>
  <c r="H49" i="120"/>
  <c r="S49" i="120"/>
  <c r="H47" i="120"/>
  <c r="S47" i="120"/>
  <c r="H45" i="120"/>
  <c r="S45" i="120"/>
  <c r="H43" i="120"/>
  <c r="S43" i="120"/>
  <c r="H34" i="120"/>
  <c r="S34" i="120"/>
  <c r="H26" i="120"/>
  <c r="S26" i="120"/>
  <c r="H16" i="120"/>
  <c r="S16" i="120"/>
  <c r="E12" i="120"/>
  <c r="F12" i="120"/>
  <c r="S3" i="120"/>
  <c r="U3" i="120"/>
  <c r="G12" i="120"/>
  <c r="P5" i="120"/>
  <c r="P4" i="120"/>
  <c r="S4" i="120"/>
  <c r="U4" i="120"/>
  <c r="AE34" i="22"/>
  <c r="R34" i="22"/>
  <c r="B9" i="30"/>
  <c r="C60" i="119"/>
  <c r="AB59" i="119"/>
  <c r="U59" i="119"/>
  <c r="B59" i="119"/>
  <c r="A59" i="119"/>
  <c r="AB58" i="119"/>
  <c r="U58" i="119"/>
  <c r="B58" i="119"/>
  <c r="A58" i="119"/>
  <c r="AB57" i="119"/>
  <c r="U57" i="119"/>
  <c r="B57" i="119"/>
  <c r="A57" i="119"/>
  <c r="AB56" i="119"/>
  <c r="U56" i="119"/>
  <c r="B56" i="119"/>
  <c r="A56" i="119"/>
  <c r="AB55" i="119"/>
  <c r="U55" i="119"/>
  <c r="B55" i="119"/>
  <c r="A55" i="119"/>
  <c r="AB54" i="119"/>
  <c r="U54" i="119"/>
  <c r="B54" i="119"/>
  <c r="A54" i="119"/>
  <c r="AB53" i="119"/>
  <c r="U53" i="119"/>
  <c r="B53" i="119"/>
  <c r="A53" i="119"/>
  <c r="AB52" i="119"/>
  <c r="U52" i="119"/>
  <c r="B52" i="119"/>
  <c r="A52" i="119"/>
  <c r="AB51" i="119"/>
  <c r="U51" i="119"/>
  <c r="B51" i="119"/>
  <c r="A51" i="119"/>
  <c r="AB50" i="119"/>
  <c r="U50" i="119"/>
  <c r="B50" i="119"/>
  <c r="A50" i="119"/>
  <c r="AB49" i="119"/>
  <c r="U49" i="119"/>
  <c r="B49" i="119"/>
  <c r="A49" i="119"/>
  <c r="AB48" i="119"/>
  <c r="U48" i="119"/>
  <c r="B48" i="119"/>
  <c r="A48" i="119"/>
  <c r="AB47" i="119"/>
  <c r="U47" i="119"/>
  <c r="B47" i="119"/>
  <c r="A47" i="119"/>
  <c r="AB46" i="119"/>
  <c r="U46" i="119"/>
  <c r="B46" i="119"/>
  <c r="A46" i="119"/>
  <c r="AB45" i="119"/>
  <c r="U45" i="119"/>
  <c r="B45" i="119"/>
  <c r="A45" i="119"/>
  <c r="AB44" i="119"/>
  <c r="U44" i="119"/>
  <c r="B44" i="119"/>
  <c r="A44" i="119"/>
  <c r="AB43" i="119"/>
  <c r="U43" i="119"/>
  <c r="B43" i="119"/>
  <c r="A43" i="119"/>
  <c r="U42" i="119"/>
  <c r="B42" i="119"/>
  <c r="A42" i="119"/>
  <c r="U41" i="119"/>
  <c r="B41" i="119"/>
  <c r="A41" i="119"/>
  <c r="U40" i="119"/>
  <c r="B40" i="119"/>
  <c r="A40" i="119"/>
  <c r="U39" i="119"/>
  <c r="B39" i="119"/>
  <c r="A39" i="119"/>
  <c r="U38" i="119"/>
  <c r="B38" i="119"/>
  <c r="A38" i="119"/>
  <c r="U37" i="119"/>
  <c r="B37" i="119"/>
  <c r="A37" i="119"/>
  <c r="AB36" i="119"/>
  <c r="U36" i="119"/>
  <c r="B36" i="119"/>
  <c r="A36" i="119"/>
  <c r="AB35" i="119"/>
  <c r="U35" i="119"/>
  <c r="B35" i="119"/>
  <c r="A35" i="119"/>
  <c r="AB34" i="119"/>
  <c r="U34" i="119"/>
  <c r="B34" i="119"/>
  <c r="A34" i="119"/>
  <c r="AM33" i="119"/>
  <c r="C10" i="119"/>
  <c r="AL33" i="119"/>
  <c r="AL34" i="119"/>
  <c r="AK33" i="119"/>
  <c r="AB33" i="119"/>
  <c r="U33" i="119"/>
  <c r="B33" i="119"/>
  <c r="A33" i="119"/>
  <c r="AP32" i="119"/>
  <c r="AJ32" i="119"/>
  <c r="AI32" i="119"/>
  <c r="AH32" i="119"/>
  <c r="AG32" i="119"/>
  <c r="AB32" i="119"/>
  <c r="U32" i="119"/>
  <c r="B32" i="119"/>
  <c r="A32" i="119"/>
  <c r="AP31" i="119"/>
  <c r="AJ31" i="119"/>
  <c r="AI31" i="119"/>
  <c r="AH31" i="119"/>
  <c r="AG31" i="119"/>
  <c r="AB31" i="119"/>
  <c r="U31" i="119"/>
  <c r="B31" i="119"/>
  <c r="A31" i="119"/>
  <c r="AP30" i="119"/>
  <c r="AJ30" i="119"/>
  <c r="AI30" i="119"/>
  <c r="AH30" i="119"/>
  <c r="AG30" i="119"/>
  <c r="AB30" i="119"/>
  <c r="U30" i="119"/>
  <c r="B30" i="119"/>
  <c r="A30" i="119"/>
  <c r="AP29" i="119"/>
  <c r="AJ29" i="119"/>
  <c r="AI29" i="119"/>
  <c r="AH29" i="119"/>
  <c r="AG29" i="119"/>
  <c r="AB29" i="119"/>
  <c r="U29" i="119"/>
  <c r="B29" i="119"/>
  <c r="A29" i="119"/>
  <c r="AP28" i="119"/>
  <c r="AJ28" i="119"/>
  <c r="AI28" i="119"/>
  <c r="AH28" i="119"/>
  <c r="AG28" i="119"/>
  <c r="AB28" i="119"/>
  <c r="U28" i="119"/>
  <c r="B28" i="119"/>
  <c r="A28" i="119"/>
  <c r="AP27" i="119"/>
  <c r="AJ27" i="119"/>
  <c r="AI27" i="119"/>
  <c r="AH27" i="119"/>
  <c r="AG27" i="119"/>
  <c r="AB27" i="119"/>
  <c r="U27" i="119"/>
  <c r="B27" i="119"/>
  <c r="A27" i="119"/>
  <c r="AP26" i="119"/>
  <c r="AJ26" i="119"/>
  <c r="AI26" i="119"/>
  <c r="AH26" i="119"/>
  <c r="AG26" i="119"/>
  <c r="AB26" i="119"/>
  <c r="U26" i="119"/>
  <c r="B26" i="119"/>
  <c r="A26" i="119"/>
  <c r="AP25" i="119"/>
  <c r="AJ25" i="119"/>
  <c r="AI25" i="119"/>
  <c r="AH25" i="119"/>
  <c r="AG25" i="119"/>
  <c r="AB25" i="119"/>
  <c r="U25" i="119"/>
  <c r="B25" i="119"/>
  <c r="A25" i="119"/>
  <c r="AP24" i="119"/>
  <c r="AJ24" i="119"/>
  <c r="AI24" i="119"/>
  <c r="AH24" i="119"/>
  <c r="AG24" i="119"/>
  <c r="AB24" i="119"/>
  <c r="B24" i="119"/>
  <c r="A24" i="119"/>
  <c r="AP23" i="119"/>
  <c r="AJ23" i="119"/>
  <c r="AI23" i="119"/>
  <c r="AH23" i="119"/>
  <c r="AG23" i="119"/>
  <c r="AB23" i="119"/>
  <c r="U23" i="119"/>
  <c r="B23" i="119"/>
  <c r="A23" i="119"/>
  <c r="AP22" i="119"/>
  <c r="AJ22" i="119"/>
  <c r="AI22" i="119"/>
  <c r="AH22" i="119"/>
  <c r="AG22" i="119"/>
  <c r="AB22" i="119"/>
  <c r="U22" i="119"/>
  <c r="B22" i="119"/>
  <c r="A22" i="119"/>
  <c r="AP21" i="119"/>
  <c r="AJ21" i="119"/>
  <c r="AI21" i="119"/>
  <c r="AH21" i="119"/>
  <c r="AG21" i="119"/>
  <c r="AB21" i="119"/>
  <c r="U21" i="119"/>
  <c r="B21" i="119"/>
  <c r="A21" i="119"/>
  <c r="AP20" i="119"/>
  <c r="AJ20" i="119"/>
  <c r="AI20" i="119"/>
  <c r="AH20" i="119"/>
  <c r="AG20" i="119"/>
  <c r="AB20" i="119"/>
  <c r="U20" i="119"/>
  <c r="B20" i="119"/>
  <c r="A20" i="119"/>
  <c r="AP19" i="119"/>
  <c r="AJ19" i="119"/>
  <c r="AI19" i="119"/>
  <c r="AH19" i="119"/>
  <c r="AG19" i="119"/>
  <c r="AB19" i="119"/>
  <c r="B19" i="119"/>
  <c r="A19" i="119"/>
  <c r="AP18" i="119"/>
  <c r="AJ18" i="119"/>
  <c r="AI18" i="119"/>
  <c r="AH18" i="119"/>
  <c r="AG18" i="119"/>
  <c r="AB18" i="119"/>
  <c r="U18" i="119"/>
  <c r="B18" i="119"/>
  <c r="A18" i="119"/>
  <c r="AP17" i="119"/>
  <c r="AJ17" i="119"/>
  <c r="AI17" i="119"/>
  <c r="AH17" i="119"/>
  <c r="AG17" i="119"/>
  <c r="AB17" i="119"/>
  <c r="U17" i="119"/>
  <c r="B17" i="119"/>
  <c r="A17" i="119"/>
  <c r="AP16" i="119"/>
  <c r="AJ16" i="119"/>
  <c r="AI16" i="119"/>
  <c r="AH16" i="119"/>
  <c r="AG16" i="119"/>
  <c r="AB16" i="119"/>
  <c r="U16" i="119"/>
  <c r="B16" i="119"/>
  <c r="A16" i="119"/>
  <c r="AP15" i="119"/>
  <c r="AJ15" i="119"/>
  <c r="AI15" i="119"/>
  <c r="AH15" i="119"/>
  <c r="AG15" i="119"/>
  <c r="AB15" i="119"/>
  <c r="U15" i="119"/>
  <c r="B15" i="119"/>
  <c r="A15" i="119"/>
  <c r="AP14" i="119"/>
  <c r="AJ14" i="119"/>
  <c r="AI14" i="119"/>
  <c r="AH14" i="119"/>
  <c r="AG14" i="119"/>
  <c r="AP13" i="119"/>
  <c r="AJ13" i="119"/>
  <c r="AI13" i="119"/>
  <c r="AH13" i="119"/>
  <c r="AG13" i="119"/>
  <c r="S13" i="119"/>
  <c r="R13" i="119"/>
  <c r="Q13" i="119"/>
  <c r="P13" i="119"/>
  <c r="C13" i="119"/>
  <c r="AP12" i="119"/>
  <c r="AJ12" i="119"/>
  <c r="AI12" i="119"/>
  <c r="AH12" i="119"/>
  <c r="AG12" i="119"/>
  <c r="H12" i="119"/>
  <c r="H45" i="119"/>
  <c r="S45" i="119"/>
  <c r="AP11" i="119"/>
  <c r="AJ11" i="119"/>
  <c r="AI11" i="119"/>
  <c r="AH11" i="119"/>
  <c r="AG11" i="119"/>
  <c r="AP10" i="119"/>
  <c r="AJ10" i="119"/>
  <c r="AI10" i="119"/>
  <c r="AH10" i="119"/>
  <c r="AG10" i="119"/>
  <c r="AB10" i="119"/>
  <c r="AA10" i="119"/>
  <c r="Z10" i="119"/>
  <c r="Y10" i="119"/>
  <c r="X10" i="119"/>
  <c r="AP9" i="119"/>
  <c r="AJ9" i="119"/>
  <c r="AI9" i="119"/>
  <c r="AH9" i="119"/>
  <c r="AG9" i="119"/>
  <c r="T9" i="119"/>
  <c r="R9" i="119"/>
  <c r="AP8" i="119"/>
  <c r="AJ8" i="119"/>
  <c r="AI8" i="119"/>
  <c r="AH8" i="119"/>
  <c r="AG8" i="119"/>
  <c r="L8" i="119"/>
  <c r="AP7" i="119"/>
  <c r="AJ7" i="119"/>
  <c r="AI7" i="119"/>
  <c r="AH7" i="119"/>
  <c r="AG7" i="119"/>
  <c r="L7" i="119"/>
  <c r="C7" i="119"/>
  <c r="AP6" i="119"/>
  <c r="AJ6" i="119"/>
  <c r="AI6" i="119"/>
  <c r="AH6" i="119"/>
  <c r="AG6" i="119"/>
  <c r="P6" i="119"/>
  <c r="S6" i="119"/>
  <c r="U6" i="119"/>
  <c r="L6" i="119"/>
  <c r="L5" i="119"/>
  <c r="P4" i="119"/>
  <c r="S4" i="119"/>
  <c r="U4" i="119"/>
  <c r="L4" i="119"/>
  <c r="P3" i="119"/>
  <c r="S3" i="119"/>
  <c r="U3" i="119"/>
  <c r="L3" i="119"/>
  <c r="C60" i="118"/>
  <c r="AB59" i="118"/>
  <c r="U59" i="118"/>
  <c r="B59" i="118"/>
  <c r="A59" i="118"/>
  <c r="AB58" i="118"/>
  <c r="U58" i="118"/>
  <c r="B58" i="118"/>
  <c r="A58" i="118"/>
  <c r="AB57" i="118"/>
  <c r="U57" i="118"/>
  <c r="B57" i="118"/>
  <c r="A57" i="118"/>
  <c r="AB56" i="118"/>
  <c r="U56" i="118"/>
  <c r="B56" i="118"/>
  <c r="A56" i="118"/>
  <c r="AB55" i="118"/>
  <c r="U55" i="118"/>
  <c r="B55" i="118"/>
  <c r="A55" i="118"/>
  <c r="AB54" i="118"/>
  <c r="U54" i="118"/>
  <c r="B54" i="118"/>
  <c r="A54" i="118"/>
  <c r="AB53" i="118"/>
  <c r="U53" i="118"/>
  <c r="B53" i="118"/>
  <c r="A53" i="118"/>
  <c r="AB52" i="118"/>
  <c r="U52" i="118"/>
  <c r="B52" i="118"/>
  <c r="A52" i="118"/>
  <c r="AB51" i="118"/>
  <c r="U51" i="118"/>
  <c r="B51" i="118"/>
  <c r="A51" i="118"/>
  <c r="AB50" i="118"/>
  <c r="U50" i="118"/>
  <c r="B50" i="118"/>
  <c r="A50" i="118"/>
  <c r="AB49" i="118"/>
  <c r="U49" i="118"/>
  <c r="B49" i="118"/>
  <c r="A49" i="118"/>
  <c r="AB48" i="118"/>
  <c r="U48" i="118"/>
  <c r="B48" i="118"/>
  <c r="A48" i="118"/>
  <c r="AB47" i="118"/>
  <c r="U47" i="118"/>
  <c r="B47" i="118"/>
  <c r="A47" i="118"/>
  <c r="AB46" i="118"/>
  <c r="U46" i="118"/>
  <c r="B46" i="118"/>
  <c r="A46" i="118"/>
  <c r="AB45" i="118"/>
  <c r="U45" i="118"/>
  <c r="B45" i="118"/>
  <c r="A45" i="118"/>
  <c r="AB44" i="118"/>
  <c r="U44" i="118"/>
  <c r="B44" i="118"/>
  <c r="A44" i="118"/>
  <c r="AB43" i="118"/>
  <c r="U43" i="118"/>
  <c r="B43" i="118"/>
  <c r="A43" i="118"/>
  <c r="U42" i="118"/>
  <c r="B42" i="118"/>
  <c r="A42" i="118"/>
  <c r="U41" i="118"/>
  <c r="B41" i="118"/>
  <c r="A41" i="118"/>
  <c r="U40" i="118"/>
  <c r="B40" i="118"/>
  <c r="A40" i="118"/>
  <c r="U39" i="118"/>
  <c r="B39" i="118"/>
  <c r="A39" i="118"/>
  <c r="U38" i="118"/>
  <c r="B38" i="118"/>
  <c r="A38" i="118"/>
  <c r="U37" i="118"/>
  <c r="B37" i="118"/>
  <c r="A37" i="118"/>
  <c r="AB36" i="118"/>
  <c r="U36" i="118"/>
  <c r="B36" i="118"/>
  <c r="A36" i="118"/>
  <c r="AB35" i="118"/>
  <c r="U35" i="118"/>
  <c r="B35" i="118"/>
  <c r="A35" i="118"/>
  <c r="AB34" i="118"/>
  <c r="U34" i="118"/>
  <c r="B34" i="118"/>
  <c r="A34" i="118"/>
  <c r="AM33" i="118"/>
  <c r="C10" i="118"/>
  <c r="AL33" i="118"/>
  <c r="AK33" i="118"/>
  <c r="AB33" i="118"/>
  <c r="U33" i="118"/>
  <c r="B33" i="118"/>
  <c r="A33" i="118"/>
  <c r="AP32" i="118"/>
  <c r="AJ32" i="118"/>
  <c r="AI32" i="118"/>
  <c r="AH32" i="118"/>
  <c r="AG32" i="118"/>
  <c r="AB32" i="118"/>
  <c r="U32" i="118"/>
  <c r="B32" i="118"/>
  <c r="A32" i="118"/>
  <c r="AP31" i="118"/>
  <c r="AJ31" i="118"/>
  <c r="AI31" i="118"/>
  <c r="AH31" i="118"/>
  <c r="AG31" i="118"/>
  <c r="AB31" i="118"/>
  <c r="U31" i="118"/>
  <c r="B31" i="118"/>
  <c r="A31" i="118"/>
  <c r="AP30" i="118"/>
  <c r="AJ30" i="118"/>
  <c r="AI30" i="118"/>
  <c r="AH30" i="118"/>
  <c r="AG30" i="118"/>
  <c r="AB30" i="118"/>
  <c r="U30" i="118"/>
  <c r="B30" i="118"/>
  <c r="A30" i="118"/>
  <c r="AP29" i="118"/>
  <c r="AJ29" i="118"/>
  <c r="AI29" i="118"/>
  <c r="AH29" i="118"/>
  <c r="AG29" i="118"/>
  <c r="AB29" i="118"/>
  <c r="U29" i="118"/>
  <c r="B29" i="118"/>
  <c r="A29" i="118"/>
  <c r="AP28" i="118"/>
  <c r="AJ28" i="118"/>
  <c r="AI28" i="118"/>
  <c r="AH28" i="118"/>
  <c r="AG28" i="118"/>
  <c r="AB28" i="118"/>
  <c r="U28" i="118"/>
  <c r="B28" i="118"/>
  <c r="A28" i="118"/>
  <c r="AP27" i="118"/>
  <c r="AJ27" i="118"/>
  <c r="AI27" i="118"/>
  <c r="AH27" i="118"/>
  <c r="AG27" i="118"/>
  <c r="AB27" i="118"/>
  <c r="U27" i="118"/>
  <c r="B27" i="118"/>
  <c r="A27" i="118"/>
  <c r="AP26" i="118"/>
  <c r="AJ26" i="118"/>
  <c r="AI26" i="118"/>
  <c r="AH26" i="118"/>
  <c r="AG26" i="118"/>
  <c r="AB26" i="118"/>
  <c r="U26" i="118"/>
  <c r="B26" i="118"/>
  <c r="A26" i="118"/>
  <c r="AP25" i="118"/>
  <c r="AJ25" i="118"/>
  <c r="AI25" i="118"/>
  <c r="AH25" i="118"/>
  <c r="AG25" i="118"/>
  <c r="AB25" i="118"/>
  <c r="U25" i="118"/>
  <c r="B25" i="118"/>
  <c r="A25" i="118"/>
  <c r="AP24" i="118"/>
  <c r="AJ24" i="118"/>
  <c r="AI24" i="118"/>
  <c r="AH24" i="118"/>
  <c r="AG24" i="118"/>
  <c r="AB24" i="118"/>
  <c r="B24" i="118"/>
  <c r="A24" i="118"/>
  <c r="AP23" i="118"/>
  <c r="AJ23" i="118"/>
  <c r="AI23" i="118"/>
  <c r="AH23" i="118"/>
  <c r="AG23" i="118"/>
  <c r="AB23" i="118"/>
  <c r="U23" i="118"/>
  <c r="B23" i="118"/>
  <c r="A23" i="118"/>
  <c r="AP22" i="118"/>
  <c r="AJ22" i="118"/>
  <c r="AI22" i="118"/>
  <c r="AH22" i="118"/>
  <c r="AG22" i="118"/>
  <c r="AB22" i="118"/>
  <c r="U22" i="118"/>
  <c r="B22" i="118"/>
  <c r="A22" i="118"/>
  <c r="AP21" i="118"/>
  <c r="AJ21" i="118"/>
  <c r="AI21" i="118"/>
  <c r="AH21" i="118"/>
  <c r="AG21" i="118"/>
  <c r="AB21" i="118"/>
  <c r="U21" i="118"/>
  <c r="B21" i="118"/>
  <c r="A21" i="118"/>
  <c r="AP20" i="118"/>
  <c r="AJ20" i="118"/>
  <c r="AI20" i="118"/>
  <c r="AH20" i="118"/>
  <c r="AG20" i="118"/>
  <c r="AB20" i="118"/>
  <c r="U20" i="118"/>
  <c r="B20" i="118"/>
  <c r="A20" i="118"/>
  <c r="AP19" i="118"/>
  <c r="AJ19" i="118"/>
  <c r="AI19" i="118"/>
  <c r="AH19" i="118"/>
  <c r="AG19" i="118"/>
  <c r="AB19" i="118"/>
  <c r="B19" i="118"/>
  <c r="A19" i="118"/>
  <c r="AP18" i="118"/>
  <c r="AJ18" i="118"/>
  <c r="AI18" i="118"/>
  <c r="AH18" i="118"/>
  <c r="AG18" i="118"/>
  <c r="AB18" i="118"/>
  <c r="U18" i="118"/>
  <c r="B18" i="118"/>
  <c r="A18" i="118"/>
  <c r="AP17" i="118"/>
  <c r="AJ17" i="118"/>
  <c r="AI17" i="118"/>
  <c r="AH17" i="118"/>
  <c r="AG17" i="118"/>
  <c r="AB17" i="118"/>
  <c r="U17" i="118"/>
  <c r="B17" i="118"/>
  <c r="A17" i="118"/>
  <c r="AP16" i="118"/>
  <c r="AJ16" i="118"/>
  <c r="AI16" i="118"/>
  <c r="AH16" i="118"/>
  <c r="AG16" i="118"/>
  <c r="AB16" i="118"/>
  <c r="U16" i="118"/>
  <c r="B16" i="118"/>
  <c r="A16" i="118"/>
  <c r="AP15" i="118"/>
  <c r="AJ15" i="118"/>
  <c r="AI15" i="118"/>
  <c r="AH15" i="118"/>
  <c r="AG15" i="118"/>
  <c r="AB15" i="118"/>
  <c r="U15" i="118"/>
  <c r="B15" i="118"/>
  <c r="A15" i="118"/>
  <c r="AP14" i="118"/>
  <c r="AJ14" i="118"/>
  <c r="AI14" i="118"/>
  <c r="AH14" i="118"/>
  <c r="AG14" i="118"/>
  <c r="AP13" i="118"/>
  <c r="AJ13" i="118"/>
  <c r="AI13" i="118"/>
  <c r="AH13" i="118"/>
  <c r="AG13" i="118"/>
  <c r="S13" i="118"/>
  <c r="R13" i="118"/>
  <c r="Q13" i="118"/>
  <c r="P13" i="118"/>
  <c r="C13" i="118"/>
  <c r="AP12" i="118"/>
  <c r="AJ12" i="118"/>
  <c r="AI12" i="118"/>
  <c r="AH12" i="118"/>
  <c r="AG12" i="118"/>
  <c r="AP11" i="118"/>
  <c r="AJ11" i="118"/>
  <c r="AI11" i="118"/>
  <c r="AH11" i="118"/>
  <c r="AG11" i="118"/>
  <c r="AP10" i="118"/>
  <c r="AJ10" i="118"/>
  <c r="AI10" i="118"/>
  <c r="AH10" i="118"/>
  <c r="AG10" i="118"/>
  <c r="AB10" i="118"/>
  <c r="AA10" i="118"/>
  <c r="Z10" i="118"/>
  <c r="Y10" i="118"/>
  <c r="X10" i="118"/>
  <c r="AP9" i="118"/>
  <c r="AJ9" i="118"/>
  <c r="AI9" i="118"/>
  <c r="AH9" i="118"/>
  <c r="AG9" i="118"/>
  <c r="T9" i="118"/>
  <c r="R9" i="118"/>
  <c r="AP8" i="118"/>
  <c r="AJ8" i="118"/>
  <c r="AI8" i="118"/>
  <c r="AH8" i="118"/>
  <c r="AG8" i="118"/>
  <c r="L8" i="118"/>
  <c r="AP7" i="118"/>
  <c r="AJ7" i="118"/>
  <c r="AI7" i="118"/>
  <c r="AH7" i="118"/>
  <c r="AG7" i="118"/>
  <c r="L7" i="118"/>
  <c r="C7" i="118"/>
  <c r="AP6" i="118"/>
  <c r="AJ6" i="118"/>
  <c r="AI6" i="118"/>
  <c r="AH6" i="118"/>
  <c r="AG6" i="118"/>
  <c r="L6" i="118"/>
  <c r="L5" i="118"/>
  <c r="L4" i="118"/>
  <c r="P3" i="118"/>
  <c r="P6" i="118"/>
  <c r="S6" i="118"/>
  <c r="U6" i="118"/>
  <c r="L3" i="118"/>
  <c r="D6" i="15"/>
  <c r="C60" i="117"/>
  <c r="AB59" i="117"/>
  <c r="U59" i="117"/>
  <c r="B59" i="117"/>
  <c r="A59" i="117"/>
  <c r="AB58" i="117"/>
  <c r="U58" i="117"/>
  <c r="B58" i="117"/>
  <c r="A58" i="117"/>
  <c r="AB57" i="117"/>
  <c r="U57" i="117"/>
  <c r="B57" i="117"/>
  <c r="A57" i="117"/>
  <c r="AB56" i="117"/>
  <c r="U56" i="117"/>
  <c r="B56" i="117"/>
  <c r="A56" i="117"/>
  <c r="AB55" i="117"/>
  <c r="U55" i="117"/>
  <c r="B55" i="117"/>
  <c r="A55" i="117"/>
  <c r="AB54" i="117"/>
  <c r="U54" i="117"/>
  <c r="B54" i="117"/>
  <c r="A54" i="117"/>
  <c r="AB53" i="117"/>
  <c r="U53" i="117"/>
  <c r="B53" i="117"/>
  <c r="A53" i="117"/>
  <c r="AB52" i="117"/>
  <c r="U52" i="117"/>
  <c r="B52" i="117"/>
  <c r="A52" i="117"/>
  <c r="AB51" i="117"/>
  <c r="U51" i="117"/>
  <c r="B51" i="117"/>
  <c r="A51" i="117"/>
  <c r="AB50" i="117"/>
  <c r="U50" i="117"/>
  <c r="B50" i="117"/>
  <c r="A50" i="117"/>
  <c r="AB49" i="117"/>
  <c r="U49" i="117"/>
  <c r="B49" i="117"/>
  <c r="A49" i="117"/>
  <c r="AB48" i="117"/>
  <c r="U48" i="117"/>
  <c r="B48" i="117"/>
  <c r="A48" i="117"/>
  <c r="AB47" i="117"/>
  <c r="U47" i="117"/>
  <c r="B47" i="117"/>
  <c r="A47" i="117"/>
  <c r="AB46" i="117"/>
  <c r="U46" i="117"/>
  <c r="B46" i="117"/>
  <c r="A46" i="117"/>
  <c r="AB45" i="117"/>
  <c r="U45" i="117"/>
  <c r="B45" i="117"/>
  <c r="A45" i="117"/>
  <c r="AB44" i="117"/>
  <c r="U44" i="117"/>
  <c r="B44" i="117"/>
  <c r="A44" i="117"/>
  <c r="AB43" i="117"/>
  <c r="U43" i="117"/>
  <c r="B43" i="117"/>
  <c r="A43" i="117"/>
  <c r="U42" i="117"/>
  <c r="B42" i="117"/>
  <c r="A42" i="117"/>
  <c r="U41" i="117"/>
  <c r="B41" i="117"/>
  <c r="A41" i="117"/>
  <c r="U40" i="117"/>
  <c r="B40" i="117"/>
  <c r="A40" i="117"/>
  <c r="U39" i="117"/>
  <c r="B39" i="117"/>
  <c r="A39" i="117"/>
  <c r="U38" i="117"/>
  <c r="B38" i="117"/>
  <c r="A38" i="117"/>
  <c r="U37" i="117"/>
  <c r="B37" i="117"/>
  <c r="A37" i="117"/>
  <c r="AB36" i="117"/>
  <c r="U36" i="117"/>
  <c r="B36" i="117"/>
  <c r="A36" i="117"/>
  <c r="AB35" i="117"/>
  <c r="U35" i="117"/>
  <c r="B35" i="117"/>
  <c r="A35" i="117"/>
  <c r="AB34" i="117"/>
  <c r="U34" i="117"/>
  <c r="B34" i="117"/>
  <c r="A34" i="117"/>
  <c r="AM33" i="117"/>
  <c r="AL33" i="117"/>
  <c r="AK33" i="117"/>
  <c r="AB33" i="117"/>
  <c r="U33" i="117"/>
  <c r="B33" i="117"/>
  <c r="A33" i="117"/>
  <c r="AP32" i="117"/>
  <c r="AJ32" i="117"/>
  <c r="AI32" i="117"/>
  <c r="AH32" i="117"/>
  <c r="AG32" i="117"/>
  <c r="AB32" i="117"/>
  <c r="U32" i="117"/>
  <c r="B32" i="117"/>
  <c r="A32" i="117"/>
  <c r="AP31" i="117"/>
  <c r="AJ31" i="117"/>
  <c r="AI31" i="117"/>
  <c r="AH31" i="117"/>
  <c r="AG31" i="117"/>
  <c r="AB31" i="117"/>
  <c r="U31" i="117"/>
  <c r="B31" i="117"/>
  <c r="A31" i="117"/>
  <c r="AP30" i="117"/>
  <c r="AJ30" i="117"/>
  <c r="AI30" i="117"/>
  <c r="AH30" i="117"/>
  <c r="AG30" i="117"/>
  <c r="AB30" i="117"/>
  <c r="U30" i="117"/>
  <c r="B30" i="117"/>
  <c r="A30" i="117"/>
  <c r="AP29" i="117"/>
  <c r="AJ29" i="117"/>
  <c r="AI29" i="117"/>
  <c r="AH29" i="117"/>
  <c r="AG29" i="117"/>
  <c r="AB29" i="117"/>
  <c r="U29" i="117"/>
  <c r="B29" i="117"/>
  <c r="A29" i="117"/>
  <c r="AP28" i="117"/>
  <c r="AJ28" i="117"/>
  <c r="AI28" i="117"/>
  <c r="AH28" i="117"/>
  <c r="AG28" i="117"/>
  <c r="AB28" i="117"/>
  <c r="U28" i="117"/>
  <c r="B28" i="117"/>
  <c r="A28" i="117"/>
  <c r="AP27" i="117"/>
  <c r="AJ27" i="117"/>
  <c r="AI27" i="117"/>
  <c r="AH27" i="117"/>
  <c r="AG27" i="117"/>
  <c r="AB27" i="117"/>
  <c r="U27" i="117"/>
  <c r="B27" i="117"/>
  <c r="A27" i="117"/>
  <c r="AP26" i="117"/>
  <c r="AJ26" i="117"/>
  <c r="AI26" i="117"/>
  <c r="AH26" i="117"/>
  <c r="AG26" i="117"/>
  <c r="AB26" i="117"/>
  <c r="U26" i="117"/>
  <c r="B26" i="117"/>
  <c r="A26" i="117"/>
  <c r="AP25" i="117"/>
  <c r="AJ25" i="117"/>
  <c r="AI25" i="117"/>
  <c r="AH25" i="117"/>
  <c r="AG25" i="117"/>
  <c r="AB25" i="117"/>
  <c r="U25" i="117"/>
  <c r="B25" i="117"/>
  <c r="A25" i="117"/>
  <c r="AP24" i="117"/>
  <c r="AJ24" i="117"/>
  <c r="AI24" i="117"/>
  <c r="AH24" i="117"/>
  <c r="AG24" i="117"/>
  <c r="AB24" i="117"/>
  <c r="B24" i="117"/>
  <c r="A24" i="117"/>
  <c r="AP23" i="117"/>
  <c r="AJ23" i="117"/>
  <c r="AI23" i="117"/>
  <c r="AH23" i="117"/>
  <c r="AG23" i="117"/>
  <c r="AB23" i="117"/>
  <c r="U23" i="117"/>
  <c r="B23" i="117"/>
  <c r="A23" i="117"/>
  <c r="AP22" i="117"/>
  <c r="AJ22" i="117"/>
  <c r="AI22" i="117"/>
  <c r="AH22" i="117"/>
  <c r="AG22" i="117"/>
  <c r="AB22" i="117"/>
  <c r="U22" i="117"/>
  <c r="B22" i="117"/>
  <c r="A22" i="117"/>
  <c r="AP21" i="117"/>
  <c r="AJ21" i="117"/>
  <c r="AI21" i="117"/>
  <c r="AH21" i="117"/>
  <c r="AG21" i="117"/>
  <c r="AB21" i="117"/>
  <c r="U21" i="117"/>
  <c r="B21" i="117"/>
  <c r="A21" i="117"/>
  <c r="AP20" i="117"/>
  <c r="AJ20" i="117"/>
  <c r="AI20" i="117"/>
  <c r="AH20" i="117"/>
  <c r="AG20" i="117"/>
  <c r="AB20" i="117"/>
  <c r="U20" i="117"/>
  <c r="B20" i="117"/>
  <c r="A20" i="117"/>
  <c r="AP19" i="117"/>
  <c r="AJ19" i="117"/>
  <c r="AI19" i="117"/>
  <c r="AH19" i="117"/>
  <c r="AG19" i="117"/>
  <c r="AB19" i="117"/>
  <c r="B19" i="117"/>
  <c r="A19" i="117"/>
  <c r="AP18" i="117"/>
  <c r="AJ18" i="117"/>
  <c r="AI18" i="117"/>
  <c r="AH18" i="117"/>
  <c r="AG18" i="117"/>
  <c r="AB18" i="117"/>
  <c r="U18" i="117"/>
  <c r="B18" i="117"/>
  <c r="A18" i="117"/>
  <c r="AP17" i="117"/>
  <c r="AJ17" i="117"/>
  <c r="AI17" i="117"/>
  <c r="AH17" i="117"/>
  <c r="AG17" i="117"/>
  <c r="AB17" i="117"/>
  <c r="U17" i="117"/>
  <c r="B17" i="117"/>
  <c r="A17" i="117"/>
  <c r="AP16" i="117"/>
  <c r="AJ16" i="117"/>
  <c r="AI16" i="117"/>
  <c r="AH16" i="117"/>
  <c r="AG16" i="117"/>
  <c r="AB16" i="117"/>
  <c r="U16" i="117"/>
  <c r="B16" i="117"/>
  <c r="A16" i="117"/>
  <c r="AP15" i="117"/>
  <c r="AJ15" i="117"/>
  <c r="AI15" i="117"/>
  <c r="AH15" i="117"/>
  <c r="AG15" i="117"/>
  <c r="AB15" i="117"/>
  <c r="U15" i="117"/>
  <c r="B15" i="117"/>
  <c r="A15" i="117"/>
  <c r="AP14" i="117"/>
  <c r="AJ14" i="117"/>
  <c r="AI14" i="117"/>
  <c r="AH14" i="117"/>
  <c r="AG14" i="117"/>
  <c r="AP13" i="117"/>
  <c r="AJ13" i="117"/>
  <c r="AI13" i="117"/>
  <c r="AH13" i="117"/>
  <c r="AG13" i="117"/>
  <c r="S13" i="117"/>
  <c r="R13" i="117"/>
  <c r="Q13" i="117"/>
  <c r="P13" i="117"/>
  <c r="C13" i="117"/>
  <c r="AP12" i="117"/>
  <c r="AJ12" i="117"/>
  <c r="AI12" i="117"/>
  <c r="AH12" i="117"/>
  <c r="AG12" i="117"/>
  <c r="AP11" i="117"/>
  <c r="AJ11" i="117"/>
  <c r="AI11" i="117"/>
  <c r="AH11" i="117"/>
  <c r="AG11" i="117"/>
  <c r="AP10" i="117"/>
  <c r="AJ10" i="117"/>
  <c r="AI10" i="117"/>
  <c r="AH10" i="117"/>
  <c r="AG10" i="117"/>
  <c r="AB10" i="117"/>
  <c r="AA10" i="117"/>
  <c r="Z10" i="117"/>
  <c r="Y10" i="117"/>
  <c r="X10" i="117"/>
  <c r="AP9" i="117"/>
  <c r="AJ9" i="117"/>
  <c r="AI9" i="117"/>
  <c r="AH9" i="117"/>
  <c r="AG9" i="117"/>
  <c r="T9" i="117"/>
  <c r="R9" i="117"/>
  <c r="AP8" i="117"/>
  <c r="AJ8" i="117"/>
  <c r="AI8" i="117"/>
  <c r="AH8" i="117"/>
  <c r="AG8" i="117"/>
  <c r="L8" i="117"/>
  <c r="AP7" i="117"/>
  <c r="AJ7" i="117"/>
  <c r="AI7" i="117"/>
  <c r="AH7" i="117"/>
  <c r="AG7" i="117"/>
  <c r="L7" i="117"/>
  <c r="C7" i="117"/>
  <c r="AP6" i="117"/>
  <c r="AJ6" i="117"/>
  <c r="AI6" i="117"/>
  <c r="AH6" i="117"/>
  <c r="AG6" i="117"/>
  <c r="L6" i="117"/>
  <c r="L5" i="117"/>
  <c r="L4" i="117"/>
  <c r="P3" i="117"/>
  <c r="P5" i="117"/>
  <c r="L3" i="117"/>
  <c r="B4" i="16"/>
  <c r="A4" i="16"/>
  <c r="F57" i="124"/>
  <c r="Q57" i="124"/>
  <c r="F15" i="124"/>
  <c r="F18" i="124"/>
  <c r="Q18" i="124"/>
  <c r="F45" i="124"/>
  <c r="Q45" i="124"/>
  <c r="F36" i="124"/>
  <c r="Q36" i="124"/>
  <c r="F17" i="124"/>
  <c r="Q17" i="124"/>
  <c r="F28" i="124"/>
  <c r="Q28" i="124"/>
  <c r="F23" i="124"/>
  <c r="Q23" i="124"/>
  <c r="F47" i="124"/>
  <c r="Q47" i="124"/>
  <c r="F49" i="124"/>
  <c r="Q49" i="124"/>
  <c r="F44" i="124"/>
  <c r="Q44" i="124"/>
  <c r="F24" i="124"/>
  <c r="Q24" i="124"/>
  <c r="F59" i="124"/>
  <c r="Q59" i="124"/>
  <c r="F48" i="124"/>
  <c r="Q48" i="124"/>
  <c r="F33" i="124"/>
  <c r="Q33" i="124"/>
  <c r="F27" i="124"/>
  <c r="Q27" i="124"/>
  <c r="G12" i="124"/>
  <c r="G51" i="124"/>
  <c r="R51" i="124"/>
  <c r="F50" i="124"/>
  <c r="Q50" i="124"/>
  <c r="F40" i="124"/>
  <c r="Q40" i="124"/>
  <c r="F38" i="124"/>
  <c r="Q38" i="124"/>
  <c r="U9" i="124"/>
  <c r="H12" i="124"/>
  <c r="H24" i="124"/>
  <c r="S24" i="124"/>
  <c r="F41" i="124"/>
  <c r="Q41" i="124"/>
  <c r="F52" i="124"/>
  <c r="Q52" i="124"/>
  <c r="F35" i="124"/>
  <c r="Q35" i="124"/>
  <c r="F20" i="124"/>
  <c r="Q20" i="124"/>
  <c r="F51" i="124"/>
  <c r="Q51" i="124"/>
  <c r="F21" i="124"/>
  <c r="Q21" i="124"/>
  <c r="F54" i="124"/>
  <c r="Q54" i="124"/>
  <c r="F37" i="124"/>
  <c r="Q37" i="124"/>
  <c r="F16" i="124"/>
  <c r="Q16" i="124"/>
  <c r="F53" i="124"/>
  <c r="Q53" i="124"/>
  <c r="E12" i="124"/>
  <c r="E28" i="124"/>
  <c r="P28" i="124"/>
  <c r="F30" i="124"/>
  <c r="Q30" i="124"/>
  <c r="F56" i="124"/>
  <c r="Q56" i="124"/>
  <c r="F29" i="124"/>
  <c r="Q29" i="124"/>
  <c r="F26" i="124"/>
  <c r="Q26" i="124"/>
  <c r="F55" i="124"/>
  <c r="Q55" i="124"/>
  <c r="F22" i="124"/>
  <c r="Q22" i="124"/>
  <c r="F39" i="124"/>
  <c r="Q39" i="124"/>
  <c r="F58" i="124"/>
  <c r="Q58" i="124"/>
  <c r="Q15" i="124"/>
  <c r="F34" i="124"/>
  <c r="Q34" i="124"/>
  <c r="H19" i="124"/>
  <c r="S19" i="124"/>
  <c r="G59" i="124"/>
  <c r="R59" i="124"/>
  <c r="G57" i="124"/>
  <c r="R57" i="124"/>
  <c r="G55" i="124"/>
  <c r="R55" i="124"/>
  <c r="G53" i="124"/>
  <c r="R53" i="124"/>
  <c r="G43" i="124"/>
  <c r="R43" i="124"/>
  <c r="G34" i="124"/>
  <c r="R34" i="124"/>
  <c r="G26" i="124"/>
  <c r="R26" i="124"/>
  <c r="G16" i="124"/>
  <c r="R16" i="124"/>
  <c r="G40" i="124"/>
  <c r="R40" i="124"/>
  <c r="G33" i="124"/>
  <c r="R33" i="124"/>
  <c r="G25" i="124"/>
  <c r="R25" i="124"/>
  <c r="G24" i="124"/>
  <c r="R24" i="124"/>
  <c r="G15" i="124"/>
  <c r="R15" i="124"/>
  <c r="G56" i="124"/>
  <c r="R56" i="124"/>
  <c r="G50" i="124"/>
  <c r="R50" i="124"/>
  <c r="G48" i="124"/>
  <c r="R48" i="124"/>
  <c r="G21" i="124"/>
  <c r="R21" i="124"/>
  <c r="G37" i="124"/>
  <c r="R37" i="124"/>
  <c r="G35" i="124"/>
  <c r="R35" i="124"/>
  <c r="G32" i="124"/>
  <c r="R32" i="124"/>
  <c r="G23" i="124"/>
  <c r="R23" i="124"/>
  <c r="G58" i="124"/>
  <c r="R58" i="124"/>
  <c r="G46" i="124"/>
  <c r="R46" i="124"/>
  <c r="G30" i="124"/>
  <c r="R30" i="124"/>
  <c r="G42" i="124"/>
  <c r="R42" i="124"/>
  <c r="G31" i="124"/>
  <c r="R31" i="124"/>
  <c r="G22" i="124"/>
  <c r="R22" i="124"/>
  <c r="G54" i="124"/>
  <c r="R54" i="124"/>
  <c r="G44" i="124"/>
  <c r="R44" i="124"/>
  <c r="G18" i="124"/>
  <c r="R18" i="124"/>
  <c r="G29" i="124"/>
  <c r="R29" i="124"/>
  <c r="G20" i="124"/>
  <c r="R20" i="124"/>
  <c r="G19" i="124"/>
  <c r="R19" i="124"/>
  <c r="G41" i="124"/>
  <c r="R41" i="124"/>
  <c r="G36" i="124"/>
  <c r="R36" i="124"/>
  <c r="G28" i="124"/>
  <c r="R28" i="124"/>
  <c r="G38" i="124"/>
  <c r="R38" i="124"/>
  <c r="G27" i="124"/>
  <c r="R27" i="124"/>
  <c r="G17" i="124"/>
  <c r="R17" i="124"/>
  <c r="G52" i="124"/>
  <c r="R52" i="124"/>
  <c r="G39" i="124"/>
  <c r="R39" i="124"/>
  <c r="E18" i="124"/>
  <c r="P18" i="124"/>
  <c r="E38" i="124"/>
  <c r="P38" i="124"/>
  <c r="E57" i="124"/>
  <c r="P57" i="124"/>
  <c r="E23" i="124"/>
  <c r="E35" i="124"/>
  <c r="P35" i="124"/>
  <c r="E31" i="124"/>
  <c r="P31" i="124"/>
  <c r="E56" i="124"/>
  <c r="P56" i="124"/>
  <c r="E46" i="124"/>
  <c r="P46" i="124"/>
  <c r="G40" i="123"/>
  <c r="R40" i="123"/>
  <c r="G59" i="123"/>
  <c r="R59" i="123"/>
  <c r="F23" i="123"/>
  <c r="Q23" i="123"/>
  <c r="F38" i="123"/>
  <c r="Q38" i="123"/>
  <c r="F55" i="123"/>
  <c r="Q55" i="123"/>
  <c r="F46" i="123"/>
  <c r="Q46" i="123"/>
  <c r="G58" i="123"/>
  <c r="R58" i="123"/>
  <c r="E28" i="123"/>
  <c r="P28" i="123"/>
  <c r="E39" i="123"/>
  <c r="P39" i="123"/>
  <c r="G50" i="123"/>
  <c r="R50" i="123"/>
  <c r="G34" i="123"/>
  <c r="R34" i="123"/>
  <c r="G54" i="123"/>
  <c r="R54" i="123"/>
  <c r="G15" i="123"/>
  <c r="R15" i="123"/>
  <c r="G43" i="123"/>
  <c r="R43" i="123"/>
  <c r="G47" i="123"/>
  <c r="R47" i="123"/>
  <c r="G36" i="123"/>
  <c r="R36" i="123"/>
  <c r="F15" i="123"/>
  <c r="Q15" i="123"/>
  <c r="F42" i="123"/>
  <c r="Q42" i="123"/>
  <c r="F49" i="123"/>
  <c r="Q49" i="123"/>
  <c r="F36" i="123"/>
  <c r="Q36" i="123"/>
  <c r="F20" i="123"/>
  <c r="Q20" i="123"/>
  <c r="G31" i="123"/>
  <c r="R31" i="123"/>
  <c r="E53" i="123"/>
  <c r="P53" i="123"/>
  <c r="E43" i="123"/>
  <c r="P43" i="123"/>
  <c r="E26" i="123"/>
  <c r="P26" i="123"/>
  <c r="E45" i="123"/>
  <c r="P45" i="123"/>
  <c r="E24" i="123"/>
  <c r="P24" i="123"/>
  <c r="E51" i="123"/>
  <c r="P51" i="123"/>
  <c r="E40" i="123"/>
  <c r="P40" i="123"/>
  <c r="E17" i="123"/>
  <c r="P17" i="123"/>
  <c r="G45" i="123"/>
  <c r="R45" i="123"/>
  <c r="F24" i="123"/>
  <c r="Q24" i="123"/>
  <c r="F21" i="123"/>
  <c r="Q21" i="123"/>
  <c r="F31" i="123"/>
  <c r="Q31" i="123"/>
  <c r="F40" i="123"/>
  <c r="Q40" i="123"/>
  <c r="F35" i="123"/>
  <c r="Q35" i="123"/>
  <c r="F32" i="123"/>
  <c r="Q32" i="123"/>
  <c r="F26" i="123"/>
  <c r="Q26" i="123"/>
  <c r="F34" i="123"/>
  <c r="Q34" i="123"/>
  <c r="F33" i="123"/>
  <c r="Q33" i="123"/>
  <c r="F25" i="123"/>
  <c r="Q25" i="123"/>
  <c r="G46" i="123"/>
  <c r="R46" i="123"/>
  <c r="G56" i="123"/>
  <c r="R56" i="123"/>
  <c r="G57" i="123"/>
  <c r="R57" i="123"/>
  <c r="G49" i="123"/>
  <c r="R49" i="123"/>
  <c r="G41" i="123"/>
  <c r="R41" i="123"/>
  <c r="F53" i="123"/>
  <c r="Q53" i="123"/>
  <c r="F41" i="123"/>
  <c r="Q41" i="123"/>
  <c r="F29" i="123"/>
  <c r="Q29" i="123"/>
  <c r="F54" i="123"/>
  <c r="Q54" i="123"/>
  <c r="E23" i="123"/>
  <c r="E20" i="123"/>
  <c r="P20" i="123"/>
  <c r="E50" i="123"/>
  <c r="P50" i="123"/>
  <c r="G33" i="123"/>
  <c r="R33" i="123"/>
  <c r="G39" i="123"/>
  <c r="R39" i="123"/>
  <c r="G24" i="123"/>
  <c r="R24" i="123"/>
  <c r="G21" i="123"/>
  <c r="R21" i="123"/>
  <c r="G35" i="123"/>
  <c r="R35" i="123"/>
  <c r="G32" i="123"/>
  <c r="R32" i="123"/>
  <c r="G44" i="123"/>
  <c r="R44" i="123"/>
  <c r="G20" i="123"/>
  <c r="R20" i="123"/>
  <c r="G52" i="123"/>
  <c r="R52" i="123"/>
  <c r="G37" i="123"/>
  <c r="R37" i="123"/>
  <c r="G28" i="123"/>
  <c r="R28" i="123"/>
  <c r="F37" i="123"/>
  <c r="Q37" i="123"/>
  <c r="G48" i="123"/>
  <c r="R48" i="123"/>
  <c r="G17" i="123"/>
  <c r="R17" i="123"/>
  <c r="G51" i="123"/>
  <c r="R51" i="123"/>
  <c r="G29" i="123"/>
  <c r="R29" i="123"/>
  <c r="G30" i="123"/>
  <c r="R30" i="123"/>
  <c r="E33" i="123"/>
  <c r="P33" i="123"/>
  <c r="F57" i="123"/>
  <c r="Q57" i="123"/>
  <c r="F43" i="123"/>
  <c r="Q43" i="123"/>
  <c r="F30" i="123"/>
  <c r="Q30" i="123"/>
  <c r="F56" i="123"/>
  <c r="Q56" i="123"/>
  <c r="E16" i="123"/>
  <c r="P16" i="123"/>
  <c r="E29" i="123"/>
  <c r="P29" i="123"/>
  <c r="E52" i="123"/>
  <c r="P52" i="123"/>
  <c r="G23" i="123"/>
  <c r="R23" i="123"/>
  <c r="G27" i="123"/>
  <c r="R27" i="123"/>
  <c r="G53" i="123"/>
  <c r="R53" i="123"/>
  <c r="F17" i="123"/>
  <c r="Q17" i="123"/>
  <c r="F47" i="123"/>
  <c r="Q47" i="123"/>
  <c r="F39" i="123"/>
  <c r="Q39" i="123"/>
  <c r="F58" i="123"/>
  <c r="Q58" i="123"/>
  <c r="G19" i="123"/>
  <c r="R19" i="123"/>
  <c r="G38" i="123"/>
  <c r="R38" i="123"/>
  <c r="G55" i="123"/>
  <c r="R55" i="123"/>
  <c r="G25" i="123"/>
  <c r="R25" i="123"/>
  <c r="F27" i="123"/>
  <c r="Q27" i="123"/>
  <c r="F51" i="123"/>
  <c r="Q51" i="123"/>
  <c r="F44" i="123"/>
  <c r="Q44" i="123"/>
  <c r="P23" i="123"/>
  <c r="E59" i="123"/>
  <c r="P59" i="123"/>
  <c r="U9" i="123"/>
  <c r="S5" i="122"/>
  <c r="U5" i="122"/>
  <c r="P7" i="122"/>
  <c r="S7" i="122"/>
  <c r="U7" i="122"/>
  <c r="P8" i="122"/>
  <c r="S8" i="122"/>
  <c r="U8" i="122"/>
  <c r="E41" i="122"/>
  <c r="P41" i="122"/>
  <c r="E36" i="122"/>
  <c r="P36" i="122"/>
  <c r="E28" i="122"/>
  <c r="P28" i="122"/>
  <c r="E18" i="122"/>
  <c r="P18" i="122"/>
  <c r="E40" i="122"/>
  <c r="P40" i="122"/>
  <c r="E38" i="122"/>
  <c r="P38" i="122"/>
  <c r="E27" i="122"/>
  <c r="P27" i="122"/>
  <c r="E17" i="122"/>
  <c r="P17" i="122"/>
  <c r="E33" i="122"/>
  <c r="P33" i="122"/>
  <c r="E57" i="122"/>
  <c r="P57" i="122"/>
  <c r="E55" i="122"/>
  <c r="P55" i="122"/>
  <c r="E53" i="122"/>
  <c r="P53" i="122"/>
  <c r="E51" i="122"/>
  <c r="P51" i="122"/>
  <c r="E49" i="122"/>
  <c r="P49" i="122"/>
  <c r="E47" i="122"/>
  <c r="P47" i="122"/>
  <c r="E45" i="122"/>
  <c r="P45" i="122"/>
  <c r="E43" i="122"/>
  <c r="P43" i="122"/>
  <c r="E34" i="122"/>
  <c r="P34" i="122"/>
  <c r="E26" i="122"/>
  <c r="P26" i="122"/>
  <c r="E16" i="122"/>
  <c r="P16" i="122"/>
  <c r="E25" i="122"/>
  <c r="P25" i="122"/>
  <c r="E24" i="122"/>
  <c r="P24" i="122"/>
  <c r="E15" i="122"/>
  <c r="P15" i="122"/>
  <c r="E37" i="122"/>
  <c r="P37" i="122"/>
  <c r="E35" i="122"/>
  <c r="P35" i="122"/>
  <c r="E32" i="122"/>
  <c r="P32" i="122"/>
  <c r="E23" i="122"/>
  <c r="E20" i="122"/>
  <c r="P20" i="122"/>
  <c r="E42" i="122"/>
  <c r="P42" i="122"/>
  <c r="E31" i="122"/>
  <c r="P31" i="122"/>
  <c r="E22" i="122"/>
  <c r="P22" i="122"/>
  <c r="E19" i="122"/>
  <c r="P19" i="122"/>
  <c r="E58" i="122"/>
  <c r="P58" i="122"/>
  <c r="E56" i="122"/>
  <c r="P56" i="122"/>
  <c r="E54" i="122"/>
  <c r="P54" i="122"/>
  <c r="E52" i="122"/>
  <c r="P52" i="122"/>
  <c r="E50" i="122"/>
  <c r="P50" i="122"/>
  <c r="E48" i="122"/>
  <c r="P48" i="122"/>
  <c r="E46" i="122"/>
  <c r="P46" i="122"/>
  <c r="E44" i="122"/>
  <c r="P44" i="122"/>
  <c r="E39" i="122"/>
  <c r="P39" i="122"/>
  <c r="E30" i="122"/>
  <c r="P30" i="122"/>
  <c r="E21" i="122"/>
  <c r="P21" i="122"/>
  <c r="E29" i="122"/>
  <c r="P29" i="122"/>
  <c r="F38" i="122"/>
  <c r="Q38" i="122"/>
  <c r="F27" i="122"/>
  <c r="Q27" i="122"/>
  <c r="F17" i="122"/>
  <c r="Q17" i="122"/>
  <c r="F59" i="122"/>
  <c r="Q59" i="122"/>
  <c r="F57" i="122"/>
  <c r="Q57" i="122"/>
  <c r="F55" i="122"/>
  <c r="Q55" i="122"/>
  <c r="F53" i="122"/>
  <c r="Q53" i="122"/>
  <c r="F51" i="122"/>
  <c r="Q51" i="122"/>
  <c r="F49" i="122"/>
  <c r="Q49" i="122"/>
  <c r="F47" i="122"/>
  <c r="Q47" i="122"/>
  <c r="F45" i="122"/>
  <c r="Q45" i="122"/>
  <c r="F43" i="122"/>
  <c r="Q43" i="122"/>
  <c r="F34" i="122"/>
  <c r="Q34" i="122"/>
  <c r="F26" i="122"/>
  <c r="Q26" i="122"/>
  <c r="F16" i="122"/>
  <c r="Q16" i="122"/>
  <c r="F35" i="122"/>
  <c r="Q35" i="122"/>
  <c r="F32" i="122"/>
  <c r="Q32" i="122"/>
  <c r="F40" i="122"/>
  <c r="Q40" i="122"/>
  <c r="F33" i="122"/>
  <c r="Q33" i="122"/>
  <c r="F25" i="122"/>
  <c r="Q25" i="122"/>
  <c r="F24" i="122"/>
  <c r="Q24" i="122"/>
  <c r="F15" i="122"/>
  <c r="Q15" i="122"/>
  <c r="F37" i="122"/>
  <c r="Q37" i="122"/>
  <c r="F23" i="122"/>
  <c r="Q23" i="122"/>
  <c r="F42" i="122"/>
  <c r="Q42" i="122"/>
  <c r="F31" i="122"/>
  <c r="Q31" i="122"/>
  <c r="F22" i="122"/>
  <c r="Q22" i="122"/>
  <c r="F18" i="122"/>
  <c r="Q18" i="122"/>
  <c r="F58" i="122"/>
  <c r="Q58" i="122"/>
  <c r="F56" i="122"/>
  <c r="Q56" i="122"/>
  <c r="F54" i="122"/>
  <c r="Q54" i="122"/>
  <c r="F52" i="122"/>
  <c r="Q52" i="122"/>
  <c r="F50" i="122"/>
  <c r="Q50" i="122"/>
  <c r="F48" i="122"/>
  <c r="Q48" i="122"/>
  <c r="F46" i="122"/>
  <c r="Q46" i="122"/>
  <c r="F44" i="122"/>
  <c r="Q44" i="122"/>
  <c r="F39" i="122"/>
  <c r="Q39" i="122"/>
  <c r="F30" i="122"/>
  <c r="Q30" i="122"/>
  <c r="F21" i="122"/>
  <c r="Q21" i="122"/>
  <c r="F29" i="122"/>
  <c r="Q29" i="122"/>
  <c r="F20" i="122"/>
  <c r="Q20" i="122"/>
  <c r="F19" i="122"/>
  <c r="Q19" i="122"/>
  <c r="F41" i="122"/>
  <c r="Q41" i="122"/>
  <c r="F36" i="122"/>
  <c r="Q36" i="122"/>
  <c r="F28" i="122"/>
  <c r="Q28" i="122"/>
  <c r="H40" i="122"/>
  <c r="S40" i="122"/>
  <c r="H33" i="122"/>
  <c r="S33" i="122"/>
  <c r="H25" i="122"/>
  <c r="S25" i="122"/>
  <c r="H24" i="122"/>
  <c r="S24" i="122"/>
  <c r="H15" i="122"/>
  <c r="S15" i="122"/>
  <c r="H56" i="122"/>
  <c r="S56" i="122"/>
  <c r="H52" i="122"/>
  <c r="S52" i="122"/>
  <c r="H44" i="122"/>
  <c r="S44" i="122"/>
  <c r="H39" i="122"/>
  <c r="S39" i="122"/>
  <c r="H21" i="122"/>
  <c r="S21" i="122"/>
  <c r="H37" i="122"/>
  <c r="S37" i="122"/>
  <c r="H35" i="122"/>
  <c r="S35" i="122"/>
  <c r="H32" i="122"/>
  <c r="S32" i="122"/>
  <c r="H23" i="122"/>
  <c r="S23" i="122"/>
  <c r="H58" i="122"/>
  <c r="S58" i="122"/>
  <c r="H50" i="122"/>
  <c r="S50" i="122"/>
  <c r="H48" i="122"/>
  <c r="S48" i="122"/>
  <c r="H30" i="122"/>
  <c r="S30" i="122"/>
  <c r="H42" i="122"/>
  <c r="S42" i="122"/>
  <c r="H31" i="122"/>
  <c r="S31" i="122"/>
  <c r="H22" i="122"/>
  <c r="S22" i="122"/>
  <c r="H54" i="122"/>
  <c r="S54" i="122"/>
  <c r="H46" i="122"/>
  <c r="S46" i="122"/>
  <c r="H29" i="122"/>
  <c r="S29" i="122"/>
  <c r="H20" i="122"/>
  <c r="S20" i="122"/>
  <c r="H19" i="122"/>
  <c r="S19" i="122"/>
  <c r="H55" i="122"/>
  <c r="S55" i="122"/>
  <c r="H49" i="122"/>
  <c r="S49" i="122"/>
  <c r="H43" i="122"/>
  <c r="S43" i="122"/>
  <c r="H41" i="122"/>
  <c r="S41" i="122"/>
  <c r="H36" i="122"/>
  <c r="S36" i="122"/>
  <c r="H28" i="122"/>
  <c r="S28" i="122"/>
  <c r="H18" i="122"/>
  <c r="S18" i="122"/>
  <c r="H26" i="122"/>
  <c r="S26" i="122"/>
  <c r="H16" i="122"/>
  <c r="S16" i="122"/>
  <c r="H38" i="122"/>
  <c r="S38" i="122"/>
  <c r="H27" i="122"/>
  <c r="S27" i="122"/>
  <c r="H17" i="122"/>
  <c r="S17" i="122"/>
  <c r="H59" i="122"/>
  <c r="S59" i="122"/>
  <c r="H57" i="122"/>
  <c r="S57" i="122"/>
  <c r="H53" i="122"/>
  <c r="S53" i="122"/>
  <c r="H51" i="122"/>
  <c r="S51" i="122"/>
  <c r="H47" i="122"/>
  <c r="S47" i="122"/>
  <c r="H45" i="122"/>
  <c r="S45" i="122"/>
  <c r="H34" i="122"/>
  <c r="S34" i="122"/>
  <c r="G59" i="122"/>
  <c r="R59" i="122"/>
  <c r="G57" i="122"/>
  <c r="R57" i="122"/>
  <c r="G55" i="122"/>
  <c r="R55" i="122"/>
  <c r="G53" i="122"/>
  <c r="R53" i="122"/>
  <c r="G51" i="122"/>
  <c r="R51" i="122"/>
  <c r="G49" i="122"/>
  <c r="R49" i="122"/>
  <c r="G47" i="122"/>
  <c r="R47" i="122"/>
  <c r="G45" i="122"/>
  <c r="R45" i="122"/>
  <c r="G43" i="122"/>
  <c r="R43" i="122"/>
  <c r="G34" i="122"/>
  <c r="R34" i="122"/>
  <c r="G26" i="122"/>
  <c r="R26" i="122"/>
  <c r="G16" i="122"/>
  <c r="R16" i="122"/>
  <c r="G42" i="122"/>
  <c r="R42" i="122"/>
  <c r="G22" i="122"/>
  <c r="R22" i="122"/>
  <c r="G40" i="122"/>
  <c r="R40" i="122"/>
  <c r="G33" i="122"/>
  <c r="R33" i="122"/>
  <c r="G25" i="122"/>
  <c r="R25" i="122"/>
  <c r="G24" i="122"/>
  <c r="R24" i="122"/>
  <c r="G15" i="122"/>
  <c r="R15" i="122"/>
  <c r="G31" i="122"/>
  <c r="R31" i="122"/>
  <c r="G37" i="122"/>
  <c r="R37" i="122"/>
  <c r="G35" i="122"/>
  <c r="R35" i="122"/>
  <c r="G32" i="122"/>
  <c r="R32" i="122"/>
  <c r="G23" i="122"/>
  <c r="R23" i="122"/>
  <c r="G58" i="122"/>
  <c r="R58" i="122"/>
  <c r="G56" i="122"/>
  <c r="R56" i="122"/>
  <c r="G54" i="122"/>
  <c r="R54" i="122"/>
  <c r="G52" i="122"/>
  <c r="R52" i="122"/>
  <c r="G50" i="122"/>
  <c r="R50" i="122"/>
  <c r="G48" i="122"/>
  <c r="R48" i="122"/>
  <c r="G46" i="122"/>
  <c r="R46" i="122"/>
  <c r="G44" i="122"/>
  <c r="R44" i="122"/>
  <c r="G39" i="122"/>
  <c r="R39" i="122"/>
  <c r="G30" i="122"/>
  <c r="R30" i="122"/>
  <c r="G21" i="122"/>
  <c r="R21" i="122"/>
  <c r="G27" i="122"/>
  <c r="R27" i="122"/>
  <c r="G17" i="122"/>
  <c r="R17" i="122"/>
  <c r="G29" i="122"/>
  <c r="R29" i="122"/>
  <c r="G20" i="122"/>
  <c r="R20" i="122"/>
  <c r="G19" i="122"/>
  <c r="R19" i="122"/>
  <c r="G41" i="122"/>
  <c r="R41" i="122"/>
  <c r="G36" i="122"/>
  <c r="R36" i="122"/>
  <c r="G28" i="122"/>
  <c r="R28" i="122"/>
  <c r="G18" i="122"/>
  <c r="R18" i="122"/>
  <c r="G38" i="122"/>
  <c r="R38" i="122"/>
  <c r="U9" i="121"/>
  <c r="S5" i="121"/>
  <c r="U5" i="121"/>
  <c r="P7" i="121"/>
  <c r="S7" i="121"/>
  <c r="U7" i="121"/>
  <c r="P8" i="121"/>
  <c r="S8" i="121"/>
  <c r="U8" i="121"/>
  <c r="E41" i="121"/>
  <c r="P41" i="121"/>
  <c r="E36" i="121"/>
  <c r="P36" i="121"/>
  <c r="E28" i="121"/>
  <c r="P28" i="121"/>
  <c r="E18" i="121"/>
  <c r="P18" i="121"/>
  <c r="E42" i="121"/>
  <c r="P42" i="121"/>
  <c r="E56" i="121"/>
  <c r="P56" i="121"/>
  <c r="E54" i="121"/>
  <c r="P54" i="121"/>
  <c r="E38" i="121"/>
  <c r="P38" i="121"/>
  <c r="E27" i="121"/>
  <c r="P27" i="121"/>
  <c r="E17" i="121"/>
  <c r="P17" i="121"/>
  <c r="E37" i="121"/>
  <c r="P37" i="121"/>
  <c r="E52" i="121"/>
  <c r="P52" i="121"/>
  <c r="E57" i="121"/>
  <c r="P57" i="121"/>
  <c r="E55" i="121"/>
  <c r="P55" i="121"/>
  <c r="E53" i="121"/>
  <c r="P53" i="121"/>
  <c r="E51" i="121"/>
  <c r="P51" i="121"/>
  <c r="E49" i="121"/>
  <c r="P49" i="121"/>
  <c r="E47" i="121"/>
  <c r="P47" i="121"/>
  <c r="E45" i="121"/>
  <c r="P45" i="121"/>
  <c r="E43" i="121"/>
  <c r="P43" i="121"/>
  <c r="E34" i="121"/>
  <c r="P34" i="121"/>
  <c r="E26" i="121"/>
  <c r="P26" i="121"/>
  <c r="E16" i="121"/>
  <c r="P16" i="121"/>
  <c r="E23" i="121"/>
  <c r="E22" i="121"/>
  <c r="P22" i="121"/>
  <c r="E58" i="121"/>
  <c r="P58" i="121"/>
  <c r="E40" i="121"/>
  <c r="P40" i="121"/>
  <c r="E33" i="121"/>
  <c r="P33" i="121"/>
  <c r="E25" i="121"/>
  <c r="P25" i="121"/>
  <c r="E24" i="121"/>
  <c r="P24" i="121"/>
  <c r="E15" i="121"/>
  <c r="P15" i="121"/>
  <c r="E35" i="121"/>
  <c r="P35" i="121"/>
  <c r="E32" i="121"/>
  <c r="P32" i="121"/>
  <c r="E31" i="121"/>
  <c r="P31" i="121"/>
  <c r="E50" i="121"/>
  <c r="P50" i="121"/>
  <c r="E46" i="121"/>
  <c r="P46" i="121"/>
  <c r="E21" i="121"/>
  <c r="P21" i="121"/>
  <c r="E39" i="121"/>
  <c r="P39" i="121"/>
  <c r="E29" i="121"/>
  <c r="P29" i="121"/>
  <c r="E20" i="121"/>
  <c r="P20" i="121"/>
  <c r="E48" i="121"/>
  <c r="P48" i="121"/>
  <c r="E44" i="121"/>
  <c r="P44" i="121"/>
  <c r="E19" i="121"/>
  <c r="P19" i="121"/>
  <c r="E30" i="121"/>
  <c r="P30" i="121"/>
  <c r="F38" i="121"/>
  <c r="Q38" i="121"/>
  <c r="F27" i="121"/>
  <c r="Q27" i="121"/>
  <c r="F17" i="121"/>
  <c r="Q17" i="121"/>
  <c r="F44" i="121"/>
  <c r="Q44" i="121"/>
  <c r="F30" i="121"/>
  <c r="Q30" i="121"/>
  <c r="F59" i="121"/>
  <c r="Q59" i="121"/>
  <c r="F57" i="121"/>
  <c r="Q57" i="121"/>
  <c r="F55" i="121"/>
  <c r="Q55" i="121"/>
  <c r="F53" i="121"/>
  <c r="Q53" i="121"/>
  <c r="F51" i="121"/>
  <c r="Q51" i="121"/>
  <c r="F49" i="121"/>
  <c r="Q49" i="121"/>
  <c r="F47" i="121"/>
  <c r="Q47" i="121"/>
  <c r="F45" i="121"/>
  <c r="Q45" i="121"/>
  <c r="F43" i="121"/>
  <c r="Q43" i="121"/>
  <c r="F34" i="121"/>
  <c r="Q34" i="121"/>
  <c r="F26" i="121"/>
  <c r="Q26" i="121"/>
  <c r="F16" i="121"/>
  <c r="Q16" i="121"/>
  <c r="F22" i="121"/>
  <c r="Q22" i="121"/>
  <c r="F56" i="121"/>
  <c r="Q56" i="121"/>
  <c r="F46" i="121"/>
  <c r="Q46" i="121"/>
  <c r="F39" i="121"/>
  <c r="Q39" i="121"/>
  <c r="F40" i="121"/>
  <c r="Q40" i="121"/>
  <c r="F33" i="121"/>
  <c r="Q33" i="121"/>
  <c r="F25" i="121"/>
  <c r="Q25" i="121"/>
  <c r="F24" i="121"/>
  <c r="Q24" i="121"/>
  <c r="F15" i="121"/>
  <c r="Q15" i="121"/>
  <c r="F37" i="121"/>
  <c r="Q37" i="121"/>
  <c r="F35" i="121"/>
  <c r="Q35" i="121"/>
  <c r="F32" i="121"/>
  <c r="Q32" i="121"/>
  <c r="F23" i="121"/>
  <c r="Q23" i="121"/>
  <c r="F42" i="121"/>
  <c r="Q42" i="121"/>
  <c r="F31" i="121"/>
  <c r="Q31" i="121"/>
  <c r="F58" i="121"/>
  <c r="Q58" i="121"/>
  <c r="F54" i="121"/>
  <c r="Q54" i="121"/>
  <c r="F52" i="121"/>
  <c r="Q52" i="121"/>
  <c r="F50" i="121"/>
  <c r="Q50" i="121"/>
  <c r="F48" i="121"/>
  <c r="Q48" i="121"/>
  <c r="F21" i="121"/>
  <c r="Q21" i="121"/>
  <c r="F36" i="121"/>
  <c r="Q36" i="121"/>
  <c r="F29" i="121"/>
  <c r="Q29" i="121"/>
  <c r="F18" i="121"/>
  <c r="Q18" i="121"/>
  <c r="F20" i="121"/>
  <c r="Q20" i="121"/>
  <c r="F41" i="121"/>
  <c r="Q41" i="121"/>
  <c r="F28" i="121"/>
  <c r="Q28" i="121"/>
  <c r="F19" i="121"/>
  <c r="Q19" i="121"/>
  <c r="G59" i="121"/>
  <c r="R59" i="121"/>
  <c r="G57" i="121"/>
  <c r="R57" i="121"/>
  <c r="G55" i="121"/>
  <c r="R55" i="121"/>
  <c r="G53" i="121"/>
  <c r="R53" i="121"/>
  <c r="G51" i="121"/>
  <c r="R51" i="121"/>
  <c r="G49" i="121"/>
  <c r="R49" i="121"/>
  <c r="G47" i="121"/>
  <c r="R47" i="121"/>
  <c r="G45" i="121"/>
  <c r="R45" i="121"/>
  <c r="G43" i="121"/>
  <c r="R43" i="121"/>
  <c r="G34" i="121"/>
  <c r="R34" i="121"/>
  <c r="G26" i="121"/>
  <c r="R26" i="121"/>
  <c r="G16" i="121"/>
  <c r="R16" i="121"/>
  <c r="G40" i="121"/>
  <c r="R40" i="121"/>
  <c r="G33" i="121"/>
  <c r="R33" i="121"/>
  <c r="G25" i="121"/>
  <c r="R25" i="121"/>
  <c r="G24" i="121"/>
  <c r="R24" i="121"/>
  <c r="G15" i="121"/>
  <c r="R15" i="121"/>
  <c r="G56" i="121"/>
  <c r="R56" i="121"/>
  <c r="G54" i="121"/>
  <c r="R54" i="121"/>
  <c r="G50" i="121"/>
  <c r="R50" i="121"/>
  <c r="G46" i="121"/>
  <c r="R46" i="121"/>
  <c r="G39" i="121"/>
  <c r="R39" i="121"/>
  <c r="G20" i="121"/>
  <c r="R20" i="121"/>
  <c r="G37" i="121"/>
  <c r="R37" i="121"/>
  <c r="G35" i="121"/>
  <c r="R35" i="121"/>
  <c r="G32" i="121"/>
  <c r="R32" i="121"/>
  <c r="G23" i="121"/>
  <c r="R23" i="121"/>
  <c r="G58" i="121"/>
  <c r="R58" i="121"/>
  <c r="G30" i="121"/>
  <c r="R30" i="121"/>
  <c r="G29" i="121"/>
  <c r="R29" i="121"/>
  <c r="G42" i="121"/>
  <c r="R42" i="121"/>
  <c r="G31" i="121"/>
  <c r="R31" i="121"/>
  <c r="G22" i="121"/>
  <c r="R22" i="121"/>
  <c r="G52" i="121"/>
  <c r="R52" i="121"/>
  <c r="G48" i="121"/>
  <c r="R48" i="121"/>
  <c r="G44" i="121"/>
  <c r="R44" i="121"/>
  <c r="G21" i="121"/>
  <c r="R21" i="121"/>
  <c r="G19" i="121"/>
  <c r="R19" i="121"/>
  <c r="G27" i="121"/>
  <c r="R27" i="121"/>
  <c r="G18" i="121"/>
  <c r="R18" i="121"/>
  <c r="G41" i="121"/>
  <c r="R41" i="121"/>
  <c r="G38" i="121"/>
  <c r="R38" i="121"/>
  <c r="G28" i="121"/>
  <c r="R28" i="121"/>
  <c r="G36" i="121"/>
  <c r="R36" i="121"/>
  <c r="G17" i="121"/>
  <c r="R17" i="121"/>
  <c r="H40" i="121"/>
  <c r="S40" i="121"/>
  <c r="H33" i="121"/>
  <c r="S33" i="121"/>
  <c r="H25" i="121"/>
  <c r="S25" i="121"/>
  <c r="H24" i="121"/>
  <c r="S24" i="121"/>
  <c r="H15" i="121"/>
  <c r="S15" i="121"/>
  <c r="H19" i="121"/>
  <c r="S19" i="121"/>
  <c r="H28" i="121"/>
  <c r="S28" i="121"/>
  <c r="H37" i="121"/>
  <c r="S37" i="121"/>
  <c r="H35" i="121"/>
  <c r="S35" i="121"/>
  <c r="H32" i="121"/>
  <c r="S32" i="121"/>
  <c r="H23" i="121"/>
  <c r="S23" i="121"/>
  <c r="H29" i="121"/>
  <c r="S29" i="121"/>
  <c r="H36" i="121"/>
  <c r="S36" i="121"/>
  <c r="H42" i="121"/>
  <c r="S42" i="121"/>
  <c r="H31" i="121"/>
  <c r="S31" i="121"/>
  <c r="H22" i="121"/>
  <c r="S22" i="121"/>
  <c r="H41" i="121"/>
  <c r="S41" i="121"/>
  <c r="H18" i="121"/>
  <c r="S18" i="121"/>
  <c r="H58" i="121"/>
  <c r="S58" i="121"/>
  <c r="H56" i="121"/>
  <c r="S56" i="121"/>
  <c r="H54" i="121"/>
  <c r="S54" i="121"/>
  <c r="H52" i="121"/>
  <c r="S52" i="121"/>
  <c r="H50" i="121"/>
  <c r="S50" i="121"/>
  <c r="H48" i="121"/>
  <c r="S48" i="121"/>
  <c r="H46" i="121"/>
  <c r="S46" i="121"/>
  <c r="H44" i="121"/>
  <c r="S44" i="121"/>
  <c r="H39" i="121"/>
  <c r="S39" i="121"/>
  <c r="H30" i="121"/>
  <c r="S30" i="121"/>
  <c r="H21" i="121"/>
  <c r="S21" i="121"/>
  <c r="H20" i="121"/>
  <c r="S20" i="121"/>
  <c r="H47" i="121"/>
  <c r="S47" i="121"/>
  <c r="H53" i="121"/>
  <c r="S53" i="121"/>
  <c r="H59" i="121"/>
  <c r="S59" i="121"/>
  <c r="H17" i="121"/>
  <c r="S17" i="121"/>
  <c r="H34" i="121"/>
  <c r="S34" i="121"/>
  <c r="H45" i="121"/>
  <c r="S45" i="121"/>
  <c r="H16" i="121"/>
  <c r="S16" i="121"/>
  <c r="H51" i="121"/>
  <c r="S51" i="121"/>
  <c r="H43" i="121"/>
  <c r="S43" i="121"/>
  <c r="H38" i="121"/>
  <c r="S38" i="121"/>
  <c r="H26" i="121"/>
  <c r="S26" i="121"/>
  <c r="H55" i="121"/>
  <c r="S55" i="121"/>
  <c r="H57" i="121"/>
  <c r="S57" i="121"/>
  <c r="H49" i="121"/>
  <c r="S49" i="121"/>
  <c r="H27" i="121"/>
  <c r="S27" i="121"/>
  <c r="P8" i="120"/>
  <c r="S8" i="120"/>
  <c r="U8" i="120"/>
  <c r="S5" i="120"/>
  <c r="U5" i="120"/>
  <c r="P7" i="120"/>
  <c r="S7" i="120"/>
  <c r="U7" i="120"/>
  <c r="G59" i="120"/>
  <c r="R59" i="120"/>
  <c r="G57" i="120"/>
  <c r="R57" i="120"/>
  <c r="G55" i="120"/>
  <c r="R55" i="120"/>
  <c r="G53" i="120"/>
  <c r="R53" i="120"/>
  <c r="G51" i="120"/>
  <c r="R51" i="120"/>
  <c r="G49" i="120"/>
  <c r="R49" i="120"/>
  <c r="G47" i="120"/>
  <c r="R47" i="120"/>
  <c r="G45" i="120"/>
  <c r="R45" i="120"/>
  <c r="G43" i="120"/>
  <c r="R43" i="120"/>
  <c r="G34" i="120"/>
  <c r="R34" i="120"/>
  <c r="G26" i="120"/>
  <c r="R26" i="120"/>
  <c r="G16" i="120"/>
  <c r="R16" i="120"/>
  <c r="G19" i="120"/>
  <c r="R19" i="120"/>
  <c r="G40" i="120"/>
  <c r="R40" i="120"/>
  <c r="G33" i="120"/>
  <c r="R33" i="120"/>
  <c r="G25" i="120"/>
  <c r="R25" i="120"/>
  <c r="G24" i="120"/>
  <c r="R24" i="120"/>
  <c r="G15" i="120"/>
  <c r="R15" i="120"/>
  <c r="G18" i="120"/>
  <c r="R18" i="120"/>
  <c r="G37" i="120"/>
  <c r="R37" i="120"/>
  <c r="G35" i="120"/>
  <c r="R35" i="120"/>
  <c r="G32" i="120"/>
  <c r="R32" i="120"/>
  <c r="G23" i="120"/>
  <c r="R23" i="120"/>
  <c r="G36" i="120"/>
  <c r="R36" i="120"/>
  <c r="G42" i="120"/>
  <c r="R42" i="120"/>
  <c r="G31" i="120"/>
  <c r="R31" i="120"/>
  <c r="G22" i="120"/>
  <c r="R22" i="120"/>
  <c r="G29" i="120"/>
  <c r="R29" i="120"/>
  <c r="G20" i="120"/>
  <c r="R20" i="120"/>
  <c r="G41" i="120"/>
  <c r="R41" i="120"/>
  <c r="G28" i="120"/>
  <c r="R28" i="120"/>
  <c r="G58" i="120"/>
  <c r="R58" i="120"/>
  <c r="G56" i="120"/>
  <c r="R56" i="120"/>
  <c r="G54" i="120"/>
  <c r="R54" i="120"/>
  <c r="G52" i="120"/>
  <c r="R52" i="120"/>
  <c r="G50" i="120"/>
  <c r="R50" i="120"/>
  <c r="G48" i="120"/>
  <c r="R48" i="120"/>
  <c r="G46" i="120"/>
  <c r="R46" i="120"/>
  <c r="G44" i="120"/>
  <c r="R44" i="120"/>
  <c r="G39" i="120"/>
  <c r="R39" i="120"/>
  <c r="G30" i="120"/>
  <c r="R30" i="120"/>
  <c r="G21" i="120"/>
  <c r="R21" i="120"/>
  <c r="G38" i="120"/>
  <c r="R38" i="120"/>
  <c r="G27" i="120"/>
  <c r="R27" i="120"/>
  <c r="G17" i="120"/>
  <c r="R17" i="120"/>
  <c r="F38" i="120"/>
  <c r="Q38" i="120"/>
  <c r="F27" i="120"/>
  <c r="Q27" i="120"/>
  <c r="F17" i="120"/>
  <c r="Q17" i="120"/>
  <c r="F59" i="120"/>
  <c r="Q59" i="120"/>
  <c r="F57" i="120"/>
  <c r="Q57" i="120"/>
  <c r="F55" i="120"/>
  <c r="Q55" i="120"/>
  <c r="F53" i="120"/>
  <c r="Q53" i="120"/>
  <c r="F51" i="120"/>
  <c r="Q51" i="120"/>
  <c r="F49" i="120"/>
  <c r="Q49" i="120"/>
  <c r="F47" i="120"/>
  <c r="Q47" i="120"/>
  <c r="F45" i="120"/>
  <c r="Q45" i="120"/>
  <c r="F43" i="120"/>
  <c r="Q43" i="120"/>
  <c r="F34" i="120"/>
  <c r="Q34" i="120"/>
  <c r="F26" i="120"/>
  <c r="Q26" i="120"/>
  <c r="F16" i="120"/>
  <c r="Q16" i="120"/>
  <c r="F30" i="120"/>
  <c r="Q30" i="120"/>
  <c r="F40" i="120"/>
  <c r="Q40" i="120"/>
  <c r="F33" i="120"/>
  <c r="Q33" i="120"/>
  <c r="F25" i="120"/>
  <c r="Q25" i="120"/>
  <c r="F24" i="120"/>
  <c r="Q24" i="120"/>
  <c r="F15" i="120"/>
  <c r="Q15" i="120"/>
  <c r="F56" i="120"/>
  <c r="Q56" i="120"/>
  <c r="F48" i="120"/>
  <c r="Q48" i="120"/>
  <c r="F46" i="120"/>
  <c r="Q46" i="120"/>
  <c r="F39" i="120"/>
  <c r="Q39" i="120"/>
  <c r="F21" i="120"/>
  <c r="Q21" i="120"/>
  <c r="F37" i="120"/>
  <c r="Q37" i="120"/>
  <c r="F35" i="120"/>
  <c r="Q35" i="120"/>
  <c r="F32" i="120"/>
  <c r="Q32" i="120"/>
  <c r="F23" i="120"/>
  <c r="Q23" i="120"/>
  <c r="F54" i="120"/>
  <c r="Q54" i="120"/>
  <c r="F52" i="120"/>
  <c r="Q52" i="120"/>
  <c r="F50" i="120"/>
  <c r="Q50" i="120"/>
  <c r="F29" i="120"/>
  <c r="Q29" i="120"/>
  <c r="F20" i="120"/>
  <c r="Q20" i="120"/>
  <c r="F42" i="120"/>
  <c r="Q42" i="120"/>
  <c r="F31" i="120"/>
  <c r="Q31" i="120"/>
  <c r="F22" i="120"/>
  <c r="Q22" i="120"/>
  <c r="F58" i="120"/>
  <c r="Q58" i="120"/>
  <c r="F44" i="120"/>
  <c r="Q44" i="120"/>
  <c r="F19" i="120"/>
  <c r="Q19" i="120"/>
  <c r="F41" i="120"/>
  <c r="Q41" i="120"/>
  <c r="F36" i="120"/>
  <c r="Q36" i="120"/>
  <c r="F28" i="120"/>
  <c r="Q28" i="120"/>
  <c r="F18" i="120"/>
  <c r="Q18" i="120"/>
  <c r="E41" i="120"/>
  <c r="P41" i="120"/>
  <c r="E36" i="120"/>
  <c r="P36" i="120"/>
  <c r="E28" i="120"/>
  <c r="P28" i="120"/>
  <c r="E18" i="120"/>
  <c r="P18" i="120"/>
  <c r="E52" i="120"/>
  <c r="P52" i="120"/>
  <c r="E50" i="120"/>
  <c r="P50" i="120"/>
  <c r="E30" i="120"/>
  <c r="P30" i="120"/>
  <c r="E38" i="120"/>
  <c r="P38" i="120"/>
  <c r="E27" i="120"/>
  <c r="P27" i="120"/>
  <c r="E17" i="120"/>
  <c r="P17" i="120"/>
  <c r="E56" i="120"/>
  <c r="P56" i="120"/>
  <c r="E39" i="120"/>
  <c r="P39" i="120"/>
  <c r="E21" i="120"/>
  <c r="P21" i="120"/>
  <c r="E57" i="120"/>
  <c r="P57" i="120"/>
  <c r="E55" i="120"/>
  <c r="P55" i="120"/>
  <c r="E53" i="120"/>
  <c r="P53" i="120"/>
  <c r="E51" i="120"/>
  <c r="P51" i="120"/>
  <c r="E49" i="120"/>
  <c r="P49" i="120"/>
  <c r="E47" i="120"/>
  <c r="P47" i="120"/>
  <c r="E45" i="120"/>
  <c r="P45" i="120"/>
  <c r="E43" i="120"/>
  <c r="P43" i="120"/>
  <c r="E34" i="120"/>
  <c r="P34" i="120"/>
  <c r="E26" i="120"/>
  <c r="P26" i="120"/>
  <c r="E16" i="120"/>
  <c r="P16" i="120"/>
  <c r="E42" i="120"/>
  <c r="P42" i="120"/>
  <c r="E31" i="120"/>
  <c r="P31" i="120"/>
  <c r="E46" i="120"/>
  <c r="P46" i="120"/>
  <c r="E44" i="120"/>
  <c r="P44" i="120"/>
  <c r="E40" i="120"/>
  <c r="P40" i="120"/>
  <c r="E33" i="120"/>
  <c r="P33" i="120"/>
  <c r="E25" i="120"/>
  <c r="P25" i="120"/>
  <c r="E24" i="120"/>
  <c r="P24" i="120"/>
  <c r="E15" i="120"/>
  <c r="P15" i="120"/>
  <c r="E37" i="120"/>
  <c r="P37" i="120"/>
  <c r="E35" i="120"/>
  <c r="P35" i="120"/>
  <c r="E32" i="120"/>
  <c r="P32" i="120"/>
  <c r="E23" i="120"/>
  <c r="E22" i="120"/>
  <c r="P22" i="120"/>
  <c r="E54" i="120"/>
  <c r="P54" i="120"/>
  <c r="E48" i="120"/>
  <c r="P48" i="120"/>
  <c r="E29" i="120"/>
  <c r="P29" i="120"/>
  <c r="E20" i="120"/>
  <c r="P20" i="120"/>
  <c r="E19" i="120"/>
  <c r="P19" i="120"/>
  <c r="E58" i="120"/>
  <c r="P58" i="120"/>
  <c r="S3" i="118"/>
  <c r="U3" i="118"/>
  <c r="H43" i="119"/>
  <c r="S43" i="119"/>
  <c r="H47" i="119"/>
  <c r="S47" i="119"/>
  <c r="H26" i="119"/>
  <c r="S26" i="119"/>
  <c r="H51" i="119"/>
  <c r="S51" i="119"/>
  <c r="H55" i="119"/>
  <c r="S55" i="119"/>
  <c r="AP33" i="119"/>
  <c r="AO33" i="119"/>
  <c r="H40" i="119"/>
  <c r="S40" i="119"/>
  <c r="H16" i="119"/>
  <c r="S16" i="119"/>
  <c r="H24" i="119"/>
  <c r="S24" i="119"/>
  <c r="G12" i="119"/>
  <c r="F12" i="119"/>
  <c r="E12" i="119"/>
  <c r="AM34" i="119"/>
  <c r="H57" i="119"/>
  <c r="S57" i="119"/>
  <c r="H33" i="119"/>
  <c r="S33" i="119"/>
  <c r="H37" i="119"/>
  <c r="S37" i="119"/>
  <c r="H35" i="119"/>
  <c r="S35" i="119"/>
  <c r="H32" i="119"/>
  <c r="S32" i="119"/>
  <c r="H23" i="119"/>
  <c r="S23" i="119"/>
  <c r="H42" i="119"/>
  <c r="S42" i="119"/>
  <c r="H31" i="119"/>
  <c r="S31" i="119"/>
  <c r="H22" i="119"/>
  <c r="S22" i="119"/>
  <c r="H58" i="119"/>
  <c r="S58" i="119"/>
  <c r="H56" i="119"/>
  <c r="S56" i="119"/>
  <c r="H54" i="119"/>
  <c r="S54" i="119"/>
  <c r="H52" i="119"/>
  <c r="S52" i="119"/>
  <c r="H50" i="119"/>
  <c r="S50" i="119"/>
  <c r="H48" i="119"/>
  <c r="S48" i="119"/>
  <c r="H46" i="119"/>
  <c r="S46" i="119"/>
  <c r="H44" i="119"/>
  <c r="S44" i="119"/>
  <c r="H39" i="119"/>
  <c r="S39" i="119"/>
  <c r="H30" i="119"/>
  <c r="S30" i="119"/>
  <c r="H21" i="119"/>
  <c r="S21" i="119"/>
  <c r="H20" i="119"/>
  <c r="S20" i="119"/>
  <c r="H29" i="119"/>
  <c r="S29" i="119"/>
  <c r="H19" i="119"/>
  <c r="S19" i="119"/>
  <c r="H27" i="119"/>
  <c r="S27" i="119"/>
  <c r="H17" i="119"/>
  <c r="S17" i="119"/>
  <c r="H41" i="119"/>
  <c r="S41" i="119"/>
  <c r="H36" i="119"/>
  <c r="S36" i="119"/>
  <c r="H28" i="119"/>
  <c r="S28" i="119"/>
  <c r="H18" i="119"/>
  <c r="S18" i="119"/>
  <c r="H38" i="119"/>
  <c r="S38" i="119"/>
  <c r="H25" i="119"/>
  <c r="S25" i="119"/>
  <c r="H49" i="119"/>
  <c r="S49" i="119"/>
  <c r="H53" i="119"/>
  <c r="S53" i="119"/>
  <c r="H34" i="119"/>
  <c r="S34" i="119"/>
  <c r="H15" i="119"/>
  <c r="S15" i="119"/>
  <c r="H59" i="119"/>
  <c r="S59" i="119"/>
  <c r="P5" i="119"/>
  <c r="AL34" i="118"/>
  <c r="AM34" i="118"/>
  <c r="AP33" i="118"/>
  <c r="AO33" i="118"/>
  <c r="G12" i="118"/>
  <c r="H12" i="118"/>
  <c r="F12" i="118"/>
  <c r="E12" i="118"/>
  <c r="P5" i="118"/>
  <c r="P4" i="118"/>
  <c r="S4" i="118"/>
  <c r="U4" i="118"/>
  <c r="AL34" i="117"/>
  <c r="AM34" i="117"/>
  <c r="C10" i="117"/>
  <c r="G12" i="117"/>
  <c r="AP33" i="117"/>
  <c r="AO33" i="117"/>
  <c r="P8" i="117"/>
  <c r="S8" i="117"/>
  <c r="U8" i="117"/>
  <c r="P7" i="117"/>
  <c r="S7" i="117"/>
  <c r="U7" i="117"/>
  <c r="S5" i="117"/>
  <c r="U5" i="117"/>
  <c r="P6" i="117"/>
  <c r="S6" i="117"/>
  <c r="U6" i="117"/>
  <c r="P4" i="117"/>
  <c r="S4" i="117"/>
  <c r="U4" i="117"/>
  <c r="S3" i="117"/>
  <c r="U3" i="117"/>
  <c r="H4" i="21"/>
  <c r="H59" i="124"/>
  <c r="S59" i="124"/>
  <c r="G45" i="124"/>
  <c r="R45" i="124"/>
  <c r="G47" i="124"/>
  <c r="R47" i="124"/>
  <c r="G49" i="124"/>
  <c r="R49" i="124"/>
  <c r="E29" i="124"/>
  <c r="P29" i="124"/>
  <c r="E25" i="124"/>
  <c r="P25" i="124"/>
  <c r="E36" i="124"/>
  <c r="P36" i="124"/>
  <c r="E30" i="124"/>
  <c r="P30" i="124"/>
  <c r="E33" i="124"/>
  <c r="P33" i="124"/>
  <c r="E50" i="124"/>
  <c r="P50" i="124"/>
  <c r="E16" i="124"/>
  <c r="P16" i="124"/>
  <c r="E54" i="124"/>
  <c r="P54" i="124"/>
  <c r="E43" i="124"/>
  <c r="P43" i="124"/>
  <c r="E19" i="124"/>
  <c r="P19" i="124"/>
  <c r="E58" i="124"/>
  <c r="P58" i="124"/>
  <c r="E34" i="124"/>
  <c r="P34" i="124"/>
  <c r="E45" i="124"/>
  <c r="P45" i="124"/>
  <c r="E39" i="124"/>
  <c r="P39" i="124"/>
  <c r="E24" i="124"/>
  <c r="P24" i="124"/>
  <c r="E49" i="124"/>
  <c r="P49" i="124"/>
  <c r="E41" i="124"/>
  <c r="P41" i="124"/>
  <c r="E53" i="124"/>
  <c r="P53" i="124"/>
  <c r="E37" i="124"/>
  <c r="P37" i="124"/>
  <c r="E17" i="124"/>
  <c r="P17" i="124"/>
  <c r="H28" i="124"/>
  <c r="S28" i="124"/>
  <c r="H32" i="124"/>
  <c r="S32" i="124"/>
  <c r="H20" i="124"/>
  <c r="S20" i="124"/>
  <c r="H30" i="124"/>
  <c r="S30" i="124"/>
  <c r="H16" i="124"/>
  <c r="S16" i="124"/>
  <c r="H48" i="124"/>
  <c r="S48" i="124"/>
  <c r="H43" i="124"/>
  <c r="S43" i="124"/>
  <c r="H50" i="124"/>
  <c r="S50" i="124"/>
  <c r="H36" i="124"/>
  <c r="S36" i="124"/>
  <c r="H51" i="124"/>
  <c r="S51" i="124"/>
  <c r="H56" i="124"/>
  <c r="S56" i="124"/>
  <c r="H25" i="124"/>
  <c r="S25" i="124"/>
  <c r="H53" i="124"/>
  <c r="S53" i="124"/>
  <c r="H42" i="124"/>
  <c r="S42" i="124"/>
  <c r="H26" i="124"/>
  <c r="S26" i="124"/>
  <c r="H55" i="124"/>
  <c r="S55" i="124"/>
  <c r="H41" i="124"/>
  <c r="S41" i="124"/>
  <c r="H52" i="124"/>
  <c r="S52" i="124"/>
  <c r="H29" i="124"/>
  <c r="S29" i="124"/>
  <c r="H33" i="124"/>
  <c r="S33" i="124"/>
  <c r="E44" i="124"/>
  <c r="P44" i="124"/>
  <c r="E22" i="124"/>
  <c r="P22" i="124"/>
  <c r="E40" i="124"/>
  <c r="P40" i="124"/>
  <c r="E47" i="124"/>
  <c r="P47" i="124"/>
  <c r="E27" i="124"/>
  <c r="P27" i="124"/>
  <c r="H34" i="124"/>
  <c r="S34" i="124"/>
  <c r="H57" i="124"/>
  <c r="S57" i="124"/>
  <c r="H21" i="124"/>
  <c r="S21" i="124"/>
  <c r="H54" i="124"/>
  <c r="S54" i="124"/>
  <c r="H23" i="124"/>
  <c r="S23" i="124"/>
  <c r="H40" i="124"/>
  <c r="S40" i="124"/>
  <c r="E48" i="124"/>
  <c r="P48" i="124"/>
  <c r="E42" i="124"/>
  <c r="P42" i="124"/>
  <c r="E32" i="124"/>
  <c r="P32" i="124"/>
  <c r="E51" i="124"/>
  <c r="P51" i="124"/>
  <c r="E21" i="124"/>
  <c r="P21" i="124"/>
  <c r="H45" i="124"/>
  <c r="S45" i="124"/>
  <c r="H27" i="124"/>
  <c r="S27" i="124"/>
  <c r="H39" i="124"/>
  <c r="S39" i="124"/>
  <c r="H58" i="124"/>
  <c r="S58" i="124"/>
  <c r="H35" i="124"/>
  <c r="S35" i="124"/>
  <c r="H47" i="124"/>
  <c r="S47" i="124"/>
  <c r="H38" i="124"/>
  <c r="S38" i="124"/>
  <c r="H44" i="124"/>
  <c r="S44" i="124"/>
  <c r="H22" i="124"/>
  <c r="S22" i="124"/>
  <c r="H37" i="124"/>
  <c r="S37" i="124"/>
  <c r="E20" i="124"/>
  <c r="P20" i="124"/>
  <c r="E52" i="124"/>
  <c r="P52" i="124"/>
  <c r="E15" i="124"/>
  <c r="P15" i="124"/>
  <c r="E26" i="124"/>
  <c r="P26" i="124"/>
  <c r="E55" i="124"/>
  <c r="P55" i="124"/>
  <c r="H17" i="124"/>
  <c r="S17" i="124"/>
  <c r="H49" i="124"/>
  <c r="S49" i="124"/>
  <c r="H18" i="124"/>
  <c r="S18" i="124"/>
  <c r="H46" i="124"/>
  <c r="S46" i="124"/>
  <c r="H31" i="124"/>
  <c r="S31" i="124"/>
  <c r="H15" i="124"/>
  <c r="S15" i="124"/>
  <c r="P23" i="124"/>
  <c r="E59" i="124"/>
  <c r="P59" i="124"/>
  <c r="U9" i="122"/>
  <c r="P23" i="122"/>
  <c r="E59" i="122"/>
  <c r="P59" i="122"/>
  <c r="P23" i="121"/>
  <c r="E59" i="121"/>
  <c r="P59" i="121"/>
  <c r="U9" i="120"/>
  <c r="P23" i="120"/>
  <c r="E59" i="120"/>
  <c r="P59" i="120"/>
  <c r="E38" i="119"/>
  <c r="P38" i="119"/>
  <c r="E27" i="119"/>
  <c r="P27" i="119"/>
  <c r="E17" i="119"/>
  <c r="P17" i="119"/>
  <c r="E57" i="119"/>
  <c r="P57" i="119"/>
  <c r="E55" i="119"/>
  <c r="P55" i="119"/>
  <c r="E53" i="119"/>
  <c r="P53" i="119"/>
  <c r="E51" i="119"/>
  <c r="P51" i="119"/>
  <c r="E49" i="119"/>
  <c r="P49" i="119"/>
  <c r="E47" i="119"/>
  <c r="P47" i="119"/>
  <c r="E45" i="119"/>
  <c r="P45" i="119"/>
  <c r="E43" i="119"/>
  <c r="P43" i="119"/>
  <c r="E34" i="119"/>
  <c r="P34" i="119"/>
  <c r="E26" i="119"/>
  <c r="P26" i="119"/>
  <c r="E40" i="119"/>
  <c r="P40" i="119"/>
  <c r="E33" i="119"/>
  <c r="P33" i="119"/>
  <c r="E25" i="119"/>
  <c r="P25" i="119"/>
  <c r="E24" i="119"/>
  <c r="P24" i="119"/>
  <c r="E15" i="119"/>
  <c r="P15" i="119"/>
  <c r="E54" i="119"/>
  <c r="P54" i="119"/>
  <c r="E50" i="119"/>
  <c r="P50" i="119"/>
  <c r="E30" i="119"/>
  <c r="P30" i="119"/>
  <c r="E37" i="119"/>
  <c r="P37" i="119"/>
  <c r="E35" i="119"/>
  <c r="P35" i="119"/>
  <c r="E32" i="119"/>
  <c r="P32" i="119"/>
  <c r="E23" i="119"/>
  <c r="E58" i="119"/>
  <c r="P58" i="119"/>
  <c r="E56" i="119"/>
  <c r="P56" i="119"/>
  <c r="E48" i="119"/>
  <c r="P48" i="119"/>
  <c r="E46" i="119"/>
  <c r="P46" i="119"/>
  <c r="E44" i="119"/>
  <c r="P44" i="119"/>
  <c r="E21" i="119"/>
  <c r="P21" i="119"/>
  <c r="E42" i="119"/>
  <c r="P42" i="119"/>
  <c r="E31" i="119"/>
  <c r="P31" i="119"/>
  <c r="E22" i="119"/>
  <c r="P22" i="119"/>
  <c r="E52" i="119"/>
  <c r="P52" i="119"/>
  <c r="E39" i="119"/>
  <c r="P39" i="119"/>
  <c r="E18" i="119"/>
  <c r="P18" i="119"/>
  <c r="E16" i="119"/>
  <c r="P16" i="119"/>
  <c r="E20" i="119"/>
  <c r="P20" i="119"/>
  <c r="E41" i="119"/>
  <c r="P41" i="119"/>
  <c r="E28" i="119"/>
  <c r="P28" i="119"/>
  <c r="E36" i="119"/>
  <c r="P36" i="119"/>
  <c r="E19" i="119"/>
  <c r="P19" i="119"/>
  <c r="E29" i="119"/>
  <c r="P29" i="119"/>
  <c r="F59" i="119"/>
  <c r="Q59" i="119"/>
  <c r="F57" i="119"/>
  <c r="Q57" i="119"/>
  <c r="F55" i="119"/>
  <c r="Q55" i="119"/>
  <c r="F53" i="119"/>
  <c r="Q53" i="119"/>
  <c r="F51" i="119"/>
  <c r="Q51" i="119"/>
  <c r="F49" i="119"/>
  <c r="Q49" i="119"/>
  <c r="F47" i="119"/>
  <c r="Q47" i="119"/>
  <c r="F45" i="119"/>
  <c r="Q45" i="119"/>
  <c r="F43" i="119"/>
  <c r="Q43" i="119"/>
  <c r="F34" i="119"/>
  <c r="Q34" i="119"/>
  <c r="F26" i="119"/>
  <c r="Q26" i="119"/>
  <c r="F16" i="119"/>
  <c r="Q16" i="119"/>
  <c r="F40" i="119"/>
  <c r="Q40" i="119"/>
  <c r="F33" i="119"/>
  <c r="Q33" i="119"/>
  <c r="F25" i="119"/>
  <c r="Q25" i="119"/>
  <c r="F24" i="119"/>
  <c r="Q24" i="119"/>
  <c r="F37" i="119"/>
  <c r="Q37" i="119"/>
  <c r="F35" i="119"/>
  <c r="Q35" i="119"/>
  <c r="F32" i="119"/>
  <c r="Q32" i="119"/>
  <c r="F23" i="119"/>
  <c r="Q23" i="119"/>
  <c r="F29" i="119"/>
  <c r="Q29" i="119"/>
  <c r="F42" i="119"/>
  <c r="Q42" i="119"/>
  <c r="F31" i="119"/>
  <c r="Q31" i="119"/>
  <c r="F22" i="119"/>
  <c r="Q22" i="119"/>
  <c r="F20" i="119"/>
  <c r="Q20" i="119"/>
  <c r="F19" i="119"/>
  <c r="Q19" i="119"/>
  <c r="F58" i="119"/>
  <c r="Q58" i="119"/>
  <c r="F56" i="119"/>
  <c r="Q56" i="119"/>
  <c r="F54" i="119"/>
  <c r="Q54" i="119"/>
  <c r="F52" i="119"/>
  <c r="Q52" i="119"/>
  <c r="F50" i="119"/>
  <c r="Q50" i="119"/>
  <c r="F48" i="119"/>
  <c r="Q48" i="119"/>
  <c r="F46" i="119"/>
  <c r="Q46" i="119"/>
  <c r="F44" i="119"/>
  <c r="Q44" i="119"/>
  <c r="F39" i="119"/>
  <c r="Q39" i="119"/>
  <c r="F30" i="119"/>
  <c r="Q30" i="119"/>
  <c r="F21" i="119"/>
  <c r="Q21" i="119"/>
  <c r="F36" i="119"/>
  <c r="Q36" i="119"/>
  <c r="F41" i="119"/>
  <c r="Q41" i="119"/>
  <c r="F38" i="119"/>
  <c r="Q38" i="119"/>
  <c r="F28" i="119"/>
  <c r="Q28" i="119"/>
  <c r="F17" i="119"/>
  <c r="Q17" i="119"/>
  <c r="F15" i="119"/>
  <c r="Q15" i="119"/>
  <c r="F27" i="119"/>
  <c r="Q27" i="119"/>
  <c r="F18" i="119"/>
  <c r="Q18" i="119"/>
  <c r="S5" i="119"/>
  <c r="U5" i="119"/>
  <c r="P7" i="119"/>
  <c r="S7" i="119"/>
  <c r="U7" i="119"/>
  <c r="P8" i="119"/>
  <c r="S8" i="119"/>
  <c r="U8" i="119"/>
  <c r="G59" i="119"/>
  <c r="R59" i="119"/>
  <c r="G57" i="119"/>
  <c r="R57" i="119"/>
  <c r="G40" i="119"/>
  <c r="R40" i="119"/>
  <c r="G33" i="119"/>
  <c r="R33" i="119"/>
  <c r="G25" i="119"/>
  <c r="R25" i="119"/>
  <c r="G24" i="119"/>
  <c r="R24" i="119"/>
  <c r="G15" i="119"/>
  <c r="R15" i="119"/>
  <c r="G37" i="119"/>
  <c r="R37" i="119"/>
  <c r="G35" i="119"/>
  <c r="R35" i="119"/>
  <c r="G32" i="119"/>
  <c r="R32" i="119"/>
  <c r="G23" i="119"/>
  <c r="R23" i="119"/>
  <c r="G42" i="119"/>
  <c r="R42" i="119"/>
  <c r="G31" i="119"/>
  <c r="R31" i="119"/>
  <c r="G22" i="119"/>
  <c r="R22" i="119"/>
  <c r="G41" i="119"/>
  <c r="R41" i="119"/>
  <c r="G36" i="119"/>
  <c r="R36" i="119"/>
  <c r="G58" i="119"/>
  <c r="R58" i="119"/>
  <c r="G56" i="119"/>
  <c r="R56" i="119"/>
  <c r="G54" i="119"/>
  <c r="R54" i="119"/>
  <c r="G52" i="119"/>
  <c r="R52" i="119"/>
  <c r="G50" i="119"/>
  <c r="R50" i="119"/>
  <c r="G48" i="119"/>
  <c r="R48" i="119"/>
  <c r="G46" i="119"/>
  <c r="R46" i="119"/>
  <c r="G44" i="119"/>
  <c r="R44" i="119"/>
  <c r="G39" i="119"/>
  <c r="R39" i="119"/>
  <c r="G30" i="119"/>
  <c r="R30" i="119"/>
  <c r="G21" i="119"/>
  <c r="R21" i="119"/>
  <c r="G28" i="119"/>
  <c r="R28" i="119"/>
  <c r="G18" i="119"/>
  <c r="R18" i="119"/>
  <c r="G29" i="119"/>
  <c r="R29" i="119"/>
  <c r="G20" i="119"/>
  <c r="R20" i="119"/>
  <c r="G19" i="119"/>
  <c r="R19" i="119"/>
  <c r="G55" i="119"/>
  <c r="R55" i="119"/>
  <c r="G51" i="119"/>
  <c r="R51" i="119"/>
  <c r="G47" i="119"/>
  <c r="R47" i="119"/>
  <c r="G43" i="119"/>
  <c r="R43" i="119"/>
  <c r="G38" i="119"/>
  <c r="R38" i="119"/>
  <c r="G26" i="119"/>
  <c r="R26" i="119"/>
  <c r="G17" i="119"/>
  <c r="R17" i="119"/>
  <c r="G34" i="119"/>
  <c r="R34" i="119"/>
  <c r="G53" i="119"/>
  <c r="R53" i="119"/>
  <c r="G49" i="119"/>
  <c r="R49" i="119"/>
  <c r="G45" i="119"/>
  <c r="R45" i="119"/>
  <c r="G27" i="119"/>
  <c r="R27" i="119"/>
  <c r="G16" i="119"/>
  <c r="R16" i="119"/>
  <c r="S5" i="118"/>
  <c r="U5" i="118"/>
  <c r="P8" i="118"/>
  <c r="S8" i="118"/>
  <c r="U8" i="118"/>
  <c r="P7" i="118"/>
  <c r="S7" i="118"/>
  <c r="U7" i="118"/>
  <c r="E41" i="118"/>
  <c r="P41" i="118"/>
  <c r="E36" i="118"/>
  <c r="P36" i="118"/>
  <c r="E28" i="118"/>
  <c r="P28" i="118"/>
  <c r="E18" i="118"/>
  <c r="P18" i="118"/>
  <c r="E27" i="118"/>
  <c r="P27" i="118"/>
  <c r="E17" i="118"/>
  <c r="P17" i="118"/>
  <c r="E40" i="118"/>
  <c r="P40" i="118"/>
  <c r="E33" i="118"/>
  <c r="P33" i="118"/>
  <c r="E25" i="118"/>
  <c r="P25" i="118"/>
  <c r="E24" i="118"/>
  <c r="P24" i="118"/>
  <c r="E15" i="118"/>
  <c r="P15" i="118"/>
  <c r="E38" i="118"/>
  <c r="P38" i="118"/>
  <c r="E57" i="118"/>
  <c r="P57" i="118"/>
  <c r="E55" i="118"/>
  <c r="P55" i="118"/>
  <c r="E53" i="118"/>
  <c r="P53" i="118"/>
  <c r="E51" i="118"/>
  <c r="P51" i="118"/>
  <c r="E49" i="118"/>
  <c r="P49" i="118"/>
  <c r="E47" i="118"/>
  <c r="P47" i="118"/>
  <c r="E45" i="118"/>
  <c r="P45" i="118"/>
  <c r="E43" i="118"/>
  <c r="P43" i="118"/>
  <c r="E34" i="118"/>
  <c r="P34" i="118"/>
  <c r="E26" i="118"/>
  <c r="P26" i="118"/>
  <c r="E16" i="118"/>
  <c r="P16" i="118"/>
  <c r="E37" i="118"/>
  <c r="P37" i="118"/>
  <c r="E35" i="118"/>
  <c r="P35" i="118"/>
  <c r="E32" i="118"/>
  <c r="P32" i="118"/>
  <c r="E23" i="118"/>
  <c r="E42" i="118"/>
  <c r="P42" i="118"/>
  <c r="E31" i="118"/>
  <c r="P31" i="118"/>
  <c r="E39" i="118"/>
  <c r="P39" i="118"/>
  <c r="E30" i="118"/>
  <c r="P30" i="118"/>
  <c r="E52" i="118"/>
  <c r="P52" i="118"/>
  <c r="E58" i="118"/>
  <c r="P58" i="118"/>
  <c r="E54" i="118"/>
  <c r="P54" i="118"/>
  <c r="E50" i="118"/>
  <c r="P50" i="118"/>
  <c r="E46" i="118"/>
  <c r="P46" i="118"/>
  <c r="E22" i="118"/>
  <c r="P22" i="118"/>
  <c r="E20" i="118"/>
  <c r="P20" i="118"/>
  <c r="E19" i="118"/>
  <c r="P19" i="118"/>
  <c r="E56" i="118"/>
  <c r="P56" i="118"/>
  <c r="E21" i="118"/>
  <c r="P21" i="118"/>
  <c r="E48" i="118"/>
  <c r="P48" i="118"/>
  <c r="E44" i="118"/>
  <c r="P44" i="118"/>
  <c r="E29" i="118"/>
  <c r="P29" i="118"/>
  <c r="F38" i="118"/>
  <c r="Q38" i="118"/>
  <c r="F27" i="118"/>
  <c r="Q27" i="118"/>
  <c r="F17" i="118"/>
  <c r="Q17" i="118"/>
  <c r="F26" i="118"/>
  <c r="Q26" i="118"/>
  <c r="F16" i="118"/>
  <c r="Q16" i="118"/>
  <c r="F37" i="118"/>
  <c r="Q37" i="118"/>
  <c r="F35" i="118"/>
  <c r="Q35" i="118"/>
  <c r="F32" i="118"/>
  <c r="Q32" i="118"/>
  <c r="F59" i="118"/>
  <c r="Q59" i="118"/>
  <c r="F57" i="118"/>
  <c r="Q57" i="118"/>
  <c r="F55" i="118"/>
  <c r="Q55" i="118"/>
  <c r="F53" i="118"/>
  <c r="Q53" i="118"/>
  <c r="F51" i="118"/>
  <c r="Q51" i="118"/>
  <c r="F49" i="118"/>
  <c r="Q49" i="118"/>
  <c r="F47" i="118"/>
  <c r="Q47" i="118"/>
  <c r="F45" i="118"/>
  <c r="Q45" i="118"/>
  <c r="F43" i="118"/>
  <c r="Q43" i="118"/>
  <c r="F34" i="118"/>
  <c r="Q34" i="118"/>
  <c r="F40" i="118"/>
  <c r="Q40" i="118"/>
  <c r="F33" i="118"/>
  <c r="Q33" i="118"/>
  <c r="F25" i="118"/>
  <c r="Q25" i="118"/>
  <c r="F24" i="118"/>
  <c r="Q24" i="118"/>
  <c r="F15" i="118"/>
  <c r="Q15" i="118"/>
  <c r="F23" i="118"/>
  <c r="Q23" i="118"/>
  <c r="F42" i="118"/>
  <c r="Q42" i="118"/>
  <c r="F31" i="118"/>
  <c r="Q31" i="118"/>
  <c r="F22" i="118"/>
  <c r="Q22" i="118"/>
  <c r="F58" i="118"/>
  <c r="Q58" i="118"/>
  <c r="F56" i="118"/>
  <c r="Q56" i="118"/>
  <c r="F54" i="118"/>
  <c r="Q54" i="118"/>
  <c r="F52" i="118"/>
  <c r="Q52" i="118"/>
  <c r="F50" i="118"/>
  <c r="Q50" i="118"/>
  <c r="F48" i="118"/>
  <c r="Q48" i="118"/>
  <c r="F46" i="118"/>
  <c r="Q46" i="118"/>
  <c r="F44" i="118"/>
  <c r="Q44" i="118"/>
  <c r="F39" i="118"/>
  <c r="Q39" i="118"/>
  <c r="F30" i="118"/>
  <c r="Q30" i="118"/>
  <c r="F36" i="118"/>
  <c r="Q36" i="118"/>
  <c r="F21" i="118"/>
  <c r="Q21" i="118"/>
  <c r="F41" i="118"/>
  <c r="Q41" i="118"/>
  <c r="F28" i="118"/>
  <c r="Q28" i="118"/>
  <c r="F20" i="118"/>
  <c r="Q20" i="118"/>
  <c r="F18" i="118"/>
  <c r="Q18" i="118"/>
  <c r="F29" i="118"/>
  <c r="Q29" i="118"/>
  <c r="F19" i="118"/>
  <c r="Q19" i="118"/>
  <c r="H40" i="118"/>
  <c r="S40" i="118"/>
  <c r="H33" i="118"/>
  <c r="S33" i="118"/>
  <c r="H25" i="118"/>
  <c r="S25" i="118"/>
  <c r="H24" i="118"/>
  <c r="S24" i="118"/>
  <c r="H15" i="118"/>
  <c r="S15" i="118"/>
  <c r="H32" i="118"/>
  <c r="S32" i="118"/>
  <c r="H44" i="118"/>
  <c r="S44" i="118"/>
  <c r="H30" i="118"/>
  <c r="S30" i="118"/>
  <c r="H21" i="118"/>
  <c r="S21" i="118"/>
  <c r="H37" i="118"/>
  <c r="S37" i="118"/>
  <c r="H35" i="118"/>
  <c r="S35" i="118"/>
  <c r="H23" i="118"/>
  <c r="S23" i="118"/>
  <c r="H46" i="118"/>
  <c r="S46" i="118"/>
  <c r="H39" i="118"/>
  <c r="S39" i="118"/>
  <c r="H28" i="118"/>
  <c r="S28" i="118"/>
  <c r="H42" i="118"/>
  <c r="S42" i="118"/>
  <c r="H31" i="118"/>
  <c r="S31" i="118"/>
  <c r="H22" i="118"/>
  <c r="S22" i="118"/>
  <c r="H58" i="118"/>
  <c r="S58" i="118"/>
  <c r="H56" i="118"/>
  <c r="S56" i="118"/>
  <c r="H54" i="118"/>
  <c r="S54" i="118"/>
  <c r="H52" i="118"/>
  <c r="S52" i="118"/>
  <c r="H50" i="118"/>
  <c r="S50" i="118"/>
  <c r="H48" i="118"/>
  <c r="S48" i="118"/>
  <c r="H29" i="118"/>
  <c r="S29" i="118"/>
  <c r="H20" i="118"/>
  <c r="S20" i="118"/>
  <c r="H19" i="118"/>
  <c r="S19" i="118"/>
  <c r="H41" i="118"/>
  <c r="S41" i="118"/>
  <c r="H36" i="118"/>
  <c r="S36" i="118"/>
  <c r="H57" i="118"/>
  <c r="S57" i="118"/>
  <c r="H53" i="118"/>
  <c r="S53" i="118"/>
  <c r="H49" i="118"/>
  <c r="S49" i="118"/>
  <c r="H45" i="118"/>
  <c r="S45" i="118"/>
  <c r="H27" i="118"/>
  <c r="S27" i="118"/>
  <c r="H34" i="118"/>
  <c r="S34" i="118"/>
  <c r="H16" i="118"/>
  <c r="S16" i="118"/>
  <c r="H55" i="118"/>
  <c r="S55" i="118"/>
  <c r="H26" i="118"/>
  <c r="S26" i="118"/>
  <c r="H17" i="118"/>
  <c r="S17" i="118"/>
  <c r="H59" i="118"/>
  <c r="S59" i="118"/>
  <c r="H47" i="118"/>
  <c r="S47" i="118"/>
  <c r="H43" i="118"/>
  <c r="S43" i="118"/>
  <c r="H38" i="118"/>
  <c r="S38" i="118"/>
  <c r="H18" i="118"/>
  <c r="S18" i="118"/>
  <c r="H51" i="118"/>
  <c r="S51" i="118"/>
  <c r="G59" i="118"/>
  <c r="R59" i="118"/>
  <c r="G57" i="118"/>
  <c r="R57" i="118"/>
  <c r="G55" i="118"/>
  <c r="R55" i="118"/>
  <c r="G53" i="118"/>
  <c r="R53" i="118"/>
  <c r="G51" i="118"/>
  <c r="R51" i="118"/>
  <c r="G49" i="118"/>
  <c r="R49" i="118"/>
  <c r="G47" i="118"/>
  <c r="R47" i="118"/>
  <c r="G45" i="118"/>
  <c r="R45" i="118"/>
  <c r="G43" i="118"/>
  <c r="R43" i="118"/>
  <c r="G34" i="118"/>
  <c r="R34" i="118"/>
  <c r="G26" i="118"/>
  <c r="R26" i="118"/>
  <c r="G16" i="118"/>
  <c r="R16" i="118"/>
  <c r="G25" i="118"/>
  <c r="R25" i="118"/>
  <c r="G24" i="118"/>
  <c r="R24" i="118"/>
  <c r="G15" i="118"/>
  <c r="R15" i="118"/>
  <c r="G22" i="118"/>
  <c r="R22" i="118"/>
  <c r="G29" i="118"/>
  <c r="R29" i="118"/>
  <c r="G40" i="118"/>
  <c r="R40" i="118"/>
  <c r="G33" i="118"/>
  <c r="R33" i="118"/>
  <c r="G42" i="118"/>
  <c r="R42" i="118"/>
  <c r="G31" i="118"/>
  <c r="R31" i="118"/>
  <c r="G37" i="118"/>
  <c r="R37" i="118"/>
  <c r="G35" i="118"/>
  <c r="R35" i="118"/>
  <c r="G32" i="118"/>
  <c r="R32" i="118"/>
  <c r="G23" i="118"/>
  <c r="R23" i="118"/>
  <c r="G58" i="118"/>
  <c r="R58" i="118"/>
  <c r="G56" i="118"/>
  <c r="R56" i="118"/>
  <c r="G54" i="118"/>
  <c r="R54" i="118"/>
  <c r="G52" i="118"/>
  <c r="R52" i="118"/>
  <c r="G50" i="118"/>
  <c r="R50" i="118"/>
  <c r="G48" i="118"/>
  <c r="R48" i="118"/>
  <c r="G46" i="118"/>
  <c r="R46" i="118"/>
  <c r="G44" i="118"/>
  <c r="R44" i="118"/>
  <c r="G39" i="118"/>
  <c r="R39" i="118"/>
  <c r="G30" i="118"/>
  <c r="R30" i="118"/>
  <c r="G21" i="118"/>
  <c r="R21" i="118"/>
  <c r="G20" i="118"/>
  <c r="R20" i="118"/>
  <c r="G18" i="118"/>
  <c r="R18" i="118"/>
  <c r="G38" i="118"/>
  <c r="R38" i="118"/>
  <c r="G27" i="118"/>
  <c r="R27" i="118"/>
  <c r="G19" i="118"/>
  <c r="R19" i="118"/>
  <c r="G28" i="118"/>
  <c r="R28" i="118"/>
  <c r="G36" i="118"/>
  <c r="R36" i="118"/>
  <c r="G41" i="118"/>
  <c r="R41" i="118"/>
  <c r="G17" i="118"/>
  <c r="R17" i="118"/>
  <c r="U9" i="117"/>
  <c r="E12" i="117"/>
  <c r="F12" i="117"/>
  <c r="H12" i="117"/>
  <c r="G59" i="117"/>
  <c r="R59" i="117"/>
  <c r="G57" i="117"/>
  <c r="R57" i="117"/>
  <c r="G55" i="117"/>
  <c r="R55" i="117"/>
  <c r="G53" i="117"/>
  <c r="R53" i="117"/>
  <c r="G51" i="117"/>
  <c r="R51" i="117"/>
  <c r="G49" i="117"/>
  <c r="R49" i="117"/>
  <c r="G47" i="117"/>
  <c r="R47" i="117"/>
  <c r="G45" i="117"/>
  <c r="R45" i="117"/>
  <c r="G43" i="117"/>
  <c r="R43" i="117"/>
  <c r="G34" i="117"/>
  <c r="R34" i="117"/>
  <c r="G26" i="117"/>
  <c r="R26" i="117"/>
  <c r="G19" i="117"/>
  <c r="R19" i="117"/>
  <c r="G40" i="117"/>
  <c r="R40" i="117"/>
  <c r="G33" i="117"/>
  <c r="R33" i="117"/>
  <c r="G25" i="117"/>
  <c r="R25" i="117"/>
  <c r="G18" i="117"/>
  <c r="R18" i="117"/>
  <c r="G37" i="117"/>
  <c r="R37" i="117"/>
  <c r="G35" i="117"/>
  <c r="R35" i="117"/>
  <c r="G32" i="117"/>
  <c r="R32" i="117"/>
  <c r="G24" i="117"/>
  <c r="R24" i="117"/>
  <c r="G17" i="117"/>
  <c r="R17" i="117"/>
  <c r="G42" i="117"/>
  <c r="R42" i="117"/>
  <c r="G31" i="117"/>
  <c r="R31" i="117"/>
  <c r="G16" i="117"/>
  <c r="R16" i="117"/>
  <c r="G39" i="117"/>
  <c r="R39" i="117"/>
  <c r="G30" i="117"/>
  <c r="R30" i="117"/>
  <c r="G23" i="117"/>
  <c r="R23" i="117"/>
  <c r="G58" i="117"/>
  <c r="R58" i="117"/>
  <c r="G56" i="117"/>
  <c r="R56" i="117"/>
  <c r="G54" i="117"/>
  <c r="R54" i="117"/>
  <c r="G52" i="117"/>
  <c r="R52" i="117"/>
  <c r="G50" i="117"/>
  <c r="R50" i="117"/>
  <c r="G48" i="117"/>
  <c r="R48" i="117"/>
  <c r="G46" i="117"/>
  <c r="R46" i="117"/>
  <c r="G44" i="117"/>
  <c r="R44" i="117"/>
  <c r="G15" i="117"/>
  <c r="R15" i="117"/>
  <c r="G41" i="117"/>
  <c r="R41" i="117"/>
  <c r="G36" i="117"/>
  <c r="R36" i="117"/>
  <c r="G28" i="117"/>
  <c r="R28" i="117"/>
  <c r="G21" i="117"/>
  <c r="R21" i="117"/>
  <c r="G38" i="117"/>
  <c r="R38" i="117"/>
  <c r="G20" i="117"/>
  <c r="R20" i="117"/>
  <c r="G22" i="117"/>
  <c r="R22" i="117"/>
  <c r="G27" i="117"/>
  <c r="R27" i="117"/>
  <c r="G29" i="117"/>
  <c r="R29" i="117"/>
  <c r="D107" i="64"/>
  <c r="D106" i="64"/>
  <c r="D105" i="64"/>
  <c r="D104" i="64"/>
  <c r="D103" i="64"/>
  <c r="D102" i="64"/>
  <c r="D101" i="64"/>
  <c r="D100" i="64"/>
  <c r="D99" i="64"/>
  <c r="D98" i="64"/>
  <c r="D97" i="64"/>
  <c r="D96" i="64"/>
  <c r="D95" i="64"/>
  <c r="D94" i="64"/>
  <c r="D93" i="64"/>
  <c r="D92" i="64"/>
  <c r="D91" i="64"/>
  <c r="D90" i="64"/>
  <c r="D89" i="64"/>
  <c r="D88" i="64"/>
  <c r="D87" i="64"/>
  <c r="D86" i="64"/>
  <c r="D85" i="64"/>
  <c r="D84" i="64"/>
  <c r="D83" i="64"/>
  <c r="D82" i="64"/>
  <c r="D81" i="64"/>
  <c r="D80" i="64"/>
  <c r="D79" i="64"/>
  <c r="D78" i="64"/>
  <c r="D77" i="64"/>
  <c r="D76" i="64"/>
  <c r="D75" i="64"/>
  <c r="D74" i="64"/>
  <c r="D73" i="64"/>
  <c r="D72" i="64"/>
  <c r="D71" i="64"/>
  <c r="D70" i="64"/>
  <c r="D69" i="64"/>
  <c r="D68" i="64"/>
  <c r="D67" i="64"/>
  <c r="D66" i="64"/>
  <c r="D65" i="64"/>
  <c r="D64" i="64"/>
  <c r="D63" i="64"/>
  <c r="D62" i="64"/>
  <c r="D61" i="64"/>
  <c r="D60" i="64"/>
  <c r="D59" i="64"/>
  <c r="D58" i="64"/>
  <c r="D57" i="64"/>
  <c r="D56" i="64"/>
  <c r="D55" i="64"/>
  <c r="D54" i="64"/>
  <c r="D53" i="64"/>
  <c r="D52" i="64"/>
  <c r="D51" i="64"/>
  <c r="D50" i="64"/>
  <c r="D49" i="64"/>
  <c r="D48" i="64"/>
  <c r="D47" i="64"/>
  <c r="D46" i="64"/>
  <c r="D45" i="64"/>
  <c r="D44" i="64"/>
  <c r="H4" i="22"/>
  <c r="U9" i="118"/>
  <c r="U9" i="119"/>
  <c r="E59" i="119"/>
  <c r="P59" i="119"/>
  <c r="P23" i="119"/>
  <c r="P23" i="118"/>
  <c r="E59" i="118"/>
  <c r="P59" i="118"/>
  <c r="E31" i="117"/>
  <c r="P31" i="117"/>
  <c r="E22" i="117"/>
  <c r="P22" i="117"/>
  <c r="E16" i="117"/>
  <c r="P16" i="117"/>
  <c r="E20" i="117"/>
  <c r="P20" i="117"/>
  <c r="E47" i="117"/>
  <c r="P47" i="117"/>
  <c r="E18" i="117"/>
  <c r="P18" i="117"/>
  <c r="E54" i="117"/>
  <c r="P54" i="117"/>
  <c r="E23" i="117"/>
  <c r="E46" i="117"/>
  <c r="P46" i="117"/>
  <c r="E40" i="117"/>
  <c r="P40" i="117"/>
  <c r="E35" i="117"/>
  <c r="P35" i="117"/>
  <c r="E19" i="117"/>
  <c r="P19" i="117"/>
  <c r="E45" i="117"/>
  <c r="P45" i="117"/>
  <c r="E32" i="117"/>
  <c r="P32" i="117"/>
  <c r="E52" i="117"/>
  <c r="P52" i="117"/>
  <c r="E15" i="117"/>
  <c r="P15" i="117"/>
  <c r="E26" i="117"/>
  <c r="P26" i="117"/>
  <c r="E53" i="117"/>
  <c r="P53" i="117"/>
  <c r="E44" i="117"/>
  <c r="P44" i="117"/>
  <c r="E41" i="117"/>
  <c r="P41" i="117"/>
  <c r="E42" i="117"/>
  <c r="P42" i="117"/>
  <c r="E43" i="117"/>
  <c r="P43" i="117"/>
  <c r="E24" i="117"/>
  <c r="P24" i="117"/>
  <c r="E50" i="117"/>
  <c r="P50" i="117"/>
  <c r="E29" i="117"/>
  <c r="P29" i="117"/>
  <c r="E55" i="117"/>
  <c r="P55" i="117"/>
  <c r="E21" i="117"/>
  <c r="P21" i="117"/>
  <c r="E36" i="117"/>
  <c r="P36" i="117"/>
  <c r="E57" i="117"/>
  <c r="P57" i="117"/>
  <c r="E34" i="117"/>
  <c r="P34" i="117"/>
  <c r="E17" i="117"/>
  <c r="P17" i="117"/>
  <c r="E48" i="117"/>
  <c r="P48" i="117"/>
  <c r="E37" i="117"/>
  <c r="P37" i="117"/>
  <c r="E28" i="117"/>
  <c r="P28" i="117"/>
  <c r="E38" i="117"/>
  <c r="P38" i="117"/>
  <c r="E51" i="117"/>
  <c r="P51" i="117"/>
  <c r="E33" i="117"/>
  <c r="P33" i="117"/>
  <c r="E58" i="117"/>
  <c r="P58" i="117"/>
  <c r="E39" i="117"/>
  <c r="P39" i="117"/>
  <c r="E27" i="117"/>
  <c r="P27" i="117"/>
  <c r="E49" i="117"/>
  <c r="P49" i="117"/>
  <c r="E25" i="117"/>
  <c r="P25" i="117"/>
  <c r="E56" i="117"/>
  <c r="P56" i="117"/>
  <c r="E30" i="117"/>
  <c r="P30" i="117"/>
  <c r="H28" i="117"/>
  <c r="S28" i="117"/>
  <c r="H26" i="117"/>
  <c r="S26" i="117"/>
  <c r="H21" i="117"/>
  <c r="S21" i="117"/>
  <c r="H19" i="117"/>
  <c r="S19" i="117"/>
  <c r="H25" i="117"/>
  <c r="S25" i="117"/>
  <c r="H42" i="117"/>
  <c r="S42" i="117"/>
  <c r="H46" i="117"/>
  <c r="S46" i="117"/>
  <c r="H22" i="117"/>
  <c r="S22" i="117"/>
  <c r="H53" i="117"/>
  <c r="S53" i="117"/>
  <c r="H32" i="117"/>
  <c r="S32" i="117"/>
  <c r="H20" i="117"/>
  <c r="S20" i="117"/>
  <c r="H59" i="117"/>
  <c r="S59" i="117"/>
  <c r="H18" i="117"/>
  <c r="S18" i="117"/>
  <c r="H16" i="117"/>
  <c r="S16" i="117"/>
  <c r="H44" i="117"/>
  <c r="S44" i="117"/>
  <c r="H41" i="117"/>
  <c r="S41" i="117"/>
  <c r="H51" i="117"/>
  <c r="S51" i="117"/>
  <c r="H58" i="117"/>
  <c r="S58" i="117"/>
  <c r="H38" i="117"/>
  <c r="S38" i="117"/>
  <c r="H30" i="117"/>
  <c r="S30" i="117"/>
  <c r="H47" i="117"/>
  <c r="S47" i="117"/>
  <c r="H23" i="117"/>
  <c r="S23" i="117"/>
  <c r="H15" i="117"/>
  <c r="S15" i="117"/>
  <c r="H37" i="117"/>
  <c r="S37" i="117"/>
  <c r="H39" i="117"/>
  <c r="S39" i="117"/>
  <c r="H49" i="117"/>
  <c r="S49" i="117"/>
  <c r="H56" i="117"/>
  <c r="S56" i="117"/>
  <c r="H43" i="117"/>
  <c r="S43" i="117"/>
  <c r="H35" i="117"/>
  <c r="S35" i="117"/>
  <c r="H27" i="117"/>
  <c r="S27" i="117"/>
  <c r="H54" i="117"/>
  <c r="S54" i="117"/>
  <c r="H24" i="117"/>
  <c r="S24" i="117"/>
  <c r="H45" i="117"/>
  <c r="S45" i="117"/>
  <c r="H40" i="117"/>
  <c r="S40" i="117"/>
  <c r="H17" i="117"/>
  <c r="S17" i="117"/>
  <c r="H50" i="117"/>
  <c r="S50" i="117"/>
  <c r="H29" i="117"/>
  <c r="S29" i="117"/>
  <c r="H57" i="117"/>
  <c r="S57" i="117"/>
  <c r="H34" i="117"/>
  <c r="S34" i="117"/>
  <c r="H33" i="117"/>
  <c r="S33" i="117"/>
  <c r="H31" i="117"/>
  <c r="S31" i="117"/>
  <c r="H48" i="117"/>
  <c r="S48" i="117"/>
  <c r="H36" i="117"/>
  <c r="S36" i="117"/>
  <c r="H55" i="117"/>
  <c r="S55" i="117"/>
  <c r="H52" i="117"/>
  <c r="S52" i="117"/>
  <c r="F21" i="117"/>
  <c r="Q21" i="117"/>
  <c r="F30" i="117"/>
  <c r="Q30" i="117"/>
  <c r="F55" i="117"/>
  <c r="Q55" i="117"/>
  <c r="F26" i="117"/>
  <c r="Q26" i="117"/>
  <c r="F37" i="117"/>
  <c r="Q37" i="117"/>
  <c r="F52" i="117"/>
  <c r="Q52" i="117"/>
  <c r="F22" i="117"/>
  <c r="Q22" i="117"/>
  <c r="F39" i="117"/>
  <c r="Q39" i="117"/>
  <c r="F40" i="117"/>
  <c r="Q40" i="117"/>
  <c r="F53" i="117"/>
  <c r="Q53" i="117"/>
  <c r="F19" i="117"/>
  <c r="Q19" i="117"/>
  <c r="F35" i="117"/>
  <c r="Q35" i="117"/>
  <c r="F50" i="117"/>
  <c r="Q50" i="117"/>
  <c r="F41" i="117"/>
  <c r="Q41" i="117"/>
  <c r="F46" i="117"/>
  <c r="Q46" i="117"/>
  <c r="F18" i="117"/>
  <c r="Q18" i="117"/>
  <c r="F28" i="117"/>
  <c r="Q28" i="117"/>
  <c r="F58" i="117"/>
  <c r="Q58" i="117"/>
  <c r="F31" i="117"/>
  <c r="Q31" i="117"/>
  <c r="F51" i="117"/>
  <c r="Q51" i="117"/>
  <c r="F25" i="117"/>
  <c r="Q25" i="117"/>
  <c r="F32" i="117"/>
  <c r="Q32" i="117"/>
  <c r="F36" i="117"/>
  <c r="Q36" i="117"/>
  <c r="F42" i="117"/>
  <c r="Q42" i="117"/>
  <c r="F15" i="117"/>
  <c r="Q15" i="117"/>
  <c r="F45" i="117"/>
  <c r="Q45" i="117"/>
  <c r="F23" i="117"/>
  <c r="Q23" i="117"/>
  <c r="F38" i="117"/>
  <c r="Q38" i="117"/>
  <c r="F49" i="117"/>
  <c r="Q49" i="117"/>
  <c r="F24" i="117"/>
  <c r="Q24" i="117"/>
  <c r="F47" i="117"/>
  <c r="Q47" i="117"/>
  <c r="F17" i="117"/>
  <c r="Q17" i="117"/>
  <c r="F20" i="117"/>
  <c r="Q20" i="117"/>
  <c r="F27" i="117"/>
  <c r="Q27" i="117"/>
  <c r="F48" i="117"/>
  <c r="Q48" i="117"/>
  <c r="F59" i="117"/>
  <c r="Q59" i="117"/>
  <c r="F43" i="117"/>
  <c r="Q43" i="117"/>
  <c r="F33" i="117"/>
  <c r="Q33" i="117"/>
  <c r="F16" i="117"/>
  <c r="Q16" i="117"/>
  <c r="F44" i="117"/>
  <c r="Q44" i="117"/>
  <c r="F57" i="117"/>
  <c r="Q57" i="117"/>
  <c r="F34" i="117"/>
  <c r="Q34" i="117"/>
  <c r="F56" i="117"/>
  <c r="Q56" i="117"/>
  <c r="F54" i="117"/>
  <c r="Q54" i="117"/>
  <c r="F29" i="117"/>
  <c r="Q29" i="117"/>
  <c r="H4" i="27"/>
  <c r="H4" i="28"/>
  <c r="H4" i="29"/>
  <c r="H4" i="32"/>
  <c r="E59" i="117"/>
  <c r="P59" i="117"/>
  <c r="P23" i="117"/>
  <c r="AL33" i="65"/>
  <c r="M23" i="65"/>
  <c r="C13" i="65"/>
  <c r="AB59" i="65"/>
  <c r="U59" i="65"/>
  <c r="AB58" i="65"/>
  <c r="U58" i="65"/>
  <c r="AB57" i="65"/>
  <c r="U57" i="65"/>
  <c r="AB56" i="65"/>
  <c r="U56" i="65"/>
  <c r="AB55" i="65"/>
  <c r="U55" i="65"/>
  <c r="AB54" i="65"/>
  <c r="U54" i="65"/>
  <c r="AB53" i="65"/>
  <c r="U53" i="65"/>
  <c r="AB52" i="65"/>
  <c r="U52" i="65"/>
  <c r="AB51" i="65"/>
  <c r="U51" i="65"/>
  <c r="C60" i="65"/>
  <c r="B59" i="65"/>
  <c r="A59" i="65"/>
  <c r="B58" i="65"/>
  <c r="A58" i="65"/>
  <c r="B57" i="65"/>
  <c r="A57" i="65"/>
  <c r="B56" i="65"/>
  <c r="A56" i="65"/>
  <c r="B55" i="65"/>
  <c r="A55" i="65"/>
  <c r="B54" i="65"/>
  <c r="A54" i="65"/>
  <c r="B53" i="65"/>
  <c r="A53" i="65"/>
  <c r="B52" i="65"/>
  <c r="A52" i="65"/>
  <c r="B51" i="65"/>
  <c r="A51" i="65"/>
  <c r="H71" i="116"/>
  <c r="H40" i="116"/>
  <c r="I40" i="116"/>
  <c r="K69" i="116"/>
  <c r="K68" i="116"/>
  <c r="K67" i="116"/>
  <c r="H66" i="116"/>
  <c r="E66" i="116"/>
  <c r="B66" i="116"/>
  <c r="B42" i="116"/>
  <c r="K65" i="116"/>
  <c r="K64" i="116"/>
  <c r="K63" i="116"/>
  <c r="H62" i="116"/>
  <c r="E62" i="116"/>
  <c r="B62" i="116"/>
  <c r="K62" i="116"/>
  <c r="K61" i="116"/>
  <c r="H60" i="116"/>
  <c r="K60" i="116"/>
  <c r="E60" i="116"/>
  <c r="B60" i="116"/>
  <c r="I59" i="116"/>
  <c r="H59" i="116"/>
  <c r="F59" i="116"/>
  <c r="C59" i="116"/>
  <c r="H58" i="116"/>
  <c r="E58" i="116"/>
  <c r="E59" i="116"/>
  <c r="E71" i="116"/>
  <c r="E40" i="116"/>
  <c r="F40" i="116"/>
  <c r="B58" i="116"/>
  <c r="H57" i="116"/>
  <c r="E57" i="116"/>
  <c r="K57" i="116"/>
  <c r="B57" i="116"/>
  <c r="H55" i="116"/>
  <c r="E55" i="116"/>
  <c r="B55" i="116"/>
  <c r="K54" i="116"/>
  <c r="A62" i="116"/>
  <c r="K53" i="116"/>
  <c r="K51" i="116"/>
  <c r="H51" i="116"/>
  <c r="E51" i="116"/>
  <c r="B51" i="116"/>
  <c r="I48" i="116"/>
  <c r="F48" i="116"/>
  <c r="C48" i="116"/>
  <c r="I43" i="116"/>
  <c r="F43" i="116"/>
  <c r="C43" i="116"/>
  <c r="H42" i="116"/>
  <c r="I42" i="116"/>
  <c r="E42" i="116"/>
  <c r="F42" i="116"/>
  <c r="H36" i="116"/>
  <c r="E36" i="116"/>
  <c r="B36" i="116"/>
  <c r="K36" i="116"/>
  <c r="L36" i="116"/>
  <c r="K29" i="116"/>
  <c r="H29" i="116"/>
  <c r="E29" i="116"/>
  <c r="B29" i="116"/>
  <c r="E26" i="116"/>
  <c r="E41" i="116"/>
  <c r="H25" i="116"/>
  <c r="H26" i="116"/>
  <c r="E25" i="116"/>
  <c r="H24" i="116"/>
  <c r="H22" i="116"/>
  <c r="E22" i="116"/>
  <c r="H20" i="116"/>
  <c r="E20" i="116"/>
  <c r="E24" i="116"/>
  <c r="B20" i="116"/>
  <c r="K17" i="116"/>
  <c r="K16" i="116"/>
  <c r="K15" i="116"/>
  <c r="K14" i="116"/>
  <c r="E15" i="116"/>
  <c r="B15" i="116"/>
  <c r="K13" i="116"/>
  <c r="B8" i="116"/>
  <c r="C42" i="116"/>
  <c r="K42" i="116"/>
  <c r="L42" i="116"/>
  <c r="H43" i="116"/>
  <c r="H35" i="116"/>
  <c r="H31" i="116"/>
  <c r="H37" i="116"/>
  <c r="H38" i="116"/>
  <c r="H33" i="116"/>
  <c r="H34" i="116"/>
  <c r="H41" i="116"/>
  <c r="B71" i="116"/>
  <c r="B40" i="116"/>
  <c r="E43" i="116"/>
  <c r="E37" i="116"/>
  <c r="K58" i="116"/>
  <c r="K66" i="116"/>
  <c r="K71" i="116"/>
  <c r="E31" i="116"/>
  <c r="E35" i="116"/>
  <c r="B24" i="116"/>
  <c r="K24" i="116"/>
  <c r="K23" i="116"/>
  <c r="K20" i="116"/>
  <c r="K18" i="116"/>
  <c r="E34" i="116"/>
  <c r="B59" i="116"/>
  <c r="K59" i="116"/>
  <c r="B22" i="116"/>
  <c r="K22" i="116"/>
  <c r="E33" i="116"/>
  <c r="E38" i="116"/>
  <c r="C40" i="116"/>
  <c r="K40" i="116"/>
  <c r="L40" i="116"/>
  <c r="H39" i="116"/>
  <c r="H32" i="116"/>
  <c r="H45" i="116"/>
  <c r="B25" i="116"/>
  <c r="E32" i="116"/>
  <c r="E45" i="116"/>
  <c r="E39" i="116"/>
  <c r="K21" i="116"/>
  <c r="I45" i="116"/>
  <c r="H46" i="116"/>
  <c r="B26" i="116"/>
  <c r="K25" i="116"/>
  <c r="L25" i="116"/>
  <c r="F45" i="116"/>
  <c r="E46" i="116"/>
  <c r="B37" i="116"/>
  <c r="K37" i="116"/>
  <c r="L37" i="116"/>
  <c r="B41" i="116"/>
  <c r="K41" i="116"/>
  <c r="L41" i="116"/>
  <c r="B35" i="116"/>
  <c r="K35" i="116"/>
  <c r="L35" i="116"/>
  <c r="B38" i="116"/>
  <c r="K38" i="116"/>
  <c r="L38" i="116"/>
  <c r="B43" i="116"/>
  <c r="K43" i="116"/>
  <c r="L43" i="116"/>
  <c r="B33" i="116"/>
  <c r="K33" i="116"/>
  <c r="L33" i="116"/>
  <c r="B31" i="116"/>
  <c r="B34" i="116"/>
  <c r="K34" i="116"/>
  <c r="L34" i="116"/>
  <c r="K26" i="116"/>
  <c r="E47" i="116"/>
  <c r="E48" i="116"/>
  <c r="F46" i="116"/>
  <c r="H48" i="116"/>
  <c r="H47" i="116"/>
  <c r="I46" i="116"/>
  <c r="B32" i="116"/>
  <c r="K32" i="116"/>
  <c r="L32" i="116"/>
  <c r="K31" i="116"/>
  <c r="B39" i="116"/>
  <c r="K39" i="116"/>
  <c r="L39" i="116"/>
  <c r="K45" i="116"/>
  <c r="L45" i="116"/>
  <c r="L31" i="116"/>
  <c r="B45" i="116"/>
  <c r="C45" i="116"/>
  <c r="B46" i="116"/>
  <c r="C46" i="116"/>
  <c r="B47" i="116"/>
  <c r="K47" i="116"/>
  <c r="L47" i="116"/>
  <c r="K46" i="116"/>
  <c r="L46" i="116"/>
  <c r="B48" i="116"/>
  <c r="K48" i="116"/>
  <c r="L48" i="116"/>
  <c r="L4" i="65"/>
  <c r="L5" i="65"/>
  <c r="L6" i="65"/>
  <c r="L7" i="65"/>
  <c r="L8" i="65"/>
  <c r="L3" i="65"/>
  <c r="A54" i="109"/>
  <c r="B54" i="109"/>
  <c r="A55" i="109"/>
  <c r="B55" i="109"/>
  <c r="A56" i="109"/>
  <c r="B56" i="109"/>
  <c r="A57" i="109"/>
  <c r="B57" i="109"/>
  <c r="A58" i="109"/>
  <c r="B58" i="109"/>
  <c r="A59" i="109"/>
  <c r="B59" i="109"/>
  <c r="A60" i="109"/>
  <c r="B60" i="109"/>
  <c r="A61" i="109"/>
  <c r="B61" i="109"/>
  <c r="A62" i="109"/>
  <c r="B62" i="109"/>
  <c r="A63" i="109"/>
  <c r="B63" i="109"/>
  <c r="A64" i="109"/>
  <c r="B64" i="109"/>
  <c r="A65" i="109"/>
  <c r="B65" i="109"/>
  <c r="M64" i="106"/>
  <c r="B107" i="110"/>
  <c r="M64" i="105"/>
  <c r="B106" i="110"/>
  <c r="M64" i="104"/>
  <c r="B105" i="110"/>
  <c r="M64" i="103"/>
  <c r="B104" i="110"/>
  <c r="M64" i="102"/>
  <c r="B103" i="110"/>
  <c r="M64" i="101"/>
  <c r="B102" i="110"/>
  <c r="M64" i="100"/>
  <c r="B101" i="110"/>
  <c r="M64" i="99"/>
  <c r="B100" i="110"/>
  <c r="M64" i="98"/>
  <c r="B99" i="110"/>
  <c r="M64" i="97"/>
  <c r="B98" i="110"/>
  <c r="M64" i="96"/>
  <c r="B97" i="110"/>
  <c r="M64" i="95"/>
  <c r="B96" i="110"/>
  <c r="M64" i="94"/>
  <c r="B95" i="110"/>
  <c r="M64" i="93"/>
  <c r="N93" i="1"/>
  <c r="B94" i="110"/>
  <c r="M64" i="92"/>
  <c r="B93" i="110"/>
  <c r="M64" i="91"/>
  <c r="B92" i="110"/>
  <c r="M64" i="90"/>
  <c r="B91" i="110"/>
  <c r="M64" i="89"/>
  <c r="B90" i="110"/>
  <c r="M64" i="88"/>
  <c r="B89" i="110"/>
  <c r="M64" i="87"/>
  <c r="B88" i="110"/>
  <c r="M64" i="86"/>
  <c r="B87" i="110"/>
  <c r="M64" i="85"/>
  <c r="B86" i="110"/>
  <c r="M64" i="84"/>
  <c r="B85" i="110"/>
  <c r="M64" i="83"/>
  <c r="B84" i="110"/>
  <c r="M64" i="82"/>
  <c r="B83" i="110"/>
  <c r="M64" i="81"/>
  <c r="B82" i="110"/>
  <c r="M64" i="80"/>
  <c r="B81" i="110"/>
  <c r="M64" i="79"/>
  <c r="N79" i="1"/>
  <c r="M64" i="78"/>
  <c r="B79" i="110"/>
  <c r="M64" i="77"/>
  <c r="B78" i="110"/>
  <c r="M64" i="76"/>
  <c r="B77" i="110"/>
  <c r="M64" i="75"/>
  <c r="B76" i="110"/>
  <c r="M64" i="74"/>
  <c r="B75" i="110"/>
  <c r="M64" i="73"/>
  <c r="B74" i="110"/>
  <c r="M64" i="72"/>
  <c r="B73" i="110"/>
  <c r="M64" i="71"/>
  <c r="B72" i="110"/>
  <c r="M64" i="70"/>
  <c r="B71" i="110"/>
  <c r="M64" i="69"/>
  <c r="B70" i="110"/>
  <c r="M64" i="68"/>
  <c r="B69" i="110"/>
  <c r="M64" i="67"/>
  <c r="B68" i="110"/>
  <c r="M64" i="62"/>
  <c r="B67" i="110"/>
  <c r="M64" i="61"/>
  <c r="B66" i="110"/>
  <c r="M64" i="60"/>
  <c r="B65" i="110"/>
  <c r="M64" i="59"/>
  <c r="B64" i="110"/>
  <c r="M64" i="58"/>
  <c r="B63" i="110"/>
  <c r="M64" i="57"/>
  <c r="B62" i="110"/>
  <c r="M64" i="56"/>
  <c r="B61" i="110"/>
  <c r="M64" i="55"/>
  <c r="B60" i="110"/>
  <c r="M64" i="54"/>
  <c r="B59" i="110"/>
  <c r="M64" i="53"/>
  <c r="B58" i="110"/>
  <c r="M64" i="50"/>
  <c r="B57" i="110"/>
  <c r="M64" i="48"/>
  <c r="B56" i="110"/>
  <c r="M64" i="49"/>
  <c r="B55" i="110"/>
  <c r="M64" i="51"/>
  <c r="B54" i="110"/>
  <c r="M64" i="43"/>
  <c r="B53" i="110"/>
  <c r="M64" i="44"/>
  <c r="B52" i="110"/>
  <c r="M64" i="45"/>
  <c r="B51" i="110"/>
  <c r="M64" i="46"/>
  <c r="B50" i="110"/>
  <c r="M64" i="47"/>
  <c r="B49" i="110"/>
  <c r="M64" i="34"/>
  <c r="B48" i="110"/>
  <c r="M64" i="35"/>
  <c r="B47" i="110"/>
  <c r="M64" i="36"/>
  <c r="B46" i="110"/>
  <c r="M64" i="37"/>
  <c r="B45" i="110"/>
  <c r="M64" i="38"/>
  <c r="B44" i="110"/>
  <c r="M64" i="39"/>
  <c r="B43" i="110"/>
  <c r="M64" i="40"/>
  <c r="B42" i="110"/>
  <c r="M64" i="41"/>
  <c r="B41" i="110"/>
  <c r="M64" i="42"/>
  <c r="B40" i="110"/>
  <c r="M64" i="23"/>
  <c r="B39" i="110"/>
  <c r="M64" i="24"/>
  <c r="B38" i="110"/>
  <c r="M64" i="25"/>
  <c r="B37" i="110"/>
  <c r="V1" i="26"/>
  <c r="M64" i="27"/>
  <c r="B35" i="110"/>
  <c r="M64" i="28"/>
  <c r="B34" i="110"/>
  <c r="M64" i="29"/>
  <c r="B33" i="110"/>
  <c r="M64" i="30"/>
  <c r="B32" i="110"/>
  <c r="M64" i="31"/>
  <c r="B31" i="110"/>
  <c r="M64" i="32"/>
  <c r="B30" i="110"/>
  <c r="M64" i="33"/>
  <c r="B29" i="110"/>
  <c r="M64" i="9"/>
  <c r="B28" i="110"/>
  <c r="M64" i="10"/>
  <c r="B27" i="110"/>
  <c r="M64" i="11"/>
  <c r="B26" i="110"/>
  <c r="M64" i="12"/>
  <c r="B25" i="110"/>
  <c r="M64" i="13"/>
  <c r="B24" i="110"/>
  <c r="M64" i="14"/>
  <c r="B23" i="110"/>
  <c r="M64" i="15"/>
  <c r="B22" i="110"/>
  <c r="M64" i="16"/>
  <c r="B21" i="110"/>
  <c r="M64" i="17"/>
  <c r="B20" i="110"/>
  <c r="M64" i="18"/>
  <c r="B19" i="110"/>
  <c r="M64" i="19"/>
  <c r="B18" i="110"/>
  <c r="M64" i="20"/>
  <c r="B17" i="110"/>
  <c r="M64" i="21"/>
  <c r="N15" i="1"/>
  <c r="M64" i="22"/>
  <c r="B15" i="110"/>
  <c r="M64" i="8"/>
  <c r="B14" i="110"/>
  <c r="M64" i="7"/>
  <c r="B13" i="110"/>
  <c r="M64" i="6"/>
  <c r="B12" i="110"/>
  <c r="M64" i="5"/>
  <c r="B11" i="110"/>
  <c r="M64" i="4"/>
  <c r="B10" i="110"/>
  <c r="M64" i="3"/>
  <c r="B9" i="110"/>
  <c r="M64" i="2"/>
  <c r="B8" i="110"/>
  <c r="AE10" i="3"/>
  <c r="AE10" i="4"/>
  <c r="AE10" i="5"/>
  <c r="AE10" i="6"/>
  <c r="AE10" i="7"/>
  <c r="AE10" i="8"/>
  <c r="AE10" i="22"/>
  <c r="AE10" i="21"/>
  <c r="AE10" i="20"/>
  <c r="AE10" i="19"/>
  <c r="AE10" i="18"/>
  <c r="AE10" i="17"/>
  <c r="AE10" i="16"/>
  <c r="AE10" i="15"/>
  <c r="Q35" i="15"/>
  <c r="AE10" i="14"/>
  <c r="AE10" i="13"/>
  <c r="AE10" i="12"/>
  <c r="AE10" i="11"/>
  <c r="AE10" i="10"/>
  <c r="AE10" i="9"/>
  <c r="AE10" i="33"/>
  <c r="AE10" i="32"/>
  <c r="AE10" i="31"/>
  <c r="AE10" i="30"/>
  <c r="AE10" i="29"/>
  <c r="AE10" i="28"/>
  <c r="AE10" i="27"/>
  <c r="AE10" i="26"/>
  <c r="AE10" i="25"/>
  <c r="AE10" i="24"/>
  <c r="AE10" i="23"/>
  <c r="AE10" i="42"/>
  <c r="AE10" i="41"/>
  <c r="AE10" i="40"/>
  <c r="AE10" i="39"/>
  <c r="AE10" i="38"/>
  <c r="AE10" i="37"/>
  <c r="AE10" i="36"/>
  <c r="AE10" i="35"/>
  <c r="AE10" i="34"/>
  <c r="AE10" i="47"/>
  <c r="AE10" i="46"/>
  <c r="AE10" i="45"/>
  <c r="AE10" i="44"/>
  <c r="AE10" i="43"/>
  <c r="AE10" i="51"/>
  <c r="AE10" i="49"/>
  <c r="AE10" i="48"/>
  <c r="AE10" i="50"/>
  <c r="AE10" i="53"/>
  <c r="AE10" i="54"/>
  <c r="AE10" i="55"/>
  <c r="AE10" i="56"/>
  <c r="AE10" i="57"/>
  <c r="AE10" i="58"/>
  <c r="AE10" i="59"/>
  <c r="AE10" i="60"/>
  <c r="AE10" i="61"/>
  <c r="AE10" i="62"/>
  <c r="AE10" i="67"/>
  <c r="AE10" i="68"/>
  <c r="AE10" i="69"/>
  <c r="AE10" i="70"/>
  <c r="AE10" i="71"/>
  <c r="AE10" i="72"/>
  <c r="AE10" i="73"/>
  <c r="AE10" i="74"/>
  <c r="AE10" i="75"/>
  <c r="AE10" i="76"/>
  <c r="AE10" i="77"/>
  <c r="AE10" i="78"/>
  <c r="AE10" i="79"/>
  <c r="AE10" i="80"/>
  <c r="AE10" i="81"/>
  <c r="AE10" i="82"/>
  <c r="AE10" i="83"/>
  <c r="AE10" i="84"/>
  <c r="AE10" i="85"/>
  <c r="AE10" i="86"/>
  <c r="AE10" i="87"/>
  <c r="AE10" i="88"/>
  <c r="AE10" i="89"/>
  <c r="AE10" i="90"/>
  <c r="AE10" i="91"/>
  <c r="AE10" i="92"/>
  <c r="AE10" i="93"/>
  <c r="AE10" i="94"/>
  <c r="AE10" i="95"/>
  <c r="AE10" i="96"/>
  <c r="AE10" i="97"/>
  <c r="AE10" i="98"/>
  <c r="AE10" i="99"/>
  <c r="AE10" i="100"/>
  <c r="AE10" i="101"/>
  <c r="AE10" i="102"/>
  <c r="AE10" i="103"/>
  <c r="AE10" i="104"/>
  <c r="AE10" i="105"/>
  <c r="AE10" i="106"/>
  <c r="AE10" i="2"/>
  <c r="AE6" i="3"/>
  <c r="R6" i="3"/>
  <c r="AE6" i="4"/>
  <c r="R6" i="4"/>
  <c r="AE6" i="5"/>
  <c r="R6" i="5"/>
  <c r="AE6" i="6"/>
  <c r="R6" i="6"/>
  <c r="AE6" i="7"/>
  <c r="R6" i="7"/>
  <c r="AE6" i="8"/>
  <c r="R6" i="8"/>
  <c r="AE6" i="22"/>
  <c r="R6" i="22"/>
  <c r="AE6" i="21"/>
  <c r="R6" i="21"/>
  <c r="AE6" i="20"/>
  <c r="R6" i="20"/>
  <c r="AE6" i="19"/>
  <c r="R6" i="19"/>
  <c r="AE6" i="18"/>
  <c r="R6" i="18"/>
  <c r="AE6" i="17"/>
  <c r="R6" i="17"/>
  <c r="AE6" i="16"/>
  <c r="R6" i="16"/>
  <c r="AE6" i="15"/>
  <c r="R6" i="15"/>
  <c r="AE6" i="14"/>
  <c r="R6" i="14"/>
  <c r="AE6" i="13"/>
  <c r="R6" i="13"/>
  <c r="AE6" i="12"/>
  <c r="R6" i="12"/>
  <c r="AE6" i="11"/>
  <c r="R6" i="11"/>
  <c r="AE6" i="10"/>
  <c r="R6" i="10"/>
  <c r="AE6" i="9"/>
  <c r="R6" i="9"/>
  <c r="AE6" i="33"/>
  <c r="R6" i="33"/>
  <c r="AE6" i="32"/>
  <c r="R6" i="32"/>
  <c r="AE6" i="31"/>
  <c r="R6" i="31"/>
  <c r="AE6" i="30"/>
  <c r="R6" i="30"/>
  <c r="AE6" i="29"/>
  <c r="R6" i="29"/>
  <c r="AE6" i="28"/>
  <c r="R6" i="28"/>
  <c r="AE6" i="27"/>
  <c r="R6" i="27"/>
  <c r="AE6" i="26"/>
  <c r="R6" i="26"/>
  <c r="AE6" i="25"/>
  <c r="R6" i="25"/>
  <c r="AE6" i="24"/>
  <c r="R6" i="24"/>
  <c r="AE6" i="23"/>
  <c r="R6" i="23"/>
  <c r="AE6" i="42"/>
  <c r="R6" i="42"/>
  <c r="AE6" i="41"/>
  <c r="R6" i="41"/>
  <c r="AE6" i="40"/>
  <c r="R6" i="40"/>
  <c r="AE6" i="39"/>
  <c r="R6" i="39"/>
  <c r="AE6" i="38"/>
  <c r="R6" i="38"/>
  <c r="AE6" i="37"/>
  <c r="R6" i="37"/>
  <c r="AE6" i="36"/>
  <c r="R6" i="36"/>
  <c r="AE6" i="35"/>
  <c r="R6" i="35"/>
  <c r="AE6" i="34"/>
  <c r="R6" i="34"/>
  <c r="AE6" i="47"/>
  <c r="R6" i="47"/>
  <c r="AE6" i="46"/>
  <c r="R6" i="46"/>
  <c r="AE6" i="45"/>
  <c r="R6" i="45"/>
  <c r="AE6" i="44"/>
  <c r="R6" i="44"/>
  <c r="AE6" i="43"/>
  <c r="R6" i="43"/>
  <c r="AE6" i="51"/>
  <c r="R6" i="51"/>
  <c r="AE6" i="49"/>
  <c r="R6" i="49"/>
  <c r="AE6" i="48"/>
  <c r="R6" i="48"/>
  <c r="AE6" i="50"/>
  <c r="R6" i="50"/>
  <c r="AE6" i="53"/>
  <c r="R6" i="53"/>
  <c r="AE6" i="54"/>
  <c r="R6" i="54"/>
  <c r="AE6" i="55"/>
  <c r="R6" i="55"/>
  <c r="AE6" i="56"/>
  <c r="R6" i="56"/>
  <c r="AE6" i="57"/>
  <c r="R6" i="57"/>
  <c r="AE6" i="58"/>
  <c r="R6" i="58"/>
  <c r="AE6" i="59"/>
  <c r="R6" i="59"/>
  <c r="AE6" i="60"/>
  <c r="R6" i="60"/>
  <c r="AE6" i="61"/>
  <c r="R6" i="61"/>
  <c r="AE6" i="62"/>
  <c r="R6" i="62"/>
  <c r="AE6" i="67"/>
  <c r="R6" i="67"/>
  <c r="AE6" i="68"/>
  <c r="R6" i="68"/>
  <c r="AE6" i="69"/>
  <c r="R6" i="69"/>
  <c r="AE6" i="70"/>
  <c r="R6" i="70"/>
  <c r="R6" i="71"/>
  <c r="R6" i="72"/>
  <c r="R6" i="73"/>
  <c r="R6" i="74"/>
  <c r="R6" i="75"/>
  <c r="R6" i="76"/>
  <c r="R6" i="77"/>
  <c r="R6" i="78"/>
  <c r="R6" i="79"/>
  <c r="R6" i="80"/>
  <c r="R6" i="81"/>
  <c r="R6" i="82"/>
  <c r="R6" i="83"/>
  <c r="R6" i="84"/>
  <c r="R6" i="85"/>
  <c r="R6" i="86"/>
  <c r="R6" i="87"/>
  <c r="R6" i="88"/>
  <c r="R6" i="89"/>
  <c r="R6" i="90"/>
  <c r="R6" i="91"/>
  <c r="R6" i="92"/>
  <c r="R6" i="93"/>
  <c r="R6" i="94"/>
  <c r="R6" i="95"/>
  <c r="R6" i="96"/>
  <c r="R6" i="97"/>
  <c r="R6" i="98"/>
  <c r="R6" i="99"/>
  <c r="R6" i="100"/>
  <c r="R6" i="101"/>
  <c r="R6" i="102"/>
  <c r="R6" i="103"/>
  <c r="R6" i="104"/>
  <c r="R6" i="105"/>
  <c r="R6" i="106"/>
  <c r="AE6" i="2"/>
  <c r="R6" i="2"/>
  <c r="AE5" i="3"/>
  <c r="R5" i="3"/>
  <c r="AE5" i="4"/>
  <c r="R5" i="4"/>
  <c r="AE5" i="5"/>
  <c r="R5" i="5"/>
  <c r="AE5" i="6"/>
  <c r="R5" i="6"/>
  <c r="AE5" i="7"/>
  <c r="R5" i="7"/>
  <c r="AE5" i="8"/>
  <c r="R5" i="8"/>
  <c r="AE5" i="22"/>
  <c r="R5" i="22"/>
  <c r="AE5" i="21"/>
  <c r="R5" i="21"/>
  <c r="AE5" i="20"/>
  <c r="R5" i="20"/>
  <c r="AE5" i="19"/>
  <c r="R5" i="19"/>
  <c r="AE5" i="18"/>
  <c r="R5" i="18"/>
  <c r="AE5" i="17"/>
  <c r="R5" i="17"/>
  <c r="AE5" i="16"/>
  <c r="R5" i="16"/>
  <c r="AE5" i="15"/>
  <c r="R5" i="15"/>
  <c r="AE5" i="14"/>
  <c r="R5" i="14"/>
  <c r="AE5" i="13"/>
  <c r="R5" i="13"/>
  <c r="AE5" i="12"/>
  <c r="R5" i="12"/>
  <c r="AE5" i="11"/>
  <c r="R5" i="11"/>
  <c r="AE5" i="10"/>
  <c r="R5" i="10"/>
  <c r="AE5" i="9"/>
  <c r="R5" i="9"/>
  <c r="AE5" i="33"/>
  <c r="R5" i="33"/>
  <c r="AE5" i="32"/>
  <c r="R5" i="32"/>
  <c r="AE5" i="31"/>
  <c r="R5" i="31"/>
  <c r="AE5" i="30"/>
  <c r="R5" i="30"/>
  <c r="AE5" i="29"/>
  <c r="R5" i="29"/>
  <c r="AE5" i="28"/>
  <c r="R5" i="28"/>
  <c r="AE5" i="27"/>
  <c r="R5" i="27"/>
  <c r="AE5" i="26"/>
  <c r="R5" i="26"/>
  <c r="AE5" i="25"/>
  <c r="R5" i="25"/>
  <c r="AE5" i="24"/>
  <c r="R5" i="24"/>
  <c r="AE5" i="23"/>
  <c r="R5" i="23"/>
  <c r="AE5" i="42"/>
  <c r="R5" i="42"/>
  <c r="AE5" i="41"/>
  <c r="R5" i="41"/>
  <c r="AE5" i="40"/>
  <c r="R5" i="40"/>
  <c r="AE5" i="39"/>
  <c r="R5" i="39"/>
  <c r="AE5" i="38"/>
  <c r="R5" i="38"/>
  <c r="AE5" i="37"/>
  <c r="R5" i="37"/>
  <c r="AE5" i="36"/>
  <c r="R5" i="36"/>
  <c r="AE5" i="35"/>
  <c r="R5" i="35"/>
  <c r="AE5" i="34"/>
  <c r="R5" i="34"/>
  <c r="AE5" i="47"/>
  <c r="R5" i="47"/>
  <c r="AE5" i="46"/>
  <c r="R5" i="46"/>
  <c r="AE5" i="45"/>
  <c r="R5" i="45"/>
  <c r="AE5" i="44"/>
  <c r="R5" i="44"/>
  <c r="AE5" i="43"/>
  <c r="R5" i="43"/>
  <c r="AE5" i="51"/>
  <c r="R5" i="51"/>
  <c r="AE5" i="49"/>
  <c r="R5" i="49"/>
  <c r="AE5" i="48"/>
  <c r="R5" i="48"/>
  <c r="AE5" i="50"/>
  <c r="R5" i="50"/>
  <c r="AE5" i="53"/>
  <c r="R5" i="53"/>
  <c r="AE5" i="54"/>
  <c r="R5" i="54"/>
  <c r="AE5" i="55"/>
  <c r="R5" i="55"/>
  <c r="AE5" i="56"/>
  <c r="R5" i="56"/>
  <c r="AE5" i="57"/>
  <c r="R5" i="57"/>
  <c r="AE5" i="58"/>
  <c r="R5" i="58"/>
  <c r="AE5" i="59"/>
  <c r="R5" i="59"/>
  <c r="AE5" i="60"/>
  <c r="R5" i="60"/>
  <c r="AE5" i="61"/>
  <c r="R5" i="61"/>
  <c r="AE5" i="62"/>
  <c r="R5" i="62"/>
  <c r="AE5" i="67"/>
  <c r="R5" i="67"/>
  <c r="AE5" i="68"/>
  <c r="R5" i="68"/>
  <c r="AE5" i="69"/>
  <c r="R5" i="69"/>
  <c r="AE5" i="70"/>
  <c r="R5" i="70"/>
  <c r="R5" i="71"/>
  <c r="R5" i="72"/>
  <c r="R5" i="73"/>
  <c r="R5" i="74"/>
  <c r="R5" i="75"/>
  <c r="R5" i="76"/>
  <c r="R5" i="77"/>
  <c r="R5" i="78"/>
  <c r="R5" i="79"/>
  <c r="R5" i="80"/>
  <c r="R5" i="81"/>
  <c r="R5" i="82"/>
  <c r="R5" i="83"/>
  <c r="R5" i="84"/>
  <c r="R5" i="85"/>
  <c r="R5" i="86"/>
  <c r="R5" i="87"/>
  <c r="R5" i="88"/>
  <c r="R5" i="89"/>
  <c r="R5" i="90"/>
  <c r="R5" i="91"/>
  <c r="R5" i="92"/>
  <c r="R5" i="93"/>
  <c r="R5" i="94"/>
  <c r="R5" i="95"/>
  <c r="R5" i="96"/>
  <c r="R5" i="97"/>
  <c r="R5" i="98"/>
  <c r="R5" i="99"/>
  <c r="R5" i="100"/>
  <c r="R5" i="101"/>
  <c r="R5" i="102"/>
  <c r="R5" i="103"/>
  <c r="R5" i="104"/>
  <c r="R5" i="105"/>
  <c r="R5" i="106"/>
  <c r="AE5" i="2"/>
  <c r="R5" i="2"/>
  <c r="AE4" i="3"/>
  <c r="R4" i="3"/>
  <c r="AE4" i="4"/>
  <c r="R4" i="4"/>
  <c r="AE4" i="5"/>
  <c r="R4" i="5"/>
  <c r="AE4" i="6"/>
  <c r="R4" i="6"/>
  <c r="AE4" i="7"/>
  <c r="R4" i="7"/>
  <c r="AE4" i="8"/>
  <c r="R4" i="8"/>
  <c r="AE4" i="22"/>
  <c r="R4" i="22"/>
  <c r="AE4" i="21"/>
  <c r="R4" i="21"/>
  <c r="AE4" i="20"/>
  <c r="R4" i="20"/>
  <c r="AE4" i="19"/>
  <c r="R4" i="19"/>
  <c r="AE4" i="18"/>
  <c r="R4" i="18"/>
  <c r="AE4" i="17"/>
  <c r="R4" i="17"/>
  <c r="AE4" i="16"/>
  <c r="R4" i="16"/>
  <c r="AE4" i="15"/>
  <c r="R4" i="15"/>
  <c r="AE4" i="14"/>
  <c r="R4" i="14"/>
  <c r="AE4" i="13"/>
  <c r="R4" i="13"/>
  <c r="AE4" i="12"/>
  <c r="R4" i="12"/>
  <c r="AE4" i="11"/>
  <c r="R4" i="11"/>
  <c r="AE4" i="10"/>
  <c r="R4" i="10"/>
  <c r="AE4" i="9"/>
  <c r="R4" i="9"/>
  <c r="AE4" i="33"/>
  <c r="AE4" i="32"/>
  <c r="R4" i="32"/>
  <c r="AE4" i="31"/>
  <c r="R4" i="31"/>
  <c r="AE4" i="30"/>
  <c r="R4" i="30"/>
  <c r="AE4" i="29"/>
  <c r="R4" i="29"/>
  <c r="AE4" i="28"/>
  <c r="R4" i="28"/>
  <c r="AE4" i="27"/>
  <c r="R4" i="27"/>
  <c r="AE4" i="26"/>
  <c r="R4" i="26"/>
  <c r="AE4" i="25"/>
  <c r="R4" i="25"/>
  <c r="AE4" i="24"/>
  <c r="R4" i="24"/>
  <c r="AE4" i="23"/>
  <c r="R4" i="23"/>
  <c r="AE4" i="42"/>
  <c r="R4" i="42"/>
  <c r="AE4" i="41"/>
  <c r="R4" i="41"/>
  <c r="AE4" i="40"/>
  <c r="R4" i="40"/>
  <c r="AE4" i="39"/>
  <c r="R4" i="39"/>
  <c r="AE4" i="38"/>
  <c r="R4" i="38"/>
  <c r="AE4" i="37"/>
  <c r="R4" i="37"/>
  <c r="AE4" i="36"/>
  <c r="R4" i="36"/>
  <c r="AE4" i="35"/>
  <c r="R4" i="35"/>
  <c r="AE4" i="34"/>
  <c r="R4" i="34"/>
  <c r="AE4" i="47"/>
  <c r="R4" i="47"/>
  <c r="AE4" i="46"/>
  <c r="R4" i="46"/>
  <c r="AE4" i="45"/>
  <c r="R4" i="45"/>
  <c r="AE4" i="44"/>
  <c r="R4" i="44"/>
  <c r="AE4" i="43"/>
  <c r="R4" i="43"/>
  <c r="AE4" i="51"/>
  <c r="R4" i="51"/>
  <c r="AE4" i="49"/>
  <c r="R4" i="49"/>
  <c r="AE4" i="48"/>
  <c r="R4" i="48"/>
  <c r="AE4" i="50"/>
  <c r="R4" i="50"/>
  <c r="AE4" i="53"/>
  <c r="R4" i="53"/>
  <c r="AE4" i="54"/>
  <c r="R4" i="54"/>
  <c r="AE4" i="55"/>
  <c r="R4" i="55"/>
  <c r="AE4" i="56"/>
  <c r="R4" i="56"/>
  <c r="AE4" i="57"/>
  <c r="R4" i="57"/>
  <c r="AE4" i="58"/>
  <c r="R4" i="58"/>
  <c r="AE4" i="59"/>
  <c r="R4" i="59"/>
  <c r="AE4" i="60"/>
  <c r="R4" i="60"/>
  <c r="AE4" i="61"/>
  <c r="R4" i="61"/>
  <c r="AE4" i="62"/>
  <c r="R4" i="62"/>
  <c r="AE4" i="67"/>
  <c r="R4" i="67"/>
  <c r="AE4" i="68"/>
  <c r="R4" i="68"/>
  <c r="AE4" i="69"/>
  <c r="R4" i="69"/>
  <c r="AE4" i="70"/>
  <c r="R4" i="70"/>
  <c r="R4" i="71"/>
  <c r="R4" i="72"/>
  <c r="R4" i="73"/>
  <c r="R4" i="74"/>
  <c r="R4" i="75"/>
  <c r="R4" i="76"/>
  <c r="R4" i="77"/>
  <c r="R4" i="78"/>
  <c r="R4" i="79"/>
  <c r="R4" i="80"/>
  <c r="R4" i="81"/>
  <c r="R4" i="82"/>
  <c r="R4" i="83"/>
  <c r="R4" i="84"/>
  <c r="R4" i="85"/>
  <c r="R4" i="86"/>
  <c r="R4" i="87"/>
  <c r="R4" i="88"/>
  <c r="R4" i="89"/>
  <c r="R4" i="90"/>
  <c r="R4" i="91"/>
  <c r="R4" i="92"/>
  <c r="R4" i="93"/>
  <c r="R4" i="94"/>
  <c r="R4" i="95"/>
  <c r="R4" i="96"/>
  <c r="R4" i="97"/>
  <c r="R4" i="98"/>
  <c r="R4" i="99"/>
  <c r="R4" i="100"/>
  <c r="R4" i="101"/>
  <c r="R4" i="102"/>
  <c r="R4" i="103"/>
  <c r="R4" i="104"/>
  <c r="R4" i="105"/>
  <c r="R4" i="106"/>
  <c r="AE4" i="2"/>
  <c r="R4" i="2"/>
  <c r="R7" i="2"/>
  <c r="V39" i="2"/>
  <c r="R7" i="1"/>
  <c r="T9" i="65"/>
  <c r="AA10" i="65"/>
  <c r="Z10" i="65"/>
  <c r="Y10" i="65"/>
  <c r="X10" i="65"/>
  <c r="AB10" i="65"/>
  <c r="AK33" i="65"/>
  <c r="AL34" i="65"/>
  <c r="U16" i="65"/>
  <c r="U17" i="65"/>
  <c r="U18" i="65"/>
  <c r="U19" i="65"/>
  <c r="U20" i="65"/>
  <c r="U21" i="65"/>
  <c r="U22" i="65"/>
  <c r="U23" i="65"/>
  <c r="U24" i="65"/>
  <c r="U25" i="65"/>
  <c r="U26" i="65"/>
  <c r="U27" i="65"/>
  <c r="U28" i="65"/>
  <c r="U29" i="65"/>
  <c r="U30" i="65"/>
  <c r="U31" i="65"/>
  <c r="U32" i="65"/>
  <c r="U33" i="65"/>
  <c r="U34" i="65"/>
  <c r="U35" i="65"/>
  <c r="U36" i="65"/>
  <c r="U37" i="65"/>
  <c r="U38" i="65"/>
  <c r="U39" i="65"/>
  <c r="U40" i="65"/>
  <c r="U41" i="65"/>
  <c r="U42" i="65"/>
  <c r="U43" i="65"/>
  <c r="U44" i="65"/>
  <c r="U45" i="65"/>
  <c r="U46" i="65"/>
  <c r="U47" i="65"/>
  <c r="U48" i="65"/>
  <c r="U49" i="65"/>
  <c r="U50" i="65"/>
  <c r="U15" i="65"/>
  <c r="S111" i="107"/>
  <c r="T111" i="107"/>
  <c r="L111" i="107"/>
  <c r="M111" i="107"/>
  <c r="H111" i="107"/>
  <c r="J111" i="107"/>
  <c r="C111" i="107"/>
  <c r="B111" i="107"/>
  <c r="S110" i="107"/>
  <c r="T110" i="107"/>
  <c r="M110" i="107"/>
  <c r="L110" i="107"/>
  <c r="H110" i="107"/>
  <c r="J110" i="107"/>
  <c r="C110" i="107"/>
  <c r="B110" i="107"/>
  <c r="S101" i="107"/>
  <c r="T101" i="107"/>
  <c r="L101" i="107"/>
  <c r="M101" i="107"/>
  <c r="H101" i="107"/>
  <c r="J101" i="107"/>
  <c r="C101" i="107"/>
  <c r="B101" i="107"/>
  <c r="S100" i="107"/>
  <c r="T100" i="107"/>
  <c r="L100" i="107"/>
  <c r="M100" i="107"/>
  <c r="H100" i="107"/>
  <c r="J100" i="107"/>
  <c r="C100" i="107"/>
  <c r="B100" i="107"/>
  <c r="S99" i="107"/>
  <c r="T99" i="107"/>
  <c r="L99" i="107"/>
  <c r="M99" i="107"/>
  <c r="H99" i="107"/>
  <c r="J99" i="107"/>
  <c r="C99" i="107"/>
  <c r="B99" i="107"/>
  <c r="S98" i="107"/>
  <c r="T98" i="107"/>
  <c r="L98" i="107"/>
  <c r="M98" i="107"/>
  <c r="H98" i="107"/>
  <c r="J98" i="107"/>
  <c r="C98" i="107"/>
  <c r="B98" i="107"/>
  <c r="S97" i="107"/>
  <c r="T97" i="107"/>
  <c r="L97" i="107"/>
  <c r="M97" i="107"/>
  <c r="H97" i="107"/>
  <c r="J97" i="107"/>
  <c r="C97" i="107"/>
  <c r="B97" i="107"/>
  <c r="S96" i="107"/>
  <c r="T96" i="107"/>
  <c r="L96" i="107"/>
  <c r="M96" i="107"/>
  <c r="H96" i="107"/>
  <c r="J96" i="107"/>
  <c r="C96" i="107"/>
  <c r="B96" i="107"/>
  <c r="S95" i="107"/>
  <c r="T95" i="107"/>
  <c r="L95" i="107"/>
  <c r="M95" i="107"/>
  <c r="H95" i="107"/>
  <c r="J95" i="107"/>
  <c r="C95" i="107"/>
  <c r="B95" i="107"/>
  <c r="S94" i="107"/>
  <c r="T94" i="107"/>
  <c r="L94" i="107"/>
  <c r="M94" i="107"/>
  <c r="H94" i="107"/>
  <c r="J94" i="107"/>
  <c r="C94" i="107"/>
  <c r="B94" i="107"/>
  <c r="S102" i="107"/>
  <c r="T102" i="107"/>
  <c r="L102" i="107"/>
  <c r="M102" i="107"/>
  <c r="H102" i="107"/>
  <c r="J102" i="107"/>
  <c r="C102" i="107"/>
  <c r="B102" i="107"/>
  <c r="S74" i="107"/>
  <c r="T74" i="107"/>
  <c r="L74" i="107"/>
  <c r="M74" i="107"/>
  <c r="H74" i="107"/>
  <c r="J74" i="107"/>
  <c r="S73" i="107"/>
  <c r="T73" i="107"/>
  <c r="L73" i="107"/>
  <c r="M73" i="107"/>
  <c r="H73" i="107"/>
  <c r="J73" i="107"/>
  <c r="S72" i="107"/>
  <c r="T72" i="107"/>
  <c r="L72" i="107"/>
  <c r="M72" i="107"/>
  <c r="H72" i="107"/>
  <c r="J72" i="107"/>
  <c r="S71" i="107"/>
  <c r="T71" i="107"/>
  <c r="L71" i="107"/>
  <c r="M71" i="107"/>
  <c r="H71" i="107"/>
  <c r="J71" i="107"/>
  <c r="C71" i="107"/>
  <c r="B71" i="107"/>
  <c r="S70" i="107"/>
  <c r="T70" i="107"/>
  <c r="L70" i="107"/>
  <c r="M70" i="107"/>
  <c r="H70" i="107"/>
  <c r="J70" i="107"/>
  <c r="S69" i="107"/>
  <c r="T69" i="107"/>
  <c r="L69" i="107"/>
  <c r="M69" i="107"/>
  <c r="H69" i="107"/>
  <c r="J69" i="107"/>
  <c r="S68" i="107"/>
  <c r="T68" i="107"/>
  <c r="L68" i="107"/>
  <c r="M68" i="107"/>
  <c r="H68" i="107"/>
  <c r="J68" i="107"/>
  <c r="S67" i="107"/>
  <c r="T67" i="107"/>
  <c r="L67" i="107"/>
  <c r="M67" i="107"/>
  <c r="H67" i="107"/>
  <c r="J67" i="107"/>
  <c r="C67" i="107"/>
  <c r="B67" i="107"/>
  <c r="S66" i="107"/>
  <c r="T66" i="107"/>
  <c r="L66" i="107"/>
  <c r="M66" i="107"/>
  <c r="H66" i="107"/>
  <c r="J66" i="107"/>
  <c r="S65" i="107"/>
  <c r="T65" i="107"/>
  <c r="L65" i="107"/>
  <c r="M65" i="107"/>
  <c r="H65" i="107"/>
  <c r="J65" i="107"/>
  <c r="S64" i="107"/>
  <c r="T64" i="107"/>
  <c r="L64" i="107"/>
  <c r="M64" i="107"/>
  <c r="H64" i="107"/>
  <c r="J64" i="107"/>
  <c r="S63" i="107"/>
  <c r="T63" i="107"/>
  <c r="L63" i="107"/>
  <c r="M63" i="107"/>
  <c r="H63" i="107"/>
  <c r="J63" i="107"/>
  <c r="C63" i="107"/>
  <c r="B63" i="107"/>
  <c r="S62" i="107"/>
  <c r="T62" i="107"/>
  <c r="L62" i="107"/>
  <c r="M62" i="107"/>
  <c r="H62" i="107"/>
  <c r="J62" i="107"/>
  <c r="S61" i="107"/>
  <c r="T61" i="107"/>
  <c r="L61" i="107"/>
  <c r="M61" i="107"/>
  <c r="H61" i="107"/>
  <c r="J61" i="107"/>
  <c r="S60" i="107"/>
  <c r="T60" i="107"/>
  <c r="L60" i="107"/>
  <c r="M60" i="107"/>
  <c r="H60" i="107"/>
  <c r="J60" i="107"/>
  <c r="S59" i="107"/>
  <c r="T59" i="107"/>
  <c r="L59" i="107"/>
  <c r="M59" i="107"/>
  <c r="H59" i="107"/>
  <c r="J59" i="107"/>
  <c r="C59" i="107"/>
  <c r="B59" i="107"/>
  <c r="S82" i="107"/>
  <c r="T82" i="107"/>
  <c r="L82" i="107"/>
  <c r="M82" i="107"/>
  <c r="H82" i="107"/>
  <c r="J82" i="107"/>
  <c r="T81" i="107"/>
  <c r="S81" i="107"/>
  <c r="L81" i="107"/>
  <c r="M81" i="107"/>
  <c r="H81" i="107"/>
  <c r="J81" i="107"/>
  <c r="S80" i="107"/>
  <c r="T80" i="107"/>
  <c r="L80" i="107"/>
  <c r="M80" i="107"/>
  <c r="H80" i="107"/>
  <c r="J80" i="107"/>
  <c r="U80" i="107"/>
  <c r="V80" i="107"/>
  <c r="S79" i="107"/>
  <c r="T79" i="107"/>
  <c r="L79" i="107"/>
  <c r="M79" i="107"/>
  <c r="H79" i="107"/>
  <c r="J79" i="107"/>
  <c r="C79" i="107"/>
  <c r="B79" i="107"/>
  <c r="S78" i="107"/>
  <c r="T78" i="107"/>
  <c r="L78" i="107"/>
  <c r="M78" i="107"/>
  <c r="H78" i="107"/>
  <c r="J78" i="107"/>
  <c r="S77" i="107"/>
  <c r="T77" i="107"/>
  <c r="L77" i="107"/>
  <c r="M77" i="107"/>
  <c r="H77" i="107"/>
  <c r="J77" i="107"/>
  <c r="S76" i="107"/>
  <c r="T76" i="107"/>
  <c r="L76" i="107"/>
  <c r="M76" i="107"/>
  <c r="H76" i="107"/>
  <c r="J76" i="107"/>
  <c r="S75" i="107"/>
  <c r="T75" i="107"/>
  <c r="L75" i="107"/>
  <c r="M75" i="107"/>
  <c r="H75" i="107"/>
  <c r="J75" i="107"/>
  <c r="C75" i="107"/>
  <c r="B75" i="107"/>
  <c r="S86" i="107"/>
  <c r="T86" i="107"/>
  <c r="L86" i="107"/>
  <c r="M86" i="107"/>
  <c r="H86" i="107"/>
  <c r="J86" i="107"/>
  <c r="S85" i="107"/>
  <c r="T85" i="107"/>
  <c r="L85" i="107"/>
  <c r="M85" i="107"/>
  <c r="H85" i="107"/>
  <c r="J85" i="107"/>
  <c r="S84" i="107"/>
  <c r="T84" i="107"/>
  <c r="L84" i="107"/>
  <c r="M84" i="107"/>
  <c r="H84" i="107"/>
  <c r="J84" i="107"/>
  <c r="S83" i="107"/>
  <c r="T83" i="107"/>
  <c r="L83" i="107"/>
  <c r="M83" i="107"/>
  <c r="H83" i="107"/>
  <c r="J83" i="107"/>
  <c r="C83" i="107"/>
  <c r="B83" i="107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A2" i="107"/>
  <c r="E32" i="1"/>
  <c r="B103" i="107"/>
  <c r="C103" i="107"/>
  <c r="B104" i="107"/>
  <c r="C104" i="107"/>
  <c r="B105" i="107"/>
  <c r="C105" i="107"/>
  <c r="B106" i="107"/>
  <c r="C106" i="107"/>
  <c r="B107" i="107"/>
  <c r="C107" i="107"/>
  <c r="B108" i="107"/>
  <c r="C108" i="107"/>
  <c r="B109" i="107"/>
  <c r="C109" i="107"/>
  <c r="B112" i="107"/>
  <c r="C112" i="107"/>
  <c r="B113" i="107"/>
  <c r="C113" i="107"/>
  <c r="C87" i="107"/>
  <c r="B87" i="107"/>
  <c r="C55" i="107"/>
  <c r="B55" i="107"/>
  <c r="C51" i="107"/>
  <c r="B51" i="107"/>
  <c r="C47" i="107"/>
  <c r="B47" i="107"/>
  <c r="C43" i="107"/>
  <c r="B43" i="107"/>
  <c r="C39" i="107"/>
  <c r="B39" i="107"/>
  <c r="C35" i="107"/>
  <c r="B35" i="107"/>
  <c r="C31" i="107"/>
  <c r="B31" i="107"/>
  <c r="C27" i="107"/>
  <c r="B27" i="107"/>
  <c r="C23" i="107"/>
  <c r="B23" i="107"/>
  <c r="C19" i="107"/>
  <c r="B19" i="107"/>
  <c r="C15" i="107"/>
  <c r="B15" i="107"/>
  <c r="C11" i="107"/>
  <c r="B11" i="107"/>
  <c r="G11" i="1"/>
  <c r="E18" i="1"/>
  <c r="E25" i="1"/>
  <c r="F13" i="1"/>
  <c r="F47" i="1"/>
  <c r="F11" i="1"/>
  <c r="E39" i="1"/>
  <c r="G36" i="1"/>
  <c r="E10" i="1"/>
  <c r="E47" i="1"/>
  <c r="F36" i="1"/>
  <c r="F19" i="1"/>
  <c r="F9" i="1"/>
  <c r="G44" i="1"/>
  <c r="E34" i="1"/>
  <c r="E28" i="1"/>
  <c r="F44" i="1"/>
  <c r="G33" i="1"/>
  <c r="F17" i="1"/>
  <c r="G7" i="1"/>
  <c r="E22" i="1"/>
  <c r="E42" i="1"/>
  <c r="F31" i="1"/>
  <c r="F15" i="1"/>
  <c r="G19" i="1"/>
  <c r="F22" i="1"/>
  <c r="G41" i="1"/>
  <c r="E31" i="1"/>
  <c r="E14" i="1"/>
  <c r="G12" i="1"/>
  <c r="G24" i="1"/>
  <c r="F39" i="1"/>
  <c r="F18" i="1"/>
  <c r="F14" i="1"/>
  <c r="F10" i="1"/>
  <c r="E7" i="1"/>
  <c r="G13" i="1"/>
  <c r="F28" i="1"/>
  <c r="G21" i="1"/>
  <c r="F24" i="1"/>
  <c r="G47" i="1"/>
  <c r="E45" i="1"/>
  <c r="F42" i="1"/>
  <c r="G39" i="1"/>
  <c r="E37" i="1"/>
  <c r="F34" i="1"/>
  <c r="G31" i="1"/>
  <c r="E17" i="1"/>
  <c r="E13" i="1"/>
  <c r="E9" i="1"/>
  <c r="G18" i="1"/>
  <c r="G10" i="1"/>
  <c r="G29" i="1"/>
  <c r="E20" i="1"/>
  <c r="G22" i="1"/>
  <c r="F25" i="1"/>
  <c r="G46" i="1"/>
  <c r="E44" i="1"/>
  <c r="F41" i="1"/>
  <c r="G38" i="1"/>
  <c r="E36" i="1"/>
  <c r="F33" i="1"/>
  <c r="G30" i="1"/>
  <c r="F16" i="1"/>
  <c r="F12" i="1"/>
  <c r="F8" i="1"/>
  <c r="G17" i="1"/>
  <c r="G9" i="1"/>
  <c r="G28" i="1"/>
  <c r="F20" i="1"/>
  <c r="E23" i="1"/>
  <c r="G25" i="1"/>
  <c r="F46" i="1"/>
  <c r="G43" i="1"/>
  <c r="E41" i="1"/>
  <c r="F38" i="1"/>
  <c r="G35" i="1"/>
  <c r="E33" i="1"/>
  <c r="F30" i="1"/>
  <c r="E16" i="1"/>
  <c r="E12" i="1"/>
  <c r="E8" i="1"/>
  <c r="G16" i="1"/>
  <c r="G8" i="1"/>
  <c r="G20" i="1"/>
  <c r="F23" i="1"/>
  <c r="E26" i="1"/>
  <c r="E46" i="1"/>
  <c r="F43" i="1"/>
  <c r="G40" i="1"/>
  <c r="E38" i="1"/>
  <c r="F35" i="1"/>
  <c r="G32" i="1"/>
  <c r="E30" i="1"/>
  <c r="G15" i="1"/>
  <c r="F29" i="1"/>
  <c r="E21" i="1"/>
  <c r="G23" i="1"/>
  <c r="F26" i="1"/>
  <c r="G45" i="1"/>
  <c r="E43" i="1"/>
  <c r="F40" i="1"/>
  <c r="G37" i="1"/>
  <c r="E35" i="1"/>
  <c r="F32" i="1"/>
  <c r="E19" i="1"/>
  <c r="E15" i="1"/>
  <c r="E11" i="1"/>
  <c r="F7" i="1"/>
  <c r="G14" i="1"/>
  <c r="E29" i="1"/>
  <c r="F21" i="1"/>
  <c r="E24" i="1"/>
  <c r="G26" i="1"/>
  <c r="F45" i="1"/>
  <c r="G42" i="1"/>
  <c r="E40" i="1"/>
  <c r="F37" i="1"/>
  <c r="G34" i="1"/>
  <c r="D43" i="64"/>
  <c r="D42" i="64"/>
  <c r="D41" i="64"/>
  <c r="D40" i="64"/>
  <c r="D39" i="64"/>
  <c r="D38" i="64"/>
  <c r="D37" i="64"/>
  <c r="D36" i="64"/>
  <c r="D35" i="64"/>
  <c r="D34" i="64"/>
  <c r="D33" i="64"/>
  <c r="D32" i="64"/>
  <c r="D31" i="64"/>
  <c r="D30" i="64"/>
  <c r="D29" i="64"/>
  <c r="D28" i="64"/>
  <c r="D27" i="64"/>
  <c r="D26" i="64"/>
  <c r="D25" i="64"/>
  <c r="D24" i="64"/>
  <c r="D23" i="64"/>
  <c r="D22" i="64"/>
  <c r="D21" i="64"/>
  <c r="D20" i="64"/>
  <c r="D19" i="64"/>
  <c r="D18" i="64"/>
  <c r="D17" i="64"/>
  <c r="D16" i="64"/>
  <c r="D15" i="64"/>
  <c r="D14" i="64"/>
  <c r="D13" i="64"/>
  <c r="D12" i="64"/>
  <c r="D11" i="64"/>
  <c r="D10" i="64"/>
  <c r="D9" i="64"/>
  <c r="D8" i="64"/>
  <c r="C4" i="64"/>
  <c r="C3" i="64"/>
  <c r="C8" i="64"/>
  <c r="B8" i="64"/>
  <c r="B106" i="111"/>
  <c r="B105" i="111"/>
  <c r="D105" i="111"/>
  <c r="B104" i="111"/>
  <c r="B103" i="111"/>
  <c r="B102" i="111"/>
  <c r="B101" i="111"/>
  <c r="D101" i="111"/>
  <c r="B100" i="111"/>
  <c r="D100" i="111"/>
  <c r="B99" i="111"/>
  <c r="D99" i="111"/>
  <c r="B98" i="111"/>
  <c r="D98" i="111"/>
  <c r="B97" i="111"/>
  <c r="D97" i="111"/>
  <c r="B96" i="111"/>
  <c r="D96" i="111"/>
  <c r="B95" i="111"/>
  <c r="B94" i="111"/>
  <c r="D94" i="111"/>
  <c r="B93" i="111"/>
  <c r="D93" i="111"/>
  <c r="B92" i="111"/>
  <c r="D92" i="111"/>
  <c r="B91" i="111"/>
  <c r="D91" i="111"/>
  <c r="B90" i="111"/>
  <c r="D90" i="111"/>
  <c r="B89" i="111"/>
  <c r="D89" i="111"/>
  <c r="B88" i="111"/>
  <c r="B87" i="111"/>
  <c r="D87" i="111"/>
  <c r="B86" i="111"/>
  <c r="D86" i="111"/>
  <c r="B85" i="111"/>
  <c r="D85" i="111"/>
  <c r="B84" i="111"/>
  <c r="D84" i="111"/>
  <c r="B83" i="111"/>
  <c r="B82" i="111"/>
  <c r="B81" i="111"/>
  <c r="D81" i="111"/>
  <c r="B80" i="111"/>
  <c r="B79" i="111"/>
  <c r="D79" i="111"/>
  <c r="B78" i="111"/>
  <c r="D78" i="111"/>
  <c r="B77" i="111"/>
  <c r="D77" i="111"/>
  <c r="B76" i="111"/>
  <c r="B75" i="111"/>
  <c r="D75" i="111"/>
  <c r="B74" i="111"/>
  <c r="D74" i="111"/>
  <c r="B73" i="111"/>
  <c r="D73" i="111"/>
  <c r="B72" i="111"/>
  <c r="D72" i="111"/>
  <c r="B71" i="111"/>
  <c r="D71" i="111"/>
  <c r="B70" i="111"/>
  <c r="B69" i="111"/>
  <c r="B68" i="111"/>
  <c r="D68" i="111"/>
  <c r="B67" i="111"/>
  <c r="D67" i="111"/>
  <c r="B66" i="111"/>
  <c r="D66" i="111"/>
  <c r="B65" i="111"/>
  <c r="B64" i="111"/>
  <c r="B63" i="111"/>
  <c r="D63" i="111"/>
  <c r="B62" i="111"/>
  <c r="D62" i="111"/>
  <c r="B61" i="111"/>
  <c r="D61" i="111"/>
  <c r="B60" i="111"/>
  <c r="D60" i="111"/>
  <c r="B59" i="111"/>
  <c r="B58" i="111"/>
  <c r="B57" i="111"/>
  <c r="B56" i="111"/>
  <c r="D56" i="111"/>
  <c r="B55" i="111"/>
  <c r="B54" i="111"/>
  <c r="B53" i="111"/>
  <c r="B52" i="111"/>
  <c r="D52" i="111"/>
  <c r="B51" i="111"/>
  <c r="D51" i="111"/>
  <c r="B50" i="111"/>
  <c r="D50" i="111"/>
  <c r="B41" i="111"/>
  <c r="B27" i="111"/>
  <c r="B26" i="111"/>
  <c r="D26" i="111"/>
  <c r="B25" i="111"/>
  <c r="D25" i="111"/>
  <c r="B24" i="111"/>
  <c r="D24" i="111"/>
  <c r="B22" i="111"/>
  <c r="B13" i="111"/>
  <c r="D13" i="111"/>
  <c r="AM33" i="65"/>
  <c r="C10" i="65"/>
  <c r="D41" i="111"/>
  <c r="D53" i="111"/>
  <c r="D54" i="111"/>
  <c r="D55" i="111"/>
  <c r="D57" i="111"/>
  <c r="D58" i="111"/>
  <c r="D59" i="111"/>
  <c r="D64" i="111"/>
  <c r="D65" i="111"/>
  <c r="D69" i="111"/>
  <c r="D70" i="111"/>
  <c r="D76" i="111"/>
  <c r="D80" i="111"/>
  <c r="D82" i="111"/>
  <c r="D83" i="111"/>
  <c r="D88" i="111"/>
  <c r="D95" i="111"/>
  <c r="D102" i="111"/>
  <c r="D103" i="111"/>
  <c r="D104" i="111"/>
  <c r="D106" i="111"/>
  <c r="A75" i="111"/>
  <c r="A9" i="110"/>
  <c r="A8" i="111"/>
  <c r="A10" i="110"/>
  <c r="A9" i="111"/>
  <c r="A11" i="110"/>
  <c r="A10" i="111"/>
  <c r="A12" i="110"/>
  <c r="A11" i="111"/>
  <c r="A13" i="110"/>
  <c r="A12" i="111"/>
  <c r="A14" i="110"/>
  <c r="A13" i="111"/>
  <c r="A15" i="110"/>
  <c r="A14" i="111"/>
  <c r="A16" i="110"/>
  <c r="A15" i="111"/>
  <c r="A17" i="110"/>
  <c r="A16" i="111"/>
  <c r="A18" i="110"/>
  <c r="A17" i="111"/>
  <c r="A19" i="110"/>
  <c r="A18" i="111"/>
  <c r="A20" i="110"/>
  <c r="A19" i="111"/>
  <c r="A21" i="110"/>
  <c r="A20" i="111"/>
  <c r="A22" i="110"/>
  <c r="A21" i="111"/>
  <c r="A23" i="110"/>
  <c r="A22" i="111"/>
  <c r="A24" i="110"/>
  <c r="A23" i="111"/>
  <c r="A25" i="110"/>
  <c r="A24" i="111"/>
  <c r="A26" i="110"/>
  <c r="A25" i="111"/>
  <c r="A27" i="110"/>
  <c r="A26" i="111"/>
  <c r="A28" i="110"/>
  <c r="A27" i="111"/>
  <c r="A29" i="110"/>
  <c r="A28" i="111"/>
  <c r="A30" i="110"/>
  <c r="A29" i="111"/>
  <c r="A31" i="110"/>
  <c r="A30" i="111"/>
  <c r="A32" i="110"/>
  <c r="A31" i="111"/>
  <c r="A33" i="110"/>
  <c r="A32" i="111"/>
  <c r="A34" i="110"/>
  <c r="A33" i="111"/>
  <c r="A35" i="110"/>
  <c r="A34" i="111"/>
  <c r="A36" i="110"/>
  <c r="A35" i="111"/>
  <c r="A37" i="110"/>
  <c r="A36" i="111"/>
  <c r="A38" i="110"/>
  <c r="A37" i="111"/>
  <c r="A39" i="110"/>
  <c r="A38" i="111"/>
  <c r="A40" i="110"/>
  <c r="A39" i="111"/>
  <c r="A41" i="110"/>
  <c r="A40" i="111"/>
  <c r="A42" i="110"/>
  <c r="A41" i="111"/>
  <c r="A43" i="110"/>
  <c r="A42" i="111"/>
  <c r="A44" i="110"/>
  <c r="A43" i="111"/>
  <c r="A45" i="110"/>
  <c r="A44" i="111"/>
  <c r="A46" i="110"/>
  <c r="A45" i="111"/>
  <c r="A47" i="110"/>
  <c r="A46" i="111"/>
  <c r="A48" i="110"/>
  <c r="A47" i="111"/>
  <c r="A49" i="110"/>
  <c r="A48" i="111"/>
  <c r="A50" i="110"/>
  <c r="A49" i="111"/>
  <c r="A51" i="110"/>
  <c r="A50" i="111"/>
  <c r="A52" i="110"/>
  <c r="A51" i="111"/>
  <c r="A53" i="110"/>
  <c r="A52" i="111"/>
  <c r="A54" i="110"/>
  <c r="A53" i="111"/>
  <c r="A55" i="110"/>
  <c r="A54" i="111"/>
  <c r="A56" i="110"/>
  <c r="A55" i="111"/>
  <c r="A57" i="110"/>
  <c r="A56" i="111"/>
  <c r="A58" i="110"/>
  <c r="A57" i="111"/>
  <c r="A59" i="110"/>
  <c r="A58" i="111"/>
  <c r="A60" i="110"/>
  <c r="A59" i="111"/>
  <c r="A61" i="110"/>
  <c r="A60" i="111"/>
  <c r="A62" i="110"/>
  <c r="A61" i="111"/>
  <c r="A63" i="110"/>
  <c r="A62" i="111"/>
  <c r="A64" i="110"/>
  <c r="A63" i="111"/>
  <c r="A65" i="110"/>
  <c r="A64" i="111"/>
  <c r="A66" i="110"/>
  <c r="A65" i="111"/>
  <c r="A67" i="110"/>
  <c r="A66" i="111"/>
  <c r="A68" i="110"/>
  <c r="A67" i="111"/>
  <c r="A69" i="110"/>
  <c r="A68" i="111"/>
  <c r="A70" i="110"/>
  <c r="A69" i="111"/>
  <c r="A71" i="110"/>
  <c r="A70" i="111"/>
  <c r="A72" i="110"/>
  <c r="A71" i="111"/>
  <c r="A73" i="110"/>
  <c r="A72" i="111"/>
  <c r="A74" i="110"/>
  <c r="A73" i="111"/>
  <c r="A75" i="110"/>
  <c r="A74" i="111"/>
  <c r="A76" i="110"/>
  <c r="A77" i="110"/>
  <c r="A76" i="111"/>
  <c r="A78" i="110"/>
  <c r="A77" i="111"/>
  <c r="A79" i="110"/>
  <c r="A78" i="111"/>
  <c r="A80" i="110"/>
  <c r="A79" i="111"/>
  <c r="A81" i="110"/>
  <c r="A80" i="111"/>
  <c r="A82" i="110"/>
  <c r="A81" i="111"/>
  <c r="A83" i="110"/>
  <c r="A82" i="111"/>
  <c r="A84" i="110"/>
  <c r="A83" i="111"/>
  <c r="A85" i="110"/>
  <c r="A84" i="111"/>
  <c r="A86" i="110"/>
  <c r="A85" i="111"/>
  <c r="A87" i="110"/>
  <c r="A86" i="111"/>
  <c r="A88" i="110"/>
  <c r="A87" i="111"/>
  <c r="A89" i="110"/>
  <c r="A88" i="111"/>
  <c r="A90" i="110"/>
  <c r="A89" i="111"/>
  <c r="A91" i="110"/>
  <c r="A90" i="111"/>
  <c r="A92" i="110"/>
  <c r="A91" i="111"/>
  <c r="A93" i="110"/>
  <c r="A92" i="111"/>
  <c r="A94" i="110"/>
  <c r="A93" i="111"/>
  <c r="A95" i="110"/>
  <c r="A94" i="111"/>
  <c r="A96" i="110"/>
  <c r="A95" i="111"/>
  <c r="A97" i="110"/>
  <c r="A96" i="111"/>
  <c r="A98" i="110"/>
  <c r="A97" i="111"/>
  <c r="A99" i="110"/>
  <c r="A98" i="111"/>
  <c r="A100" i="110"/>
  <c r="A99" i="111"/>
  <c r="A101" i="110"/>
  <c r="A100" i="111"/>
  <c r="A102" i="110"/>
  <c r="A101" i="111"/>
  <c r="A103" i="110"/>
  <c r="A102" i="111"/>
  <c r="A104" i="110"/>
  <c r="A103" i="111"/>
  <c r="A105" i="110"/>
  <c r="A104" i="111"/>
  <c r="A106" i="110"/>
  <c r="A105" i="111"/>
  <c r="A107" i="110"/>
  <c r="A106" i="111"/>
  <c r="A8" i="110"/>
  <c r="A7" i="111"/>
  <c r="D5" i="109"/>
  <c r="D54" i="109"/>
  <c r="B53" i="109"/>
  <c r="B48" i="109"/>
  <c r="A48" i="109"/>
  <c r="D43" i="109"/>
  <c r="D26" i="109"/>
  <c r="C67" i="109"/>
  <c r="C67" i="108"/>
  <c r="B8" i="108"/>
  <c r="B8" i="109"/>
  <c r="B9" i="108"/>
  <c r="B9" i="109"/>
  <c r="B10" i="108"/>
  <c r="B10" i="109"/>
  <c r="B11" i="108"/>
  <c r="B11" i="109"/>
  <c r="B12" i="108"/>
  <c r="B12" i="109"/>
  <c r="B13" i="108"/>
  <c r="B13" i="109"/>
  <c r="B14" i="108"/>
  <c r="B14" i="109"/>
  <c r="B15" i="108"/>
  <c r="B15" i="109"/>
  <c r="B16" i="108"/>
  <c r="B16" i="109"/>
  <c r="B17" i="108"/>
  <c r="B17" i="109"/>
  <c r="B18" i="108"/>
  <c r="B18" i="109"/>
  <c r="B19" i="108"/>
  <c r="B19" i="109"/>
  <c r="B20" i="108"/>
  <c r="B20" i="109"/>
  <c r="B21" i="108"/>
  <c r="B21" i="109"/>
  <c r="B22" i="108"/>
  <c r="B22" i="109"/>
  <c r="B23" i="108"/>
  <c r="B23" i="109"/>
  <c r="B24" i="108"/>
  <c r="B24" i="109"/>
  <c r="B25" i="108"/>
  <c r="B25" i="109"/>
  <c r="B26" i="108"/>
  <c r="B26" i="109"/>
  <c r="B27" i="108"/>
  <c r="B28" i="108"/>
  <c r="B28" i="109"/>
  <c r="B29" i="108"/>
  <c r="B29" i="109"/>
  <c r="B30" i="108"/>
  <c r="B31" i="108"/>
  <c r="B31" i="109"/>
  <c r="B32" i="108"/>
  <c r="B32" i="109"/>
  <c r="B33" i="108"/>
  <c r="B33" i="109"/>
  <c r="B34" i="108"/>
  <c r="B34" i="109"/>
  <c r="B35" i="108"/>
  <c r="B35" i="109"/>
  <c r="B36" i="108"/>
  <c r="B36" i="109"/>
  <c r="B37" i="108"/>
  <c r="B37" i="109"/>
  <c r="B38" i="108"/>
  <c r="B38" i="109"/>
  <c r="B39" i="108"/>
  <c r="B39" i="109"/>
  <c r="B40" i="108"/>
  <c r="B40" i="109"/>
  <c r="B41" i="108"/>
  <c r="B41" i="109"/>
  <c r="B42" i="108"/>
  <c r="B42" i="109"/>
  <c r="B43" i="108"/>
  <c r="B43" i="109"/>
  <c r="B44" i="108"/>
  <c r="B44" i="109"/>
  <c r="B45" i="108"/>
  <c r="B45" i="109"/>
  <c r="B46" i="108"/>
  <c r="B46" i="109"/>
  <c r="B47" i="108"/>
  <c r="B47" i="109"/>
  <c r="B48" i="108"/>
  <c r="B49" i="108"/>
  <c r="B49" i="109"/>
  <c r="B50" i="108"/>
  <c r="B50" i="109"/>
  <c r="B51" i="108"/>
  <c r="B51" i="109"/>
  <c r="B52" i="108"/>
  <c r="B52" i="109"/>
  <c r="B53" i="108"/>
  <c r="B54" i="108"/>
  <c r="B55" i="108"/>
  <c r="B56" i="108"/>
  <c r="B57" i="108"/>
  <c r="B58" i="108"/>
  <c r="B59" i="108"/>
  <c r="B60" i="108"/>
  <c r="B61" i="108"/>
  <c r="B62" i="108"/>
  <c r="B63" i="108"/>
  <c r="B64" i="108"/>
  <c r="B65" i="108"/>
  <c r="B66" i="108"/>
  <c r="B7" i="108"/>
  <c r="B7" i="109"/>
  <c r="D66" i="108"/>
  <c r="A66" i="108"/>
  <c r="D65" i="108"/>
  <c r="A65" i="108"/>
  <c r="D64" i="108"/>
  <c r="A64" i="108"/>
  <c r="A8" i="108"/>
  <c r="A8" i="109"/>
  <c r="A9" i="108"/>
  <c r="A9" i="109"/>
  <c r="A10" i="108"/>
  <c r="A10" i="109"/>
  <c r="A11" i="108"/>
  <c r="A11" i="109"/>
  <c r="A12" i="108"/>
  <c r="A12" i="109"/>
  <c r="A13" i="108"/>
  <c r="A13" i="109"/>
  <c r="A14" i="108"/>
  <c r="A14" i="109"/>
  <c r="A15" i="108"/>
  <c r="A15" i="109"/>
  <c r="A16" i="108"/>
  <c r="A16" i="109"/>
  <c r="A17" i="108"/>
  <c r="A17" i="109"/>
  <c r="A18" i="108"/>
  <c r="A18" i="109"/>
  <c r="A19" i="108"/>
  <c r="A19" i="109"/>
  <c r="A20" i="108"/>
  <c r="A20" i="109"/>
  <c r="A21" i="108"/>
  <c r="A21" i="109"/>
  <c r="A22" i="108"/>
  <c r="A22" i="109"/>
  <c r="A23" i="108"/>
  <c r="A23" i="109"/>
  <c r="A24" i="108"/>
  <c r="A25" i="108"/>
  <c r="A25" i="109"/>
  <c r="A26" i="108"/>
  <c r="A26" i="109"/>
  <c r="A27" i="108"/>
  <c r="A27" i="109"/>
  <c r="A28" i="108"/>
  <c r="A28" i="109"/>
  <c r="A29" i="108"/>
  <c r="A30" i="108"/>
  <c r="A31" i="108"/>
  <c r="A32" i="108"/>
  <c r="A33" i="108"/>
  <c r="A34" i="108"/>
  <c r="A34" i="109"/>
  <c r="A35" i="108"/>
  <c r="A35" i="109"/>
  <c r="A36" i="108"/>
  <c r="A37" i="108"/>
  <c r="A37" i="109"/>
  <c r="A38" i="108"/>
  <c r="A38" i="109"/>
  <c r="A39" i="108"/>
  <c r="A39" i="109"/>
  <c r="A40" i="108"/>
  <c r="A40" i="109"/>
  <c r="A41" i="108"/>
  <c r="A41" i="109"/>
  <c r="A42" i="108"/>
  <c r="A42" i="109"/>
  <c r="A43" i="108"/>
  <c r="A43" i="109"/>
  <c r="A44" i="108"/>
  <c r="A44" i="109"/>
  <c r="A45" i="108"/>
  <c r="A45" i="109"/>
  <c r="A46" i="108"/>
  <c r="A46" i="109"/>
  <c r="A47" i="108"/>
  <c r="A47" i="109"/>
  <c r="A48" i="108"/>
  <c r="A49" i="108"/>
  <c r="A49" i="109"/>
  <c r="A50" i="108"/>
  <c r="A50" i="109"/>
  <c r="A51" i="108"/>
  <c r="A51" i="109"/>
  <c r="A52" i="108"/>
  <c r="A52" i="109"/>
  <c r="A53" i="108"/>
  <c r="A53" i="109"/>
  <c r="A54" i="108"/>
  <c r="A55" i="108"/>
  <c r="A56" i="108"/>
  <c r="A57" i="108"/>
  <c r="A58" i="108"/>
  <c r="A59" i="108"/>
  <c r="A60" i="108"/>
  <c r="A61" i="108"/>
  <c r="A62" i="108"/>
  <c r="A63" i="108"/>
  <c r="D63" i="108"/>
  <c r="D62" i="108"/>
  <c r="D61" i="108"/>
  <c r="D60" i="108"/>
  <c r="D59" i="108"/>
  <c r="D58" i="108"/>
  <c r="D57" i="108"/>
  <c r="D56" i="108"/>
  <c r="D55" i="108"/>
  <c r="D54" i="108"/>
  <c r="D53" i="108"/>
  <c r="D52" i="108"/>
  <c r="D51" i="108"/>
  <c r="D50" i="108"/>
  <c r="D49" i="108"/>
  <c r="D48" i="108"/>
  <c r="D47" i="108"/>
  <c r="D46" i="108"/>
  <c r="D45" i="108"/>
  <c r="D44" i="108"/>
  <c r="D43" i="108"/>
  <c r="D42" i="108"/>
  <c r="D41" i="108"/>
  <c r="D40" i="108"/>
  <c r="D39" i="108"/>
  <c r="D38" i="108"/>
  <c r="D37" i="108"/>
  <c r="A7" i="108"/>
  <c r="A7" i="109"/>
  <c r="D27" i="111"/>
  <c r="D22" i="111"/>
  <c r="A36" i="109"/>
  <c r="B30" i="109"/>
  <c r="B27" i="109"/>
  <c r="A24" i="109"/>
  <c r="D7" i="108"/>
  <c r="D8" i="108"/>
  <c r="D9" i="108"/>
  <c r="D10" i="108"/>
  <c r="D11" i="108"/>
  <c r="D12" i="108"/>
  <c r="D13" i="108"/>
  <c r="D14" i="108"/>
  <c r="D15" i="108"/>
  <c r="D16" i="108"/>
  <c r="D17" i="108"/>
  <c r="D18" i="108"/>
  <c r="D19" i="108"/>
  <c r="D20" i="108"/>
  <c r="D21" i="108"/>
  <c r="D22" i="108"/>
  <c r="D23" i="108"/>
  <c r="D24" i="108"/>
  <c r="D25" i="108"/>
  <c r="D26" i="108"/>
  <c r="D27" i="108"/>
  <c r="D28" i="108"/>
  <c r="D29" i="108"/>
  <c r="D30" i="108"/>
  <c r="D31" i="108"/>
  <c r="D32" i="108"/>
  <c r="D33" i="108"/>
  <c r="D34" i="108"/>
  <c r="D35" i="108"/>
  <c r="D36" i="108"/>
  <c r="C107" i="64"/>
  <c r="B107" i="64"/>
  <c r="C106" i="64"/>
  <c r="B106" i="64"/>
  <c r="C105" i="64"/>
  <c r="B105" i="64"/>
  <c r="C104" i="64"/>
  <c r="B104" i="64"/>
  <c r="C103" i="64"/>
  <c r="B103" i="64"/>
  <c r="C102" i="64"/>
  <c r="B102" i="64"/>
  <c r="C101" i="64"/>
  <c r="B101" i="64"/>
  <c r="C100" i="64"/>
  <c r="B100" i="64"/>
  <c r="C99" i="64"/>
  <c r="B99" i="64"/>
  <c r="C98" i="64"/>
  <c r="B98" i="64"/>
  <c r="C97" i="64"/>
  <c r="B97" i="64"/>
  <c r="C96" i="64"/>
  <c r="B96" i="64"/>
  <c r="C95" i="64"/>
  <c r="B95" i="64"/>
  <c r="C94" i="64"/>
  <c r="B94" i="64"/>
  <c r="C93" i="64"/>
  <c r="B93" i="64"/>
  <c r="C92" i="64"/>
  <c r="B92" i="64"/>
  <c r="C91" i="64"/>
  <c r="B91" i="64"/>
  <c r="C90" i="64"/>
  <c r="B90" i="64"/>
  <c r="C89" i="64"/>
  <c r="B89" i="64"/>
  <c r="C88" i="64"/>
  <c r="B88" i="64"/>
  <c r="C87" i="64"/>
  <c r="B87" i="64"/>
  <c r="C86" i="64"/>
  <c r="B86" i="64"/>
  <c r="C85" i="64"/>
  <c r="B85" i="64"/>
  <c r="C84" i="64"/>
  <c r="B84" i="64"/>
  <c r="C83" i="64"/>
  <c r="B83" i="64"/>
  <c r="C82" i="64"/>
  <c r="B82" i="64"/>
  <c r="C81" i="64"/>
  <c r="B81" i="64"/>
  <c r="C80" i="64"/>
  <c r="B80" i="64"/>
  <c r="C79" i="64"/>
  <c r="B79" i="64"/>
  <c r="C78" i="64"/>
  <c r="B78" i="64"/>
  <c r="C77" i="64"/>
  <c r="B77" i="64"/>
  <c r="C76" i="64"/>
  <c r="B76" i="64"/>
  <c r="C75" i="64"/>
  <c r="B75" i="64"/>
  <c r="C74" i="64"/>
  <c r="B74" i="64"/>
  <c r="C73" i="64"/>
  <c r="B73" i="64"/>
  <c r="C72" i="64"/>
  <c r="B72" i="64"/>
  <c r="C71" i="64"/>
  <c r="B71" i="64"/>
  <c r="C70" i="64"/>
  <c r="B70" i="64"/>
  <c r="C69" i="64"/>
  <c r="B69" i="64"/>
  <c r="C68" i="64"/>
  <c r="B68" i="64"/>
  <c r="G4" i="2"/>
  <c r="L4" i="2"/>
  <c r="H113" i="107"/>
  <c r="J113" i="107"/>
  <c r="S113" i="107"/>
  <c r="T113" i="107"/>
  <c r="L113" i="107"/>
  <c r="M113" i="107"/>
  <c r="H112" i="107"/>
  <c r="J112" i="107"/>
  <c r="S112" i="107"/>
  <c r="T112" i="107"/>
  <c r="L112" i="107"/>
  <c r="M112" i="107"/>
  <c r="H109" i="107"/>
  <c r="J109" i="107"/>
  <c r="S109" i="107"/>
  <c r="T109" i="107"/>
  <c r="L109" i="107"/>
  <c r="M109" i="107"/>
  <c r="H108" i="107"/>
  <c r="J108" i="107"/>
  <c r="S108" i="107"/>
  <c r="T108" i="107"/>
  <c r="L108" i="107"/>
  <c r="M108" i="107"/>
  <c r="H107" i="107"/>
  <c r="J107" i="107"/>
  <c r="S107" i="107"/>
  <c r="T107" i="107"/>
  <c r="L107" i="107"/>
  <c r="M107" i="107"/>
  <c r="H106" i="107"/>
  <c r="J106" i="107"/>
  <c r="S106" i="107"/>
  <c r="T106" i="107"/>
  <c r="L106" i="107"/>
  <c r="M106" i="107"/>
  <c r="H105" i="107"/>
  <c r="J105" i="107"/>
  <c r="S105" i="107"/>
  <c r="T105" i="107"/>
  <c r="L105" i="107"/>
  <c r="M105" i="107"/>
  <c r="H104" i="107"/>
  <c r="J104" i="107"/>
  <c r="S104" i="107"/>
  <c r="T104" i="107"/>
  <c r="L104" i="107"/>
  <c r="M104" i="107"/>
  <c r="H103" i="107"/>
  <c r="J103" i="107"/>
  <c r="S103" i="107"/>
  <c r="T103" i="107"/>
  <c r="L103" i="107"/>
  <c r="M103" i="107"/>
  <c r="L10" i="107"/>
  <c r="L93" i="107"/>
  <c r="S93" i="107"/>
  <c r="H90" i="107"/>
  <c r="J90" i="107"/>
  <c r="S90" i="107"/>
  <c r="T90" i="107"/>
  <c r="L90" i="107"/>
  <c r="M90" i="107"/>
  <c r="H89" i="107"/>
  <c r="J89" i="107"/>
  <c r="S89" i="107"/>
  <c r="T89" i="107"/>
  <c r="L89" i="107"/>
  <c r="M89" i="107"/>
  <c r="H88" i="107"/>
  <c r="J88" i="107"/>
  <c r="S88" i="107"/>
  <c r="T88" i="107"/>
  <c r="L88" i="107"/>
  <c r="M88" i="107"/>
  <c r="H87" i="107"/>
  <c r="J87" i="107"/>
  <c r="S87" i="107"/>
  <c r="T87" i="107"/>
  <c r="L87" i="107"/>
  <c r="M87" i="107"/>
  <c r="H58" i="107"/>
  <c r="J58" i="107"/>
  <c r="S58" i="107"/>
  <c r="T58" i="107"/>
  <c r="L58" i="107"/>
  <c r="M58" i="107"/>
  <c r="H57" i="107"/>
  <c r="J57" i="107"/>
  <c r="S57" i="107"/>
  <c r="T57" i="107"/>
  <c r="L57" i="107"/>
  <c r="M57" i="107"/>
  <c r="H56" i="107"/>
  <c r="J56" i="107"/>
  <c r="S56" i="107"/>
  <c r="T56" i="107"/>
  <c r="L56" i="107"/>
  <c r="M56" i="107"/>
  <c r="H55" i="107"/>
  <c r="J55" i="107"/>
  <c r="S55" i="107"/>
  <c r="T55" i="107"/>
  <c r="L55" i="107"/>
  <c r="M55" i="107"/>
  <c r="H54" i="107"/>
  <c r="J54" i="107"/>
  <c r="S54" i="107"/>
  <c r="T54" i="107"/>
  <c r="L54" i="107"/>
  <c r="M54" i="107"/>
  <c r="H53" i="107"/>
  <c r="J53" i="107"/>
  <c r="S53" i="107"/>
  <c r="T53" i="107"/>
  <c r="L53" i="107"/>
  <c r="M53" i="107"/>
  <c r="H52" i="107"/>
  <c r="J52" i="107"/>
  <c r="S52" i="107"/>
  <c r="T52" i="107"/>
  <c r="L52" i="107"/>
  <c r="M52" i="107"/>
  <c r="H51" i="107"/>
  <c r="J51" i="107"/>
  <c r="S51" i="107"/>
  <c r="T51" i="107"/>
  <c r="L51" i="107"/>
  <c r="M51" i="107"/>
  <c r="H50" i="107"/>
  <c r="J50" i="107"/>
  <c r="S50" i="107"/>
  <c r="T50" i="107"/>
  <c r="L50" i="107"/>
  <c r="M50" i="107"/>
  <c r="H49" i="107"/>
  <c r="J49" i="107"/>
  <c r="S49" i="107"/>
  <c r="T49" i="107"/>
  <c r="L49" i="107"/>
  <c r="M49" i="107"/>
  <c r="H48" i="107"/>
  <c r="J48" i="107"/>
  <c r="S48" i="107"/>
  <c r="T48" i="107"/>
  <c r="L48" i="107"/>
  <c r="M48" i="107"/>
  <c r="H47" i="107"/>
  <c r="J47" i="107"/>
  <c r="S47" i="107"/>
  <c r="T47" i="107"/>
  <c r="L47" i="107"/>
  <c r="M47" i="107"/>
  <c r="H46" i="107"/>
  <c r="J46" i="107"/>
  <c r="S46" i="107"/>
  <c r="T46" i="107"/>
  <c r="L46" i="107"/>
  <c r="M46" i="107"/>
  <c r="H45" i="107"/>
  <c r="J45" i="107"/>
  <c r="S45" i="107"/>
  <c r="T45" i="107"/>
  <c r="L45" i="107"/>
  <c r="M45" i="107"/>
  <c r="H44" i="107"/>
  <c r="J44" i="107"/>
  <c r="S44" i="107"/>
  <c r="T44" i="107"/>
  <c r="L44" i="107"/>
  <c r="M44" i="107"/>
  <c r="H43" i="107"/>
  <c r="J43" i="107"/>
  <c r="S43" i="107"/>
  <c r="T43" i="107"/>
  <c r="L43" i="107"/>
  <c r="M43" i="107"/>
  <c r="H42" i="107"/>
  <c r="J42" i="107"/>
  <c r="S42" i="107"/>
  <c r="T42" i="107"/>
  <c r="L42" i="107"/>
  <c r="M42" i="107"/>
  <c r="H41" i="107"/>
  <c r="J41" i="107"/>
  <c r="S41" i="107"/>
  <c r="T41" i="107"/>
  <c r="U41" i="107"/>
  <c r="V41" i="107"/>
  <c r="L41" i="107"/>
  <c r="M41" i="107"/>
  <c r="N41" i="107"/>
  <c r="O41" i="107"/>
  <c r="H40" i="107"/>
  <c r="J40" i="107"/>
  <c r="S40" i="107"/>
  <c r="T40" i="107"/>
  <c r="L40" i="107"/>
  <c r="M40" i="107"/>
  <c r="H39" i="107"/>
  <c r="J39" i="107"/>
  <c r="S39" i="107"/>
  <c r="T39" i="107"/>
  <c r="L39" i="107"/>
  <c r="M39" i="107"/>
  <c r="H38" i="107"/>
  <c r="J38" i="107"/>
  <c r="S38" i="107"/>
  <c r="T38" i="107"/>
  <c r="L38" i="107"/>
  <c r="M38" i="107"/>
  <c r="H37" i="107"/>
  <c r="J37" i="107"/>
  <c r="S37" i="107"/>
  <c r="T37" i="107"/>
  <c r="L37" i="107"/>
  <c r="M37" i="107"/>
  <c r="H36" i="107"/>
  <c r="J36" i="107"/>
  <c r="S36" i="107"/>
  <c r="T36" i="107"/>
  <c r="L36" i="107"/>
  <c r="M36" i="107"/>
  <c r="H35" i="107"/>
  <c r="J35" i="107"/>
  <c r="S35" i="107"/>
  <c r="T35" i="107"/>
  <c r="L35" i="107"/>
  <c r="M35" i="107"/>
  <c r="H34" i="107"/>
  <c r="J34" i="107"/>
  <c r="S34" i="107"/>
  <c r="T34" i="107"/>
  <c r="L34" i="107"/>
  <c r="M34" i="107"/>
  <c r="H33" i="107"/>
  <c r="J33" i="107"/>
  <c r="S33" i="107"/>
  <c r="T33" i="107"/>
  <c r="L33" i="107"/>
  <c r="M33" i="107"/>
  <c r="H32" i="107"/>
  <c r="J32" i="107"/>
  <c r="S32" i="107"/>
  <c r="T32" i="107"/>
  <c r="L32" i="107"/>
  <c r="M32" i="107"/>
  <c r="H31" i="107"/>
  <c r="J31" i="107"/>
  <c r="S31" i="107"/>
  <c r="T31" i="107"/>
  <c r="L31" i="107"/>
  <c r="M31" i="107"/>
  <c r="H30" i="107"/>
  <c r="J30" i="107"/>
  <c r="S30" i="107"/>
  <c r="T30" i="107"/>
  <c r="L30" i="107"/>
  <c r="M30" i="107"/>
  <c r="H29" i="107"/>
  <c r="J29" i="107"/>
  <c r="S29" i="107"/>
  <c r="T29" i="107"/>
  <c r="L29" i="107"/>
  <c r="M29" i="107"/>
  <c r="H28" i="107"/>
  <c r="J28" i="107"/>
  <c r="S28" i="107"/>
  <c r="T28" i="107"/>
  <c r="L28" i="107"/>
  <c r="M28" i="107"/>
  <c r="H27" i="107"/>
  <c r="J27" i="107"/>
  <c r="S27" i="107"/>
  <c r="T27" i="107"/>
  <c r="L27" i="107"/>
  <c r="M27" i="107"/>
  <c r="H26" i="107"/>
  <c r="J26" i="107"/>
  <c r="S26" i="107"/>
  <c r="T26" i="107"/>
  <c r="L26" i="107"/>
  <c r="M26" i="107"/>
  <c r="H25" i="107"/>
  <c r="J25" i="107"/>
  <c r="S25" i="107"/>
  <c r="T25" i="107"/>
  <c r="L25" i="107"/>
  <c r="M25" i="107"/>
  <c r="H24" i="107"/>
  <c r="J24" i="107"/>
  <c r="S24" i="107"/>
  <c r="T24" i="107"/>
  <c r="L24" i="107"/>
  <c r="M24" i="107"/>
  <c r="H23" i="107"/>
  <c r="J23" i="107"/>
  <c r="S23" i="107"/>
  <c r="T23" i="107"/>
  <c r="L23" i="107"/>
  <c r="M23" i="107"/>
  <c r="H22" i="107"/>
  <c r="J22" i="107"/>
  <c r="S22" i="107"/>
  <c r="T22" i="107"/>
  <c r="L22" i="107"/>
  <c r="M22" i="107"/>
  <c r="H21" i="107"/>
  <c r="J21" i="107"/>
  <c r="S21" i="107"/>
  <c r="T21" i="107"/>
  <c r="L21" i="107"/>
  <c r="M21" i="107"/>
  <c r="H20" i="107"/>
  <c r="J20" i="107"/>
  <c r="S20" i="107"/>
  <c r="T20" i="107"/>
  <c r="L20" i="107"/>
  <c r="M20" i="107"/>
  <c r="H19" i="107"/>
  <c r="J19" i="107"/>
  <c r="S19" i="107"/>
  <c r="T19" i="107"/>
  <c r="L19" i="107"/>
  <c r="M19" i="107"/>
  <c r="H18" i="107"/>
  <c r="J18" i="107"/>
  <c r="S18" i="107"/>
  <c r="T18" i="107"/>
  <c r="L18" i="107"/>
  <c r="M18" i="107"/>
  <c r="H17" i="107"/>
  <c r="J17" i="107"/>
  <c r="S17" i="107"/>
  <c r="T17" i="107"/>
  <c r="L17" i="107"/>
  <c r="M17" i="107"/>
  <c r="N17" i="107"/>
  <c r="O17" i="107"/>
  <c r="H16" i="107"/>
  <c r="J16" i="107"/>
  <c r="S16" i="107"/>
  <c r="T16" i="107"/>
  <c r="L16" i="107"/>
  <c r="M16" i="107"/>
  <c r="H15" i="107"/>
  <c r="J15" i="107"/>
  <c r="S15" i="107"/>
  <c r="T15" i="107"/>
  <c r="L15" i="107"/>
  <c r="M15" i="107"/>
  <c r="H14" i="107"/>
  <c r="J14" i="107"/>
  <c r="S14" i="107"/>
  <c r="T14" i="107"/>
  <c r="L14" i="107"/>
  <c r="M14" i="107"/>
  <c r="H13" i="107"/>
  <c r="J13" i="107"/>
  <c r="S13" i="107"/>
  <c r="T13" i="107"/>
  <c r="L13" i="107"/>
  <c r="M13" i="107"/>
  <c r="H12" i="107"/>
  <c r="J12" i="107"/>
  <c r="S12" i="107"/>
  <c r="T12" i="107"/>
  <c r="L12" i="107"/>
  <c r="M12" i="107"/>
  <c r="H11" i="107"/>
  <c r="J11" i="107"/>
  <c r="S11" i="107"/>
  <c r="T11" i="107"/>
  <c r="L11" i="107"/>
  <c r="M11" i="107"/>
  <c r="AP6" i="65"/>
  <c r="AP7" i="65"/>
  <c r="AP8" i="65"/>
  <c r="AP9" i="65"/>
  <c r="AP10" i="65"/>
  <c r="AP11" i="65"/>
  <c r="AP12" i="65"/>
  <c r="AP13" i="65"/>
  <c r="AP14" i="65"/>
  <c r="AP15" i="65"/>
  <c r="AP16" i="65"/>
  <c r="AP17" i="65"/>
  <c r="AP18" i="65"/>
  <c r="AP19" i="65"/>
  <c r="AP20" i="65"/>
  <c r="AP21" i="65"/>
  <c r="AP22" i="65"/>
  <c r="AP23" i="65"/>
  <c r="AP24" i="65"/>
  <c r="AP25" i="65"/>
  <c r="AP26" i="65"/>
  <c r="AP27" i="65"/>
  <c r="AP28" i="65"/>
  <c r="AP29" i="65"/>
  <c r="AP30" i="65"/>
  <c r="AP31" i="65"/>
  <c r="AP32" i="65"/>
  <c r="AE64" i="3"/>
  <c r="AE63" i="3"/>
  <c r="AE62" i="3"/>
  <c r="AE61" i="3"/>
  <c r="AE60" i="3"/>
  <c r="AE59" i="3"/>
  <c r="AE58" i="3"/>
  <c r="AE57" i="3"/>
  <c r="AE56" i="3"/>
  <c r="AE55" i="3"/>
  <c r="AE54" i="3"/>
  <c r="AE53" i="3"/>
  <c r="AE52" i="3"/>
  <c r="AE51" i="3"/>
  <c r="AE50" i="3"/>
  <c r="AE64" i="4"/>
  <c r="AE63" i="4"/>
  <c r="AE62" i="4"/>
  <c r="AE61" i="4"/>
  <c r="AE60" i="4"/>
  <c r="AE59" i="4"/>
  <c r="AE58" i="4"/>
  <c r="AE57" i="4"/>
  <c r="AE56" i="4"/>
  <c r="AE55" i="4"/>
  <c r="AE54" i="4"/>
  <c r="AE53" i="4"/>
  <c r="AE52" i="4"/>
  <c r="AE51" i="4"/>
  <c r="AE50" i="4"/>
  <c r="AE64" i="5"/>
  <c r="AE63" i="5"/>
  <c r="AE62" i="5"/>
  <c r="AE61" i="5"/>
  <c r="AE60" i="5"/>
  <c r="AE59" i="5"/>
  <c r="AE58" i="5"/>
  <c r="AE57" i="5"/>
  <c r="AE56" i="5"/>
  <c r="AE55" i="5"/>
  <c r="AE54" i="5"/>
  <c r="AE53" i="5"/>
  <c r="AE52" i="5"/>
  <c r="AE51" i="5"/>
  <c r="AE50" i="5"/>
  <c r="AE64" i="6"/>
  <c r="AE63" i="6"/>
  <c r="AE62" i="6"/>
  <c r="AE61" i="6"/>
  <c r="AE60" i="6"/>
  <c r="AE59" i="6"/>
  <c r="AE58" i="6"/>
  <c r="AE57" i="6"/>
  <c r="AE56" i="6"/>
  <c r="AE55" i="6"/>
  <c r="AE54" i="6"/>
  <c r="AE53" i="6"/>
  <c r="AE52" i="6"/>
  <c r="AE51" i="6"/>
  <c r="AE50" i="6"/>
  <c r="AE64" i="7"/>
  <c r="AE63" i="7"/>
  <c r="AE62" i="7"/>
  <c r="AE61" i="7"/>
  <c r="AE60" i="7"/>
  <c r="AE59" i="7"/>
  <c r="AE58" i="7"/>
  <c r="AE57" i="7"/>
  <c r="AE56" i="7"/>
  <c r="AE55" i="7"/>
  <c r="AE54" i="7"/>
  <c r="AE53" i="7"/>
  <c r="AE52" i="7"/>
  <c r="AE51" i="7"/>
  <c r="AE50" i="7"/>
  <c r="AE64" i="8"/>
  <c r="AE63" i="8"/>
  <c r="AE62" i="8"/>
  <c r="AE61" i="8"/>
  <c r="AE60" i="8"/>
  <c r="AE59" i="8"/>
  <c r="AE58" i="8"/>
  <c r="AE57" i="8"/>
  <c r="AE56" i="8"/>
  <c r="AE55" i="8"/>
  <c r="AE54" i="8"/>
  <c r="AE53" i="8"/>
  <c r="AE52" i="8"/>
  <c r="AE51" i="8"/>
  <c r="AE50" i="8"/>
  <c r="AE69" i="22"/>
  <c r="AE68" i="22"/>
  <c r="AE67" i="22"/>
  <c r="AE66" i="22"/>
  <c r="AE65" i="22"/>
  <c r="AE64" i="22"/>
  <c r="AE63" i="22"/>
  <c r="AE62" i="22"/>
  <c r="AE61" i="22"/>
  <c r="AE60" i="22"/>
  <c r="AE59" i="22"/>
  <c r="AE58" i="22"/>
  <c r="AE57" i="22"/>
  <c r="AE56" i="22"/>
  <c r="AE55" i="22"/>
  <c r="AE64" i="21"/>
  <c r="AE63" i="21"/>
  <c r="AE62" i="21"/>
  <c r="AE61" i="21"/>
  <c r="AE60" i="21"/>
  <c r="AE59" i="21"/>
  <c r="AE58" i="21"/>
  <c r="AE57" i="21"/>
  <c r="AE56" i="21"/>
  <c r="AE55" i="21"/>
  <c r="AE54" i="21"/>
  <c r="AE53" i="21"/>
  <c r="AE52" i="21"/>
  <c r="AE51" i="21"/>
  <c r="AE50" i="21"/>
  <c r="AE64" i="20"/>
  <c r="AE63" i="20"/>
  <c r="AE62" i="20"/>
  <c r="AE61" i="20"/>
  <c r="AE60" i="20"/>
  <c r="AE59" i="20"/>
  <c r="AE58" i="20"/>
  <c r="AE57" i="20"/>
  <c r="AE56" i="20"/>
  <c r="AE55" i="20"/>
  <c r="AE54" i="20"/>
  <c r="AE53" i="20"/>
  <c r="AE52" i="20"/>
  <c r="AE51" i="20"/>
  <c r="AE50" i="20"/>
  <c r="AE64" i="19"/>
  <c r="AE63" i="19"/>
  <c r="AE62" i="19"/>
  <c r="AE61" i="19"/>
  <c r="AE60" i="19"/>
  <c r="AE59" i="19"/>
  <c r="AE58" i="19"/>
  <c r="AE57" i="19"/>
  <c r="AE56" i="19"/>
  <c r="AE55" i="19"/>
  <c r="AE54" i="19"/>
  <c r="AE53" i="19"/>
  <c r="AE52" i="19"/>
  <c r="AE51" i="19"/>
  <c r="AE50" i="19"/>
  <c r="AE64" i="18"/>
  <c r="AE63" i="18"/>
  <c r="AE62" i="18"/>
  <c r="AE61" i="18"/>
  <c r="AE60" i="18"/>
  <c r="AE59" i="18"/>
  <c r="AE58" i="18"/>
  <c r="AE57" i="18"/>
  <c r="AE56" i="18"/>
  <c r="AE55" i="18"/>
  <c r="AE54" i="18"/>
  <c r="AE53" i="18"/>
  <c r="AE52" i="18"/>
  <c r="AE51" i="18"/>
  <c r="AE50" i="18"/>
  <c r="AE64" i="17"/>
  <c r="AE63" i="17"/>
  <c r="AE62" i="17"/>
  <c r="AE61" i="17"/>
  <c r="AE60" i="17"/>
  <c r="AE59" i="17"/>
  <c r="AE58" i="17"/>
  <c r="AE57" i="17"/>
  <c r="AE56" i="17"/>
  <c r="AE55" i="17"/>
  <c r="AE54" i="17"/>
  <c r="AE53" i="17"/>
  <c r="AE52" i="17"/>
  <c r="AE51" i="17"/>
  <c r="AE50" i="17"/>
  <c r="AE64" i="16"/>
  <c r="AE63" i="16"/>
  <c r="AE62" i="16"/>
  <c r="AE61" i="16"/>
  <c r="AE60" i="16"/>
  <c r="AE59" i="16"/>
  <c r="AE58" i="16"/>
  <c r="AE57" i="16"/>
  <c r="AE56" i="16"/>
  <c r="AE55" i="16"/>
  <c r="AE54" i="16"/>
  <c r="AE53" i="16"/>
  <c r="AE52" i="16"/>
  <c r="AE51" i="16"/>
  <c r="AE50" i="16"/>
  <c r="AE64" i="15"/>
  <c r="AE63" i="15"/>
  <c r="AE62" i="15"/>
  <c r="AE61" i="15"/>
  <c r="AE60" i="15"/>
  <c r="AE59" i="15"/>
  <c r="AE58" i="15"/>
  <c r="AE57" i="15"/>
  <c r="AE56" i="15"/>
  <c r="AE55" i="15"/>
  <c r="AE54" i="15"/>
  <c r="AE53" i="15"/>
  <c r="AE52" i="15"/>
  <c r="AE51" i="15"/>
  <c r="AE50" i="15"/>
  <c r="AE64" i="14"/>
  <c r="AE63" i="14"/>
  <c r="AE62" i="14"/>
  <c r="AE61" i="14"/>
  <c r="AE60" i="14"/>
  <c r="AE59" i="14"/>
  <c r="AE58" i="14"/>
  <c r="AE57" i="14"/>
  <c r="AE56" i="14"/>
  <c r="AE55" i="14"/>
  <c r="AE54" i="14"/>
  <c r="AE53" i="14"/>
  <c r="AE52" i="14"/>
  <c r="AE51" i="14"/>
  <c r="AE50" i="14"/>
  <c r="AE64" i="13"/>
  <c r="AE63" i="13"/>
  <c r="AE62" i="13"/>
  <c r="AE61" i="13"/>
  <c r="AE60" i="13"/>
  <c r="AE59" i="13"/>
  <c r="AE58" i="13"/>
  <c r="AE57" i="13"/>
  <c r="AE56" i="13"/>
  <c r="AE55" i="13"/>
  <c r="AE54" i="13"/>
  <c r="AE53" i="13"/>
  <c r="AE52" i="13"/>
  <c r="AE51" i="13"/>
  <c r="AE50" i="13"/>
  <c r="AE64" i="12"/>
  <c r="AE63" i="12"/>
  <c r="AE62" i="12"/>
  <c r="AE61" i="12"/>
  <c r="AE60" i="12"/>
  <c r="AE59" i="12"/>
  <c r="AE58" i="12"/>
  <c r="AE57" i="12"/>
  <c r="AE56" i="12"/>
  <c r="AE55" i="12"/>
  <c r="AE54" i="12"/>
  <c r="AE53" i="12"/>
  <c r="AE52" i="12"/>
  <c r="AE51" i="12"/>
  <c r="AE50" i="12"/>
  <c r="AE64" i="11"/>
  <c r="AE63" i="11"/>
  <c r="AE62" i="11"/>
  <c r="AE61" i="11"/>
  <c r="AE60" i="11"/>
  <c r="AE59" i="11"/>
  <c r="AE58" i="11"/>
  <c r="AE57" i="11"/>
  <c r="AE56" i="11"/>
  <c r="AE55" i="11"/>
  <c r="AE54" i="11"/>
  <c r="AE53" i="11"/>
  <c r="AE52" i="11"/>
  <c r="AE51" i="11"/>
  <c r="AE50" i="11"/>
  <c r="AE64" i="10"/>
  <c r="AE63" i="10"/>
  <c r="AE62" i="10"/>
  <c r="AE61" i="10"/>
  <c r="AE60" i="10"/>
  <c r="AE59" i="10"/>
  <c r="AE58" i="10"/>
  <c r="AE57" i="10"/>
  <c r="AE56" i="10"/>
  <c r="AE55" i="10"/>
  <c r="AE54" i="10"/>
  <c r="AE53" i="10"/>
  <c r="AE52" i="10"/>
  <c r="AE51" i="10"/>
  <c r="AE50" i="10"/>
  <c r="AE64" i="9"/>
  <c r="AE63" i="9"/>
  <c r="AE62" i="9"/>
  <c r="AE61" i="9"/>
  <c r="AE60" i="9"/>
  <c r="AE59" i="9"/>
  <c r="AE58" i="9"/>
  <c r="AE57" i="9"/>
  <c r="AE56" i="9"/>
  <c r="AE55" i="9"/>
  <c r="AE54" i="9"/>
  <c r="AE53" i="9"/>
  <c r="AE52" i="9"/>
  <c r="AE51" i="9"/>
  <c r="AE50" i="9"/>
  <c r="AE64" i="33"/>
  <c r="AE63" i="33"/>
  <c r="AE62" i="33"/>
  <c r="AE61" i="33"/>
  <c r="AE60" i="33"/>
  <c r="AE59" i="33"/>
  <c r="AE58" i="33"/>
  <c r="AE57" i="33"/>
  <c r="AE56" i="33"/>
  <c r="AE55" i="33"/>
  <c r="AE54" i="33"/>
  <c r="AE53" i="33"/>
  <c r="AE52" i="33"/>
  <c r="AE51" i="33"/>
  <c r="AE50" i="33"/>
  <c r="AE64" i="32"/>
  <c r="AE63" i="32"/>
  <c r="AE62" i="32"/>
  <c r="AE61" i="32"/>
  <c r="AE60" i="32"/>
  <c r="AE59" i="32"/>
  <c r="AE58" i="32"/>
  <c r="AE57" i="32"/>
  <c r="AE56" i="32"/>
  <c r="AE55" i="32"/>
  <c r="AE54" i="32"/>
  <c r="AE53" i="32"/>
  <c r="AE52" i="32"/>
  <c r="AE51" i="32"/>
  <c r="AE50" i="32"/>
  <c r="AE64" i="31"/>
  <c r="AE63" i="31"/>
  <c r="AE62" i="31"/>
  <c r="AE61" i="31"/>
  <c r="AE60" i="31"/>
  <c r="AE59" i="31"/>
  <c r="AE58" i="31"/>
  <c r="AE57" i="31"/>
  <c r="AE56" i="31"/>
  <c r="AE55" i="31"/>
  <c r="AE54" i="31"/>
  <c r="AE53" i="31"/>
  <c r="AE52" i="31"/>
  <c r="AE51" i="31"/>
  <c r="AE50" i="31"/>
  <c r="AE64" i="30"/>
  <c r="AE63" i="30"/>
  <c r="AE62" i="30"/>
  <c r="AE61" i="30"/>
  <c r="AE60" i="30"/>
  <c r="AE59" i="30"/>
  <c r="AE58" i="30"/>
  <c r="AE57" i="30"/>
  <c r="AE56" i="30"/>
  <c r="AE55" i="30"/>
  <c r="AE54" i="30"/>
  <c r="AE53" i="30"/>
  <c r="AE52" i="30"/>
  <c r="AE51" i="30"/>
  <c r="AE50" i="30"/>
  <c r="AE64" i="29"/>
  <c r="AE63" i="29"/>
  <c r="AE62" i="29"/>
  <c r="AE61" i="29"/>
  <c r="AE60" i="29"/>
  <c r="AE59" i="29"/>
  <c r="AE58" i="29"/>
  <c r="AE57" i="29"/>
  <c r="AE56" i="29"/>
  <c r="AE55" i="29"/>
  <c r="AE54" i="29"/>
  <c r="AE53" i="29"/>
  <c r="AE52" i="29"/>
  <c r="AE51" i="29"/>
  <c r="AE50" i="29"/>
  <c r="AE64" i="28"/>
  <c r="AE63" i="28"/>
  <c r="AE62" i="28"/>
  <c r="AE61" i="28"/>
  <c r="AE60" i="28"/>
  <c r="AE59" i="28"/>
  <c r="AE58" i="28"/>
  <c r="AE57" i="28"/>
  <c r="AE56" i="28"/>
  <c r="AE55" i="28"/>
  <c r="AE54" i="28"/>
  <c r="AE53" i="28"/>
  <c r="AE52" i="28"/>
  <c r="AE51" i="28"/>
  <c r="AE50" i="28"/>
  <c r="AE64" i="27"/>
  <c r="AE63" i="27"/>
  <c r="AE62" i="27"/>
  <c r="AE61" i="27"/>
  <c r="AE60" i="27"/>
  <c r="AE59" i="27"/>
  <c r="AE58" i="27"/>
  <c r="AE57" i="27"/>
  <c r="AE56" i="27"/>
  <c r="AE55" i="27"/>
  <c r="AE54" i="27"/>
  <c r="AE53" i="27"/>
  <c r="AE52" i="27"/>
  <c r="AE51" i="27"/>
  <c r="AE50" i="27"/>
  <c r="AE64" i="26"/>
  <c r="AE63" i="26"/>
  <c r="AE62" i="26"/>
  <c r="AE61" i="26"/>
  <c r="AE60" i="26"/>
  <c r="AE59" i="26"/>
  <c r="AE58" i="26"/>
  <c r="AE57" i="26"/>
  <c r="AE56" i="26"/>
  <c r="AE55" i="26"/>
  <c r="AE54" i="26"/>
  <c r="AE53" i="26"/>
  <c r="AE52" i="26"/>
  <c r="AE51" i="26"/>
  <c r="AE50" i="26"/>
  <c r="AE64" i="25"/>
  <c r="AE63" i="25"/>
  <c r="AE62" i="25"/>
  <c r="AE61" i="25"/>
  <c r="AE60" i="25"/>
  <c r="AE59" i="25"/>
  <c r="AE58" i="25"/>
  <c r="AE57" i="25"/>
  <c r="AE56" i="25"/>
  <c r="AE55" i="25"/>
  <c r="AE54" i="25"/>
  <c r="AE53" i="25"/>
  <c r="AE52" i="25"/>
  <c r="AE51" i="25"/>
  <c r="AE50" i="25"/>
  <c r="AE64" i="24"/>
  <c r="AE63" i="24"/>
  <c r="AE62" i="24"/>
  <c r="AE61" i="24"/>
  <c r="AE60" i="24"/>
  <c r="AE59" i="24"/>
  <c r="AE58" i="24"/>
  <c r="AE57" i="24"/>
  <c r="AE56" i="24"/>
  <c r="AE55" i="24"/>
  <c r="AE54" i="24"/>
  <c r="AE53" i="24"/>
  <c r="AE52" i="24"/>
  <c r="AE51" i="24"/>
  <c r="AE50" i="24"/>
  <c r="AE64" i="23"/>
  <c r="AE63" i="23"/>
  <c r="AE62" i="23"/>
  <c r="AE61" i="23"/>
  <c r="AE60" i="23"/>
  <c r="AE59" i="23"/>
  <c r="AE58" i="23"/>
  <c r="AE57" i="23"/>
  <c r="AE56" i="23"/>
  <c r="AE55" i="23"/>
  <c r="AE54" i="23"/>
  <c r="AE53" i="23"/>
  <c r="AE52" i="23"/>
  <c r="AE51" i="23"/>
  <c r="AE50" i="23"/>
  <c r="AE64" i="42"/>
  <c r="AE63" i="42"/>
  <c r="AE62" i="42"/>
  <c r="AE61" i="42"/>
  <c r="AE60" i="42"/>
  <c r="AE59" i="42"/>
  <c r="AE58" i="42"/>
  <c r="AE57" i="42"/>
  <c r="AE56" i="42"/>
  <c r="AE55" i="42"/>
  <c r="AE54" i="42"/>
  <c r="AE53" i="42"/>
  <c r="AE52" i="42"/>
  <c r="AE51" i="42"/>
  <c r="AE50" i="42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64" i="40"/>
  <c r="AE63" i="40"/>
  <c r="AE62" i="40"/>
  <c r="AE61" i="40"/>
  <c r="AE60" i="40"/>
  <c r="AE59" i="40"/>
  <c r="AE58" i="40"/>
  <c r="AE57" i="40"/>
  <c r="AE56" i="40"/>
  <c r="AE55" i="40"/>
  <c r="AE54" i="40"/>
  <c r="AE53" i="40"/>
  <c r="AE52" i="40"/>
  <c r="AE51" i="40"/>
  <c r="AE50" i="40"/>
  <c r="AE64" i="39"/>
  <c r="AE63" i="39"/>
  <c r="AE62" i="39"/>
  <c r="AE61" i="39"/>
  <c r="AE60" i="39"/>
  <c r="AE59" i="39"/>
  <c r="AE58" i="39"/>
  <c r="AE57" i="39"/>
  <c r="AE56" i="39"/>
  <c r="AE55" i="39"/>
  <c r="AE54" i="39"/>
  <c r="AE53" i="39"/>
  <c r="AE52" i="39"/>
  <c r="AE51" i="39"/>
  <c r="AE50" i="39"/>
  <c r="AE64" i="38"/>
  <c r="AE63" i="38"/>
  <c r="AE62" i="38"/>
  <c r="AE61" i="38"/>
  <c r="AE60" i="38"/>
  <c r="AE59" i="38"/>
  <c r="AE58" i="38"/>
  <c r="AE57" i="38"/>
  <c r="AE56" i="38"/>
  <c r="AE55" i="38"/>
  <c r="AE54" i="38"/>
  <c r="AE53" i="38"/>
  <c r="AE52" i="38"/>
  <c r="AE51" i="38"/>
  <c r="AE50" i="38"/>
  <c r="AE64" i="37"/>
  <c r="AE63" i="37"/>
  <c r="AE62" i="37"/>
  <c r="AE61" i="37"/>
  <c r="AE60" i="37"/>
  <c r="AE59" i="37"/>
  <c r="AE58" i="37"/>
  <c r="AE57" i="37"/>
  <c r="AE56" i="37"/>
  <c r="AE55" i="37"/>
  <c r="AE54" i="37"/>
  <c r="AE53" i="37"/>
  <c r="AE52" i="37"/>
  <c r="AE51" i="37"/>
  <c r="AE50" i="37"/>
  <c r="AE64" i="36"/>
  <c r="AE63" i="36"/>
  <c r="AE62" i="36"/>
  <c r="AE61" i="36"/>
  <c r="AE60" i="36"/>
  <c r="AE59" i="36"/>
  <c r="AE58" i="36"/>
  <c r="AE57" i="36"/>
  <c r="AE56" i="36"/>
  <c r="AE55" i="36"/>
  <c r="AE54" i="36"/>
  <c r="AE53" i="36"/>
  <c r="AE52" i="36"/>
  <c r="AE51" i="36"/>
  <c r="AE50" i="36"/>
  <c r="AE64" i="35"/>
  <c r="AE63" i="35"/>
  <c r="AE62" i="35"/>
  <c r="AE61" i="35"/>
  <c r="AE60" i="35"/>
  <c r="AE59" i="35"/>
  <c r="AE58" i="35"/>
  <c r="AE57" i="35"/>
  <c r="AE56" i="35"/>
  <c r="AE55" i="35"/>
  <c r="AE54" i="35"/>
  <c r="AE53" i="35"/>
  <c r="AE52" i="35"/>
  <c r="AE51" i="35"/>
  <c r="AE50" i="35"/>
  <c r="AE64" i="34"/>
  <c r="AE63" i="34"/>
  <c r="AE62" i="34"/>
  <c r="AE61" i="34"/>
  <c r="AE60" i="34"/>
  <c r="AE59" i="34"/>
  <c r="AE58" i="34"/>
  <c r="AE57" i="34"/>
  <c r="AE56" i="34"/>
  <c r="AE55" i="34"/>
  <c r="AE54" i="34"/>
  <c r="AE53" i="34"/>
  <c r="AE52" i="34"/>
  <c r="AE51" i="34"/>
  <c r="AE50" i="34"/>
  <c r="AE64" i="47"/>
  <c r="AE63" i="47"/>
  <c r="AE62" i="47"/>
  <c r="AE61" i="47"/>
  <c r="AE60" i="47"/>
  <c r="AE59" i="47"/>
  <c r="AE58" i="47"/>
  <c r="AE57" i="47"/>
  <c r="AE56" i="47"/>
  <c r="AE55" i="47"/>
  <c r="AE54" i="47"/>
  <c r="AE53" i="47"/>
  <c r="AE52" i="47"/>
  <c r="AE51" i="47"/>
  <c r="AE50" i="47"/>
  <c r="AE64" i="46"/>
  <c r="AE63" i="46"/>
  <c r="AE62" i="46"/>
  <c r="AE61" i="46"/>
  <c r="AE60" i="46"/>
  <c r="AE59" i="46"/>
  <c r="AE58" i="46"/>
  <c r="AE57" i="46"/>
  <c r="AE56" i="46"/>
  <c r="AE55" i="46"/>
  <c r="AE54" i="46"/>
  <c r="AE53" i="46"/>
  <c r="AE52" i="46"/>
  <c r="AE51" i="46"/>
  <c r="AE50" i="46"/>
  <c r="AE64" i="45"/>
  <c r="AE63" i="45"/>
  <c r="AE62" i="45"/>
  <c r="AE61" i="45"/>
  <c r="AE60" i="45"/>
  <c r="AE59" i="45"/>
  <c r="AE58" i="45"/>
  <c r="AE57" i="45"/>
  <c r="AE56" i="45"/>
  <c r="AE55" i="45"/>
  <c r="AE54" i="45"/>
  <c r="AE53" i="45"/>
  <c r="AE52" i="45"/>
  <c r="AE51" i="45"/>
  <c r="AE50" i="45"/>
  <c r="AE64" i="44"/>
  <c r="AE63" i="44"/>
  <c r="AE62" i="44"/>
  <c r="AE61" i="44"/>
  <c r="AE60" i="44"/>
  <c r="AE59" i="44"/>
  <c r="AE58" i="44"/>
  <c r="AE57" i="44"/>
  <c r="AE56" i="44"/>
  <c r="AE55" i="44"/>
  <c r="AE54" i="44"/>
  <c r="AE53" i="44"/>
  <c r="AE52" i="44"/>
  <c r="AE51" i="44"/>
  <c r="AE50" i="44"/>
  <c r="AE64" i="43"/>
  <c r="AE63" i="43"/>
  <c r="AE62" i="43"/>
  <c r="AE61" i="43"/>
  <c r="AE60" i="43"/>
  <c r="AE59" i="43"/>
  <c r="AE58" i="43"/>
  <c r="AE57" i="43"/>
  <c r="AE56" i="43"/>
  <c r="AE55" i="43"/>
  <c r="AE54" i="43"/>
  <c r="AE53" i="43"/>
  <c r="AE52" i="43"/>
  <c r="AE51" i="43"/>
  <c r="AE50" i="43"/>
  <c r="AE64" i="51"/>
  <c r="AE63" i="51"/>
  <c r="AE62" i="51"/>
  <c r="AE61" i="51"/>
  <c r="AE60" i="51"/>
  <c r="AE59" i="51"/>
  <c r="AE58" i="51"/>
  <c r="AE57" i="51"/>
  <c r="AE56" i="51"/>
  <c r="AE55" i="51"/>
  <c r="AE54" i="51"/>
  <c r="AE53" i="51"/>
  <c r="AE52" i="51"/>
  <c r="AE51" i="51"/>
  <c r="AE50" i="51"/>
  <c r="AE64" i="49"/>
  <c r="AE63" i="49"/>
  <c r="AE62" i="49"/>
  <c r="AE61" i="49"/>
  <c r="AE60" i="49"/>
  <c r="AE59" i="49"/>
  <c r="AE58" i="49"/>
  <c r="AE57" i="49"/>
  <c r="AE56" i="49"/>
  <c r="AE55" i="49"/>
  <c r="AE54" i="49"/>
  <c r="AE53" i="49"/>
  <c r="AE52" i="49"/>
  <c r="AE51" i="49"/>
  <c r="AE50" i="49"/>
  <c r="AE64" i="48"/>
  <c r="AE63" i="48"/>
  <c r="AE62" i="48"/>
  <c r="AE61" i="48"/>
  <c r="AE60" i="48"/>
  <c r="AE59" i="48"/>
  <c r="AE58" i="48"/>
  <c r="AE57" i="48"/>
  <c r="AE56" i="48"/>
  <c r="AE55" i="48"/>
  <c r="AE54" i="48"/>
  <c r="AE53" i="48"/>
  <c r="AE52" i="48"/>
  <c r="AE51" i="48"/>
  <c r="AE50" i="48"/>
  <c r="AE64" i="50"/>
  <c r="AE63" i="50"/>
  <c r="AE62" i="50"/>
  <c r="AE61" i="50"/>
  <c r="AE60" i="50"/>
  <c r="AE59" i="50"/>
  <c r="AE58" i="50"/>
  <c r="AE57" i="50"/>
  <c r="AE56" i="50"/>
  <c r="AE55" i="50"/>
  <c r="AE54" i="50"/>
  <c r="AE53" i="50"/>
  <c r="AE52" i="50"/>
  <c r="AE51" i="50"/>
  <c r="AE50" i="50"/>
  <c r="AE64" i="53"/>
  <c r="AE63" i="53"/>
  <c r="AE62" i="53"/>
  <c r="AE61" i="53"/>
  <c r="AE60" i="53"/>
  <c r="AE59" i="53"/>
  <c r="AE58" i="53"/>
  <c r="AE57" i="53"/>
  <c r="AE56" i="53"/>
  <c r="AE55" i="53"/>
  <c r="AE54" i="53"/>
  <c r="AE53" i="53"/>
  <c r="AE52" i="53"/>
  <c r="AE51" i="53"/>
  <c r="AE50" i="53"/>
  <c r="AE64" i="54"/>
  <c r="AE63" i="54"/>
  <c r="AE62" i="54"/>
  <c r="AE61" i="54"/>
  <c r="AE60" i="54"/>
  <c r="AE59" i="54"/>
  <c r="AE58" i="54"/>
  <c r="AE57" i="54"/>
  <c r="AE56" i="54"/>
  <c r="AE55" i="54"/>
  <c r="AE54" i="54"/>
  <c r="AE53" i="54"/>
  <c r="AE52" i="54"/>
  <c r="AE51" i="54"/>
  <c r="AE50" i="54"/>
  <c r="AE64" i="55"/>
  <c r="AE63" i="55"/>
  <c r="AE62" i="55"/>
  <c r="AE61" i="55"/>
  <c r="AE60" i="55"/>
  <c r="AE59" i="55"/>
  <c r="AE58" i="55"/>
  <c r="AE57" i="55"/>
  <c r="AE56" i="55"/>
  <c r="AE55" i="55"/>
  <c r="AE54" i="55"/>
  <c r="AE53" i="55"/>
  <c r="AE52" i="55"/>
  <c r="AE51" i="55"/>
  <c r="AE50" i="55"/>
  <c r="AE64" i="56"/>
  <c r="AE63" i="56"/>
  <c r="AE62" i="56"/>
  <c r="AE61" i="56"/>
  <c r="AE60" i="56"/>
  <c r="AE59" i="56"/>
  <c r="AE58" i="56"/>
  <c r="AE57" i="56"/>
  <c r="AE56" i="56"/>
  <c r="AE55" i="56"/>
  <c r="AE54" i="56"/>
  <c r="AE53" i="56"/>
  <c r="AE52" i="56"/>
  <c r="AE51" i="56"/>
  <c r="AE50" i="56"/>
  <c r="AE64" i="57"/>
  <c r="AE63" i="57"/>
  <c r="AE62" i="57"/>
  <c r="AE61" i="57"/>
  <c r="AE60" i="57"/>
  <c r="AE59" i="57"/>
  <c r="AE58" i="57"/>
  <c r="AE57" i="57"/>
  <c r="AE56" i="57"/>
  <c r="AE55" i="57"/>
  <c r="AE54" i="57"/>
  <c r="AE53" i="57"/>
  <c r="AE52" i="57"/>
  <c r="AE51" i="57"/>
  <c r="AE50" i="57"/>
  <c r="AE64" i="58"/>
  <c r="AE63" i="58"/>
  <c r="AE62" i="58"/>
  <c r="AE61" i="58"/>
  <c r="AE60" i="58"/>
  <c r="AE59" i="58"/>
  <c r="AE58" i="58"/>
  <c r="AE57" i="58"/>
  <c r="AE56" i="58"/>
  <c r="AE55" i="58"/>
  <c r="AE54" i="58"/>
  <c r="AE53" i="58"/>
  <c r="AE52" i="58"/>
  <c r="AE51" i="58"/>
  <c r="AE50" i="58"/>
  <c r="AE64" i="59"/>
  <c r="AE63" i="59"/>
  <c r="AE62" i="59"/>
  <c r="AE61" i="59"/>
  <c r="AE60" i="59"/>
  <c r="AE59" i="59"/>
  <c r="AE58" i="59"/>
  <c r="AE57" i="59"/>
  <c r="AE56" i="59"/>
  <c r="AE55" i="59"/>
  <c r="AE54" i="59"/>
  <c r="AE53" i="59"/>
  <c r="AE52" i="59"/>
  <c r="AE51" i="59"/>
  <c r="AE50" i="59"/>
  <c r="AE64" i="60"/>
  <c r="AE63" i="60"/>
  <c r="AE62" i="60"/>
  <c r="AE61" i="60"/>
  <c r="AE60" i="60"/>
  <c r="AE59" i="60"/>
  <c r="AE58" i="60"/>
  <c r="AE57" i="60"/>
  <c r="AE56" i="60"/>
  <c r="AE55" i="60"/>
  <c r="AE54" i="60"/>
  <c r="AE53" i="60"/>
  <c r="AE52" i="60"/>
  <c r="AE51" i="60"/>
  <c r="AE50" i="60"/>
  <c r="AE64" i="61"/>
  <c r="AE63" i="61"/>
  <c r="AE62" i="61"/>
  <c r="AE61" i="61"/>
  <c r="AE60" i="61"/>
  <c r="AE59" i="61"/>
  <c r="AE58" i="61"/>
  <c r="AE57" i="61"/>
  <c r="AE56" i="61"/>
  <c r="AE55" i="61"/>
  <c r="AE54" i="61"/>
  <c r="AE53" i="61"/>
  <c r="AE52" i="61"/>
  <c r="AE51" i="61"/>
  <c r="AE50" i="61"/>
  <c r="AE64" i="62"/>
  <c r="AE63" i="62"/>
  <c r="AE62" i="62"/>
  <c r="AE61" i="62"/>
  <c r="AE60" i="62"/>
  <c r="AE59" i="62"/>
  <c r="AE58" i="62"/>
  <c r="AE57" i="62"/>
  <c r="AE56" i="62"/>
  <c r="AE55" i="62"/>
  <c r="AE54" i="62"/>
  <c r="AE53" i="62"/>
  <c r="AE52" i="62"/>
  <c r="AE51" i="62"/>
  <c r="AE50" i="62"/>
  <c r="AE64" i="67"/>
  <c r="AE63" i="67"/>
  <c r="AE62" i="67"/>
  <c r="AE61" i="67"/>
  <c r="AE60" i="67"/>
  <c r="AE59" i="67"/>
  <c r="AE58" i="67"/>
  <c r="AE57" i="67"/>
  <c r="AE56" i="67"/>
  <c r="AE55" i="67"/>
  <c r="AE54" i="67"/>
  <c r="AE53" i="67"/>
  <c r="AE52" i="67"/>
  <c r="AE51" i="67"/>
  <c r="AE50" i="67"/>
  <c r="AE64" i="68"/>
  <c r="AE63" i="68"/>
  <c r="AE62" i="68"/>
  <c r="AE61" i="68"/>
  <c r="AE60" i="68"/>
  <c r="AE59" i="68"/>
  <c r="AE58" i="68"/>
  <c r="AE57" i="68"/>
  <c r="AE56" i="68"/>
  <c r="AE55" i="68"/>
  <c r="AE54" i="68"/>
  <c r="AE53" i="68"/>
  <c r="AE52" i="68"/>
  <c r="AE51" i="68"/>
  <c r="AE50" i="68"/>
  <c r="AE64" i="69"/>
  <c r="AE63" i="69"/>
  <c r="AE62" i="69"/>
  <c r="AE61" i="69"/>
  <c r="AE60" i="69"/>
  <c r="AE59" i="69"/>
  <c r="AE58" i="69"/>
  <c r="AE57" i="69"/>
  <c r="AE56" i="69"/>
  <c r="AE55" i="69"/>
  <c r="AE54" i="69"/>
  <c r="AE53" i="69"/>
  <c r="AE52" i="69"/>
  <c r="AE51" i="69"/>
  <c r="AE50" i="69"/>
  <c r="AE64" i="70"/>
  <c r="AE63" i="70"/>
  <c r="AE62" i="70"/>
  <c r="AE61" i="70"/>
  <c r="AE60" i="70"/>
  <c r="AE59" i="70"/>
  <c r="AE58" i="70"/>
  <c r="AE57" i="70"/>
  <c r="AE56" i="70"/>
  <c r="AE55" i="70"/>
  <c r="AE54" i="70"/>
  <c r="AE53" i="70"/>
  <c r="AE52" i="70"/>
  <c r="AE51" i="70"/>
  <c r="AE50" i="70"/>
  <c r="AE64" i="2"/>
  <c r="AE63" i="2"/>
  <c r="AE62" i="2"/>
  <c r="AE61" i="2"/>
  <c r="AE60" i="2"/>
  <c r="AE59" i="2"/>
  <c r="AE58" i="2"/>
  <c r="AE57" i="2"/>
  <c r="AE56" i="2"/>
  <c r="AE55" i="2"/>
  <c r="AE54" i="2"/>
  <c r="AE53" i="2"/>
  <c r="AE52" i="2"/>
  <c r="AE51" i="2"/>
  <c r="AE50" i="2"/>
  <c r="AE49" i="3"/>
  <c r="AE48" i="3"/>
  <c r="AE47" i="3"/>
  <c r="AE46" i="3"/>
  <c r="AE45" i="3"/>
  <c r="AE44" i="3"/>
  <c r="AE43" i="3"/>
  <c r="AE42" i="3"/>
  <c r="AE41" i="3"/>
  <c r="AE40" i="3"/>
  <c r="AE49" i="4"/>
  <c r="AE48" i="4"/>
  <c r="AE47" i="4"/>
  <c r="AE46" i="4"/>
  <c r="AE45" i="4"/>
  <c r="AE44" i="4"/>
  <c r="AE43" i="4"/>
  <c r="AE42" i="4"/>
  <c r="AE41" i="4"/>
  <c r="AE40" i="4"/>
  <c r="AE49" i="5"/>
  <c r="AE48" i="5"/>
  <c r="AE47" i="5"/>
  <c r="AE46" i="5"/>
  <c r="AE45" i="5"/>
  <c r="AE44" i="5"/>
  <c r="AE43" i="5"/>
  <c r="AE42" i="5"/>
  <c r="AE41" i="5"/>
  <c r="AE40" i="5"/>
  <c r="AE49" i="6"/>
  <c r="AE48" i="6"/>
  <c r="AE47" i="6"/>
  <c r="AE46" i="6"/>
  <c r="AE45" i="6"/>
  <c r="AE44" i="6"/>
  <c r="AE43" i="6"/>
  <c r="AE42" i="6"/>
  <c r="AE41" i="6"/>
  <c r="AE40" i="6"/>
  <c r="AE49" i="7"/>
  <c r="AE48" i="7"/>
  <c r="AE47" i="7"/>
  <c r="AE46" i="7"/>
  <c r="AE45" i="7"/>
  <c r="AE44" i="7"/>
  <c r="AE43" i="7"/>
  <c r="AE42" i="7"/>
  <c r="AE41" i="7"/>
  <c r="AE40" i="7"/>
  <c r="AE49" i="8"/>
  <c r="AE48" i="8"/>
  <c r="AE47" i="8"/>
  <c r="AE46" i="8"/>
  <c r="AE45" i="8"/>
  <c r="AE44" i="8"/>
  <c r="AE43" i="8"/>
  <c r="AE42" i="8"/>
  <c r="AE41" i="8"/>
  <c r="AE40" i="8"/>
  <c r="AE54" i="22"/>
  <c r="AE53" i="22"/>
  <c r="AE52" i="22"/>
  <c r="AE51" i="22"/>
  <c r="AE50" i="22"/>
  <c r="AE49" i="22"/>
  <c r="AE48" i="22"/>
  <c r="AE47" i="22"/>
  <c r="AE46" i="22"/>
  <c r="AE45" i="22"/>
  <c r="AE49" i="21"/>
  <c r="AE48" i="21"/>
  <c r="AE47" i="21"/>
  <c r="AE46" i="21"/>
  <c r="AE45" i="21"/>
  <c r="AE44" i="21"/>
  <c r="AE43" i="21"/>
  <c r="AE42" i="21"/>
  <c r="AE41" i="21"/>
  <c r="AE40" i="21"/>
  <c r="AE49" i="20"/>
  <c r="AE48" i="20"/>
  <c r="AE47" i="20"/>
  <c r="AE46" i="20"/>
  <c r="AE45" i="20"/>
  <c r="AE44" i="20"/>
  <c r="AE43" i="20"/>
  <c r="AE42" i="20"/>
  <c r="AE41" i="20"/>
  <c r="AE40" i="20"/>
  <c r="AE49" i="19"/>
  <c r="AE48" i="19"/>
  <c r="AE47" i="19"/>
  <c r="AE46" i="19"/>
  <c r="AE45" i="19"/>
  <c r="AE44" i="19"/>
  <c r="AE43" i="19"/>
  <c r="AE42" i="19"/>
  <c r="AE41" i="19"/>
  <c r="AE40" i="19"/>
  <c r="AE49" i="18"/>
  <c r="AE48" i="18"/>
  <c r="AE47" i="18"/>
  <c r="AE46" i="18"/>
  <c r="AE45" i="18"/>
  <c r="AE44" i="18"/>
  <c r="AE43" i="18"/>
  <c r="AE42" i="18"/>
  <c r="AE41" i="18"/>
  <c r="AE40" i="18"/>
  <c r="AE49" i="17"/>
  <c r="AE48" i="17"/>
  <c r="AE47" i="17"/>
  <c r="AE46" i="17"/>
  <c r="AE45" i="17"/>
  <c r="AE44" i="17"/>
  <c r="AE43" i="17"/>
  <c r="AE42" i="17"/>
  <c r="AE41" i="17"/>
  <c r="AE40" i="17"/>
  <c r="AE49" i="16"/>
  <c r="AE48" i="16"/>
  <c r="AE47" i="16"/>
  <c r="AE46" i="16"/>
  <c r="AE45" i="16"/>
  <c r="AE44" i="16"/>
  <c r="AE43" i="16"/>
  <c r="AE42" i="16"/>
  <c r="AE41" i="16"/>
  <c r="AE40" i="16"/>
  <c r="AE49" i="15"/>
  <c r="AE48" i="15"/>
  <c r="AE47" i="15"/>
  <c r="AE46" i="15"/>
  <c r="AE45" i="15"/>
  <c r="AE44" i="15"/>
  <c r="AE43" i="15"/>
  <c r="AE42" i="15"/>
  <c r="AE41" i="15"/>
  <c r="AE40" i="15"/>
  <c r="AE49" i="14"/>
  <c r="AE48" i="14"/>
  <c r="AE47" i="14"/>
  <c r="AE46" i="14"/>
  <c r="AE45" i="14"/>
  <c r="AE44" i="14"/>
  <c r="AE43" i="14"/>
  <c r="AE42" i="14"/>
  <c r="AE41" i="14"/>
  <c r="AE40" i="14"/>
  <c r="AE49" i="13"/>
  <c r="AE48" i="13"/>
  <c r="AE47" i="13"/>
  <c r="AE46" i="13"/>
  <c r="AE45" i="13"/>
  <c r="AE44" i="13"/>
  <c r="AE43" i="13"/>
  <c r="AE42" i="13"/>
  <c r="AE41" i="13"/>
  <c r="AE40" i="13"/>
  <c r="AE49" i="12"/>
  <c r="AE48" i="12"/>
  <c r="AE47" i="12"/>
  <c r="AE46" i="12"/>
  <c r="AE45" i="12"/>
  <c r="AE44" i="12"/>
  <c r="AE43" i="12"/>
  <c r="AE42" i="12"/>
  <c r="AE41" i="12"/>
  <c r="AE40" i="12"/>
  <c r="AE49" i="11"/>
  <c r="AE48" i="11"/>
  <c r="AE47" i="11"/>
  <c r="AE46" i="11"/>
  <c r="AE45" i="11"/>
  <c r="AE44" i="11"/>
  <c r="AE43" i="11"/>
  <c r="AE42" i="11"/>
  <c r="AE41" i="11"/>
  <c r="AE40" i="11"/>
  <c r="AE49" i="10"/>
  <c r="AE48" i="10"/>
  <c r="AE47" i="10"/>
  <c r="AE46" i="10"/>
  <c r="AE45" i="10"/>
  <c r="AE44" i="10"/>
  <c r="AE43" i="10"/>
  <c r="AE42" i="10"/>
  <c r="AE41" i="10"/>
  <c r="AE40" i="10"/>
  <c r="AE49" i="9"/>
  <c r="AE48" i="9"/>
  <c r="AE47" i="9"/>
  <c r="AE46" i="9"/>
  <c r="AE45" i="9"/>
  <c r="AE44" i="9"/>
  <c r="AE43" i="9"/>
  <c r="AE42" i="9"/>
  <c r="AE41" i="9"/>
  <c r="AE40" i="9"/>
  <c r="AE49" i="33"/>
  <c r="AE48" i="33"/>
  <c r="AE47" i="33"/>
  <c r="AE46" i="33"/>
  <c r="AE45" i="33"/>
  <c r="AE44" i="33"/>
  <c r="AE43" i="33"/>
  <c r="AE42" i="33"/>
  <c r="AE41" i="33"/>
  <c r="AE40" i="33"/>
  <c r="AE49" i="32"/>
  <c r="AE48" i="32"/>
  <c r="AE47" i="32"/>
  <c r="AE46" i="32"/>
  <c r="AE45" i="32"/>
  <c r="AE44" i="32"/>
  <c r="AE43" i="32"/>
  <c r="AE42" i="32"/>
  <c r="AE41" i="32"/>
  <c r="AE40" i="32"/>
  <c r="AE49" i="31"/>
  <c r="AE48" i="31"/>
  <c r="AE47" i="31"/>
  <c r="AE46" i="31"/>
  <c r="AE45" i="31"/>
  <c r="AE44" i="31"/>
  <c r="AE43" i="31"/>
  <c r="AE42" i="31"/>
  <c r="AE41" i="31"/>
  <c r="AE40" i="31"/>
  <c r="AE49" i="30"/>
  <c r="AE48" i="30"/>
  <c r="AE47" i="30"/>
  <c r="AE46" i="30"/>
  <c r="AE45" i="30"/>
  <c r="AE44" i="30"/>
  <c r="AE43" i="30"/>
  <c r="AE42" i="30"/>
  <c r="AE41" i="30"/>
  <c r="AE40" i="30"/>
  <c r="AE49" i="29"/>
  <c r="AE48" i="29"/>
  <c r="AE47" i="29"/>
  <c r="AE46" i="29"/>
  <c r="AE45" i="29"/>
  <c r="AE44" i="29"/>
  <c r="AE43" i="29"/>
  <c r="AE42" i="29"/>
  <c r="AE41" i="29"/>
  <c r="AE40" i="29"/>
  <c r="AE49" i="28"/>
  <c r="AE48" i="28"/>
  <c r="AE47" i="28"/>
  <c r="AE46" i="28"/>
  <c r="AE45" i="28"/>
  <c r="AE44" i="28"/>
  <c r="AE43" i="28"/>
  <c r="AE42" i="28"/>
  <c r="AE41" i="28"/>
  <c r="AE40" i="28"/>
  <c r="AE49" i="27"/>
  <c r="AE48" i="27"/>
  <c r="AE47" i="27"/>
  <c r="AE46" i="27"/>
  <c r="AE45" i="27"/>
  <c r="AE44" i="27"/>
  <c r="AE43" i="27"/>
  <c r="AE42" i="27"/>
  <c r="AE41" i="27"/>
  <c r="AE40" i="27"/>
  <c r="AE49" i="26"/>
  <c r="AE48" i="26"/>
  <c r="AE47" i="26"/>
  <c r="AE46" i="26"/>
  <c r="AE45" i="26"/>
  <c r="AE44" i="26"/>
  <c r="AE43" i="26"/>
  <c r="AE42" i="26"/>
  <c r="AE41" i="26"/>
  <c r="AE40" i="26"/>
  <c r="AE49" i="25"/>
  <c r="AE48" i="25"/>
  <c r="AE47" i="25"/>
  <c r="AE46" i="25"/>
  <c r="AE45" i="25"/>
  <c r="AE44" i="25"/>
  <c r="AE43" i="25"/>
  <c r="AE42" i="25"/>
  <c r="AE41" i="25"/>
  <c r="AE40" i="25"/>
  <c r="AE49" i="24"/>
  <c r="AE48" i="24"/>
  <c r="AE47" i="24"/>
  <c r="AE46" i="24"/>
  <c r="AE45" i="24"/>
  <c r="AE44" i="24"/>
  <c r="AE43" i="24"/>
  <c r="AE42" i="24"/>
  <c r="AE41" i="24"/>
  <c r="AE40" i="24"/>
  <c r="AE49" i="23"/>
  <c r="AE48" i="23"/>
  <c r="AE47" i="23"/>
  <c r="AE46" i="23"/>
  <c r="AE45" i="23"/>
  <c r="AE44" i="23"/>
  <c r="AE43" i="23"/>
  <c r="AE42" i="23"/>
  <c r="AE41" i="23"/>
  <c r="AE40" i="23"/>
  <c r="AE49" i="42"/>
  <c r="AE48" i="42"/>
  <c r="AE47" i="42"/>
  <c r="AE46" i="42"/>
  <c r="AE45" i="42"/>
  <c r="AE44" i="42"/>
  <c r="AE43" i="42"/>
  <c r="AE42" i="42"/>
  <c r="AE41" i="42"/>
  <c r="AE40" i="42"/>
  <c r="AE49" i="41"/>
  <c r="AE48" i="41"/>
  <c r="AE47" i="41"/>
  <c r="AE46" i="41"/>
  <c r="AE45" i="41"/>
  <c r="AE44" i="41"/>
  <c r="AE43" i="41"/>
  <c r="AE42" i="41"/>
  <c r="AE41" i="41"/>
  <c r="AE40" i="41"/>
  <c r="AE49" i="40"/>
  <c r="AE48" i="40"/>
  <c r="AE47" i="40"/>
  <c r="AE46" i="40"/>
  <c r="AE45" i="40"/>
  <c r="AE44" i="40"/>
  <c r="AE43" i="40"/>
  <c r="AE42" i="40"/>
  <c r="AE41" i="40"/>
  <c r="AE40" i="40"/>
  <c r="AE49" i="39"/>
  <c r="AE48" i="39"/>
  <c r="AE47" i="39"/>
  <c r="AE46" i="39"/>
  <c r="AE45" i="39"/>
  <c r="AE44" i="39"/>
  <c r="AE43" i="39"/>
  <c r="AE42" i="39"/>
  <c r="AE41" i="39"/>
  <c r="AE40" i="39"/>
  <c r="AE49" i="38"/>
  <c r="AE48" i="38"/>
  <c r="AE47" i="38"/>
  <c r="AE46" i="38"/>
  <c r="AE45" i="38"/>
  <c r="AE44" i="38"/>
  <c r="AE43" i="38"/>
  <c r="AE42" i="38"/>
  <c r="AE41" i="38"/>
  <c r="AE40" i="38"/>
  <c r="AE49" i="37"/>
  <c r="AE48" i="37"/>
  <c r="AE47" i="37"/>
  <c r="AE46" i="37"/>
  <c r="AE45" i="37"/>
  <c r="AE44" i="37"/>
  <c r="AE43" i="37"/>
  <c r="AE42" i="37"/>
  <c r="AE41" i="37"/>
  <c r="AE40" i="37"/>
  <c r="AE49" i="36"/>
  <c r="AE48" i="36"/>
  <c r="AE47" i="36"/>
  <c r="AE46" i="36"/>
  <c r="AE45" i="36"/>
  <c r="AE44" i="36"/>
  <c r="AE43" i="36"/>
  <c r="AE42" i="36"/>
  <c r="AE41" i="36"/>
  <c r="AE40" i="36"/>
  <c r="AE49" i="35"/>
  <c r="AE48" i="35"/>
  <c r="AE47" i="35"/>
  <c r="AE46" i="35"/>
  <c r="AE45" i="35"/>
  <c r="AE44" i="35"/>
  <c r="AE43" i="35"/>
  <c r="AE42" i="35"/>
  <c r="AE41" i="35"/>
  <c r="AE40" i="35"/>
  <c r="AE49" i="34"/>
  <c r="AE48" i="34"/>
  <c r="AE47" i="34"/>
  <c r="AE46" i="34"/>
  <c r="AE45" i="34"/>
  <c r="AE44" i="34"/>
  <c r="AE43" i="34"/>
  <c r="AE42" i="34"/>
  <c r="AE41" i="34"/>
  <c r="AE40" i="34"/>
  <c r="AE49" i="47"/>
  <c r="AE48" i="47"/>
  <c r="AE47" i="47"/>
  <c r="AE46" i="47"/>
  <c r="AE45" i="47"/>
  <c r="AE44" i="47"/>
  <c r="AE43" i="47"/>
  <c r="AE42" i="47"/>
  <c r="AE41" i="47"/>
  <c r="AE40" i="47"/>
  <c r="AE49" i="46"/>
  <c r="AE48" i="46"/>
  <c r="AE47" i="46"/>
  <c r="AE46" i="46"/>
  <c r="AE45" i="46"/>
  <c r="AE44" i="46"/>
  <c r="AE43" i="46"/>
  <c r="AE42" i="46"/>
  <c r="AE41" i="46"/>
  <c r="AE40" i="46"/>
  <c r="AE49" i="45"/>
  <c r="AE48" i="45"/>
  <c r="AE47" i="45"/>
  <c r="AE46" i="45"/>
  <c r="AE45" i="45"/>
  <c r="AE44" i="45"/>
  <c r="AE43" i="45"/>
  <c r="AE42" i="45"/>
  <c r="AE41" i="45"/>
  <c r="AE40" i="45"/>
  <c r="AE49" i="44"/>
  <c r="AE48" i="44"/>
  <c r="AE47" i="44"/>
  <c r="AE46" i="44"/>
  <c r="AE45" i="44"/>
  <c r="AE44" i="44"/>
  <c r="AE43" i="44"/>
  <c r="AE42" i="44"/>
  <c r="AE41" i="44"/>
  <c r="AE40" i="44"/>
  <c r="AE49" i="43"/>
  <c r="AE48" i="43"/>
  <c r="AE47" i="43"/>
  <c r="AE46" i="43"/>
  <c r="AE45" i="43"/>
  <c r="AE44" i="43"/>
  <c r="AE43" i="43"/>
  <c r="AE42" i="43"/>
  <c r="AE41" i="43"/>
  <c r="AE40" i="43"/>
  <c r="AE49" i="51"/>
  <c r="AE48" i="51"/>
  <c r="AE47" i="51"/>
  <c r="AE46" i="51"/>
  <c r="AE45" i="51"/>
  <c r="AE44" i="51"/>
  <c r="AE43" i="51"/>
  <c r="AE42" i="51"/>
  <c r="AE41" i="51"/>
  <c r="AE40" i="51"/>
  <c r="AE49" i="49"/>
  <c r="AE48" i="49"/>
  <c r="AE47" i="49"/>
  <c r="AE46" i="49"/>
  <c r="AE45" i="49"/>
  <c r="AE44" i="49"/>
  <c r="AE43" i="49"/>
  <c r="AE42" i="49"/>
  <c r="AE41" i="49"/>
  <c r="AE40" i="49"/>
  <c r="AE49" i="48"/>
  <c r="AE48" i="48"/>
  <c r="AE47" i="48"/>
  <c r="AE46" i="48"/>
  <c r="AE45" i="48"/>
  <c r="AE44" i="48"/>
  <c r="AE43" i="48"/>
  <c r="AE42" i="48"/>
  <c r="AE41" i="48"/>
  <c r="AE40" i="48"/>
  <c r="AE49" i="50"/>
  <c r="AE48" i="50"/>
  <c r="AE47" i="50"/>
  <c r="AE46" i="50"/>
  <c r="AE45" i="50"/>
  <c r="AE44" i="50"/>
  <c r="AE43" i="50"/>
  <c r="AE42" i="50"/>
  <c r="AE41" i="50"/>
  <c r="AE40" i="50"/>
  <c r="AE49" i="53"/>
  <c r="AE48" i="53"/>
  <c r="AE47" i="53"/>
  <c r="AE46" i="53"/>
  <c r="AE45" i="53"/>
  <c r="AE44" i="53"/>
  <c r="AE43" i="53"/>
  <c r="AE42" i="53"/>
  <c r="AE41" i="53"/>
  <c r="AE40" i="53"/>
  <c r="AE49" i="54"/>
  <c r="AE48" i="54"/>
  <c r="AE47" i="54"/>
  <c r="AE46" i="54"/>
  <c r="AE45" i="54"/>
  <c r="AE44" i="54"/>
  <c r="AE43" i="54"/>
  <c r="AE42" i="54"/>
  <c r="AE41" i="54"/>
  <c r="AE40" i="54"/>
  <c r="AE49" i="55"/>
  <c r="AE48" i="55"/>
  <c r="AE47" i="55"/>
  <c r="AE46" i="55"/>
  <c r="AE45" i="55"/>
  <c r="AE44" i="55"/>
  <c r="AE43" i="55"/>
  <c r="AE42" i="55"/>
  <c r="AE41" i="55"/>
  <c r="AE40" i="55"/>
  <c r="AE49" i="56"/>
  <c r="AE48" i="56"/>
  <c r="AE47" i="56"/>
  <c r="AE46" i="56"/>
  <c r="AE45" i="56"/>
  <c r="AE44" i="56"/>
  <c r="AE43" i="56"/>
  <c r="AE42" i="56"/>
  <c r="AE41" i="56"/>
  <c r="AE40" i="56"/>
  <c r="AE49" i="57"/>
  <c r="AE48" i="57"/>
  <c r="AE47" i="57"/>
  <c r="AE46" i="57"/>
  <c r="AE45" i="57"/>
  <c r="AE44" i="57"/>
  <c r="AE43" i="57"/>
  <c r="AE42" i="57"/>
  <c r="AE41" i="57"/>
  <c r="AE40" i="57"/>
  <c r="AE49" i="58"/>
  <c r="AE48" i="58"/>
  <c r="AE47" i="58"/>
  <c r="AE46" i="58"/>
  <c r="AE45" i="58"/>
  <c r="AE44" i="58"/>
  <c r="AE43" i="58"/>
  <c r="AE42" i="58"/>
  <c r="AE41" i="58"/>
  <c r="AE40" i="58"/>
  <c r="AE49" i="59"/>
  <c r="AE48" i="59"/>
  <c r="AE47" i="59"/>
  <c r="AE46" i="59"/>
  <c r="AE45" i="59"/>
  <c r="AE44" i="59"/>
  <c r="AE43" i="59"/>
  <c r="AE42" i="59"/>
  <c r="AE41" i="59"/>
  <c r="AE40" i="59"/>
  <c r="AE49" i="60"/>
  <c r="AE48" i="60"/>
  <c r="AE47" i="60"/>
  <c r="AE46" i="60"/>
  <c r="AE45" i="60"/>
  <c r="AE44" i="60"/>
  <c r="AE43" i="60"/>
  <c r="AE42" i="60"/>
  <c r="AE41" i="60"/>
  <c r="AE40" i="60"/>
  <c r="AE49" i="61"/>
  <c r="AE48" i="61"/>
  <c r="AE47" i="61"/>
  <c r="AE46" i="61"/>
  <c r="AE45" i="61"/>
  <c r="AE44" i="61"/>
  <c r="AE43" i="61"/>
  <c r="AE42" i="61"/>
  <c r="AE41" i="61"/>
  <c r="AE40" i="61"/>
  <c r="AE49" i="62"/>
  <c r="AE48" i="62"/>
  <c r="AE47" i="62"/>
  <c r="AE46" i="62"/>
  <c r="AE45" i="62"/>
  <c r="AE44" i="62"/>
  <c r="AE43" i="62"/>
  <c r="AE42" i="62"/>
  <c r="AE41" i="62"/>
  <c r="AE40" i="62"/>
  <c r="AE49" i="67"/>
  <c r="AE48" i="67"/>
  <c r="AE47" i="67"/>
  <c r="AE46" i="67"/>
  <c r="AE45" i="67"/>
  <c r="AE44" i="67"/>
  <c r="AE43" i="67"/>
  <c r="AE42" i="67"/>
  <c r="AE41" i="67"/>
  <c r="AE40" i="67"/>
  <c r="AE49" i="68"/>
  <c r="AE48" i="68"/>
  <c r="AE47" i="68"/>
  <c r="AE46" i="68"/>
  <c r="AE45" i="68"/>
  <c r="AE44" i="68"/>
  <c r="AE43" i="68"/>
  <c r="AE42" i="68"/>
  <c r="AE41" i="68"/>
  <c r="AE40" i="68"/>
  <c r="AE49" i="69"/>
  <c r="AE48" i="69"/>
  <c r="AE47" i="69"/>
  <c r="AE46" i="69"/>
  <c r="AE45" i="69"/>
  <c r="AE44" i="69"/>
  <c r="AE43" i="69"/>
  <c r="AE42" i="69"/>
  <c r="AE41" i="69"/>
  <c r="AE40" i="69"/>
  <c r="AE49" i="70"/>
  <c r="AE48" i="70"/>
  <c r="AE47" i="70"/>
  <c r="AE46" i="70"/>
  <c r="AE45" i="70"/>
  <c r="AE44" i="70"/>
  <c r="AE43" i="70"/>
  <c r="AE42" i="70"/>
  <c r="AE41" i="70"/>
  <c r="AE40" i="70"/>
  <c r="AE49" i="2"/>
  <c r="AE48" i="2"/>
  <c r="AE47" i="2"/>
  <c r="AE46" i="2"/>
  <c r="AE45" i="2"/>
  <c r="AE44" i="2"/>
  <c r="AE43" i="2"/>
  <c r="AE42" i="2"/>
  <c r="AE41" i="2"/>
  <c r="AE40" i="2"/>
  <c r="B7" i="18"/>
  <c r="A5" i="19"/>
  <c r="AE34" i="3"/>
  <c r="AE33" i="3"/>
  <c r="AE32" i="3"/>
  <c r="AE31" i="3"/>
  <c r="AE30" i="3"/>
  <c r="AE29" i="3"/>
  <c r="AE28" i="3"/>
  <c r="AE27" i="3"/>
  <c r="AE26" i="3"/>
  <c r="AE25" i="3"/>
  <c r="AE24" i="3"/>
  <c r="AE23" i="3"/>
  <c r="AE22" i="3"/>
  <c r="AE21" i="3"/>
  <c r="AE20" i="3"/>
  <c r="AE19" i="3"/>
  <c r="AE18" i="3"/>
  <c r="AE17" i="3"/>
  <c r="AE16" i="3"/>
  <c r="AE15" i="3"/>
  <c r="AE14" i="3"/>
  <c r="AE13" i="3"/>
  <c r="AE12" i="3"/>
  <c r="AE11" i="3"/>
  <c r="AE34" i="4"/>
  <c r="AE33" i="4"/>
  <c r="AE32" i="4"/>
  <c r="AE31" i="4"/>
  <c r="AE30" i="4"/>
  <c r="AE29" i="4"/>
  <c r="AE28" i="4"/>
  <c r="AE27" i="4"/>
  <c r="AE26" i="4"/>
  <c r="AE25" i="4"/>
  <c r="AE24" i="4"/>
  <c r="AE23" i="4"/>
  <c r="AE22" i="4"/>
  <c r="AE21" i="4"/>
  <c r="AE20" i="4"/>
  <c r="AE19" i="4"/>
  <c r="AE18" i="4"/>
  <c r="AE17" i="4"/>
  <c r="AE16" i="4"/>
  <c r="AE15" i="4"/>
  <c r="AE14" i="4"/>
  <c r="AE13" i="4"/>
  <c r="AE12" i="4"/>
  <c r="AE11" i="4"/>
  <c r="AE34" i="5"/>
  <c r="AE33" i="5"/>
  <c r="AE32" i="5"/>
  <c r="AE31" i="5"/>
  <c r="AE30" i="5"/>
  <c r="AE29" i="5"/>
  <c r="AE28" i="5"/>
  <c r="AE27" i="5"/>
  <c r="AE26" i="5"/>
  <c r="AE25" i="5"/>
  <c r="AE24" i="5"/>
  <c r="AE23" i="5"/>
  <c r="AE22" i="5"/>
  <c r="AE21" i="5"/>
  <c r="AE20" i="5"/>
  <c r="AE19" i="5"/>
  <c r="AE18" i="5"/>
  <c r="AE17" i="5"/>
  <c r="AE16" i="5"/>
  <c r="AE15" i="5"/>
  <c r="AE14" i="5"/>
  <c r="AE13" i="5"/>
  <c r="AE12" i="5"/>
  <c r="AE11" i="5"/>
  <c r="AE34" i="6"/>
  <c r="AE33" i="6"/>
  <c r="AE32" i="6"/>
  <c r="AE31" i="6"/>
  <c r="AE30" i="6"/>
  <c r="AE29" i="6"/>
  <c r="AE28" i="6"/>
  <c r="AE27" i="6"/>
  <c r="AE26" i="6"/>
  <c r="AE25" i="6"/>
  <c r="AE24" i="6"/>
  <c r="AE23" i="6"/>
  <c r="AE22" i="6"/>
  <c r="AE21" i="6"/>
  <c r="AE20" i="6"/>
  <c r="AE19" i="6"/>
  <c r="AE18" i="6"/>
  <c r="AE17" i="6"/>
  <c r="AE16" i="6"/>
  <c r="AE15" i="6"/>
  <c r="AE14" i="6"/>
  <c r="AE13" i="6"/>
  <c r="AE12" i="6"/>
  <c r="AE11" i="6"/>
  <c r="AE34" i="7"/>
  <c r="AE33" i="7"/>
  <c r="AE32" i="7"/>
  <c r="AE31" i="7"/>
  <c r="AE30" i="7"/>
  <c r="AE29" i="7"/>
  <c r="AE28" i="7"/>
  <c r="AE27" i="7"/>
  <c r="AE26" i="7"/>
  <c r="AE25" i="7"/>
  <c r="AE24" i="7"/>
  <c r="AE23" i="7"/>
  <c r="AE22" i="7"/>
  <c r="AE21" i="7"/>
  <c r="AE20" i="7"/>
  <c r="AE19" i="7"/>
  <c r="AE18" i="7"/>
  <c r="AE17" i="7"/>
  <c r="AE16" i="7"/>
  <c r="AE15" i="7"/>
  <c r="AE14" i="7"/>
  <c r="AE13" i="7"/>
  <c r="AE12" i="7"/>
  <c r="AE11" i="7"/>
  <c r="AE34" i="8"/>
  <c r="AE33" i="8"/>
  <c r="AE32" i="8"/>
  <c r="AE31" i="8"/>
  <c r="AE30" i="8"/>
  <c r="AE29" i="8"/>
  <c r="AE28" i="8"/>
  <c r="AE27" i="8"/>
  <c r="AE26" i="8"/>
  <c r="AE25" i="8"/>
  <c r="AE24" i="8"/>
  <c r="AE23" i="8"/>
  <c r="AE22" i="8"/>
  <c r="AE21" i="8"/>
  <c r="AE20" i="8"/>
  <c r="AE19" i="8"/>
  <c r="AE18" i="8"/>
  <c r="AE17" i="8"/>
  <c r="AE16" i="8"/>
  <c r="AE15" i="8"/>
  <c r="AE14" i="8"/>
  <c r="AE13" i="8"/>
  <c r="AE12" i="8"/>
  <c r="AE11" i="8"/>
  <c r="AE39" i="22"/>
  <c r="AE33" i="22"/>
  <c r="R33" i="22"/>
  <c r="AE32" i="22"/>
  <c r="R32" i="22"/>
  <c r="AE31" i="22"/>
  <c r="R31" i="22"/>
  <c r="AE30" i="22"/>
  <c r="R30" i="22"/>
  <c r="AE29" i="22"/>
  <c r="R29" i="22"/>
  <c r="AE28" i="22"/>
  <c r="R28" i="22"/>
  <c r="AE27" i="22"/>
  <c r="R27" i="22"/>
  <c r="AE26" i="22"/>
  <c r="R26" i="22"/>
  <c r="AE25" i="22"/>
  <c r="R25" i="22"/>
  <c r="AE24" i="22"/>
  <c r="R24" i="22"/>
  <c r="AE23" i="22"/>
  <c r="R23" i="22"/>
  <c r="AE22" i="22"/>
  <c r="R22" i="22"/>
  <c r="AE21" i="22"/>
  <c r="R21" i="22"/>
  <c r="AE20" i="22"/>
  <c r="R20" i="22"/>
  <c r="AE19" i="22"/>
  <c r="R19" i="22"/>
  <c r="AE18" i="22"/>
  <c r="R18" i="22"/>
  <c r="AE17" i="22"/>
  <c r="R17" i="22"/>
  <c r="AE16" i="22"/>
  <c r="R16" i="22"/>
  <c r="AE15" i="22"/>
  <c r="R15" i="22"/>
  <c r="AE14" i="22"/>
  <c r="R14" i="22"/>
  <c r="AE13" i="22"/>
  <c r="R13" i="22"/>
  <c r="AE12" i="22"/>
  <c r="AE11" i="22"/>
  <c r="AE34" i="21"/>
  <c r="AE33" i="21"/>
  <c r="AE32" i="21"/>
  <c r="AE31" i="21"/>
  <c r="AE30" i="21"/>
  <c r="AE29" i="21"/>
  <c r="AE28" i="21"/>
  <c r="AE27" i="21"/>
  <c r="AE26" i="21"/>
  <c r="AE25" i="21"/>
  <c r="AE24" i="21"/>
  <c r="AE23" i="21"/>
  <c r="AE22" i="21"/>
  <c r="AE21" i="21"/>
  <c r="AE20" i="21"/>
  <c r="AE19" i="21"/>
  <c r="AE18" i="21"/>
  <c r="AE17" i="21"/>
  <c r="AE16" i="21"/>
  <c r="AE15" i="21"/>
  <c r="AE14" i="21"/>
  <c r="AE13" i="21"/>
  <c r="AE12" i="21"/>
  <c r="AE11" i="21"/>
  <c r="AE34" i="20"/>
  <c r="AE33" i="20"/>
  <c r="AE32" i="20"/>
  <c r="AE31" i="20"/>
  <c r="AE30" i="20"/>
  <c r="AE29" i="20"/>
  <c r="AE28" i="20"/>
  <c r="AE27" i="20"/>
  <c r="AE26" i="20"/>
  <c r="AE25" i="20"/>
  <c r="AE24" i="20"/>
  <c r="AE23" i="20"/>
  <c r="AE22" i="20"/>
  <c r="AE21" i="20"/>
  <c r="AE20" i="20"/>
  <c r="AE19" i="20"/>
  <c r="AE18" i="20"/>
  <c r="AE17" i="20"/>
  <c r="AE16" i="20"/>
  <c r="AE15" i="20"/>
  <c r="AE14" i="20"/>
  <c r="AE13" i="20"/>
  <c r="AE12" i="20"/>
  <c r="AE11" i="20"/>
  <c r="AE34" i="19"/>
  <c r="AE33" i="19"/>
  <c r="AE32" i="19"/>
  <c r="AE31" i="19"/>
  <c r="AE30" i="19"/>
  <c r="AE29" i="19"/>
  <c r="AE28" i="19"/>
  <c r="AE27" i="19"/>
  <c r="AE26" i="19"/>
  <c r="AE25" i="19"/>
  <c r="AE24" i="19"/>
  <c r="AE23" i="19"/>
  <c r="AE22" i="19"/>
  <c r="AE21" i="19"/>
  <c r="AE20" i="19"/>
  <c r="AE19" i="19"/>
  <c r="AE18" i="19"/>
  <c r="AE17" i="19"/>
  <c r="AE16" i="19"/>
  <c r="AE15" i="19"/>
  <c r="AE14" i="19"/>
  <c r="AE13" i="19"/>
  <c r="AE12" i="19"/>
  <c r="AE11" i="19"/>
  <c r="AE34" i="18"/>
  <c r="AE33" i="18"/>
  <c r="AE32" i="18"/>
  <c r="AE31" i="18"/>
  <c r="AE30" i="18"/>
  <c r="AE29" i="18"/>
  <c r="AE28" i="18"/>
  <c r="AE27" i="18"/>
  <c r="AE26" i="18"/>
  <c r="AE25" i="18"/>
  <c r="AE24" i="18"/>
  <c r="AE23" i="18"/>
  <c r="AE22" i="18"/>
  <c r="AE21" i="18"/>
  <c r="AE20" i="18"/>
  <c r="AE19" i="18"/>
  <c r="AE18" i="18"/>
  <c r="AE17" i="18"/>
  <c r="AE16" i="18"/>
  <c r="AE15" i="18"/>
  <c r="AE14" i="18"/>
  <c r="AE13" i="18"/>
  <c r="AE12" i="18"/>
  <c r="AE11" i="18"/>
  <c r="AE34" i="17"/>
  <c r="AE33" i="17"/>
  <c r="AE32" i="17"/>
  <c r="AE31" i="17"/>
  <c r="AE30" i="17"/>
  <c r="AE29" i="17"/>
  <c r="AE28" i="17"/>
  <c r="AE27" i="17"/>
  <c r="AE26" i="17"/>
  <c r="AE25" i="17"/>
  <c r="AE24" i="17"/>
  <c r="AE23" i="17"/>
  <c r="AE22" i="17"/>
  <c r="AE21" i="17"/>
  <c r="AE20" i="17"/>
  <c r="AE19" i="17"/>
  <c r="AE18" i="17"/>
  <c r="AE17" i="17"/>
  <c r="AE16" i="17"/>
  <c r="AE15" i="17"/>
  <c r="AE14" i="17"/>
  <c r="AE13" i="17"/>
  <c r="AE12" i="17"/>
  <c r="AE11" i="17"/>
  <c r="AE34" i="16"/>
  <c r="AE33" i="16"/>
  <c r="AE32" i="16"/>
  <c r="AE31" i="16"/>
  <c r="AE30" i="16"/>
  <c r="AE29" i="16"/>
  <c r="AE28" i="16"/>
  <c r="AE27" i="16"/>
  <c r="AE26" i="16"/>
  <c r="AE25" i="16"/>
  <c r="AE24" i="16"/>
  <c r="AE23" i="16"/>
  <c r="AE22" i="16"/>
  <c r="AE21" i="16"/>
  <c r="AE20" i="16"/>
  <c r="AE19" i="16"/>
  <c r="AE18" i="16"/>
  <c r="AE17" i="16"/>
  <c r="AE16" i="16"/>
  <c r="AE15" i="16"/>
  <c r="AE14" i="16"/>
  <c r="AE13" i="16"/>
  <c r="AE12" i="16"/>
  <c r="AE11" i="16"/>
  <c r="AE34" i="15"/>
  <c r="AE33" i="15"/>
  <c r="AE32" i="15"/>
  <c r="AE31" i="15"/>
  <c r="AE30" i="15"/>
  <c r="AE29" i="15"/>
  <c r="AE28" i="15"/>
  <c r="AE27" i="15"/>
  <c r="AE26" i="15"/>
  <c r="AE25" i="15"/>
  <c r="AE24" i="15"/>
  <c r="AE23" i="15"/>
  <c r="AE22" i="15"/>
  <c r="AE21" i="15"/>
  <c r="AE20" i="15"/>
  <c r="AE19" i="15"/>
  <c r="AE18" i="15"/>
  <c r="AE17" i="15"/>
  <c r="AE16" i="15"/>
  <c r="AE15" i="15"/>
  <c r="AE14" i="15"/>
  <c r="AE13" i="15"/>
  <c r="AE12" i="15"/>
  <c r="R12" i="15"/>
  <c r="R35" i="15"/>
  <c r="V40" i="15"/>
  <c r="S21" i="1"/>
  <c r="AE11" i="15"/>
  <c r="R11" i="15"/>
  <c r="AE34" i="14"/>
  <c r="AE33" i="14"/>
  <c r="AE32" i="14"/>
  <c r="AE31" i="14"/>
  <c r="AE30" i="14"/>
  <c r="AE29" i="14"/>
  <c r="AE28" i="14"/>
  <c r="AE27" i="14"/>
  <c r="AE26" i="14"/>
  <c r="AE25" i="14"/>
  <c r="AE24" i="14"/>
  <c r="AE23" i="14"/>
  <c r="AE22" i="14"/>
  <c r="AE21" i="14"/>
  <c r="AE20" i="14"/>
  <c r="AE19" i="14"/>
  <c r="AE18" i="14"/>
  <c r="AE17" i="14"/>
  <c r="AE16" i="14"/>
  <c r="AE15" i="14"/>
  <c r="AE14" i="14"/>
  <c r="AE13" i="14"/>
  <c r="AE12" i="14"/>
  <c r="AE11" i="14"/>
  <c r="AE34" i="13"/>
  <c r="AE33" i="13"/>
  <c r="AE32" i="13"/>
  <c r="AE31" i="13"/>
  <c r="AE30" i="13"/>
  <c r="AE29" i="13"/>
  <c r="AE28" i="13"/>
  <c r="AE27" i="13"/>
  <c r="AE26" i="13"/>
  <c r="AE25" i="13"/>
  <c r="AE24" i="13"/>
  <c r="AE23" i="13"/>
  <c r="AE22" i="13"/>
  <c r="AE21" i="13"/>
  <c r="AE20" i="13"/>
  <c r="AE19" i="13"/>
  <c r="AE18" i="13"/>
  <c r="AE17" i="13"/>
  <c r="AE16" i="13"/>
  <c r="AE15" i="13"/>
  <c r="AE14" i="13"/>
  <c r="AE13" i="13"/>
  <c r="AE12" i="13"/>
  <c r="AE11" i="13"/>
  <c r="AE34" i="12"/>
  <c r="AE33" i="12"/>
  <c r="AE32" i="12"/>
  <c r="AE31" i="12"/>
  <c r="AE30" i="12"/>
  <c r="AE29" i="12"/>
  <c r="AE28" i="12"/>
  <c r="AE27" i="12"/>
  <c r="AE26" i="12"/>
  <c r="AE25" i="12"/>
  <c r="AE24" i="12"/>
  <c r="AE23" i="12"/>
  <c r="AE22" i="12"/>
  <c r="AE21" i="12"/>
  <c r="AE20" i="12"/>
  <c r="AE19" i="12"/>
  <c r="AE18" i="12"/>
  <c r="AE17" i="12"/>
  <c r="AE16" i="12"/>
  <c r="AE15" i="12"/>
  <c r="AE14" i="12"/>
  <c r="AE13" i="12"/>
  <c r="AE12" i="12"/>
  <c r="AE11" i="12"/>
  <c r="AE34" i="11"/>
  <c r="AE33" i="11"/>
  <c r="AE32" i="11"/>
  <c r="AE31" i="11"/>
  <c r="AE30" i="11"/>
  <c r="AE29" i="11"/>
  <c r="AE28" i="11"/>
  <c r="AE27" i="11"/>
  <c r="AE26" i="11"/>
  <c r="AE25" i="11"/>
  <c r="AE24" i="11"/>
  <c r="AE23" i="11"/>
  <c r="AE22" i="11"/>
  <c r="AE21" i="11"/>
  <c r="AE20" i="11"/>
  <c r="AE19" i="11"/>
  <c r="AE18" i="11"/>
  <c r="AE17" i="11"/>
  <c r="AE16" i="11"/>
  <c r="AE15" i="11"/>
  <c r="AE14" i="11"/>
  <c r="AE13" i="11"/>
  <c r="AE12" i="11"/>
  <c r="AE11" i="11"/>
  <c r="AE34" i="10"/>
  <c r="AE33" i="10"/>
  <c r="AE32" i="10"/>
  <c r="AE31" i="10"/>
  <c r="AE30" i="10"/>
  <c r="AE29" i="10"/>
  <c r="AE28" i="10"/>
  <c r="AE27" i="10"/>
  <c r="AE26" i="10"/>
  <c r="AE25" i="10"/>
  <c r="AE24" i="10"/>
  <c r="AE23" i="10"/>
  <c r="AE22" i="10"/>
  <c r="AE21" i="10"/>
  <c r="AE20" i="10"/>
  <c r="AE19" i="10"/>
  <c r="AE18" i="10"/>
  <c r="AE17" i="10"/>
  <c r="AE16" i="10"/>
  <c r="AE15" i="10"/>
  <c r="AE14" i="10"/>
  <c r="AE13" i="10"/>
  <c r="AE12" i="10"/>
  <c r="AE11" i="10"/>
  <c r="AE34" i="9"/>
  <c r="AE33" i="9"/>
  <c r="AE32" i="9"/>
  <c r="AE31" i="9"/>
  <c r="AE30" i="9"/>
  <c r="AE29" i="9"/>
  <c r="AE28" i="9"/>
  <c r="AE27" i="9"/>
  <c r="AE26" i="9"/>
  <c r="AE25" i="9"/>
  <c r="AE24" i="9"/>
  <c r="AE23" i="9"/>
  <c r="AE22" i="9"/>
  <c r="AE21" i="9"/>
  <c r="AE20" i="9"/>
  <c r="AE19" i="9"/>
  <c r="AE18" i="9"/>
  <c r="AE17" i="9"/>
  <c r="AE16" i="9"/>
  <c r="AE15" i="9"/>
  <c r="AE14" i="9"/>
  <c r="AE13" i="9"/>
  <c r="AE12" i="9"/>
  <c r="AE11" i="9"/>
  <c r="AE34" i="33"/>
  <c r="AE33" i="33"/>
  <c r="AE32" i="33"/>
  <c r="AE31" i="33"/>
  <c r="AE30" i="33"/>
  <c r="AE29" i="33"/>
  <c r="AE28" i="33"/>
  <c r="AE27" i="33"/>
  <c r="AE26" i="33"/>
  <c r="AE25" i="33"/>
  <c r="AE24" i="33"/>
  <c r="AE23" i="33"/>
  <c r="AE22" i="33"/>
  <c r="AE21" i="33"/>
  <c r="AE20" i="33"/>
  <c r="AE19" i="33"/>
  <c r="AE18" i="33"/>
  <c r="AE17" i="33"/>
  <c r="AE16" i="33"/>
  <c r="AE15" i="33"/>
  <c r="AE14" i="33"/>
  <c r="AE13" i="33"/>
  <c r="AE12" i="33"/>
  <c r="AE11" i="33"/>
  <c r="AE34" i="32"/>
  <c r="AE33" i="32"/>
  <c r="AE32" i="32"/>
  <c r="AE31" i="32"/>
  <c r="AE30" i="32"/>
  <c r="AE29" i="32"/>
  <c r="AE28" i="32"/>
  <c r="AE27" i="32"/>
  <c r="AE26" i="32"/>
  <c r="AE25" i="32"/>
  <c r="AE24" i="32"/>
  <c r="AE23" i="32"/>
  <c r="AE22" i="32"/>
  <c r="AE21" i="32"/>
  <c r="AE20" i="32"/>
  <c r="AE19" i="32"/>
  <c r="AE18" i="32"/>
  <c r="AE17" i="32"/>
  <c r="AE16" i="32"/>
  <c r="AE15" i="32"/>
  <c r="AE14" i="32"/>
  <c r="AE13" i="32"/>
  <c r="AE12" i="32"/>
  <c r="AE11" i="32"/>
  <c r="AE34" i="31"/>
  <c r="AE33" i="31"/>
  <c r="AE32" i="31"/>
  <c r="AE31" i="31"/>
  <c r="AE30" i="31"/>
  <c r="AE29" i="31"/>
  <c r="AE28" i="31"/>
  <c r="AE27" i="31"/>
  <c r="AE26" i="31"/>
  <c r="AE25" i="31"/>
  <c r="AE24" i="31"/>
  <c r="AE23" i="31"/>
  <c r="AE22" i="31"/>
  <c r="AE21" i="31"/>
  <c r="AE20" i="31"/>
  <c r="AE19" i="31"/>
  <c r="AE18" i="31"/>
  <c r="AE17" i="31"/>
  <c r="AE16" i="31"/>
  <c r="AE15" i="31"/>
  <c r="AE14" i="31"/>
  <c r="AE13" i="31"/>
  <c r="AE12" i="31"/>
  <c r="AE11" i="31"/>
  <c r="AE34" i="30"/>
  <c r="AE33" i="30"/>
  <c r="AE32" i="30"/>
  <c r="AE31" i="30"/>
  <c r="AE30" i="30"/>
  <c r="AE29" i="30"/>
  <c r="AE28" i="30"/>
  <c r="AE27" i="30"/>
  <c r="AE26" i="30"/>
  <c r="AE25" i="30"/>
  <c r="AE24" i="30"/>
  <c r="AE23" i="30"/>
  <c r="AE22" i="30"/>
  <c r="AE21" i="30"/>
  <c r="AE20" i="30"/>
  <c r="AE19" i="30"/>
  <c r="AE18" i="30"/>
  <c r="AE17" i="30"/>
  <c r="AE16" i="30"/>
  <c r="AE15" i="30"/>
  <c r="AE14" i="30"/>
  <c r="AE13" i="30"/>
  <c r="AE12" i="30"/>
  <c r="AE11" i="30"/>
  <c r="AE34" i="29"/>
  <c r="AE33" i="29"/>
  <c r="AE32" i="29"/>
  <c r="AE31" i="29"/>
  <c r="AE30" i="29"/>
  <c r="AE29" i="29"/>
  <c r="AE28" i="29"/>
  <c r="AE27" i="29"/>
  <c r="AE26" i="29"/>
  <c r="AE25" i="29"/>
  <c r="AE24" i="29"/>
  <c r="AE23" i="29"/>
  <c r="AE22" i="29"/>
  <c r="AE21" i="29"/>
  <c r="AE20" i="29"/>
  <c r="AE19" i="29"/>
  <c r="AE18" i="29"/>
  <c r="AE17" i="29"/>
  <c r="AE16" i="29"/>
  <c r="AE15" i="29"/>
  <c r="AE14" i="29"/>
  <c r="AE13" i="29"/>
  <c r="AE12" i="29"/>
  <c r="AE11" i="29"/>
  <c r="AE34" i="28"/>
  <c r="AE33" i="28"/>
  <c r="AE32" i="28"/>
  <c r="AE31" i="28"/>
  <c r="AE30" i="28"/>
  <c r="AE29" i="28"/>
  <c r="AE28" i="28"/>
  <c r="AE27" i="28"/>
  <c r="AE26" i="28"/>
  <c r="AE25" i="28"/>
  <c r="AE24" i="28"/>
  <c r="AE23" i="28"/>
  <c r="AE22" i="28"/>
  <c r="AE21" i="28"/>
  <c r="AE20" i="28"/>
  <c r="AE19" i="28"/>
  <c r="AE18" i="28"/>
  <c r="AE17" i="28"/>
  <c r="AE16" i="28"/>
  <c r="AE15" i="28"/>
  <c r="AE14" i="28"/>
  <c r="AE13" i="28"/>
  <c r="AE12" i="28"/>
  <c r="AE11" i="28"/>
  <c r="AE34" i="27"/>
  <c r="AE33" i="27"/>
  <c r="AE32" i="27"/>
  <c r="AE31" i="27"/>
  <c r="AE30" i="27"/>
  <c r="AE29" i="27"/>
  <c r="AE28" i="27"/>
  <c r="AE27" i="27"/>
  <c r="AE26" i="27"/>
  <c r="AE25" i="27"/>
  <c r="AE24" i="27"/>
  <c r="AE23" i="27"/>
  <c r="AE22" i="27"/>
  <c r="AE21" i="27"/>
  <c r="AE20" i="27"/>
  <c r="AE19" i="27"/>
  <c r="AE18" i="27"/>
  <c r="AE17" i="27"/>
  <c r="AE16" i="27"/>
  <c r="AE15" i="27"/>
  <c r="AE14" i="27"/>
  <c r="AE13" i="27"/>
  <c r="AE12" i="27"/>
  <c r="AE11" i="27"/>
  <c r="AE34" i="26"/>
  <c r="AE33" i="26"/>
  <c r="AE32" i="26"/>
  <c r="AE31" i="26"/>
  <c r="AE30" i="26"/>
  <c r="AE29" i="26"/>
  <c r="AE28" i="26"/>
  <c r="AE27" i="26"/>
  <c r="AE26" i="26"/>
  <c r="AE25" i="26"/>
  <c r="AE24" i="26"/>
  <c r="AE23" i="26"/>
  <c r="AE22" i="26"/>
  <c r="AE21" i="26"/>
  <c r="AE20" i="26"/>
  <c r="AE19" i="26"/>
  <c r="AE18" i="26"/>
  <c r="AE17" i="26"/>
  <c r="AE16" i="26"/>
  <c r="AE15" i="26"/>
  <c r="AE14" i="26"/>
  <c r="AE13" i="26"/>
  <c r="AE12" i="26"/>
  <c r="AE11" i="26"/>
  <c r="AE34" i="25"/>
  <c r="AE33" i="25"/>
  <c r="AE32" i="25"/>
  <c r="AE31" i="25"/>
  <c r="AE30" i="25"/>
  <c r="AE29" i="25"/>
  <c r="AE28" i="25"/>
  <c r="AE27" i="25"/>
  <c r="AE26" i="25"/>
  <c r="AE25" i="25"/>
  <c r="AE24" i="25"/>
  <c r="AE23" i="25"/>
  <c r="AE22" i="25"/>
  <c r="AE21" i="25"/>
  <c r="AE20" i="25"/>
  <c r="AE19" i="25"/>
  <c r="AE18" i="25"/>
  <c r="AE17" i="25"/>
  <c r="AE16" i="25"/>
  <c r="AE15" i="25"/>
  <c r="AE14" i="25"/>
  <c r="AE13" i="25"/>
  <c r="AE12" i="25"/>
  <c r="AE11" i="25"/>
  <c r="AE34" i="24"/>
  <c r="AE33" i="24"/>
  <c r="AE32" i="24"/>
  <c r="AE31" i="24"/>
  <c r="AE30" i="24"/>
  <c r="AE29" i="24"/>
  <c r="AE28" i="24"/>
  <c r="AE27" i="24"/>
  <c r="AE26" i="24"/>
  <c r="AE25" i="24"/>
  <c r="AE24" i="24"/>
  <c r="AE23" i="24"/>
  <c r="AE22" i="24"/>
  <c r="AE21" i="24"/>
  <c r="AE20" i="24"/>
  <c r="AE19" i="24"/>
  <c r="AE18" i="24"/>
  <c r="AE17" i="24"/>
  <c r="AE16" i="24"/>
  <c r="AE15" i="24"/>
  <c r="AE14" i="24"/>
  <c r="AE13" i="24"/>
  <c r="AE12" i="24"/>
  <c r="AE11" i="24"/>
  <c r="AE34" i="23"/>
  <c r="AE33" i="23"/>
  <c r="AE32" i="23"/>
  <c r="AE31" i="23"/>
  <c r="AE30" i="23"/>
  <c r="AE29" i="23"/>
  <c r="AE28" i="23"/>
  <c r="AE27" i="23"/>
  <c r="AE26" i="23"/>
  <c r="AE25" i="23"/>
  <c r="AE24" i="23"/>
  <c r="AE23" i="23"/>
  <c r="AE22" i="23"/>
  <c r="AE21" i="23"/>
  <c r="AE20" i="23"/>
  <c r="AE19" i="23"/>
  <c r="AE18" i="23"/>
  <c r="AE17" i="23"/>
  <c r="AE16" i="23"/>
  <c r="AE15" i="23"/>
  <c r="AE14" i="23"/>
  <c r="AE13" i="23"/>
  <c r="AE12" i="23"/>
  <c r="AE11" i="23"/>
  <c r="AE34" i="42"/>
  <c r="AE33" i="42"/>
  <c r="AE32" i="42"/>
  <c r="AE31" i="42"/>
  <c r="AE30" i="42"/>
  <c r="AE29" i="42"/>
  <c r="AE28" i="42"/>
  <c r="AE27" i="42"/>
  <c r="AE26" i="42"/>
  <c r="AE25" i="42"/>
  <c r="AE24" i="42"/>
  <c r="AE23" i="42"/>
  <c r="AE22" i="42"/>
  <c r="AE21" i="42"/>
  <c r="AE20" i="42"/>
  <c r="AE19" i="42"/>
  <c r="AE18" i="42"/>
  <c r="AE17" i="42"/>
  <c r="AE16" i="42"/>
  <c r="AE15" i="42"/>
  <c r="AE14" i="42"/>
  <c r="AE13" i="42"/>
  <c r="AE12" i="42"/>
  <c r="AE11" i="42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34" i="40"/>
  <c r="AE33" i="40"/>
  <c r="AE32" i="40"/>
  <c r="AE31" i="40"/>
  <c r="AE30" i="40"/>
  <c r="AE29" i="40"/>
  <c r="AE28" i="40"/>
  <c r="AE27" i="40"/>
  <c r="AE26" i="40"/>
  <c r="AE25" i="40"/>
  <c r="AE24" i="40"/>
  <c r="AE23" i="40"/>
  <c r="AE22" i="40"/>
  <c r="AE21" i="40"/>
  <c r="AE20" i="40"/>
  <c r="AE19" i="40"/>
  <c r="AE18" i="40"/>
  <c r="AE17" i="40"/>
  <c r="AE16" i="40"/>
  <c r="AE15" i="40"/>
  <c r="AE14" i="40"/>
  <c r="AE13" i="40"/>
  <c r="AE12" i="40"/>
  <c r="AE11" i="40"/>
  <c r="AE34" i="39"/>
  <c r="AE33" i="39"/>
  <c r="AE32" i="39"/>
  <c r="AE31" i="39"/>
  <c r="AE30" i="39"/>
  <c r="AE29" i="39"/>
  <c r="AE28" i="39"/>
  <c r="AE27" i="39"/>
  <c r="AE26" i="39"/>
  <c r="AE25" i="39"/>
  <c r="AE24" i="39"/>
  <c r="AE23" i="39"/>
  <c r="AE22" i="39"/>
  <c r="AE21" i="39"/>
  <c r="AE20" i="39"/>
  <c r="AE19" i="39"/>
  <c r="AE18" i="39"/>
  <c r="AE17" i="39"/>
  <c r="AE16" i="39"/>
  <c r="AE15" i="39"/>
  <c r="AE14" i="39"/>
  <c r="AE13" i="39"/>
  <c r="AE12" i="39"/>
  <c r="AE11" i="39"/>
  <c r="AE34" i="38"/>
  <c r="AE33" i="38"/>
  <c r="AE32" i="38"/>
  <c r="AE31" i="38"/>
  <c r="AE30" i="38"/>
  <c r="AE29" i="38"/>
  <c r="AE28" i="38"/>
  <c r="AE27" i="38"/>
  <c r="AE26" i="38"/>
  <c r="AE25" i="38"/>
  <c r="AE24" i="38"/>
  <c r="AE23" i="38"/>
  <c r="AE22" i="38"/>
  <c r="AE21" i="38"/>
  <c r="AE20" i="38"/>
  <c r="AE19" i="38"/>
  <c r="AE18" i="38"/>
  <c r="AE17" i="38"/>
  <c r="AE16" i="38"/>
  <c r="AE15" i="38"/>
  <c r="AE14" i="38"/>
  <c r="AE13" i="38"/>
  <c r="AE12" i="38"/>
  <c r="AE11" i="38"/>
  <c r="AE34" i="37"/>
  <c r="AE33" i="37"/>
  <c r="AE32" i="37"/>
  <c r="AE31" i="37"/>
  <c r="AE30" i="37"/>
  <c r="AE29" i="37"/>
  <c r="AE28" i="37"/>
  <c r="AE27" i="37"/>
  <c r="AE26" i="37"/>
  <c r="AE25" i="37"/>
  <c r="AE24" i="37"/>
  <c r="AE23" i="37"/>
  <c r="AE22" i="37"/>
  <c r="AE21" i="37"/>
  <c r="AE20" i="37"/>
  <c r="AE19" i="37"/>
  <c r="AE18" i="37"/>
  <c r="AE17" i="37"/>
  <c r="AE16" i="37"/>
  <c r="AE15" i="37"/>
  <c r="AE14" i="37"/>
  <c r="AE13" i="37"/>
  <c r="AE12" i="37"/>
  <c r="AE11" i="37"/>
  <c r="AE34" i="36"/>
  <c r="AE33" i="36"/>
  <c r="AE32" i="36"/>
  <c r="AE31" i="36"/>
  <c r="AE30" i="36"/>
  <c r="AE29" i="36"/>
  <c r="AE28" i="36"/>
  <c r="AE27" i="36"/>
  <c r="AE26" i="36"/>
  <c r="AE25" i="36"/>
  <c r="AE24" i="36"/>
  <c r="AE23" i="36"/>
  <c r="AE22" i="36"/>
  <c r="AE21" i="36"/>
  <c r="AE20" i="36"/>
  <c r="AE19" i="36"/>
  <c r="AE18" i="36"/>
  <c r="AE17" i="36"/>
  <c r="AE16" i="36"/>
  <c r="AE15" i="36"/>
  <c r="AE14" i="36"/>
  <c r="AE13" i="36"/>
  <c r="AE12" i="36"/>
  <c r="AE11" i="36"/>
  <c r="AE34" i="35"/>
  <c r="AE33" i="35"/>
  <c r="AE32" i="35"/>
  <c r="AE31" i="35"/>
  <c r="AE30" i="35"/>
  <c r="AE29" i="35"/>
  <c r="AE28" i="35"/>
  <c r="AE27" i="35"/>
  <c r="AE26" i="35"/>
  <c r="AE25" i="35"/>
  <c r="AE24" i="35"/>
  <c r="AE23" i="35"/>
  <c r="AE22" i="35"/>
  <c r="AE21" i="35"/>
  <c r="AE20" i="35"/>
  <c r="AE19" i="35"/>
  <c r="AE18" i="35"/>
  <c r="AE17" i="35"/>
  <c r="AE16" i="35"/>
  <c r="AE15" i="35"/>
  <c r="AE14" i="35"/>
  <c r="AE13" i="35"/>
  <c r="AE12" i="35"/>
  <c r="AE11" i="35"/>
  <c r="AE34" i="34"/>
  <c r="AE33" i="34"/>
  <c r="AE32" i="34"/>
  <c r="AE31" i="34"/>
  <c r="AE30" i="34"/>
  <c r="AE29" i="34"/>
  <c r="AE28" i="34"/>
  <c r="AE27" i="34"/>
  <c r="AE26" i="34"/>
  <c r="AE25" i="34"/>
  <c r="AE24" i="34"/>
  <c r="AE23" i="34"/>
  <c r="AE22" i="34"/>
  <c r="AE21" i="34"/>
  <c r="AE20" i="34"/>
  <c r="AE19" i="34"/>
  <c r="AE18" i="34"/>
  <c r="AE17" i="34"/>
  <c r="AE16" i="34"/>
  <c r="AE15" i="34"/>
  <c r="AE14" i="34"/>
  <c r="AE13" i="34"/>
  <c r="AE12" i="34"/>
  <c r="AE11" i="34"/>
  <c r="AE34" i="47"/>
  <c r="AE33" i="47"/>
  <c r="AE32" i="47"/>
  <c r="AE31" i="47"/>
  <c r="AE30" i="47"/>
  <c r="AE29" i="47"/>
  <c r="AE28" i="47"/>
  <c r="AE27" i="47"/>
  <c r="AE26" i="47"/>
  <c r="AE25" i="47"/>
  <c r="AE24" i="47"/>
  <c r="AE23" i="47"/>
  <c r="AE22" i="47"/>
  <c r="AE21" i="47"/>
  <c r="AE20" i="47"/>
  <c r="AE19" i="47"/>
  <c r="AE18" i="47"/>
  <c r="AE17" i="47"/>
  <c r="AE16" i="47"/>
  <c r="AE15" i="47"/>
  <c r="AE14" i="47"/>
  <c r="AE13" i="47"/>
  <c r="AE12" i="47"/>
  <c r="AE11" i="47"/>
  <c r="AE34" i="46"/>
  <c r="AE33" i="46"/>
  <c r="AE32" i="46"/>
  <c r="AE31" i="46"/>
  <c r="AE30" i="46"/>
  <c r="AE29" i="46"/>
  <c r="AE28" i="46"/>
  <c r="AE27" i="46"/>
  <c r="AE26" i="46"/>
  <c r="AE25" i="46"/>
  <c r="AE24" i="46"/>
  <c r="AE23" i="46"/>
  <c r="AE22" i="46"/>
  <c r="AE21" i="46"/>
  <c r="AE20" i="46"/>
  <c r="AE19" i="46"/>
  <c r="AE18" i="46"/>
  <c r="AE17" i="46"/>
  <c r="AE16" i="46"/>
  <c r="AE15" i="46"/>
  <c r="AE14" i="46"/>
  <c r="AE13" i="46"/>
  <c r="AE12" i="46"/>
  <c r="AE11" i="46"/>
  <c r="AE34" i="45"/>
  <c r="AE33" i="45"/>
  <c r="AE32" i="45"/>
  <c r="AE31" i="45"/>
  <c r="AE30" i="45"/>
  <c r="AE29" i="45"/>
  <c r="AE28" i="45"/>
  <c r="AE27" i="45"/>
  <c r="AE26" i="45"/>
  <c r="AE25" i="45"/>
  <c r="AE24" i="45"/>
  <c r="AE23" i="45"/>
  <c r="AE22" i="45"/>
  <c r="AE21" i="45"/>
  <c r="AE20" i="45"/>
  <c r="AE19" i="45"/>
  <c r="AE18" i="45"/>
  <c r="AE17" i="45"/>
  <c r="AE16" i="45"/>
  <c r="AE15" i="45"/>
  <c r="AE14" i="45"/>
  <c r="AE13" i="45"/>
  <c r="AE12" i="45"/>
  <c r="AE11" i="45"/>
  <c r="AE34" i="44"/>
  <c r="AE33" i="44"/>
  <c r="AE32" i="44"/>
  <c r="AE31" i="44"/>
  <c r="AE30" i="44"/>
  <c r="AE29" i="44"/>
  <c r="AE28" i="44"/>
  <c r="AE27" i="44"/>
  <c r="AE26" i="44"/>
  <c r="AE25" i="44"/>
  <c r="AE24" i="44"/>
  <c r="AE23" i="44"/>
  <c r="AE22" i="44"/>
  <c r="AE21" i="44"/>
  <c r="AE20" i="44"/>
  <c r="AE19" i="44"/>
  <c r="AE18" i="44"/>
  <c r="AE17" i="44"/>
  <c r="AE16" i="44"/>
  <c r="AE15" i="44"/>
  <c r="AE14" i="44"/>
  <c r="AE13" i="44"/>
  <c r="AE12" i="44"/>
  <c r="AE11" i="44"/>
  <c r="AE34" i="43"/>
  <c r="AE33" i="43"/>
  <c r="AE32" i="43"/>
  <c r="AE31" i="43"/>
  <c r="AE30" i="43"/>
  <c r="AE29" i="43"/>
  <c r="AE28" i="43"/>
  <c r="AE27" i="43"/>
  <c r="AE26" i="43"/>
  <c r="AE25" i="43"/>
  <c r="AE24" i="43"/>
  <c r="AE23" i="43"/>
  <c r="AE22" i="43"/>
  <c r="AE21" i="43"/>
  <c r="AE20" i="43"/>
  <c r="AE19" i="43"/>
  <c r="AE18" i="43"/>
  <c r="AE17" i="43"/>
  <c r="AE16" i="43"/>
  <c r="AE15" i="43"/>
  <c r="AE14" i="43"/>
  <c r="AE13" i="43"/>
  <c r="AE12" i="43"/>
  <c r="AE11" i="43"/>
  <c r="AE34" i="51"/>
  <c r="AE33" i="51"/>
  <c r="AE32" i="51"/>
  <c r="AE31" i="51"/>
  <c r="AE30" i="51"/>
  <c r="AE29" i="51"/>
  <c r="AE28" i="51"/>
  <c r="AE27" i="51"/>
  <c r="AE26" i="51"/>
  <c r="AE25" i="51"/>
  <c r="AE24" i="51"/>
  <c r="AE23" i="51"/>
  <c r="AE22" i="51"/>
  <c r="AE21" i="51"/>
  <c r="AE20" i="51"/>
  <c r="AE19" i="51"/>
  <c r="AE18" i="51"/>
  <c r="AE17" i="51"/>
  <c r="AE16" i="51"/>
  <c r="AE15" i="51"/>
  <c r="AE14" i="51"/>
  <c r="AE13" i="51"/>
  <c r="AE12" i="51"/>
  <c r="AE11" i="51"/>
  <c r="AE34" i="49"/>
  <c r="AE33" i="49"/>
  <c r="AE32" i="49"/>
  <c r="AE31" i="49"/>
  <c r="AE30" i="49"/>
  <c r="AE29" i="49"/>
  <c r="AE28" i="49"/>
  <c r="AE27" i="49"/>
  <c r="AE26" i="49"/>
  <c r="AE25" i="49"/>
  <c r="AE24" i="49"/>
  <c r="AE23" i="49"/>
  <c r="AE22" i="49"/>
  <c r="AE21" i="49"/>
  <c r="AE20" i="49"/>
  <c r="AE19" i="49"/>
  <c r="AE18" i="49"/>
  <c r="AE17" i="49"/>
  <c r="AE16" i="49"/>
  <c r="AE15" i="49"/>
  <c r="AE14" i="49"/>
  <c r="AE13" i="49"/>
  <c r="AE12" i="49"/>
  <c r="AE11" i="49"/>
  <c r="AE34" i="48"/>
  <c r="AE33" i="48"/>
  <c r="AE32" i="48"/>
  <c r="AE31" i="48"/>
  <c r="AE30" i="48"/>
  <c r="AE29" i="48"/>
  <c r="AE28" i="48"/>
  <c r="AE27" i="48"/>
  <c r="AE26" i="48"/>
  <c r="AE25" i="48"/>
  <c r="AE24" i="48"/>
  <c r="AE23" i="48"/>
  <c r="AE22" i="48"/>
  <c r="AE21" i="48"/>
  <c r="AE20" i="48"/>
  <c r="AE19" i="48"/>
  <c r="AE18" i="48"/>
  <c r="AE17" i="48"/>
  <c r="AE16" i="48"/>
  <c r="AE15" i="48"/>
  <c r="AE14" i="48"/>
  <c r="AE13" i="48"/>
  <c r="AE12" i="48"/>
  <c r="AE11" i="48"/>
  <c r="AE34" i="50"/>
  <c r="AE33" i="50"/>
  <c r="AE32" i="50"/>
  <c r="AE31" i="50"/>
  <c r="AE30" i="50"/>
  <c r="AE29" i="50"/>
  <c r="AE28" i="50"/>
  <c r="AE27" i="50"/>
  <c r="AE26" i="50"/>
  <c r="AE25" i="50"/>
  <c r="AE24" i="50"/>
  <c r="AE23" i="50"/>
  <c r="AE22" i="50"/>
  <c r="AE21" i="50"/>
  <c r="AE20" i="50"/>
  <c r="AE19" i="50"/>
  <c r="AE18" i="50"/>
  <c r="AE17" i="50"/>
  <c r="AE16" i="50"/>
  <c r="AE15" i="50"/>
  <c r="AE14" i="50"/>
  <c r="AE13" i="50"/>
  <c r="AE12" i="50"/>
  <c r="AE11" i="50"/>
  <c r="AE34" i="53"/>
  <c r="AE33" i="53"/>
  <c r="AE32" i="53"/>
  <c r="AE31" i="53"/>
  <c r="AE30" i="53"/>
  <c r="AE29" i="53"/>
  <c r="AE28" i="53"/>
  <c r="AE27" i="53"/>
  <c r="AE26" i="53"/>
  <c r="AE25" i="53"/>
  <c r="AE24" i="53"/>
  <c r="AE23" i="53"/>
  <c r="AE22" i="53"/>
  <c r="AE21" i="53"/>
  <c r="AE20" i="53"/>
  <c r="AE19" i="53"/>
  <c r="AE18" i="53"/>
  <c r="AE17" i="53"/>
  <c r="AE16" i="53"/>
  <c r="AE15" i="53"/>
  <c r="AE14" i="53"/>
  <c r="AE13" i="53"/>
  <c r="AE12" i="53"/>
  <c r="AE11" i="53"/>
  <c r="AE34" i="54"/>
  <c r="AE33" i="54"/>
  <c r="AE32" i="54"/>
  <c r="AE31" i="54"/>
  <c r="AE30" i="54"/>
  <c r="AE29" i="54"/>
  <c r="AE28" i="54"/>
  <c r="AE27" i="54"/>
  <c r="AE26" i="54"/>
  <c r="AE25" i="54"/>
  <c r="AE24" i="54"/>
  <c r="AE23" i="54"/>
  <c r="AE22" i="54"/>
  <c r="AE21" i="54"/>
  <c r="AE20" i="54"/>
  <c r="AE19" i="54"/>
  <c r="AE18" i="54"/>
  <c r="AE17" i="54"/>
  <c r="AE16" i="54"/>
  <c r="AE15" i="54"/>
  <c r="AE14" i="54"/>
  <c r="AE13" i="54"/>
  <c r="AE12" i="54"/>
  <c r="AE11" i="54"/>
  <c r="AE34" i="55"/>
  <c r="AE33" i="55"/>
  <c r="AE32" i="55"/>
  <c r="AE31" i="55"/>
  <c r="AE30" i="55"/>
  <c r="AE29" i="55"/>
  <c r="AE28" i="55"/>
  <c r="AE27" i="55"/>
  <c r="AE26" i="55"/>
  <c r="AE25" i="55"/>
  <c r="AE24" i="55"/>
  <c r="AE23" i="55"/>
  <c r="AE22" i="55"/>
  <c r="AE21" i="55"/>
  <c r="AE20" i="55"/>
  <c r="AE19" i="55"/>
  <c r="AE18" i="55"/>
  <c r="AE17" i="55"/>
  <c r="AE16" i="55"/>
  <c r="AE15" i="55"/>
  <c r="AE14" i="55"/>
  <c r="AE13" i="55"/>
  <c r="AE12" i="55"/>
  <c r="AE11" i="55"/>
  <c r="AE34" i="56"/>
  <c r="AE33" i="56"/>
  <c r="AE32" i="56"/>
  <c r="AE31" i="56"/>
  <c r="AE30" i="56"/>
  <c r="AE29" i="56"/>
  <c r="AE28" i="56"/>
  <c r="AE27" i="56"/>
  <c r="AE26" i="56"/>
  <c r="AE25" i="56"/>
  <c r="AE24" i="56"/>
  <c r="AE23" i="56"/>
  <c r="AE22" i="56"/>
  <c r="AE21" i="56"/>
  <c r="AE20" i="56"/>
  <c r="AE19" i="56"/>
  <c r="AE18" i="56"/>
  <c r="AE17" i="56"/>
  <c r="AE16" i="56"/>
  <c r="AE15" i="56"/>
  <c r="AE14" i="56"/>
  <c r="AE13" i="56"/>
  <c r="AE12" i="56"/>
  <c r="AE11" i="56"/>
  <c r="AE34" i="57"/>
  <c r="AE33" i="57"/>
  <c r="AE32" i="57"/>
  <c r="AE31" i="57"/>
  <c r="AE30" i="57"/>
  <c r="AE29" i="57"/>
  <c r="AE28" i="57"/>
  <c r="AE27" i="57"/>
  <c r="AE26" i="57"/>
  <c r="AE25" i="57"/>
  <c r="AE24" i="57"/>
  <c r="AE23" i="57"/>
  <c r="AE22" i="57"/>
  <c r="AE21" i="57"/>
  <c r="AE20" i="57"/>
  <c r="AE19" i="57"/>
  <c r="AE18" i="57"/>
  <c r="AE17" i="57"/>
  <c r="AE16" i="57"/>
  <c r="AE15" i="57"/>
  <c r="AE14" i="57"/>
  <c r="AE13" i="57"/>
  <c r="AE12" i="57"/>
  <c r="AE11" i="57"/>
  <c r="AE34" i="58"/>
  <c r="AE33" i="58"/>
  <c r="AE32" i="58"/>
  <c r="AE31" i="58"/>
  <c r="AE30" i="58"/>
  <c r="AE29" i="58"/>
  <c r="AE28" i="58"/>
  <c r="AE27" i="58"/>
  <c r="AE26" i="58"/>
  <c r="AE25" i="58"/>
  <c r="AE24" i="58"/>
  <c r="AE23" i="58"/>
  <c r="AE22" i="58"/>
  <c r="AE21" i="58"/>
  <c r="AE20" i="58"/>
  <c r="AE19" i="58"/>
  <c r="AE18" i="58"/>
  <c r="AE17" i="58"/>
  <c r="AE16" i="58"/>
  <c r="AE15" i="58"/>
  <c r="AE14" i="58"/>
  <c r="AE13" i="58"/>
  <c r="AE12" i="58"/>
  <c r="AE11" i="58"/>
  <c r="AE34" i="59"/>
  <c r="AE33" i="59"/>
  <c r="AE32" i="59"/>
  <c r="AE31" i="59"/>
  <c r="AE30" i="59"/>
  <c r="AE29" i="59"/>
  <c r="AE28" i="59"/>
  <c r="AE27" i="59"/>
  <c r="AE26" i="59"/>
  <c r="AE25" i="59"/>
  <c r="AE24" i="59"/>
  <c r="AE23" i="59"/>
  <c r="AE22" i="59"/>
  <c r="AE21" i="59"/>
  <c r="AE20" i="59"/>
  <c r="AE19" i="59"/>
  <c r="AE18" i="59"/>
  <c r="AE17" i="59"/>
  <c r="AE16" i="59"/>
  <c r="AE15" i="59"/>
  <c r="AE14" i="59"/>
  <c r="AE13" i="59"/>
  <c r="AE12" i="59"/>
  <c r="AE11" i="59"/>
  <c r="AE34" i="60"/>
  <c r="AE33" i="60"/>
  <c r="AE32" i="60"/>
  <c r="AE31" i="60"/>
  <c r="AE30" i="60"/>
  <c r="AE29" i="60"/>
  <c r="AE28" i="60"/>
  <c r="AE27" i="60"/>
  <c r="AE26" i="60"/>
  <c r="AE25" i="60"/>
  <c r="AE24" i="60"/>
  <c r="AE23" i="60"/>
  <c r="AE22" i="60"/>
  <c r="AE21" i="60"/>
  <c r="AE20" i="60"/>
  <c r="AE19" i="60"/>
  <c r="AE18" i="60"/>
  <c r="AE17" i="60"/>
  <c r="AE16" i="60"/>
  <c r="AE15" i="60"/>
  <c r="AE14" i="60"/>
  <c r="AE13" i="60"/>
  <c r="AE12" i="60"/>
  <c r="AE11" i="60"/>
  <c r="AE34" i="61"/>
  <c r="AE33" i="61"/>
  <c r="AE32" i="61"/>
  <c r="AE31" i="61"/>
  <c r="AE30" i="61"/>
  <c r="AE29" i="61"/>
  <c r="AE28" i="61"/>
  <c r="AE27" i="61"/>
  <c r="AE26" i="61"/>
  <c r="AE25" i="61"/>
  <c r="AE24" i="61"/>
  <c r="AE23" i="61"/>
  <c r="AE22" i="61"/>
  <c r="AE21" i="61"/>
  <c r="AE20" i="61"/>
  <c r="AE19" i="61"/>
  <c r="AE18" i="61"/>
  <c r="AE17" i="61"/>
  <c r="AE16" i="61"/>
  <c r="AE15" i="61"/>
  <c r="AE14" i="61"/>
  <c r="AE13" i="61"/>
  <c r="AE12" i="61"/>
  <c r="AE11" i="61"/>
  <c r="AE34" i="62"/>
  <c r="AE33" i="62"/>
  <c r="AE32" i="62"/>
  <c r="AE31" i="62"/>
  <c r="AE30" i="62"/>
  <c r="AE29" i="62"/>
  <c r="AE28" i="62"/>
  <c r="AE27" i="62"/>
  <c r="AE26" i="62"/>
  <c r="AE25" i="62"/>
  <c r="AE24" i="62"/>
  <c r="AE23" i="62"/>
  <c r="AE22" i="62"/>
  <c r="AE21" i="62"/>
  <c r="AE20" i="62"/>
  <c r="AE19" i="62"/>
  <c r="AE18" i="62"/>
  <c r="AE17" i="62"/>
  <c r="AE16" i="62"/>
  <c r="AE15" i="62"/>
  <c r="AE14" i="62"/>
  <c r="AE13" i="62"/>
  <c r="AE12" i="62"/>
  <c r="AE11" i="62"/>
  <c r="AE34" i="67"/>
  <c r="AE33" i="67"/>
  <c r="AE32" i="67"/>
  <c r="AE31" i="67"/>
  <c r="AE30" i="67"/>
  <c r="AE29" i="67"/>
  <c r="AE28" i="67"/>
  <c r="AE27" i="67"/>
  <c r="AE26" i="67"/>
  <c r="AE25" i="67"/>
  <c r="AE24" i="67"/>
  <c r="AE23" i="67"/>
  <c r="AE22" i="67"/>
  <c r="AE21" i="67"/>
  <c r="AE20" i="67"/>
  <c r="AE19" i="67"/>
  <c r="AE18" i="67"/>
  <c r="AE17" i="67"/>
  <c r="AE16" i="67"/>
  <c r="AE15" i="67"/>
  <c r="AE14" i="67"/>
  <c r="AE13" i="67"/>
  <c r="AE12" i="67"/>
  <c r="AE11" i="67"/>
  <c r="AE34" i="68"/>
  <c r="AE33" i="68"/>
  <c r="AE32" i="68"/>
  <c r="AE31" i="68"/>
  <c r="AE30" i="68"/>
  <c r="AE29" i="68"/>
  <c r="AE28" i="68"/>
  <c r="AE27" i="68"/>
  <c r="AE26" i="68"/>
  <c r="AE25" i="68"/>
  <c r="AE24" i="68"/>
  <c r="AE23" i="68"/>
  <c r="AE22" i="68"/>
  <c r="AE21" i="68"/>
  <c r="AE20" i="68"/>
  <c r="AE19" i="68"/>
  <c r="AE18" i="68"/>
  <c r="AE17" i="68"/>
  <c r="AE16" i="68"/>
  <c r="AE15" i="68"/>
  <c r="AE14" i="68"/>
  <c r="AE13" i="68"/>
  <c r="AE12" i="68"/>
  <c r="AE11" i="68"/>
  <c r="AE34" i="69"/>
  <c r="AE33" i="69"/>
  <c r="AE32" i="69"/>
  <c r="AE31" i="69"/>
  <c r="AE30" i="69"/>
  <c r="AE29" i="69"/>
  <c r="AE28" i="69"/>
  <c r="AE27" i="69"/>
  <c r="AE26" i="69"/>
  <c r="AE25" i="69"/>
  <c r="AE24" i="69"/>
  <c r="AE23" i="69"/>
  <c r="AE22" i="69"/>
  <c r="AE21" i="69"/>
  <c r="AE20" i="69"/>
  <c r="AE19" i="69"/>
  <c r="AE18" i="69"/>
  <c r="AE17" i="69"/>
  <c r="AE16" i="69"/>
  <c r="AE15" i="69"/>
  <c r="AE14" i="69"/>
  <c r="AE13" i="69"/>
  <c r="AE12" i="69"/>
  <c r="AE11" i="69"/>
  <c r="AE34" i="70"/>
  <c r="AE33" i="70"/>
  <c r="AE32" i="70"/>
  <c r="AE31" i="70"/>
  <c r="AE30" i="70"/>
  <c r="AE29" i="70"/>
  <c r="AE28" i="70"/>
  <c r="AE27" i="70"/>
  <c r="AE26" i="70"/>
  <c r="AE25" i="70"/>
  <c r="AE24" i="70"/>
  <c r="AE23" i="70"/>
  <c r="AE22" i="70"/>
  <c r="AE21" i="70"/>
  <c r="AE20" i="70"/>
  <c r="AE19" i="70"/>
  <c r="AE18" i="70"/>
  <c r="AE17" i="70"/>
  <c r="AE16" i="70"/>
  <c r="AE15" i="70"/>
  <c r="AE14" i="70"/>
  <c r="AE13" i="70"/>
  <c r="AE12" i="70"/>
  <c r="AE11" i="70"/>
  <c r="AE34" i="2"/>
  <c r="AE33" i="2"/>
  <c r="AE32" i="2"/>
  <c r="AE31" i="2"/>
  <c r="AE30" i="2"/>
  <c r="AE29" i="2"/>
  <c r="AE28" i="2"/>
  <c r="AE27" i="2"/>
  <c r="AE26" i="2"/>
  <c r="AE25" i="2"/>
  <c r="AE24" i="2"/>
  <c r="AE23" i="2"/>
  <c r="AE22" i="2"/>
  <c r="AE21" i="2"/>
  <c r="AE20" i="2"/>
  <c r="AE19" i="2"/>
  <c r="AE18" i="2"/>
  <c r="AE17" i="2"/>
  <c r="AE16" i="2"/>
  <c r="AE15" i="2"/>
  <c r="AE14" i="2"/>
  <c r="AE13" i="2"/>
  <c r="AE12" i="2"/>
  <c r="AE11" i="2"/>
  <c r="P3" i="65"/>
  <c r="S3" i="65"/>
  <c r="U3" i="65"/>
  <c r="R9" i="65"/>
  <c r="AJ32" i="65"/>
  <c r="AI32" i="65"/>
  <c r="AH32" i="65"/>
  <c r="AG32" i="65"/>
  <c r="AJ31" i="65"/>
  <c r="AI31" i="65"/>
  <c r="AH31" i="65"/>
  <c r="AG31" i="65"/>
  <c r="AJ30" i="65"/>
  <c r="AI30" i="65"/>
  <c r="AH30" i="65"/>
  <c r="AG30" i="65"/>
  <c r="AJ29" i="65"/>
  <c r="AI29" i="65"/>
  <c r="AH29" i="65"/>
  <c r="AG29" i="65"/>
  <c r="AJ28" i="65"/>
  <c r="AI28" i="65"/>
  <c r="AH28" i="65"/>
  <c r="AG28" i="65"/>
  <c r="AJ27" i="65"/>
  <c r="AI27" i="65"/>
  <c r="AH27" i="65"/>
  <c r="AG27" i="65"/>
  <c r="AJ26" i="65"/>
  <c r="AI26" i="65"/>
  <c r="AH26" i="65"/>
  <c r="AG26" i="65"/>
  <c r="AJ25" i="65"/>
  <c r="AI25" i="65"/>
  <c r="AH25" i="65"/>
  <c r="AG25" i="65"/>
  <c r="AJ24" i="65"/>
  <c r="AI24" i="65"/>
  <c r="AH24" i="65"/>
  <c r="AG24" i="65"/>
  <c r="AJ23" i="65"/>
  <c r="AI23" i="65"/>
  <c r="AH23" i="65"/>
  <c r="AG23" i="65"/>
  <c r="AJ22" i="65"/>
  <c r="AI22" i="65"/>
  <c r="AH22" i="65"/>
  <c r="AG22" i="65"/>
  <c r="AJ21" i="65"/>
  <c r="AI21" i="65"/>
  <c r="AH21" i="65"/>
  <c r="AG21" i="65"/>
  <c r="AJ20" i="65"/>
  <c r="AI20" i="65"/>
  <c r="AH20" i="65"/>
  <c r="AG20" i="65"/>
  <c r="AJ19" i="65"/>
  <c r="AI19" i="65"/>
  <c r="AH19" i="65"/>
  <c r="AG19" i="65"/>
  <c r="X106" i="1"/>
  <c r="W106" i="1"/>
  <c r="V106" i="1"/>
  <c r="U106" i="1"/>
  <c r="T106" i="1"/>
  <c r="S106" i="1"/>
  <c r="R7" i="106"/>
  <c r="V39" i="106"/>
  <c r="R106" i="1"/>
  <c r="L106" i="1"/>
  <c r="K106" i="1"/>
  <c r="J106" i="1"/>
  <c r="X105" i="1"/>
  <c r="W105" i="1"/>
  <c r="V105" i="1"/>
  <c r="U105" i="1"/>
  <c r="T105" i="1"/>
  <c r="S105" i="1"/>
  <c r="R7" i="105"/>
  <c r="V39" i="105"/>
  <c r="R105" i="1"/>
  <c r="N105" i="1"/>
  <c r="L105" i="1"/>
  <c r="K105" i="1"/>
  <c r="J105" i="1"/>
  <c r="X104" i="1"/>
  <c r="W104" i="1"/>
  <c r="V104" i="1"/>
  <c r="U104" i="1"/>
  <c r="T104" i="1"/>
  <c r="S104" i="1"/>
  <c r="R7" i="104"/>
  <c r="V39" i="104"/>
  <c r="R104" i="1"/>
  <c r="N104" i="1"/>
  <c r="L104" i="1"/>
  <c r="K104" i="1"/>
  <c r="J104" i="1"/>
  <c r="X103" i="1"/>
  <c r="W103" i="1"/>
  <c r="V103" i="1"/>
  <c r="U103" i="1"/>
  <c r="T103" i="1"/>
  <c r="S103" i="1"/>
  <c r="R7" i="103"/>
  <c r="V39" i="103"/>
  <c r="R103" i="1"/>
  <c r="N103" i="1"/>
  <c r="L103" i="1"/>
  <c r="K103" i="1"/>
  <c r="J103" i="1"/>
  <c r="X102" i="1"/>
  <c r="W102" i="1"/>
  <c r="V102" i="1"/>
  <c r="U102" i="1"/>
  <c r="T102" i="1"/>
  <c r="S102" i="1"/>
  <c r="R7" i="102"/>
  <c r="V39" i="102"/>
  <c r="R102" i="1"/>
  <c r="N102" i="1"/>
  <c r="L102" i="1"/>
  <c r="K102" i="1"/>
  <c r="J102" i="1"/>
  <c r="X101" i="1"/>
  <c r="W101" i="1"/>
  <c r="V101" i="1"/>
  <c r="U101" i="1"/>
  <c r="T101" i="1"/>
  <c r="S101" i="1"/>
  <c r="R7" i="101"/>
  <c r="V39" i="101"/>
  <c r="R101" i="1"/>
  <c r="N101" i="1"/>
  <c r="L101" i="1"/>
  <c r="K101" i="1"/>
  <c r="J101" i="1"/>
  <c r="X100" i="1"/>
  <c r="W100" i="1"/>
  <c r="V100" i="1"/>
  <c r="U100" i="1"/>
  <c r="T100" i="1"/>
  <c r="S100" i="1"/>
  <c r="R7" i="100"/>
  <c r="V39" i="100"/>
  <c r="R100" i="1"/>
  <c r="L100" i="1"/>
  <c r="K100" i="1"/>
  <c r="J100" i="1"/>
  <c r="X99" i="1"/>
  <c r="W99" i="1"/>
  <c r="V99" i="1"/>
  <c r="U99" i="1"/>
  <c r="T99" i="1"/>
  <c r="S99" i="1"/>
  <c r="R7" i="99"/>
  <c r="V39" i="99"/>
  <c r="R99" i="1"/>
  <c r="L99" i="1"/>
  <c r="K99" i="1"/>
  <c r="J99" i="1"/>
  <c r="X98" i="1"/>
  <c r="W98" i="1"/>
  <c r="V98" i="1"/>
  <c r="U98" i="1"/>
  <c r="T98" i="1"/>
  <c r="S98" i="1"/>
  <c r="R7" i="98"/>
  <c r="V39" i="98"/>
  <c r="R98" i="1"/>
  <c r="N98" i="1"/>
  <c r="L98" i="1"/>
  <c r="K98" i="1"/>
  <c r="J98" i="1"/>
  <c r="X97" i="1"/>
  <c r="W97" i="1"/>
  <c r="V97" i="1"/>
  <c r="U97" i="1"/>
  <c r="T97" i="1"/>
  <c r="S97" i="1"/>
  <c r="R7" i="97"/>
  <c r="V39" i="97"/>
  <c r="R97" i="1"/>
  <c r="N97" i="1"/>
  <c r="L97" i="1"/>
  <c r="K97" i="1"/>
  <c r="J97" i="1"/>
  <c r="X96" i="1"/>
  <c r="W96" i="1"/>
  <c r="V96" i="1"/>
  <c r="U96" i="1"/>
  <c r="T96" i="1"/>
  <c r="S96" i="1"/>
  <c r="R7" i="96"/>
  <c r="V39" i="96"/>
  <c r="R96" i="1"/>
  <c r="N96" i="1"/>
  <c r="L96" i="1"/>
  <c r="K96" i="1"/>
  <c r="J96" i="1"/>
  <c r="X95" i="1"/>
  <c r="W95" i="1"/>
  <c r="V95" i="1"/>
  <c r="U95" i="1"/>
  <c r="T95" i="1"/>
  <c r="S95" i="1"/>
  <c r="R7" i="95"/>
  <c r="V39" i="95"/>
  <c r="R95" i="1"/>
  <c r="N95" i="1"/>
  <c r="L95" i="1"/>
  <c r="K95" i="1"/>
  <c r="J95" i="1"/>
  <c r="X94" i="1"/>
  <c r="W94" i="1"/>
  <c r="V94" i="1"/>
  <c r="U94" i="1"/>
  <c r="T94" i="1"/>
  <c r="S94" i="1"/>
  <c r="R7" i="94"/>
  <c r="V39" i="94"/>
  <c r="R94" i="1"/>
  <c r="N94" i="1"/>
  <c r="L94" i="1"/>
  <c r="K94" i="1"/>
  <c r="J94" i="1"/>
  <c r="X93" i="1"/>
  <c r="W93" i="1"/>
  <c r="V93" i="1"/>
  <c r="U93" i="1"/>
  <c r="T93" i="1"/>
  <c r="S93" i="1"/>
  <c r="R7" i="93"/>
  <c r="V39" i="93"/>
  <c r="R93" i="1"/>
  <c r="L93" i="1"/>
  <c r="K93" i="1"/>
  <c r="J93" i="1"/>
  <c r="X92" i="1"/>
  <c r="W92" i="1"/>
  <c r="V92" i="1"/>
  <c r="U92" i="1"/>
  <c r="T92" i="1"/>
  <c r="S92" i="1"/>
  <c r="R7" i="92"/>
  <c r="V39" i="92"/>
  <c r="R92" i="1"/>
  <c r="N92" i="1"/>
  <c r="L92" i="1"/>
  <c r="K92" i="1"/>
  <c r="J92" i="1"/>
  <c r="X91" i="1"/>
  <c r="W91" i="1"/>
  <c r="V91" i="1"/>
  <c r="U91" i="1"/>
  <c r="T91" i="1"/>
  <c r="S91" i="1"/>
  <c r="R7" i="91"/>
  <c r="V39" i="91"/>
  <c r="R91" i="1"/>
  <c r="N91" i="1"/>
  <c r="L91" i="1"/>
  <c r="K91" i="1"/>
  <c r="J91" i="1"/>
  <c r="X90" i="1"/>
  <c r="W90" i="1"/>
  <c r="V90" i="1"/>
  <c r="U90" i="1"/>
  <c r="T90" i="1"/>
  <c r="S90" i="1"/>
  <c r="R7" i="90"/>
  <c r="V39" i="90"/>
  <c r="R90" i="1"/>
  <c r="N90" i="1"/>
  <c r="L90" i="1"/>
  <c r="K90" i="1"/>
  <c r="J90" i="1"/>
  <c r="X89" i="1"/>
  <c r="W89" i="1"/>
  <c r="V89" i="1"/>
  <c r="U89" i="1"/>
  <c r="T89" i="1"/>
  <c r="S89" i="1"/>
  <c r="R7" i="89"/>
  <c r="V39" i="89"/>
  <c r="R89" i="1"/>
  <c r="N89" i="1"/>
  <c r="L89" i="1"/>
  <c r="K89" i="1"/>
  <c r="J89" i="1"/>
  <c r="X88" i="1"/>
  <c r="W88" i="1"/>
  <c r="V88" i="1"/>
  <c r="U88" i="1"/>
  <c r="T88" i="1"/>
  <c r="S88" i="1"/>
  <c r="R7" i="88"/>
  <c r="V39" i="88"/>
  <c r="R88" i="1"/>
  <c r="N88" i="1"/>
  <c r="L88" i="1"/>
  <c r="K88" i="1"/>
  <c r="J88" i="1"/>
  <c r="X87" i="1"/>
  <c r="W87" i="1"/>
  <c r="V87" i="1"/>
  <c r="U87" i="1"/>
  <c r="T87" i="1"/>
  <c r="S87" i="1"/>
  <c r="R7" i="87"/>
  <c r="V39" i="87"/>
  <c r="R87" i="1"/>
  <c r="L87" i="1"/>
  <c r="K87" i="1"/>
  <c r="J87" i="1"/>
  <c r="X86" i="1"/>
  <c r="W86" i="1"/>
  <c r="V86" i="1"/>
  <c r="U86" i="1"/>
  <c r="T86" i="1"/>
  <c r="S86" i="1"/>
  <c r="R7" i="86"/>
  <c r="V39" i="86"/>
  <c r="R86" i="1"/>
  <c r="L86" i="1"/>
  <c r="K86" i="1"/>
  <c r="J86" i="1"/>
  <c r="X85" i="1"/>
  <c r="W85" i="1"/>
  <c r="V85" i="1"/>
  <c r="U85" i="1"/>
  <c r="T85" i="1"/>
  <c r="S85" i="1"/>
  <c r="R7" i="85"/>
  <c r="V39" i="85"/>
  <c r="R85" i="1"/>
  <c r="L85" i="1"/>
  <c r="K85" i="1"/>
  <c r="J85" i="1"/>
  <c r="X84" i="1"/>
  <c r="W84" i="1"/>
  <c r="V84" i="1"/>
  <c r="U84" i="1"/>
  <c r="T84" i="1"/>
  <c r="S84" i="1"/>
  <c r="R7" i="84"/>
  <c r="V39" i="84"/>
  <c r="R84" i="1"/>
  <c r="L84" i="1"/>
  <c r="K84" i="1"/>
  <c r="J84" i="1"/>
  <c r="X83" i="1"/>
  <c r="W83" i="1"/>
  <c r="V83" i="1"/>
  <c r="U83" i="1"/>
  <c r="T83" i="1"/>
  <c r="S83" i="1"/>
  <c r="R7" i="83"/>
  <c r="V39" i="83"/>
  <c r="R83" i="1"/>
  <c r="N83" i="1"/>
  <c r="L83" i="1"/>
  <c r="K83" i="1"/>
  <c r="J83" i="1"/>
  <c r="X82" i="1"/>
  <c r="W82" i="1"/>
  <c r="V82" i="1"/>
  <c r="U82" i="1"/>
  <c r="T82" i="1"/>
  <c r="S82" i="1"/>
  <c r="R7" i="82"/>
  <c r="V39" i="82"/>
  <c r="R82" i="1"/>
  <c r="N82" i="1"/>
  <c r="L82" i="1"/>
  <c r="K82" i="1"/>
  <c r="J82" i="1"/>
  <c r="X81" i="1"/>
  <c r="W81" i="1"/>
  <c r="V81" i="1"/>
  <c r="U81" i="1"/>
  <c r="T81" i="1"/>
  <c r="S81" i="1"/>
  <c r="R7" i="81"/>
  <c r="V39" i="81"/>
  <c r="R81" i="1"/>
  <c r="N81" i="1"/>
  <c r="L81" i="1"/>
  <c r="K81" i="1"/>
  <c r="J81" i="1"/>
  <c r="X80" i="1"/>
  <c r="W80" i="1"/>
  <c r="V80" i="1"/>
  <c r="U80" i="1"/>
  <c r="T80" i="1"/>
  <c r="S80" i="1"/>
  <c r="R7" i="80"/>
  <c r="V39" i="80"/>
  <c r="R80" i="1"/>
  <c r="N80" i="1"/>
  <c r="L80" i="1"/>
  <c r="K80" i="1"/>
  <c r="J80" i="1"/>
  <c r="X79" i="1"/>
  <c r="W79" i="1"/>
  <c r="V79" i="1"/>
  <c r="U79" i="1"/>
  <c r="T79" i="1"/>
  <c r="S79" i="1"/>
  <c r="R7" i="79"/>
  <c r="V39" i="79"/>
  <c r="R79" i="1"/>
  <c r="L79" i="1"/>
  <c r="K79" i="1"/>
  <c r="J79" i="1"/>
  <c r="X78" i="1"/>
  <c r="W78" i="1"/>
  <c r="V78" i="1"/>
  <c r="U78" i="1"/>
  <c r="T78" i="1"/>
  <c r="S78" i="1"/>
  <c r="R7" i="78"/>
  <c r="V39" i="78"/>
  <c r="R78" i="1"/>
  <c r="L78" i="1"/>
  <c r="K78" i="1"/>
  <c r="J78" i="1"/>
  <c r="X77" i="1"/>
  <c r="W77" i="1"/>
  <c r="V77" i="1"/>
  <c r="U77" i="1"/>
  <c r="T77" i="1"/>
  <c r="S77" i="1"/>
  <c r="R7" i="77"/>
  <c r="V39" i="77"/>
  <c r="R77" i="1"/>
  <c r="N77" i="1"/>
  <c r="L77" i="1"/>
  <c r="K77" i="1"/>
  <c r="J77" i="1"/>
  <c r="X76" i="1"/>
  <c r="W76" i="1"/>
  <c r="V76" i="1"/>
  <c r="U76" i="1"/>
  <c r="T76" i="1"/>
  <c r="S76" i="1"/>
  <c r="R7" i="76"/>
  <c r="V39" i="76"/>
  <c r="R76" i="1"/>
  <c r="N76" i="1"/>
  <c r="L76" i="1"/>
  <c r="K76" i="1"/>
  <c r="J76" i="1"/>
  <c r="X75" i="1"/>
  <c r="W75" i="1"/>
  <c r="V75" i="1"/>
  <c r="U75" i="1"/>
  <c r="T75" i="1"/>
  <c r="S75" i="1"/>
  <c r="R7" i="75"/>
  <c r="V39" i="75"/>
  <c r="R75" i="1"/>
  <c r="N75" i="1"/>
  <c r="L75" i="1"/>
  <c r="K75" i="1"/>
  <c r="J75" i="1"/>
  <c r="X74" i="1"/>
  <c r="W74" i="1"/>
  <c r="V74" i="1"/>
  <c r="U74" i="1"/>
  <c r="T74" i="1"/>
  <c r="S74" i="1"/>
  <c r="R7" i="74"/>
  <c r="V39" i="74"/>
  <c r="R74" i="1"/>
  <c r="N74" i="1"/>
  <c r="L74" i="1"/>
  <c r="K74" i="1"/>
  <c r="J74" i="1"/>
  <c r="X73" i="1"/>
  <c r="W73" i="1"/>
  <c r="V73" i="1"/>
  <c r="U73" i="1"/>
  <c r="T73" i="1"/>
  <c r="S73" i="1"/>
  <c r="R7" i="73"/>
  <c r="V39" i="73"/>
  <c r="R73" i="1"/>
  <c r="N73" i="1"/>
  <c r="L73" i="1"/>
  <c r="K73" i="1"/>
  <c r="J73" i="1"/>
  <c r="X72" i="1"/>
  <c r="W72" i="1"/>
  <c r="V72" i="1"/>
  <c r="U72" i="1"/>
  <c r="T72" i="1"/>
  <c r="S72" i="1"/>
  <c r="R7" i="72"/>
  <c r="V39" i="72"/>
  <c r="R72" i="1"/>
  <c r="L72" i="1"/>
  <c r="K72" i="1"/>
  <c r="J72" i="1"/>
  <c r="X71" i="1"/>
  <c r="W71" i="1"/>
  <c r="V71" i="1"/>
  <c r="U71" i="1"/>
  <c r="T71" i="1"/>
  <c r="S71" i="1"/>
  <c r="R7" i="71"/>
  <c r="V39" i="71"/>
  <c r="R71" i="1"/>
  <c r="L71" i="1"/>
  <c r="K71" i="1"/>
  <c r="J71" i="1"/>
  <c r="X70" i="1"/>
  <c r="W70" i="1"/>
  <c r="V70" i="1"/>
  <c r="U70" i="1"/>
  <c r="T70" i="1"/>
  <c r="S70" i="1"/>
  <c r="R7" i="70"/>
  <c r="V39" i="70"/>
  <c r="R70" i="1"/>
  <c r="L70" i="1"/>
  <c r="K70" i="1"/>
  <c r="J70" i="1"/>
  <c r="X69" i="1"/>
  <c r="W69" i="1"/>
  <c r="V69" i="1"/>
  <c r="U69" i="1"/>
  <c r="T69" i="1"/>
  <c r="S69" i="1"/>
  <c r="R7" i="69"/>
  <c r="V39" i="69"/>
  <c r="R69" i="1"/>
  <c r="L69" i="1"/>
  <c r="K69" i="1"/>
  <c r="J69" i="1"/>
  <c r="X68" i="1"/>
  <c r="W68" i="1"/>
  <c r="V68" i="1"/>
  <c r="U68" i="1"/>
  <c r="T68" i="1"/>
  <c r="S68" i="1"/>
  <c r="R7" i="68"/>
  <c r="V39" i="68"/>
  <c r="R68" i="1"/>
  <c r="N68" i="1"/>
  <c r="L68" i="1"/>
  <c r="K68" i="1"/>
  <c r="J68" i="1"/>
  <c r="X67" i="1"/>
  <c r="W67" i="1"/>
  <c r="V67" i="1"/>
  <c r="U67" i="1"/>
  <c r="T67" i="1"/>
  <c r="S67" i="1"/>
  <c r="R7" i="67"/>
  <c r="V39" i="67"/>
  <c r="R67" i="1"/>
  <c r="N67" i="1"/>
  <c r="L67" i="1"/>
  <c r="K67" i="1"/>
  <c r="J67" i="1"/>
  <c r="S1" i="106"/>
  <c r="O1" i="106"/>
  <c r="E1" i="106"/>
  <c r="S1" i="105"/>
  <c r="O1" i="105"/>
  <c r="E1" i="105"/>
  <c r="S1" i="104"/>
  <c r="O1" i="104"/>
  <c r="E1" i="104"/>
  <c r="S1" i="103"/>
  <c r="O1" i="103"/>
  <c r="E1" i="103"/>
  <c r="S1" i="102"/>
  <c r="O1" i="102"/>
  <c r="E1" i="102"/>
  <c r="S1" i="101"/>
  <c r="O1" i="101"/>
  <c r="E1" i="101"/>
  <c r="S1" i="100"/>
  <c r="O1" i="100"/>
  <c r="E1" i="100"/>
  <c r="S1" i="99"/>
  <c r="O1" i="99"/>
  <c r="E1" i="99"/>
  <c r="S1" i="98"/>
  <c r="O1" i="98"/>
  <c r="E1" i="98"/>
  <c r="S1" i="97"/>
  <c r="O1" i="97"/>
  <c r="E1" i="97"/>
  <c r="S1" i="96"/>
  <c r="O1" i="96"/>
  <c r="E1" i="96"/>
  <c r="S1" i="95"/>
  <c r="O1" i="95"/>
  <c r="E1" i="95"/>
  <c r="S1" i="94"/>
  <c r="O1" i="94"/>
  <c r="E1" i="94"/>
  <c r="S1" i="93"/>
  <c r="O1" i="93"/>
  <c r="E1" i="93"/>
  <c r="S1" i="92"/>
  <c r="O1" i="92"/>
  <c r="E1" i="92"/>
  <c r="S1" i="91"/>
  <c r="O1" i="91"/>
  <c r="E1" i="91"/>
  <c r="S1" i="90"/>
  <c r="O1" i="90"/>
  <c r="E1" i="90"/>
  <c r="S1" i="89"/>
  <c r="O1" i="89"/>
  <c r="E1" i="89"/>
  <c r="S1" i="88"/>
  <c r="O1" i="88"/>
  <c r="E1" i="88"/>
  <c r="S1" i="87"/>
  <c r="O1" i="87"/>
  <c r="E1" i="87"/>
  <c r="S1" i="86"/>
  <c r="O1" i="86"/>
  <c r="E1" i="86"/>
  <c r="S1" i="85"/>
  <c r="O1" i="85"/>
  <c r="E1" i="85"/>
  <c r="S1" i="84"/>
  <c r="O1" i="84"/>
  <c r="E1" i="84"/>
  <c r="S1" i="83"/>
  <c r="O1" i="83"/>
  <c r="E1" i="83"/>
  <c r="S1" i="82"/>
  <c r="O1" i="82"/>
  <c r="E1" i="82"/>
  <c r="S1" i="81"/>
  <c r="O1" i="81"/>
  <c r="E1" i="81"/>
  <c r="S1" i="80"/>
  <c r="O1" i="80"/>
  <c r="E1" i="80"/>
  <c r="S1" i="79"/>
  <c r="O1" i="79"/>
  <c r="E1" i="79"/>
  <c r="S1" i="78"/>
  <c r="O1" i="78"/>
  <c r="E1" i="78"/>
  <c r="S1" i="77"/>
  <c r="O1" i="77"/>
  <c r="E1" i="77"/>
  <c r="S1" i="76"/>
  <c r="O1" i="76"/>
  <c r="E1" i="76"/>
  <c r="S1" i="75"/>
  <c r="O1" i="75"/>
  <c r="E1" i="75"/>
  <c r="S1" i="74"/>
  <c r="O1" i="74"/>
  <c r="E1" i="74"/>
  <c r="S1" i="73"/>
  <c r="O1" i="73"/>
  <c r="E1" i="73"/>
  <c r="S1" i="72"/>
  <c r="O1" i="72"/>
  <c r="E1" i="72"/>
  <c r="S1" i="71"/>
  <c r="O1" i="71"/>
  <c r="E1" i="71"/>
  <c r="S1" i="70"/>
  <c r="O1" i="70"/>
  <c r="E1" i="70"/>
  <c r="S1" i="69"/>
  <c r="O1" i="69"/>
  <c r="E1" i="69"/>
  <c r="S1" i="68"/>
  <c r="O1" i="68"/>
  <c r="E1" i="68"/>
  <c r="A63" i="68"/>
  <c r="Q64" i="106"/>
  <c r="O64" i="106"/>
  <c r="I64" i="106"/>
  <c r="H64" i="106"/>
  <c r="F64" i="106"/>
  <c r="E64" i="106"/>
  <c r="D64" i="106"/>
  <c r="C64" i="106"/>
  <c r="V41" i="106"/>
  <c r="G63" i="106"/>
  <c r="B63" i="106"/>
  <c r="A63" i="106"/>
  <c r="G62" i="106"/>
  <c r="B62" i="106"/>
  <c r="A62" i="106"/>
  <c r="G61" i="106"/>
  <c r="B61" i="106"/>
  <c r="A61" i="106"/>
  <c r="G60" i="106"/>
  <c r="B60" i="106"/>
  <c r="A60" i="106"/>
  <c r="G59" i="106"/>
  <c r="B59" i="106"/>
  <c r="A59" i="106"/>
  <c r="G58" i="106"/>
  <c r="B58" i="106"/>
  <c r="A58" i="106"/>
  <c r="G57" i="106"/>
  <c r="B57" i="106"/>
  <c r="A57" i="106"/>
  <c r="G56" i="106"/>
  <c r="B56" i="106"/>
  <c r="A56" i="106"/>
  <c r="G55" i="106"/>
  <c r="B55" i="106"/>
  <c r="A55" i="106"/>
  <c r="G54" i="106"/>
  <c r="B54" i="106"/>
  <c r="A54" i="106"/>
  <c r="G53" i="106"/>
  <c r="B53" i="106"/>
  <c r="A53" i="106"/>
  <c r="G52" i="106"/>
  <c r="B52" i="106"/>
  <c r="A52" i="106"/>
  <c r="V51" i="106"/>
  <c r="AC106" i="1"/>
  <c r="G51" i="106"/>
  <c r="B51" i="106"/>
  <c r="A51" i="106"/>
  <c r="V50" i="106"/>
  <c r="AB106" i="1"/>
  <c r="G50" i="106"/>
  <c r="B50" i="106"/>
  <c r="A50" i="106"/>
  <c r="V49" i="106"/>
  <c r="AA106" i="1"/>
  <c r="G49" i="106"/>
  <c r="B49" i="106"/>
  <c r="A49" i="106"/>
  <c r="V48" i="106"/>
  <c r="Z106" i="1"/>
  <c r="G48" i="106"/>
  <c r="B48" i="106"/>
  <c r="A48" i="106"/>
  <c r="V47" i="106"/>
  <c r="Y106" i="1"/>
  <c r="G47" i="106"/>
  <c r="B47" i="106"/>
  <c r="A47" i="106"/>
  <c r="V46" i="106"/>
  <c r="G46" i="106"/>
  <c r="B46" i="106"/>
  <c r="A46" i="106"/>
  <c r="G45" i="106"/>
  <c r="B45" i="106"/>
  <c r="A45" i="106"/>
  <c r="V44" i="106"/>
  <c r="G44" i="106"/>
  <c r="B44" i="106"/>
  <c r="A44" i="106"/>
  <c r="V43" i="106"/>
  <c r="G43" i="106"/>
  <c r="B43" i="106"/>
  <c r="A43" i="106"/>
  <c r="V42" i="106"/>
  <c r="G42" i="106"/>
  <c r="B42" i="106"/>
  <c r="A42" i="106"/>
  <c r="G41" i="106"/>
  <c r="B41" i="106"/>
  <c r="A41" i="106"/>
  <c r="S40" i="106"/>
  <c r="S41" i="106"/>
  <c r="S42" i="106"/>
  <c r="S43" i="106"/>
  <c r="S44" i="106"/>
  <c r="S45" i="106"/>
  <c r="S46" i="106"/>
  <c r="S47" i="106"/>
  <c r="S48" i="106"/>
  <c r="S49" i="106"/>
  <c r="S50" i="106"/>
  <c r="S51" i="106"/>
  <c r="S52" i="106"/>
  <c r="S53" i="106"/>
  <c r="S54" i="106"/>
  <c r="S55" i="106"/>
  <c r="S56" i="106"/>
  <c r="S57" i="106"/>
  <c r="S58" i="106"/>
  <c r="S59" i="106"/>
  <c r="S60" i="106"/>
  <c r="S61" i="106"/>
  <c r="S62" i="106"/>
  <c r="S63" i="106"/>
  <c r="S64" i="106"/>
  <c r="G40" i="106"/>
  <c r="B40" i="106"/>
  <c r="A40" i="106"/>
  <c r="G39" i="106"/>
  <c r="B39" i="106"/>
  <c r="A39" i="106"/>
  <c r="G38" i="106"/>
  <c r="B38" i="106"/>
  <c r="A38" i="106"/>
  <c r="G37" i="106"/>
  <c r="B37" i="106"/>
  <c r="A37" i="106"/>
  <c r="G36" i="106"/>
  <c r="B36" i="106"/>
  <c r="A36" i="106"/>
  <c r="R35" i="106"/>
  <c r="V40" i="106"/>
  <c r="Q35" i="106"/>
  <c r="G35" i="106"/>
  <c r="B35" i="106"/>
  <c r="A35" i="106"/>
  <c r="G34" i="106"/>
  <c r="B34" i="106"/>
  <c r="A34" i="106"/>
  <c r="G33" i="106"/>
  <c r="B33" i="106"/>
  <c r="A33" i="106"/>
  <c r="G32" i="106"/>
  <c r="B32" i="106"/>
  <c r="A32" i="106"/>
  <c r="G31" i="106"/>
  <c r="B31" i="106"/>
  <c r="A31" i="106"/>
  <c r="G30" i="106"/>
  <c r="B30" i="106"/>
  <c r="A30" i="106"/>
  <c r="G29" i="106"/>
  <c r="B29" i="106"/>
  <c r="A29" i="106"/>
  <c r="G28" i="106"/>
  <c r="B28" i="106"/>
  <c r="A28" i="106"/>
  <c r="G27" i="106"/>
  <c r="B27" i="106"/>
  <c r="A27" i="106"/>
  <c r="G26" i="106"/>
  <c r="B26" i="106"/>
  <c r="A26" i="106"/>
  <c r="G25" i="106"/>
  <c r="B25" i="106"/>
  <c r="A25" i="106"/>
  <c r="G24" i="106"/>
  <c r="B24" i="106"/>
  <c r="A24" i="106"/>
  <c r="G23" i="106"/>
  <c r="B23" i="106"/>
  <c r="A23" i="106"/>
  <c r="G22" i="106"/>
  <c r="B22" i="106"/>
  <c r="A22" i="106"/>
  <c r="G21" i="106"/>
  <c r="B21" i="106"/>
  <c r="A21" i="106"/>
  <c r="G20" i="106"/>
  <c r="B20" i="106"/>
  <c r="A20" i="106"/>
  <c r="G19" i="106"/>
  <c r="B19" i="106"/>
  <c r="A19" i="106"/>
  <c r="G18" i="106"/>
  <c r="B18" i="106"/>
  <c r="A18" i="106"/>
  <c r="G17" i="106"/>
  <c r="B17" i="106"/>
  <c r="A17" i="106"/>
  <c r="G16" i="106"/>
  <c r="B16" i="106"/>
  <c r="A16" i="106"/>
  <c r="G15" i="106"/>
  <c r="B15" i="106"/>
  <c r="A15" i="106"/>
  <c r="G14" i="106"/>
  <c r="B14" i="106"/>
  <c r="A14" i="106"/>
  <c r="G13" i="106"/>
  <c r="B13" i="106"/>
  <c r="A13" i="106"/>
  <c r="G12" i="106"/>
  <c r="B12" i="106"/>
  <c r="A12" i="106"/>
  <c r="G11" i="106"/>
  <c r="B11" i="106"/>
  <c r="A11" i="106"/>
  <c r="G10" i="106"/>
  <c r="B10" i="106"/>
  <c r="A10" i="106"/>
  <c r="G9" i="106"/>
  <c r="B9" i="106"/>
  <c r="A9" i="106"/>
  <c r="G8" i="106"/>
  <c r="B8" i="106"/>
  <c r="A8" i="106"/>
  <c r="G7" i="106"/>
  <c r="B7" i="106"/>
  <c r="A7" i="106"/>
  <c r="G6" i="106"/>
  <c r="B6" i="106"/>
  <c r="A6" i="106"/>
  <c r="G5" i="106"/>
  <c r="B5" i="106"/>
  <c r="A5" i="106"/>
  <c r="G4" i="106"/>
  <c r="B4" i="106"/>
  <c r="A4" i="106"/>
  <c r="B1" i="106"/>
  <c r="Q64" i="105"/>
  <c r="O64" i="105"/>
  <c r="I64" i="105"/>
  <c r="H64" i="105"/>
  <c r="F64" i="105"/>
  <c r="E64" i="105"/>
  <c r="D64" i="105"/>
  <c r="C64" i="105"/>
  <c r="V41" i="105"/>
  <c r="G63" i="105"/>
  <c r="B63" i="105"/>
  <c r="A63" i="105"/>
  <c r="G62" i="105"/>
  <c r="B62" i="105"/>
  <c r="A62" i="105"/>
  <c r="G61" i="105"/>
  <c r="B61" i="105"/>
  <c r="A61" i="105"/>
  <c r="G60" i="105"/>
  <c r="B60" i="105"/>
  <c r="A60" i="105"/>
  <c r="G59" i="105"/>
  <c r="B59" i="105"/>
  <c r="A59" i="105"/>
  <c r="G58" i="105"/>
  <c r="B58" i="105"/>
  <c r="A58" i="105"/>
  <c r="G57" i="105"/>
  <c r="B57" i="105"/>
  <c r="A57" i="105"/>
  <c r="G56" i="105"/>
  <c r="B56" i="105"/>
  <c r="A56" i="105"/>
  <c r="G55" i="105"/>
  <c r="B55" i="105"/>
  <c r="A55" i="105"/>
  <c r="G54" i="105"/>
  <c r="B54" i="105"/>
  <c r="A54" i="105"/>
  <c r="G53" i="105"/>
  <c r="B53" i="105"/>
  <c r="A53" i="105"/>
  <c r="G52" i="105"/>
  <c r="B52" i="105"/>
  <c r="A52" i="105"/>
  <c r="V51" i="105"/>
  <c r="AC105" i="1"/>
  <c r="G51" i="105"/>
  <c r="B51" i="105"/>
  <c r="A51" i="105"/>
  <c r="V50" i="105"/>
  <c r="AB105" i="1"/>
  <c r="G50" i="105"/>
  <c r="B50" i="105"/>
  <c r="A50" i="105"/>
  <c r="V49" i="105"/>
  <c r="AA105" i="1"/>
  <c r="G49" i="105"/>
  <c r="B49" i="105"/>
  <c r="A49" i="105"/>
  <c r="V48" i="105"/>
  <c r="Z105" i="1"/>
  <c r="G48" i="105"/>
  <c r="B48" i="105"/>
  <c r="A48" i="105"/>
  <c r="V47" i="105"/>
  <c r="Y105" i="1"/>
  <c r="G47" i="105"/>
  <c r="B47" i="105"/>
  <c r="A47" i="105"/>
  <c r="V46" i="105"/>
  <c r="G46" i="105"/>
  <c r="B46" i="105"/>
  <c r="A46" i="105"/>
  <c r="G45" i="105"/>
  <c r="B45" i="105"/>
  <c r="A45" i="105"/>
  <c r="V44" i="105"/>
  <c r="G44" i="105"/>
  <c r="B44" i="105"/>
  <c r="A44" i="105"/>
  <c r="V43" i="105"/>
  <c r="G43" i="105"/>
  <c r="B43" i="105"/>
  <c r="A43" i="105"/>
  <c r="V42" i="105"/>
  <c r="G42" i="105"/>
  <c r="B42" i="105"/>
  <c r="A42" i="105"/>
  <c r="S41" i="105"/>
  <c r="S42" i="105"/>
  <c r="S43" i="105"/>
  <c r="S44" i="105"/>
  <c r="S45" i="105"/>
  <c r="S46" i="105"/>
  <c r="S47" i="105"/>
  <c r="S48" i="105"/>
  <c r="S49" i="105"/>
  <c r="S50" i="105"/>
  <c r="S51" i="105"/>
  <c r="S52" i="105"/>
  <c r="S53" i="105"/>
  <c r="S54" i="105"/>
  <c r="S55" i="105"/>
  <c r="S56" i="105"/>
  <c r="S57" i="105"/>
  <c r="S58" i="105"/>
  <c r="S59" i="105"/>
  <c r="S60" i="105"/>
  <c r="S61" i="105"/>
  <c r="S62" i="105"/>
  <c r="S63" i="105"/>
  <c r="S64" i="105"/>
  <c r="G41" i="105"/>
  <c r="B41" i="105"/>
  <c r="A41" i="105"/>
  <c r="V40" i="105"/>
  <c r="S40" i="105"/>
  <c r="G40" i="105"/>
  <c r="B40" i="105"/>
  <c r="A40" i="105"/>
  <c r="G39" i="105"/>
  <c r="B39" i="105"/>
  <c r="A39" i="105"/>
  <c r="G38" i="105"/>
  <c r="B38" i="105"/>
  <c r="A38" i="105"/>
  <c r="G37" i="105"/>
  <c r="B37" i="105"/>
  <c r="A37" i="105"/>
  <c r="G36" i="105"/>
  <c r="B36" i="105"/>
  <c r="A36" i="105"/>
  <c r="R35" i="105"/>
  <c r="Q35" i="105"/>
  <c r="G35" i="105"/>
  <c r="B35" i="105"/>
  <c r="A35" i="105"/>
  <c r="G34" i="105"/>
  <c r="B34" i="105"/>
  <c r="A34" i="105"/>
  <c r="G33" i="105"/>
  <c r="B33" i="105"/>
  <c r="A33" i="105"/>
  <c r="G32" i="105"/>
  <c r="B32" i="105"/>
  <c r="A32" i="105"/>
  <c r="G31" i="105"/>
  <c r="B31" i="105"/>
  <c r="A31" i="105"/>
  <c r="G30" i="105"/>
  <c r="B30" i="105"/>
  <c r="A30" i="105"/>
  <c r="G29" i="105"/>
  <c r="B29" i="105"/>
  <c r="A29" i="105"/>
  <c r="G28" i="105"/>
  <c r="B28" i="105"/>
  <c r="A28" i="105"/>
  <c r="G27" i="105"/>
  <c r="B27" i="105"/>
  <c r="A27" i="105"/>
  <c r="G26" i="105"/>
  <c r="B26" i="105"/>
  <c r="A26" i="105"/>
  <c r="G25" i="105"/>
  <c r="B25" i="105"/>
  <c r="A25" i="105"/>
  <c r="G24" i="105"/>
  <c r="B24" i="105"/>
  <c r="A24" i="105"/>
  <c r="G23" i="105"/>
  <c r="B23" i="105"/>
  <c r="A23" i="105"/>
  <c r="G22" i="105"/>
  <c r="B22" i="105"/>
  <c r="A22" i="105"/>
  <c r="G21" i="105"/>
  <c r="B21" i="105"/>
  <c r="A21" i="105"/>
  <c r="G20" i="105"/>
  <c r="B20" i="105"/>
  <c r="A20" i="105"/>
  <c r="G19" i="105"/>
  <c r="B19" i="105"/>
  <c r="A19" i="105"/>
  <c r="G18" i="105"/>
  <c r="B18" i="105"/>
  <c r="A18" i="105"/>
  <c r="G17" i="105"/>
  <c r="B17" i="105"/>
  <c r="A17" i="105"/>
  <c r="G16" i="105"/>
  <c r="B16" i="105"/>
  <c r="A16" i="105"/>
  <c r="G15" i="105"/>
  <c r="B15" i="105"/>
  <c r="A15" i="105"/>
  <c r="G14" i="105"/>
  <c r="B14" i="105"/>
  <c r="A14" i="105"/>
  <c r="G13" i="105"/>
  <c r="B13" i="105"/>
  <c r="A13" i="105"/>
  <c r="G12" i="105"/>
  <c r="B12" i="105"/>
  <c r="A12" i="105"/>
  <c r="G11" i="105"/>
  <c r="B11" i="105"/>
  <c r="A11" i="105"/>
  <c r="G10" i="105"/>
  <c r="B10" i="105"/>
  <c r="A10" i="105"/>
  <c r="G9" i="105"/>
  <c r="B9" i="105"/>
  <c r="A9" i="105"/>
  <c r="G8" i="105"/>
  <c r="B8" i="105"/>
  <c r="A8" i="105"/>
  <c r="G7" i="105"/>
  <c r="B7" i="105"/>
  <c r="A7" i="105"/>
  <c r="G6" i="105"/>
  <c r="B6" i="105"/>
  <c r="A6" i="105"/>
  <c r="G5" i="105"/>
  <c r="G64" i="105"/>
  <c r="V45" i="105"/>
  <c r="B5" i="105"/>
  <c r="A5" i="105"/>
  <c r="G4" i="105"/>
  <c r="L4" i="105"/>
  <c r="B4" i="105"/>
  <c r="A4" i="105"/>
  <c r="V1" i="105"/>
  <c r="B1" i="105"/>
  <c r="Q64" i="104"/>
  <c r="O64" i="104"/>
  <c r="I64" i="104"/>
  <c r="H64" i="104"/>
  <c r="F64" i="104"/>
  <c r="V44" i="104"/>
  <c r="E64" i="104"/>
  <c r="D64" i="104"/>
  <c r="C64" i="104"/>
  <c r="G63" i="104"/>
  <c r="B63" i="104"/>
  <c r="A63" i="104"/>
  <c r="G62" i="104"/>
  <c r="B62" i="104"/>
  <c r="A62" i="104"/>
  <c r="G61" i="104"/>
  <c r="B61" i="104"/>
  <c r="A61" i="104"/>
  <c r="G60" i="104"/>
  <c r="B60" i="104"/>
  <c r="A60" i="104"/>
  <c r="G59" i="104"/>
  <c r="B59" i="104"/>
  <c r="A59" i="104"/>
  <c r="G58" i="104"/>
  <c r="B58" i="104"/>
  <c r="A58" i="104"/>
  <c r="G57" i="104"/>
  <c r="B57" i="104"/>
  <c r="A57" i="104"/>
  <c r="G56" i="104"/>
  <c r="B56" i="104"/>
  <c r="A56" i="104"/>
  <c r="G55" i="104"/>
  <c r="B55" i="104"/>
  <c r="A55" i="104"/>
  <c r="G54" i="104"/>
  <c r="B54" i="104"/>
  <c r="A54" i="104"/>
  <c r="G53" i="104"/>
  <c r="B53" i="104"/>
  <c r="A53" i="104"/>
  <c r="G52" i="104"/>
  <c r="B52" i="104"/>
  <c r="A52" i="104"/>
  <c r="V51" i="104"/>
  <c r="AC104" i="1"/>
  <c r="G51" i="104"/>
  <c r="B51" i="104"/>
  <c r="A51" i="104"/>
  <c r="V50" i="104"/>
  <c r="AB104" i="1"/>
  <c r="G50" i="104"/>
  <c r="B50" i="104"/>
  <c r="A50" i="104"/>
  <c r="V49" i="104"/>
  <c r="AA104" i="1"/>
  <c r="AE104" i="1"/>
  <c r="G49" i="104"/>
  <c r="B49" i="104"/>
  <c r="A49" i="104"/>
  <c r="V48" i="104"/>
  <c r="Z104" i="1"/>
  <c r="G48" i="104"/>
  <c r="B48" i="104"/>
  <c r="A48" i="104"/>
  <c r="V47" i="104"/>
  <c r="Y104" i="1"/>
  <c r="G47" i="104"/>
  <c r="B47" i="104"/>
  <c r="A47" i="104"/>
  <c r="V46" i="104"/>
  <c r="G46" i="104"/>
  <c r="B46" i="104"/>
  <c r="A46" i="104"/>
  <c r="G45" i="104"/>
  <c r="B45" i="104"/>
  <c r="A45" i="104"/>
  <c r="G44" i="104"/>
  <c r="B44" i="104"/>
  <c r="A44" i="104"/>
  <c r="V43" i="104"/>
  <c r="G43" i="104"/>
  <c r="B43" i="104"/>
  <c r="A43" i="104"/>
  <c r="V42" i="104"/>
  <c r="G42" i="104"/>
  <c r="B42" i="104"/>
  <c r="A42" i="104"/>
  <c r="V41" i="104"/>
  <c r="S41" i="104"/>
  <c r="S42" i="104"/>
  <c r="S43" i="104"/>
  <c r="S44" i="104"/>
  <c r="S45" i="104"/>
  <c r="S46" i="104"/>
  <c r="S47" i="104"/>
  <c r="S48" i="104"/>
  <c r="S49" i="104"/>
  <c r="S50" i="104"/>
  <c r="S51" i="104"/>
  <c r="S52" i="104"/>
  <c r="S53" i="104"/>
  <c r="S54" i="104"/>
  <c r="S55" i="104"/>
  <c r="S56" i="104"/>
  <c r="S57" i="104"/>
  <c r="S58" i="104"/>
  <c r="S59" i="104"/>
  <c r="S60" i="104"/>
  <c r="S61" i="104"/>
  <c r="S62" i="104"/>
  <c r="S63" i="104"/>
  <c r="S64" i="104"/>
  <c r="G41" i="104"/>
  <c r="B41" i="104"/>
  <c r="A41" i="104"/>
  <c r="S40" i="104"/>
  <c r="G40" i="104"/>
  <c r="B40" i="104"/>
  <c r="A40" i="104"/>
  <c r="G39" i="104"/>
  <c r="B39" i="104"/>
  <c r="A39" i="104"/>
  <c r="G38" i="104"/>
  <c r="B38" i="104"/>
  <c r="A38" i="104"/>
  <c r="G37" i="104"/>
  <c r="B37" i="104"/>
  <c r="A37" i="104"/>
  <c r="G36" i="104"/>
  <c r="B36" i="104"/>
  <c r="A36" i="104"/>
  <c r="R35" i="104"/>
  <c r="V40" i="104"/>
  <c r="Q35" i="104"/>
  <c r="G35" i="104"/>
  <c r="B35" i="104"/>
  <c r="A35" i="104"/>
  <c r="G34" i="104"/>
  <c r="B34" i="104"/>
  <c r="A34" i="104"/>
  <c r="G33" i="104"/>
  <c r="B33" i="104"/>
  <c r="A33" i="104"/>
  <c r="G32" i="104"/>
  <c r="B32" i="104"/>
  <c r="A32" i="104"/>
  <c r="G31" i="104"/>
  <c r="B31" i="104"/>
  <c r="A31" i="104"/>
  <c r="G30" i="104"/>
  <c r="B30" i="104"/>
  <c r="A30" i="104"/>
  <c r="G29" i="104"/>
  <c r="B29" i="104"/>
  <c r="A29" i="104"/>
  <c r="G28" i="104"/>
  <c r="B28" i="104"/>
  <c r="A28" i="104"/>
  <c r="G27" i="104"/>
  <c r="B27" i="104"/>
  <c r="A27" i="104"/>
  <c r="G26" i="104"/>
  <c r="B26" i="104"/>
  <c r="A26" i="104"/>
  <c r="G25" i="104"/>
  <c r="B25" i="104"/>
  <c r="A25" i="104"/>
  <c r="G24" i="104"/>
  <c r="B24" i="104"/>
  <c r="A24" i="104"/>
  <c r="G23" i="104"/>
  <c r="B23" i="104"/>
  <c r="A23" i="104"/>
  <c r="G22" i="104"/>
  <c r="B22" i="104"/>
  <c r="A22" i="104"/>
  <c r="G21" i="104"/>
  <c r="B21" i="104"/>
  <c r="A21" i="104"/>
  <c r="G20" i="104"/>
  <c r="B20" i="104"/>
  <c r="A20" i="104"/>
  <c r="G19" i="104"/>
  <c r="B19" i="104"/>
  <c r="A19" i="104"/>
  <c r="G18" i="104"/>
  <c r="B18" i="104"/>
  <c r="A18" i="104"/>
  <c r="G17" i="104"/>
  <c r="B17" i="104"/>
  <c r="A17" i="104"/>
  <c r="G16" i="104"/>
  <c r="B16" i="104"/>
  <c r="A16" i="104"/>
  <c r="G15" i="104"/>
  <c r="B15" i="104"/>
  <c r="A15" i="104"/>
  <c r="G14" i="104"/>
  <c r="B14" i="104"/>
  <c r="A14" i="104"/>
  <c r="G13" i="104"/>
  <c r="B13" i="104"/>
  <c r="A13" i="104"/>
  <c r="G12" i="104"/>
  <c r="B12" i="104"/>
  <c r="A12" i="104"/>
  <c r="G11" i="104"/>
  <c r="B11" i="104"/>
  <c r="A11" i="104"/>
  <c r="G10" i="104"/>
  <c r="B10" i="104"/>
  <c r="A10" i="104"/>
  <c r="G9" i="104"/>
  <c r="B9" i="104"/>
  <c r="A9" i="104"/>
  <c r="G8" i="104"/>
  <c r="B8" i="104"/>
  <c r="A8" i="104"/>
  <c r="G7" i="104"/>
  <c r="B7" i="104"/>
  <c r="A7" i="104"/>
  <c r="G6" i="104"/>
  <c r="B6" i="104"/>
  <c r="A6" i="104"/>
  <c r="G5" i="104"/>
  <c r="B5" i="104"/>
  <c r="A5" i="104"/>
  <c r="G4" i="104"/>
  <c r="L4" i="104"/>
  <c r="L5" i="104"/>
  <c r="L6" i="104"/>
  <c r="L7" i="104"/>
  <c r="L8" i="104"/>
  <c r="L9" i="104"/>
  <c r="L10" i="104"/>
  <c r="B4" i="104"/>
  <c r="A4" i="104"/>
  <c r="V1" i="104"/>
  <c r="B1" i="104"/>
  <c r="Q64" i="103"/>
  <c r="O64" i="103"/>
  <c r="V1" i="103"/>
  <c r="I64" i="103"/>
  <c r="H64" i="103"/>
  <c r="F64" i="103"/>
  <c r="E64" i="103"/>
  <c r="D64" i="103"/>
  <c r="V42" i="103"/>
  <c r="C64" i="103"/>
  <c r="V41" i="103"/>
  <c r="G63" i="103"/>
  <c r="B63" i="103"/>
  <c r="A63" i="103"/>
  <c r="G62" i="103"/>
  <c r="B62" i="103"/>
  <c r="A62" i="103"/>
  <c r="G61" i="103"/>
  <c r="B61" i="103"/>
  <c r="A61" i="103"/>
  <c r="G60" i="103"/>
  <c r="B60" i="103"/>
  <c r="A60" i="103"/>
  <c r="G59" i="103"/>
  <c r="B59" i="103"/>
  <c r="A59" i="103"/>
  <c r="G58" i="103"/>
  <c r="B58" i="103"/>
  <c r="A58" i="103"/>
  <c r="G57" i="103"/>
  <c r="B57" i="103"/>
  <c r="A57" i="103"/>
  <c r="G56" i="103"/>
  <c r="B56" i="103"/>
  <c r="A56" i="103"/>
  <c r="G55" i="103"/>
  <c r="B55" i="103"/>
  <c r="A55" i="103"/>
  <c r="G54" i="103"/>
  <c r="B54" i="103"/>
  <c r="A54" i="103"/>
  <c r="G53" i="103"/>
  <c r="B53" i="103"/>
  <c r="A53" i="103"/>
  <c r="G52" i="103"/>
  <c r="B52" i="103"/>
  <c r="A52" i="103"/>
  <c r="V51" i="103"/>
  <c r="AC103" i="1"/>
  <c r="G51" i="103"/>
  <c r="B51" i="103"/>
  <c r="A51" i="103"/>
  <c r="V50" i="103"/>
  <c r="AB103" i="1"/>
  <c r="G50" i="103"/>
  <c r="B50" i="103"/>
  <c r="A50" i="103"/>
  <c r="V49" i="103"/>
  <c r="AA103" i="1"/>
  <c r="G49" i="103"/>
  <c r="B49" i="103"/>
  <c r="A49" i="103"/>
  <c r="V48" i="103"/>
  <c r="Z103" i="1"/>
  <c r="G48" i="103"/>
  <c r="B48" i="103"/>
  <c r="A48" i="103"/>
  <c r="V47" i="103"/>
  <c r="Y103" i="1"/>
  <c r="G47" i="103"/>
  <c r="B47" i="103"/>
  <c r="A47" i="103"/>
  <c r="V46" i="103"/>
  <c r="G46" i="103"/>
  <c r="B46" i="103"/>
  <c r="A46" i="103"/>
  <c r="G45" i="103"/>
  <c r="B45" i="103"/>
  <c r="A45" i="103"/>
  <c r="V44" i="103"/>
  <c r="S44" i="103"/>
  <c r="S45" i="103"/>
  <c r="S46" i="103"/>
  <c r="S47" i="103"/>
  <c r="S48" i="103"/>
  <c r="S49" i="103"/>
  <c r="S50" i="103"/>
  <c r="S51" i="103"/>
  <c r="S52" i="103"/>
  <c r="S53" i="103"/>
  <c r="S54" i="103"/>
  <c r="S55" i="103"/>
  <c r="S56" i="103"/>
  <c r="S57" i="103"/>
  <c r="S58" i="103"/>
  <c r="S59" i="103"/>
  <c r="S60" i="103"/>
  <c r="S61" i="103"/>
  <c r="S62" i="103"/>
  <c r="S63" i="103"/>
  <c r="S64" i="103"/>
  <c r="V52" i="103"/>
  <c r="G44" i="103"/>
  <c r="B44" i="103"/>
  <c r="A44" i="103"/>
  <c r="V43" i="103"/>
  <c r="G43" i="103"/>
  <c r="B43" i="103"/>
  <c r="A43" i="103"/>
  <c r="G42" i="103"/>
  <c r="B42" i="103"/>
  <c r="A42" i="103"/>
  <c r="G41" i="103"/>
  <c r="B41" i="103"/>
  <c r="A41" i="103"/>
  <c r="S40" i="103"/>
  <c r="S41" i="103"/>
  <c r="S42" i="103"/>
  <c r="S43" i="103"/>
  <c r="G40" i="103"/>
  <c r="B40" i="103"/>
  <c r="A40" i="103"/>
  <c r="G39" i="103"/>
  <c r="B39" i="103"/>
  <c r="A39" i="103"/>
  <c r="G38" i="103"/>
  <c r="B38" i="103"/>
  <c r="A38" i="103"/>
  <c r="G37" i="103"/>
  <c r="B37" i="103"/>
  <c r="A37" i="103"/>
  <c r="G36" i="103"/>
  <c r="B36" i="103"/>
  <c r="A36" i="103"/>
  <c r="R35" i="103"/>
  <c r="V40" i="103"/>
  <c r="Q35" i="103"/>
  <c r="G35" i="103"/>
  <c r="B35" i="103"/>
  <c r="A35" i="103"/>
  <c r="G34" i="103"/>
  <c r="B34" i="103"/>
  <c r="A34" i="103"/>
  <c r="G33" i="103"/>
  <c r="B33" i="103"/>
  <c r="A33" i="103"/>
  <c r="G32" i="103"/>
  <c r="B32" i="103"/>
  <c r="A32" i="103"/>
  <c r="G31" i="103"/>
  <c r="B31" i="103"/>
  <c r="A31" i="103"/>
  <c r="G30" i="103"/>
  <c r="B30" i="103"/>
  <c r="A30" i="103"/>
  <c r="G29" i="103"/>
  <c r="B29" i="103"/>
  <c r="A29" i="103"/>
  <c r="G28" i="103"/>
  <c r="B28" i="103"/>
  <c r="A28" i="103"/>
  <c r="G27" i="103"/>
  <c r="B27" i="103"/>
  <c r="A27" i="103"/>
  <c r="G26" i="103"/>
  <c r="B26" i="103"/>
  <c r="A26" i="103"/>
  <c r="G25" i="103"/>
  <c r="B25" i="103"/>
  <c r="A25" i="103"/>
  <c r="G24" i="103"/>
  <c r="B24" i="103"/>
  <c r="A24" i="103"/>
  <c r="G23" i="103"/>
  <c r="B23" i="103"/>
  <c r="A23" i="103"/>
  <c r="G22" i="103"/>
  <c r="B22" i="103"/>
  <c r="A22" i="103"/>
  <c r="G21" i="103"/>
  <c r="B21" i="103"/>
  <c r="A21" i="103"/>
  <c r="G20" i="103"/>
  <c r="B20" i="103"/>
  <c r="A20" i="103"/>
  <c r="G19" i="103"/>
  <c r="B19" i="103"/>
  <c r="A19" i="103"/>
  <c r="G18" i="103"/>
  <c r="B18" i="103"/>
  <c r="A18" i="103"/>
  <c r="G17" i="103"/>
  <c r="B17" i="103"/>
  <c r="A17" i="103"/>
  <c r="G16" i="103"/>
  <c r="B16" i="103"/>
  <c r="A16" i="103"/>
  <c r="G15" i="103"/>
  <c r="B15" i="103"/>
  <c r="A15" i="103"/>
  <c r="G14" i="103"/>
  <c r="B14" i="103"/>
  <c r="A14" i="103"/>
  <c r="G13" i="103"/>
  <c r="B13" i="103"/>
  <c r="A13" i="103"/>
  <c r="G12" i="103"/>
  <c r="B12" i="103"/>
  <c r="A12" i="103"/>
  <c r="G11" i="103"/>
  <c r="B11" i="103"/>
  <c r="A11" i="103"/>
  <c r="G10" i="103"/>
  <c r="B10" i="103"/>
  <c r="A10" i="103"/>
  <c r="G9" i="103"/>
  <c r="B9" i="103"/>
  <c r="A9" i="103"/>
  <c r="G8" i="103"/>
  <c r="B8" i="103"/>
  <c r="A8" i="103"/>
  <c r="G7" i="103"/>
  <c r="B7" i="103"/>
  <c r="A7" i="103"/>
  <c r="G6" i="103"/>
  <c r="B6" i="103"/>
  <c r="A6" i="103"/>
  <c r="G5" i="103"/>
  <c r="B5" i="103"/>
  <c r="A5" i="103"/>
  <c r="G4" i="103"/>
  <c r="B4" i="103"/>
  <c r="A4" i="103"/>
  <c r="B1" i="103"/>
  <c r="Q64" i="102"/>
  <c r="O64" i="102"/>
  <c r="I64" i="102"/>
  <c r="H64" i="102"/>
  <c r="F64" i="102"/>
  <c r="E64" i="102"/>
  <c r="V43" i="102"/>
  <c r="D64" i="102"/>
  <c r="C64" i="102"/>
  <c r="V41" i="102"/>
  <c r="G63" i="102"/>
  <c r="B63" i="102"/>
  <c r="A63" i="102"/>
  <c r="G62" i="102"/>
  <c r="B62" i="102"/>
  <c r="A62" i="102"/>
  <c r="G61" i="102"/>
  <c r="B61" i="102"/>
  <c r="A61" i="102"/>
  <c r="G60" i="102"/>
  <c r="B60" i="102"/>
  <c r="A60" i="102"/>
  <c r="G59" i="102"/>
  <c r="B59" i="102"/>
  <c r="A59" i="102"/>
  <c r="G58" i="102"/>
  <c r="B58" i="102"/>
  <c r="A58" i="102"/>
  <c r="G57" i="102"/>
  <c r="B57" i="102"/>
  <c r="A57" i="102"/>
  <c r="G56" i="102"/>
  <c r="B56" i="102"/>
  <c r="A56" i="102"/>
  <c r="G55" i="102"/>
  <c r="B55" i="102"/>
  <c r="A55" i="102"/>
  <c r="G54" i="102"/>
  <c r="B54" i="102"/>
  <c r="A54" i="102"/>
  <c r="G53" i="102"/>
  <c r="B53" i="102"/>
  <c r="A53" i="102"/>
  <c r="G52" i="102"/>
  <c r="B52" i="102"/>
  <c r="A52" i="102"/>
  <c r="V51" i="102"/>
  <c r="AC102" i="1"/>
  <c r="G51" i="102"/>
  <c r="B51" i="102"/>
  <c r="A51" i="102"/>
  <c r="V50" i="102"/>
  <c r="AB102" i="1"/>
  <c r="G50" i="102"/>
  <c r="B50" i="102"/>
  <c r="A50" i="102"/>
  <c r="V49" i="102"/>
  <c r="AA102" i="1"/>
  <c r="G49" i="102"/>
  <c r="B49" i="102"/>
  <c r="A49" i="102"/>
  <c r="V48" i="102"/>
  <c r="Z102" i="1"/>
  <c r="G48" i="102"/>
  <c r="B48" i="102"/>
  <c r="A48" i="102"/>
  <c r="V47" i="102"/>
  <c r="Y102" i="1"/>
  <c r="G47" i="102"/>
  <c r="B47" i="102"/>
  <c r="A47" i="102"/>
  <c r="V46" i="102"/>
  <c r="G46" i="102"/>
  <c r="B46" i="102"/>
  <c r="A46" i="102"/>
  <c r="G45" i="102"/>
  <c r="B45" i="102"/>
  <c r="A45" i="102"/>
  <c r="V44" i="102"/>
  <c r="G44" i="102"/>
  <c r="B44" i="102"/>
  <c r="A44" i="102"/>
  <c r="G43" i="102"/>
  <c r="B43" i="102"/>
  <c r="A43" i="102"/>
  <c r="V42" i="102"/>
  <c r="G42" i="102"/>
  <c r="B42" i="102"/>
  <c r="A42" i="102"/>
  <c r="S41" i="102"/>
  <c r="S42" i="102"/>
  <c r="S43" i="102"/>
  <c r="S44" i="102"/>
  <c r="S45" i="102"/>
  <c r="S46" i="102"/>
  <c r="S47" i="102"/>
  <c r="S48" i="102"/>
  <c r="S49" i="102"/>
  <c r="S50" i="102"/>
  <c r="S51" i="102"/>
  <c r="S52" i="102"/>
  <c r="S53" i="102"/>
  <c r="S54" i="102"/>
  <c r="S55" i="102"/>
  <c r="S56" i="102"/>
  <c r="S57" i="102"/>
  <c r="S58" i="102"/>
  <c r="S59" i="102"/>
  <c r="S60" i="102"/>
  <c r="S61" i="102"/>
  <c r="S62" i="102"/>
  <c r="S63" i="102"/>
  <c r="S64" i="102"/>
  <c r="G41" i="102"/>
  <c r="B41" i="102"/>
  <c r="A41" i="102"/>
  <c r="S40" i="102"/>
  <c r="G40" i="102"/>
  <c r="B40" i="102"/>
  <c r="A40" i="102"/>
  <c r="G39" i="102"/>
  <c r="B39" i="102"/>
  <c r="A39" i="102"/>
  <c r="G38" i="102"/>
  <c r="B38" i="102"/>
  <c r="A38" i="102"/>
  <c r="G37" i="102"/>
  <c r="B37" i="102"/>
  <c r="A37" i="102"/>
  <c r="G36" i="102"/>
  <c r="B36" i="102"/>
  <c r="A36" i="102"/>
  <c r="R35" i="102"/>
  <c r="V40" i="102"/>
  <c r="Q35" i="102"/>
  <c r="G35" i="102"/>
  <c r="B35" i="102"/>
  <c r="A35" i="102"/>
  <c r="G34" i="102"/>
  <c r="B34" i="102"/>
  <c r="A34" i="102"/>
  <c r="G33" i="102"/>
  <c r="B33" i="102"/>
  <c r="A33" i="102"/>
  <c r="G32" i="102"/>
  <c r="B32" i="102"/>
  <c r="A32" i="102"/>
  <c r="G31" i="102"/>
  <c r="B31" i="102"/>
  <c r="A31" i="102"/>
  <c r="G30" i="102"/>
  <c r="B30" i="102"/>
  <c r="A30" i="102"/>
  <c r="G29" i="102"/>
  <c r="B29" i="102"/>
  <c r="A29" i="102"/>
  <c r="G28" i="102"/>
  <c r="B28" i="102"/>
  <c r="A28" i="102"/>
  <c r="G27" i="102"/>
  <c r="B27" i="102"/>
  <c r="A27" i="102"/>
  <c r="G26" i="102"/>
  <c r="B26" i="102"/>
  <c r="A26" i="102"/>
  <c r="G25" i="102"/>
  <c r="B25" i="102"/>
  <c r="A25" i="102"/>
  <c r="G24" i="102"/>
  <c r="B24" i="102"/>
  <c r="A24" i="102"/>
  <c r="G23" i="102"/>
  <c r="B23" i="102"/>
  <c r="A23" i="102"/>
  <c r="G22" i="102"/>
  <c r="B22" i="102"/>
  <c r="A22" i="102"/>
  <c r="G21" i="102"/>
  <c r="B21" i="102"/>
  <c r="A21" i="102"/>
  <c r="G20" i="102"/>
  <c r="B20" i="102"/>
  <c r="A20" i="102"/>
  <c r="G19" i="102"/>
  <c r="B19" i="102"/>
  <c r="A19" i="102"/>
  <c r="G18" i="102"/>
  <c r="B18" i="102"/>
  <c r="A18" i="102"/>
  <c r="G17" i="102"/>
  <c r="B17" i="102"/>
  <c r="A17" i="102"/>
  <c r="G16" i="102"/>
  <c r="B16" i="102"/>
  <c r="A16" i="102"/>
  <c r="G15" i="102"/>
  <c r="B15" i="102"/>
  <c r="A15" i="102"/>
  <c r="G14" i="102"/>
  <c r="B14" i="102"/>
  <c r="A14" i="102"/>
  <c r="G13" i="102"/>
  <c r="B13" i="102"/>
  <c r="A13" i="102"/>
  <c r="G12" i="102"/>
  <c r="B12" i="102"/>
  <c r="A12" i="102"/>
  <c r="G11" i="102"/>
  <c r="B11" i="102"/>
  <c r="A11" i="102"/>
  <c r="G10" i="102"/>
  <c r="B10" i="102"/>
  <c r="A10" i="102"/>
  <c r="G9" i="102"/>
  <c r="B9" i="102"/>
  <c r="A9" i="102"/>
  <c r="G8" i="102"/>
  <c r="B8" i="102"/>
  <c r="A8" i="102"/>
  <c r="G7" i="102"/>
  <c r="B7" i="102"/>
  <c r="A7" i="102"/>
  <c r="G6" i="102"/>
  <c r="B6" i="102"/>
  <c r="A6" i="102"/>
  <c r="G5" i="102"/>
  <c r="B5" i="102"/>
  <c r="A5" i="102"/>
  <c r="G4" i="102"/>
  <c r="B4" i="102"/>
  <c r="A4" i="102"/>
  <c r="B1" i="102"/>
  <c r="Q64" i="101"/>
  <c r="O64" i="101"/>
  <c r="V1" i="101"/>
  <c r="I64" i="101"/>
  <c r="V46" i="101"/>
  <c r="H64" i="101"/>
  <c r="F64" i="101"/>
  <c r="E64" i="101"/>
  <c r="D64" i="101"/>
  <c r="C64" i="101"/>
  <c r="V41" i="101"/>
  <c r="G63" i="101"/>
  <c r="B63" i="101"/>
  <c r="A63" i="101"/>
  <c r="G62" i="101"/>
  <c r="B62" i="101"/>
  <c r="A62" i="101"/>
  <c r="G61" i="101"/>
  <c r="B61" i="101"/>
  <c r="A61" i="101"/>
  <c r="G60" i="101"/>
  <c r="B60" i="101"/>
  <c r="A60" i="101"/>
  <c r="G59" i="101"/>
  <c r="B59" i="101"/>
  <c r="A59" i="101"/>
  <c r="G58" i="101"/>
  <c r="B58" i="101"/>
  <c r="A58" i="101"/>
  <c r="G57" i="101"/>
  <c r="B57" i="101"/>
  <c r="A57" i="101"/>
  <c r="G56" i="101"/>
  <c r="B56" i="101"/>
  <c r="A56" i="101"/>
  <c r="G55" i="101"/>
  <c r="B55" i="101"/>
  <c r="A55" i="101"/>
  <c r="G54" i="101"/>
  <c r="B54" i="101"/>
  <c r="A54" i="101"/>
  <c r="G53" i="101"/>
  <c r="B53" i="101"/>
  <c r="A53" i="101"/>
  <c r="G52" i="101"/>
  <c r="B52" i="101"/>
  <c r="A52" i="101"/>
  <c r="V51" i="101"/>
  <c r="AC101" i="1"/>
  <c r="G51" i="101"/>
  <c r="B51" i="101"/>
  <c r="A51" i="101"/>
  <c r="V50" i="101"/>
  <c r="AB101" i="1"/>
  <c r="G50" i="101"/>
  <c r="B50" i="101"/>
  <c r="A50" i="101"/>
  <c r="V49" i="101"/>
  <c r="AA101" i="1"/>
  <c r="G49" i="101"/>
  <c r="B49" i="101"/>
  <c r="A49" i="101"/>
  <c r="V48" i="101"/>
  <c r="Z101" i="1"/>
  <c r="G48" i="101"/>
  <c r="B48" i="101"/>
  <c r="A48" i="101"/>
  <c r="V47" i="101"/>
  <c r="Y101" i="1"/>
  <c r="G47" i="101"/>
  <c r="B47" i="101"/>
  <c r="A47" i="101"/>
  <c r="G46" i="101"/>
  <c r="B46" i="101"/>
  <c r="A46" i="101"/>
  <c r="G45" i="101"/>
  <c r="B45" i="101"/>
  <c r="A45" i="101"/>
  <c r="V44" i="101"/>
  <c r="G44" i="101"/>
  <c r="B44" i="101"/>
  <c r="A44" i="101"/>
  <c r="V43" i="101"/>
  <c r="G43" i="101"/>
  <c r="B43" i="101"/>
  <c r="A43" i="101"/>
  <c r="V42" i="101"/>
  <c r="G42" i="101"/>
  <c r="B42" i="101"/>
  <c r="A42" i="101"/>
  <c r="G41" i="101"/>
  <c r="B41" i="101"/>
  <c r="A41" i="101"/>
  <c r="S40" i="101"/>
  <c r="S41" i="101"/>
  <c r="S42" i="101"/>
  <c r="S43" i="101"/>
  <c r="S44" i="101"/>
  <c r="S45" i="101"/>
  <c r="S46" i="101"/>
  <c r="S47" i="101"/>
  <c r="S48" i="101"/>
  <c r="S49" i="101"/>
  <c r="S50" i="101"/>
  <c r="S51" i="101"/>
  <c r="S52" i="101"/>
  <c r="S53" i="101"/>
  <c r="S54" i="101"/>
  <c r="S55" i="101"/>
  <c r="S56" i="101"/>
  <c r="S57" i="101"/>
  <c r="S58" i="101"/>
  <c r="S59" i="101"/>
  <c r="S60" i="101"/>
  <c r="S61" i="101"/>
  <c r="S62" i="101"/>
  <c r="S63" i="101"/>
  <c r="S64" i="101"/>
  <c r="V52" i="101"/>
  <c r="G40" i="101"/>
  <c r="B40" i="101"/>
  <c r="A40" i="101"/>
  <c r="G39" i="101"/>
  <c r="B39" i="101"/>
  <c r="A39" i="101"/>
  <c r="G38" i="101"/>
  <c r="B38" i="101"/>
  <c r="A38" i="101"/>
  <c r="G37" i="101"/>
  <c r="B37" i="101"/>
  <c r="A37" i="101"/>
  <c r="G36" i="101"/>
  <c r="B36" i="101"/>
  <c r="A36" i="101"/>
  <c r="R35" i="101"/>
  <c r="V40" i="101"/>
  <c r="Q35" i="101"/>
  <c r="G35" i="101"/>
  <c r="B35" i="101"/>
  <c r="A35" i="101"/>
  <c r="G34" i="101"/>
  <c r="B34" i="101"/>
  <c r="A34" i="101"/>
  <c r="G33" i="101"/>
  <c r="B33" i="101"/>
  <c r="A33" i="101"/>
  <c r="G32" i="101"/>
  <c r="B32" i="101"/>
  <c r="A32" i="101"/>
  <c r="G31" i="101"/>
  <c r="B31" i="101"/>
  <c r="A31" i="101"/>
  <c r="G30" i="101"/>
  <c r="B30" i="101"/>
  <c r="A30" i="101"/>
  <c r="G29" i="101"/>
  <c r="B29" i="101"/>
  <c r="A29" i="101"/>
  <c r="G28" i="101"/>
  <c r="B28" i="101"/>
  <c r="A28" i="101"/>
  <c r="G27" i="101"/>
  <c r="B27" i="101"/>
  <c r="A27" i="101"/>
  <c r="G26" i="101"/>
  <c r="B26" i="101"/>
  <c r="A26" i="101"/>
  <c r="G25" i="101"/>
  <c r="B25" i="101"/>
  <c r="A25" i="101"/>
  <c r="G24" i="101"/>
  <c r="B24" i="101"/>
  <c r="A24" i="101"/>
  <c r="G23" i="101"/>
  <c r="B23" i="101"/>
  <c r="A23" i="101"/>
  <c r="G22" i="101"/>
  <c r="B22" i="101"/>
  <c r="A22" i="101"/>
  <c r="G21" i="101"/>
  <c r="B21" i="101"/>
  <c r="A21" i="101"/>
  <c r="G20" i="101"/>
  <c r="B20" i="101"/>
  <c r="A20" i="101"/>
  <c r="G19" i="101"/>
  <c r="B19" i="101"/>
  <c r="A19" i="101"/>
  <c r="G18" i="101"/>
  <c r="B18" i="101"/>
  <c r="A18" i="101"/>
  <c r="G17" i="101"/>
  <c r="B17" i="101"/>
  <c r="A17" i="101"/>
  <c r="G16" i="101"/>
  <c r="B16" i="101"/>
  <c r="A16" i="101"/>
  <c r="G15" i="101"/>
  <c r="B15" i="101"/>
  <c r="A15" i="101"/>
  <c r="G14" i="101"/>
  <c r="B14" i="101"/>
  <c r="A14" i="101"/>
  <c r="G13" i="101"/>
  <c r="B13" i="101"/>
  <c r="A13" i="101"/>
  <c r="G12" i="101"/>
  <c r="B12" i="101"/>
  <c r="A12" i="101"/>
  <c r="G11" i="101"/>
  <c r="B11" i="101"/>
  <c r="A11" i="101"/>
  <c r="G10" i="101"/>
  <c r="B10" i="101"/>
  <c r="A10" i="101"/>
  <c r="G9" i="101"/>
  <c r="B9" i="101"/>
  <c r="A9" i="101"/>
  <c r="G8" i="101"/>
  <c r="B8" i="101"/>
  <c r="A8" i="101"/>
  <c r="G7" i="101"/>
  <c r="B7" i="101"/>
  <c r="A7" i="101"/>
  <c r="G6" i="101"/>
  <c r="B6" i="101"/>
  <c r="A6" i="101"/>
  <c r="G5" i="101"/>
  <c r="B5" i="101"/>
  <c r="A5" i="101"/>
  <c r="G4" i="101"/>
  <c r="L4" i="101"/>
  <c r="L5" i="101"/>
  <c r="L6" i="101"/>
  <c r="L7" i="101"/>
  <c r="L8" i="101"/>
  <c r="L9" i="101"/>
  <c r="L10" i="101"/>
  <c r="L11" i="101"/>
  <c r="L12" i="101"/>
  <c r="L13" i="101"/>
  <c r="L14" i="101"/>
  <c r="L15" i="101"/>
  <c r="L16" i="101"/>
  <c r="L17" i="101"/>
  <c r="L18" i="101"/>
  <c r="L19" i="101"/>
  <c r="L20" i="101"/>
  <c r="L21" i="101"/>
  <c r="L22" i="101"/>
  <c r="L23" i="101"/>
  <c r="L24" i="101"/>
  <c r="L25" i="101"/>
  <c r="L26" i="101"/>
  <c r="L27" i="101"/>
  <c r="L28" i="101"/>
  <c r="L29" i="101"/>
  <c r="L30" i="101"/>
  <c r="L31" i="101"/>
  <c r="L32" i="101"/>
  <c r="L33" i="101"/>
  <c r="L34" i="101"/>
  <c r="L35" i="101"/>
  <c r="L36" i="101"/>
  <c r="L37" i="101"/>
  <c r="L38" i="101"/>
  <c r="L39" i="101"/>
  <c r="L40" i="101"/>
  <c r="L41" i="101"/>
  <c r="L42" i="101"/>
  <c r="L43" i="101"/>
  <c r="L44" i="101"/>
  <c r="L45" i="101"/>
  <c r="L46" i="101"/>
  <c r="L47" i="101"/>
  <c r="L48" i="101"/>
  <c r="L49" i="101"/>
  <c r="L50" i="101"/>
  <c r="L51" i="101"/>
  <c r="L52" i="101"/>
  <c r="L53" i="101"/>
  <c r="L54" i="101"/>
  <c r="L55" i="101"/>
  <c r="L56" i="101"/>
  <c r="L57" i="101"/>
  <c r="L58" i="101"/>
  <c r="L59" i="101"/>
  <c r="L60" i="101"/>
  <c r="L61" i="101"/>
  <c r="L62" i="101"/>
  <c r="L63" i="101"/>
  <c r="L64" i="101"/>
  <c r="B4" i="101"/>
  <c r="A4" i="101"/>
  <c r="B1" i="101"/>
  <c r="Q64" i="100"/>
  <c r="O64" i="100"/>
  <c r="I64" i="100"/>
  <c r="H64" i="100"/>
  <c r="F64" i="100"/>
  <c r="V44" i="100"/>
  <c r="E64" i="100"/>
  <c r="D64" i="100"/>
  <c r="C64" i="100"/>
  <c r="G63" i="100"/>
  <c r="B63" i="100"/>
  <c r="A63" i="100"/>
  <c r="G62" i="100"/>
  <c r="B62" i="100"/>
  <c r="A62" i="100"/>
  <c r="G61" i="100"/>
  <c r="B61" i="100"/>
  <c r="A61" i="100"/>
  <c r="G60" i="100"/>
  <c r="B60" i="100"/>
  <c r="A60" i="100"/>
  <c r="G59" i="100"/>
  <c r="B59" i="100"/>
  <c r="A59" i="100"/>
  <c r="G58" i="100"/>
  <c r="B58" i="100"/>
  <c r="A58" i="100"/>
  <c r="G57" i="100"/>
  <c r="B57" i="100"/>
  <c r="A57" i="100"/>
  <c r="G56" i="100"/>
  <c r="B56" i="100"/>
  <c r="A56" i="100"/>
  <c r="G55" i="100"/>
  <c r="B55" i="100"/>
  <c r="A55" i="100"/>
  <c r="G54" i="100"/>
  <c r="B54" i="100"/>
  <c r="A54" i="100"/>
  <c r="G53" i="100"/>
  <c r="B53" i="100"/>
  <c r="A53" i="100"/>
  <c r="G52" i="100"/>
  <c r="B52" i="100"/>
  <c r="A52" i="100"/>
  <c r="V51" i="100"/>
  <c r="AC100" i="1"/>
  <c r="G51" i="100"/>
  <c r="B51" i="100"/>
  <c r="A51" i="100"/>
  <c r="V50" i="100"/>
  <c r="AB100" i="1"/>
  <c r="G50" i="100"/>
  <c r="B50" i="100"/>
  <c r="A50" i="100"/>
  <c r="V49" i="100"/>
  <c r="AA100" i="1"/>
  <c r="G49" i="100"/>
  <c r="B49" i="100"/>
  <c r="A49" i="100"/>
  <c r="V48" i="100"/>
  <c r="Z100" i="1"/>
  <c r="G48" i="100"/>
  <c r="B48" i="100"/>
  <c r="A48" i="100"/>
  <c r="V47" i="100"/>
  <c r="Y100" i="1"/>
  <c r="G47" i="100"/>
  <c r="B47" i="100"/>
  <c r="A47" i="100"/>
  <c r="V46" i="100"/>
  <c r="G46" i="100"/>
  <c r="B46" i="100"/>
  <c r="A46" i="100"/>
  <c r="G45" i="100"/>
  <c r="B45" i="100"/>
  <c r="A45" i="100"/>
  <c r="G44" i="100"/>
  <c r="B44" i="100"/>
  <c r="A44" i="100"/>
  <c r="V43" i="100"/>
  <c r="G43" i="100"/>
  <c r="B43" i="100"/>
  <c r="A43" i="100"/>
  <c r="V42" i="100"/>
  <c r="G42" i="100"/>
  <c r="B42" i="100"/>
  <c r="A42" i="100"/>
  <c r="V41" i="100"/>
  <c r="G41" i="100"/>
  <c r="B41" i="100"/>
  <c r="A41" i="100"/>
  <c r="V40" i="100"/>
  <c r="S40" i="100"/>
  <c r="S41" i="100"/>
  <c r="S42" i="100"/>
  <c r="S43" i="100"/>
  <c r="S44" i="100"/>
  <c r="S45" i="100"/>
  <c r="S46" i="100"/>
  <c r="S47" i="100"/>
  <c r="S48" i="100"/>
  <c r="S49" i="100"/>
  <c r="S50" i="100"/>
  <c r="S51" i="100"/>
  <c r="S52" i="100"/>
  <c r="S53" i="100"/>
  <c r="S54" i="100"/>
  <c r="S55" i="100"/>
  <c r="S56" i="100"/>
  <c r="S57" i="100"/>
  <c r="S58" i="100"/>
  <c r="S59" i="100"/>
  <c r="S60" i="100"/>
  <c r="S61" i="100"/>
  <c r="S62" i="100"/>
  <c r="S63" i="100"/>
  <c r="S64" i="100"/>
  <c r="G40" i="100"/>
  <c r="B40" i="100"/>
  <c r="A40" i="100"/>
  <c r="G39" i="100"/>
  <c r="B39" i="100"/>
  <c r="A39" i="100"/>
  <c r="G38" i="100"/>
  <c r="B38" i="100"/>
  <c r="A38" i="100"/>
  <c r="G37" i="100"/>
  <c r="B37" i="100"/>
  <c r="A37" i="100"/>
  <c r="G36" i="100"/>
  <c r="B36" i="100"/>
  <c r="A36" i="100"/>
  <c r="R35" i="100"/>
  <c r="Q35" i="100"/>
  <c r="G35" i="100"/>
  <c r="B35" i="100"/>
  <c r="A35" i="100"/>
  <c r="G34" i="100"/>
  <c r="B34" i="100"/>
  <c r="A34" i="100"/>
  <c r="G33" i="100"/>
  <c r="B33" i="100"/>
  <c r="A33" i="100"/>
  <c r="G32" i="100"/>
  <c r="B32" i="100"/>
  <c r="A32" i="100"/>
  <c r="G31" i="100"/>
  <c r="B31" i="100"/>
  <c r="A31" i="100"/>
  <c r="G30" i="100"/>
  <c r="B30" i="100"/>
  <c r="A30" i="100"/>
  <c r="G29" i="100"/>
  <c r="B29" i="100"/>
  <c r="A29" i="100"/>
  <c r="G28" i="100"/>
  <c r="B28" i="100"/>
  <c r="A28" i="100"/>
  <c r="G27" i="100"/>
  <c r="B27" i="100"/>
  <c r="A27" i="100"/>
  <c r="G26" i="100"/>
  <c r="B26" i="100"/>
  <c r="A26" i="100"/>
  <c r="G25" i="100"/>
  <c r="B25" i="100"/>
  <c r="A25" i="100"/>
  <c r="G24" i="100"/>
  <c r="B24" i="100"/>
  <c r="A24" i="100"/>
  <c r="G23" i="100"/>
  <c r="B23" i="100"/>
  <c r="A23" i="100"/>
  <c r="G22" i="100"/>
  <c r="B22" i="100"/>
  <c r="A22" i="100"/>
  <c r="G21" i="100"/>
  <c r="B21" i="100"/>
  <c r="A21" i="100"/>
  <c r="G20" i="100"/>
  <c r="B20" i="100"/>
  <c r="A20" i="100"/>
  <c r="G19" i="100"/>
  <c r="B19" i="100"/>
  <c r="A19" i="100"/>
  <c r="G18" i="100"/>
  <c r="B18" i="100"/>
  <c r="A18" i="100"/>
  <c r="G17" i="100"/>
  <c r="B17" i="100"/>
  <c r="A17" i="100"/>
  <c r="G16" i="100"/>
  <c r="B16" i="100"/>
  <c r="A16" i="100"/>
  <c r="G15" i="100"/>
  <c r="B15" i="100"/>
  <c r="A15" i="100"/>
  <c r="G14" i="100"/>
  <c r="B14" i="100"/>
  <c r="A14" i="100"/>
  <c r="G13" i="100"/>
  <c r="B13" i="100"/>
  <c r="A13" i="100"/>
  <c r="G12" i="100"/>
  <c r="B12" i="100"/>
  <c r="A12" i="100"/>
  <c r="G11" i="100"/>
  <c r="B11" i="100"/>
  <c r="A11" i="100"/>
  <c r="G10" i="100"/>
  <c r="B10" i="100"/>
  <c r="A10" i="100"/>
  <c r="G9" i="100"/>
  <c r="B9" i="100"/>
  <c r="A9" i="100"/>
  <c r="G8" i="100"/>
  <c r="B8" i="100"/>
  <c r="A8" i="100"/>
  <c r="G7" i="100"/>
  <c r="B7" i="100"/>
  <c r="A7" i="100"/>
  <c r="G6" i="100"/>
  <c r="B6" i="100"/>
  <c r="A6" i="100"/>
  <c r="G5" i="100"/>
  <c r="B5" i="100"/>
  <c r="A5" i="100"/>
  <c r="G4" i="100"/>
  <c r="B4" i="100"/>
  <c r="A4" i="100"/>
  <c r="B1" i="100"/>
  <c r="Q64" i="99"/>
  <c r="O64" i="99"/>
  <c r="I64" i="99"/>
  <c r="V46" i="99"/>
  <c r="H64" i="99"/>
  <c r="F64" i="99"/>
  <c r="E64" i="99"/>
  <c r="D64" i="99"/>
  <c r="C64" i="99"/>
  <c r="V41" i="99"/>
  <c r="G63" i="99"/>
  <c r="B63" i="99"/>
  <c r="A63" i="99"/>
  <c r="G62" i="99"/>
  <c r="B62" i="99"/>
  <c r="A62" i="99"/>
  <c r="G61" i="99"/>
  <c r="B61" i="99"/>
  <c r="A61" i="99"/>
  <c r="G60" i="99"/>
  <c r="B60" i="99"/>
  <c r="A60" i="99"/>
  <c r="G59" i="99"/>
  <c r="B59" i="99"/>
  <c r="A59" i="99"/>
  <c r="G58" i="99"/>
  <c r="B58" i="99"/>
  <c r="A58" i="99"/>
  <c r="G57" i="99"/>
  <c r="B57" i="99"/>
  <c r="A57" i="99"/>
  <c r="G56" i="99"/>
  <c r="B56" i="99"/>
  <c r="A56" i="99"/>
  <c r="G55" i="99"/>
  <c r="B55" i="99"/>
  <c r="A55" i="99"/>
  <c r="G54" i="99"/>
  <c r="B54" i="99"/>
  <c r="A54" i="99"/>
  <c r="G53" i="99"/>
  <c r="B53" i="99"/>
  <c r="A53" i="99"/>
  <c r="G52" i="99"/>
  <c r="B52" i="99"/>
  <c r="A52" i="99"/>
  <c r="V51" i="99"/>
  <c r="AC99" i="1"/>
  <c r="G51" i="99"/>
  <c r="B51" i="99"/>
  <c r="A51" i="99"/>
  <c r="V50" i="99"/>
  <c r="AB99" i="1"/>
  <c r="G50" i="99"/>
  <c r="B50" i="99"/>
  <c r="A50" i="99"/>
  <c r="V49" i="99"/>
  <c r="AA99" i="1"/>
  <c r="G49" i="99"/>
  <c r="B49" i="99"/>
  <c r="A49" i="99"/>
  <c r="V48" i="99"/>
  <c r="Z99" i="1"/>
  <c r="G48" i="99"/>
  <c r="B48" i="99"/>
  <c r="A48" i="99"/>
  <c r="V47" i="99"/>
  <c r="Y99" i="1"/>
  <c r="G47" i="99"/>
  <c r="B47" i="99"/>
  <c r="A47" i="99"/>
  <c r="G46" i="99"/>
  <c r="B46" i="99"/>
  <c r="A46" i="99"/>
  <c r="G45" i="99"/>
  <c r="B45" i="99"/>
  <c r="A45" i="99"/>
  <c r="V44" i="99"/>
  <c r="G44" i="99"/>
  <c r="B44" i="99"/>
  <c r="A44" i="99"/>
  <c r="V43" i="99"/>
  <c r="G43" i="99"/>
  <c r="B43" i="99"/>
  <c r="A43" i="99"/>
  <c r="V42" i="99"/>
  <c r="G42" i="99"/>
  <c r="B42" i="99"/>
  <c r="A42" i="99"/>
  <c r="G41" i="99"/>
  <c r="B41" i="99"/>
  <c r="A41" i="99"/>
  <c r="S40" i="99"/>
  <c r="S41" i="99"/>
  <c r="S42" i="99"/>
  <c r="S43" i="99"/>
  <c r="S44" i="99"/>
  <c r="S45" i="99"/>
  <c r="S46" i="99"/>
  <c r="S47" i="99"/>
  <c r="S48" i="99"/>
  <c r="S49" i="99"/>
  <c r="S50" i="99"/>
  <c r="S51" i="99"/>
  <c r="S52" i="99"/>
  <c r="S53" i="99"/>
  <c r="S54" i="99"/>
  <c r="S55" i="99"/>
  <c r="S56" i="99"/>
  <c r="S57" i="99"/>
  <c r="S58" i="99"/>
  <c r="S59" i="99"/>
  <c r="S60" i="99"/>
  <c r="S61" i="99"/>
  <c r="S62" i="99"/>
  <c r="S63" i="99"/>
  <c r="S64" i="99"/>
  <c r="G40" i="99"/>
  <c r="B40" i="99"/>
  <c r="A40" i="99"/>
  <c r="G39" i="99"/>
  <c r="B39" i="99"/>
  <c r="A39" i="99"/>
  <c r="G38" i="99"/>
  <c r="B38" i="99"/>
  <c r="A38" i="99"/>
  <c r="G37" i="99"/>
  <c r="B37" i="99"/>
  <c r="A37" i="99"/>
  <c r="G36" i="99"/>
  <c r="B36" i="99"/>
  <c r="A36" i="99"/>
  <c r="R35" i="99"/>
  <c r="V40" i="99"/>
  <c r="Q35" i="99"/>
  <c r="G35" i="99"/>
  <c r="B35" i="99"/>
  <c r="A35" i="99"/>
  <c r="G34" i="99"/>
  <c r="B34" i="99"/>
  <c r="A34" i="99"/>
  <c r="G33" i="99"/>
  <c r="B33" i="99"/>
  <c r="A33" i="99"/>
  <c r="G32" i="99"/>
  <c r="B32" i="99"/>
  <c r="A32" i="99"/>
  <c r="G31" i="99"/>
  <c r="B31" i="99"/>
  <c r="A31" i="99"/>
  <c r="G30" i="99"/>
  <c r="B30" i="99"/>
  <c r="A30" i="99"/>
  <c r="G29" i="99"/>
  <c r="B29" i="99"/>
  <c r="A29" i="99"/>
  <c r="G28" i="99"/>
  <c r="B28" i="99"/>
  <c r="A28" i="99"/>
  <c r="G27" i="99"/>
  <c r="B27" i="99"/>
  <c r="A27" i="99"/>
  <c r="G26" i="99"/>
  <c r="B26" i="99"/>
  <c r="A26" i="99"/>
  <c r="G25" i="99"/>
  <c r="B25" i="99"/>
  <c r="A25" i="99"/>
  <c r="G24" i="99"/>
  <c r="B24" i="99"/>
  <c r="A24" i="99"/>
  <c r="G23" i="99"/>
  <c r="B23" i="99"/>
  <c r="A23" i="99"/>
  <c r="G22" i="99"/>
  <c r="B22" i="99"/>
  <c r="A22" i="99"/>
  <c r="G21" i="99"/>
  <c r="B21" i="99"/>
  <c r="A21" i="99"/>
  <c r="G20" i="99"/>
  <c r="B20" i="99"/>
  <c r="A20" i="99"/>
  <c r="G19" i="99"/>
  <c r="B19" i="99"/>
  <c r="A19" i="99"/>
  <c r="G18" i="99"/>
  <c r="B18" i="99"/>
  <c r="A18" i="99"/>
  <c r="G17" i="99"/>
  <c r="B17" i="99"/>
  <c r="A17" i="99"/>
  <c r="G16" i="99"/>
  <c r="B16" i="99"/>
  <c r="A16" i="99"/>
  <c r="G15" i="99"/>
  <c r="B15" i="99"/>
  <c r="A15" i="99"/>
  <c r="G14" i="99"/>
  <c r="B14" i="99"/>
  <c r="A14" i="99"/>
  <c r="G13" i="99"/>
  <c r="B13" i="99"/>
  <c r="A13" i="99"/>
  <c r="G12" i="99"/>
  <c r="B12" i="99"/>
  <c r="A12" i="99"/>
  <c r="G11" i="99"/>
  <c r="B11" i="99"/>
  <c r="A11" i="99"/>
  <c r="G10" i="99"/>
  <c r="B10" i="99"/>
  <c r="A10" i="99"/>
  <c r="G9" i="99"/>
  <c r="B9" i="99"/>
  <c r="A9" i="99"/>
  <c r="G8" i="99"/>
  <c r="B8" i="99"/>
  <c r="A8" i="99"/>
  <c r="G7" i="99"/>
  <c r="B7" i="99"/>
  <c r="A7" i="99"/>
  <c r="G6" i="99"/>
  <c r="B6" i="99"/>
  <c r="A6" i="99"/>
  <c r="G5" i="99"/>
  <c r="B5" i="99"/>
  <c r="A5" i="99"/>
  <c r="G4" i="99"/>
  <c r="B4" i="99"/>
  <c r="A4" i="99"/>
  <c r="B1" i="99"/>
  <c r="Q64" i="98"/>
  <c r="O64" i="98"/>
  <c r="V1" i="98"/>
  <c r="I64" i="98"/>
  <c r="H64" i="98"/>
  <c r="F64" i="98"/>
  <c r="E64" i="98"/>
  <c r="V43" i="98"/>
  <c r="D64" i="98"/>
  <c r="C64" i="98"/>
  <c r="V41" i="98"/>
  <c r="G63" i="98"/>
  <c r="B63" i="98"/>
  <c r="A63" i="98"/>
  <c r="G62" i="98"/>
  <c r="B62" i="98"/>
  <c r="A62" i="98"/>
  <c r="G61" i="98"/>
  <c r="B61" i="98"/>
  <c r="A61" i="98"/>
  <c r="G60" i="98"/>
  <c r="B60" i="98"/>
  <c r="A60" i="98"/>
  <c r="G59" i="98"/>
  <c r="B59" i="98"/>
  <c r="A59" i="98"/>
  <c r="G58" i="98"/>
  <c r="B58" i="98"/>
  <c r="A58" i="98"/>
  <c r="G57" i="98"/>
  <c r="B57" i="98"/>
  <c r="A57" i="98"/>
  <c r="G56" i="98"/>
  <c r="B56" i="98"/>
  <c r="A56" i="98"/>
  <c r="G55" i="98"/>
  <c r="B55" i="98"/>
  <c r="A55" i="98"/>
  <c r="G54" i="98"/>
  <c r="B54" i="98"/>
  <c r="A54" i="98"/>
  <c r="G53" i="98"/>
  <c r="B53" i="98"/>
  <c r="A53" i="98"/>
  <c r="G52" i="98"/>
  <c r="B52" i="98"/>
  <c r="A52" i="98"/>
  <c r="V51" i="98"/>
  <c r="AC98" i="1"/>
  <c r="G51" i="98"/>
  <c r="B51" i="98"/>
  <c r="A51" i="98"/>
  <c r="V50" i="98"/>
  <c r="AB98" i="1"/>
  <c r="G50" i="98"/>
  <c r="B50" i="98"/>
  <c r="A50" i="98"/>
  <c r="V49" i="98"/>
  <c r="AA98" i="1"/>
  <c r="G49" i="98"/>
  <c r="B49" i="98"/>
  <c r="A49" i="98"/>
  <c r="V48" i="98"/>
  <c r="Z98" i="1"/>
  <c r="G48" i="98"/>
  <c r="B48" i="98"/>
  <c r="A48" i="98"/>
  <c r="V47" i="98"/>
  <c r="Y98" i="1"/>
  <c r="G47" i="98"/>
  <c r="B47" i="98"/>
  <c r="A47" i="98"/>
  <c r="V46" i="98"/>
  <c r="G46" i="98"/>
  <c r="B46" i="98"/>
  <c r="A46" i="98"/>
  <c r="G45" i="98"/>
  <c r="B45" i="98"/>
  <c r="A45" i="98"/>
  <c r="V44" i="98"/>
  <c r="G44" i="98"/>
  <c r="B44" i="98"/>
  <c r="A44" i="98"/>
  <c r="G43" i="98"/>
  <c r="B43" i="98"/>
  <c r="A43" i="98"/>
  <c r="V42" i="98"/>
  <c r="G42" i="98"/>
  <c r="B42" i="98"/>
  <c r="A42" i="98"/>
  <c r="S41" i="98"/>
  <c r="S42" i="98"/>
  <c r="S43" i="98"/>
  <c r="S44" i="98"/>
  <c r="S45" i="98"/>
  <c r="S46" i="98"/>
  <c r="S47" i="98"/>
  <c r="S48" i="98"/>
  <c r="S49" i="98"/>
  <c r="S50" i="98"/>
  <c r="S51" i="98"/>
  <c r="S52" i="98"/>
  <c r="S53" i="98"/>
  <c r="S54" i="98"/>
  <c r="S55" i="98"/>
  <c r="S56" i="98"/>
  <c r="S57" i="98"/>
  <c r="S58" i="98"/>
  <c r="S59" i="98"/>
  <c r="S60" i="98"/>
  <c r="S61" i="98"/>
  <c r="S62" i="98"/>
  <c r="S63" i="98"/>
  <c r="S64" i="98"/>
  <c r="G41" i="98"/>
  <c r="B41" i="98"/>
  <c r="A41" i="98"/>
  <c r="S40" i="98"/>
  <c r="G40" i="98"/>
  <c r="B40" i="98"/>
  <c r="A40" i="98"/>
  <c r="G39" i="98"/>
  <c r="B39" i="98"/>
  <c r="A39" i="98"/>
  <c r="G38" i="98"/>
  <c r="B38" i="98"/>
  <c r="A38" i="98"/>
  <c r="G37" i="98"/>
  <c r="B37" i="98"/>
  <c r="A37" i="98"/>
  <c r="G36" i="98"/>
  <c r="B36" i="98"/>
  <c r="A36" i="98"/>
  <c r="R35" i="98"/>
  <c r="V40" i="98"/>
  <c r="Q35" i="98"/>
  <c r="G35" i="98"/>
  <c r="B35" i="98"/>
  <c r="A35" i="98"/>
  <c r="G34" i="98"/>
  <c r="B34" i="98"/>
  <c r="A34" i="98"/>
  <c r="G33" i="98"/>
  <c r="B33" i="98"/>
  <c r="A33" i="98"/>
  <c r="G32" i="98"/>
  <c r="B32" i="98"/>
  <c r="A32" i="98"/>
  <c r="G31" i="98"/>
  <c r="B31" i="98"/>
  <c r="A31" i="98"/>
  <c r="G30" i="98"/>
  <c r="B30" i="98"/>
  <c r="A30" i="98"/>
  <c r="G29" i="98"/>
  <c r="B29" i="98"/>
  <c r="A29" i="98"/>
  <c r="G28" i="98"/>
  <c r="B28" i="98"/>
  <c r="A28" i="98"/>
  <c r="G27" i="98"/>
  <c r="B27" i="98"/>
  <c r="A27" i="98"/>
  <c r="G26" i="98"/>
  <c r="B26" i="98"/>
  <c r="A26" i="98"/>
  <c r="G25" i="98"/>
  <c r="B25" i="98"/>
  <c r="A25" i="98"/>
  <c r="G24" i="98"/>
  <c r="B24" i="98"/>
  <c r="A24" i="98"/>
  <c r="G23" i="98"/>
  <c r="B23" i="98"/>
  <c r="A23" i="98"/>
  <c r="G22" i="98"/>
  <c r="B22" i="98"/>
  <c r="A22" i="98"/>
  <c r="G21" i="98"/>
  <c r="B21" i="98"/>
  <c r="A21" i="98"/>
  <c r="G20" i="98"/>
  <c r="B20" i="98"/>
  <c r="A20" i="98"/>
  <c r="G19" i="98"/>
  <c r="B19" i="98"/>
  <c r="A19" i="98"/>
  <c r="G18" i="98"/>
  <c r="B18" i="98"/>
  <c r="A18" i="98"/>
  <c r="G17" i="98"/>
  <c r="B17" i="98"/>
  <c r="A17" i="98"/>
  <c r="G16" i="98"/>
  <c r="B16" i="98"/>
  <c r="A16" i="98"/>
  <c r="G15" i="98"/>
  <c r="B15" i="98"/>
  <c r="A15" i="98"/>
  <c r="G14" i="98"/>
  <c r="B14" i="98"/>
  <c r="A14" i="98"/>
  <c r="G13" i="98"/>
  <c r="B13" i="98"/>
  <c r="A13" i="98"/>
  <c r="G12" i="98"/>
  <c r="B12" i="98"/>
  <c r="A12" i="98"/>
  <c r="G11" i="98"/>
  <c r="B11" i="98"/>
  <c r="A11" i="98"/>
  <c r="G10" i="98"/>
  <c r="B10" i="98"/>
  <c r="A10" i="98"/>
  <c r="G9" i="98"/>
  <c r="B9" i="98"/>
  <c r="A9" i="98"/>
  <c r="G8" i="98"/>
  <c r="B8" i="98"/>
  <c r="A8" i="98"/>
  <c r="G7" i="98"/>
  <c r="B7" i="98"/>
  <c r="A7" i="98"/>
  <c r="G6" i="98"/>
  <c r="B6" i="98"/>
  <c r="A6" i="98"/>
  <c r="G5" i="98"/>
  <c r="B5" i="98"/>
  <c r="A5" i="98"/>
  <c r="G4" i="98"/>
  <c r="L4" i="98"/>
  <c r="L5" i="98"/>
  <c r="L6" i="98"/>
  <c r="L7" i="98"/>
  <c r="L8" i="98"/>
  <c r="L9" i="98"/>
  <c r="L10" i="98"/>
  <c r="L11" i="98"/>
  <c r="L12" i="98"/>
  <c r="L13" i="98"/>
  <c r="L14" i="98"/>
  <c r="L15" i="98"/>
  <c r="L16" i="98"/>
  <c r="L17" i="98"/>
  <c r="L18" i="98"/>
  <c r="L19" i="98"/>
  <c r="L20" i="98"/>
  <c r="L21" i="98"/>
  <c r="L22" i="98"/>
  <c r="L23" i="98"/>
  <c r="L24" i="98"/>
  <c r="L25" i="98"/>
  <c r="L26" i="98"/>
  <c r="L27" i="98"/>
  <c r="L28" i="98"/>
  <c r="L29" i="98"/>
  <c r="L30" i="98"/>
  <c r="L31" i="98"/>
  <c r="L32" i="98"/>
  <c r="L33" i="98"/>
  <c r="L34" i="98"/>
  <c r="L35" i="98"/>
  <c r="L36" i="98"/>
  <c r="L37" i="98"/>
  <c r="L38" i="98"/>
  <c r="L39" i="98"/>
  <c r="L40" i="98"/>
  <c r="L41" i="98"/>
  <c r="L42" i="98"/>
  <c r="L43" i="98"/>
  <c r="L44" i="98"/>
  <c r="L45" i="98"/>
  <c r="L46" i="98"/>
  <c r="L47" i="98"/>
  <c r="L48" i="98"/>
  <c r="L49" i="98"/>
  <c r="L50" i="98"/>
  <c r="L51" i="98"/>
  <c r="L52" i="98"/>
  <c r="L53" i="98"/>
  <c r="L54" i="98"/>
  <c r="L55" i="98"/>
  <c r="L56" i="98"/>
  <c r="L57" i="98"/>
  <c r="L58" i="98"/>
  <c r="L59" i="98"/>
  <c r="L60" i="98"/>
  <c r="L61" i="98"/>
  <c r="L62" i="98"/>
  <c r="L63" i="98"/>
  <c r="L64" i="98"/>
  <c r="B4" i="98"/>
  <c r="A4" i="98"/>
  <c r="B1" i="98"/>
  <c r="Q64" i="97"/>
  <c r="O64" i="97"/>
  <c r="V1" i="97"/>
  <c r="I64" i="97"/>
  <c r="V46" i="97"/>
  <c r="H64" i="97"/>
  <c r="F64" i="97"/>
  <c r="E64" i="97"/>
  <c r="D64" i="97"/>
  <c r="C64" i="97"/>
  <c r="V41" i="97"/>
  <c r="G63" i="97"/>
  <c r="B63" i="97"/>
  <c r="A63" i="97"/>
  <c r="G62" i="97"/>
  <c r="B62" i="97"/>
  <c r="A62" i="97"/>
  <c r="G61" i="97"/>
  <c r="B61" i="97"/>
  <c r="A61" i="97"/>
  <c r="G60" i="97"/>
  <c r="B60" i="97"/>
  <c r="A60" i="97"/>
  <c r="G59" i="97"/>
  <c r="B59" i="97"/>
  <c r="A59" i="97"/>
  <c r="G58" i="97"/>
  <c r="B58" i="97"/>
  <c r="A58" i="97"/>
  <c r="G57" i="97"/>
  <c r="B57" i="97"/>
  <c r="A57" i="97"/>
  <c r="G56" i="97"/>
  <c r="B56" i="97"/>
  <c r="A56" i="97"/>
  <c r="G55" i="97"/>
  <c r="B55" i="97"/>
  <c r="A55" i="97"/>
  <c r="G54" i="97"/>
  <c r="B54" i="97"/>
  <c r="A54" i="97"/>
  <c r="G53" i="97"/>
  <c r="B53" i="97"/>
  <c r="A53" i="97"/>
  <c r="G52" i="97"/>
  <c r="B52" i="97"/>
  <c r="A52" i="97"/>
  <c r="V51" i="97"/>
  <c r="AC97" i="1"/>
  <c r="G51" i="97"/>
  <c r="B51" i="97"/>
  <c r="A51" i="97"/>
  <c r="V50" i="97"/>
  <c r="AB97" i="1"/>
  <c r="G50" i="97"/>
  <c r="B50" i="97"/>
  <c r="A50" i="97"/>
  <c r="V49" i="97"/>
  <c r="AA97" i="1"/>
  <c r="G49" i="97"/>
  <c r="B49" i="97"/>
  <c r="A49" i="97"/>
  <c r="V48" i="97"/>
  <c r="Z97" i="1"/>
  <c r="G48" i="97"/>
  <c r="B48" i="97"/>
  <c r="A48" i="97"/>
  <c r="V47" i="97"/>
  <c r="Y97" i="1"/>
  <c r="G47" i="97"/>
  <c r="B47" i="97"/>
  <c r="A47" i="97"/>
  <c r="G46" i="97"/>
  <c r="B46" i="97"/>
  <c r="A46" i="97"/>
  <c r="G45" i="97"/>
  <c r="B45" i="97"/>
  <c r="A45" i="97"/>
  <c r="V44" i="97"/>
  <c r="G44" i="97"/>
  <c r="B44" i="97"/>
  <c r="A44" i="97"/>
  <c r="V43" i="97"/>
  <c r="G43" i="97"/>
  <c r="B43" i="97"/>
  <c r="A43" i="97"/>
  <c r="V42" i="97"/>
  <c r="G42" i="97"/>
  <c r="B42" i="97"/>
  <c r="A42" i="97"/>
  <c r="G41" i="97"/>
  <c r="B41" i="97"/>
  <c r="A41" i="97"/>
  <c r="S40" i="97"/>
  <c r="S41" i="97"/>
  <c r="S42" i="97"/>
  <c r="S43" i="97"/>
  <c r="S44" i="97"/>
  <c r="S45" i="97"/>
  <c r="S46" i="97"/>
  <c r="S47" i="97"/>
  <c r="S48" i="97"/>
  <c r="S49" i="97"/>
  <c r="S50" i="97"/>
  <c r="S51" i="97"/>
  <c r="S52" i="97"/>
  <c r="S53" i="97"/>
  <c r="S54" i="97"/>
  <c r="S55" i="97"/>
  <c r="S56" i="97"/>
  <c r="S57" i="97"/>
  <c r="S58" i="97"/>
  <c r="S59" i="97"/>
  <c r="S60" i="97"/>
  <c r="S61" i="97"/>
  <c r="S62" i="97"/>
  <c r="S63" i="97"/>
  <c r="S64" i="97"/>
  <c r="V52" i="97"/>
  <c r="G40" i="97"/>
  <c r="B40" i="97"/>
  <c r="A40" i="97"/>
  <c r="G39" i="97"/>
  <c r="B39" i="97"/>
  <c r="A39" i="97"/>
  <c r="G38" i="97"/>
  <c r="B38" i="97"/>
  <c r="A38" i="97"/>
  <c r="G37" i="97"/>
  <c r="B37" i="97"/>
  <c r="A37" i="97"/>
  <c r="G36" i="97"/>
  <c r="B36" i="97"/>
  <c r="A36" i="97"/>
  <c r="R35" i="97"/>
  <c r="V40" i="97"/>
  <c r="Q35" i="97"/>
  <c r="G35" i="97"/>
  <c r="B35" i="97"/>
  <c r="A35" i="97"/>
  <c r="G34" i="97"/>
  <c r="B34" i="97"/>
  <c r="A34" i="97"/>
  <c r="G33" i="97"/>
  <c r="B33" i="97"/>
  <c r="A33" i="97"/>
  <c r="G32" i="97"/>
  <c r="B32" i="97"/>
  <c r="A32" i="97"/>
  <c r="G31" i="97"/>
  <c r="B31" i="97"/>
  <c r="A31" i="97"/>
  <c r="G30" i="97"/>
  <c r="B30" i="97"/>
  <c r="A30" i="97"/>
  <c r="G29" i="97"/>
  <c r="B29" i="97"/>
  <c r="A29" i="97"/>
  <c r="G28" i="97"/>
  <c r="B28" i="97"/>
  <c r="A28" i="97"/>
  <c r="G27" i="97"/>
  <c r="B27" i="97"/>
  <c r="A27" i="97"/>
  <c r="G26" i="97"/>
  <c r="B26" i="97"/>
  <c r="A26" i="97"/>
  <c r="G25" i="97"/>
  <c r="B25" i="97"/>
  <c r="A25" i="97"/>
  <c r="G24" i="97"/>
  <c r="B24" i="97"/>
  <c r="A24" i="97"/>
  <c r="G23" i="97"/>
  <c r="B23" i="97"/>
  <c r="A23" i="97"/>
  <c r="G22" i="97"/>
  <c r="B22" i="97"/>
  <c r="A22" i="97"/>
  <c r="G21" i="97"/>
  <c r="B21" i="97"/>
  <c r="A21" i="97"/>
  <c r="G20" i="97"/>
  <c r="B20" i="97"/>
  <c r="A20" i="97"/>
  <c r="G19" i="97"/>
  <c r="B19" i="97"/>
  <c r="A19" i="97"/>
  <c r="G18" i="97"/>
  <c r="B18" i="97"/>
  <c r="A18" i="97"/>
  <c r="G17" i="97"/>
  <c r="B17" i="97"/>
  <c r="A17" i="97"/>
  <c r="G16" i="97"/>
  <c r="B16" i="97"/>
  <c r="A16" i="97"/>
  <c r="G15" i="97"/>
  <c r="B15" i="97"/>
  <c r="A15" i="97"/>
  <c r="G14" i="97"/>
  <c r="B14" i="97"/>
  <c r="A14" i="97"/>
  <c r="G13" i="97"/>
  <c r="B13" i="97"/>
  <c r="A13" i="97"/>
  <c r="G12" i="97"/>
  <c r="B12" i="97"/>
  <c r="A12" i="97"/>
  <c r="G11" i="97"/>
  <c r="B11" i="97"/>
  <c r="A11" i="97"/>
  <c r="G10" i="97"/>
  <c r="B10" i="97"/>
  <c r="A10" i="97"/>
  <c r="G9" i="97"/>
  <c r="B9" i="97"/>
  <c r="A9" i="97"/>
  <c r="G8" i="97"/>
  <c r="B8" i="97"/>
  <c r="A8" i="97"/>
  <c r="G7" i="97"/>
  <c r="B7" i="97"/>
  <c r="A7" i="97"/>
  <c r="G6" i="97"/>
  <c r="B6" i="97"/>
  <c r="A6" i="97"/>
  <c r="G5" i="97"/>
  <c r="B5" i="97"/>
  <c r="A5" i="97"/>
  <c r="G4" i="97"/>
  <c r="G64" i="97"/>
  <c r="V45" i="97"/>
  <c r="B4" i="97"/>
  <c r="A4" i="97"/>
  <c r="B1" i="97"/>
  <c r="Q64" i="96"/>
  <c r="O64" i="96"/>
  <c r="V1" i="96"/>
  <c r="I64" i="96"/>
  <c r="H64" i="96"/>
  <c r="F64" i="96"/>
  <c r="E64" i="96"/>
  <c r="V43" i="96"/>
  <c r="D64" i="96"/>
  <c r="C64" i="96"/>
  <c r="V41" i="96"/>
  <c r="G63" i="96"/>
  <c r="B63" i="96"/>
  <c r="A63" i="96"/>
  <c r="G62" i="96"/>
  <c r="B62" i="96"/>
  <c r="A62" i="96"/>
  <c r="G61" i="96"/>
  <c r="B61" i="96"/>
  <c r="A61" i="96"/>
  <c r="G60" i="96"/>
  <c r="B60" i="96"/>
  <c r="A60" i="96"/>
  <c r="G59" i="96"/>
  <c r="B59" i="96"/>
  <c r="A59" i="96"/>
  <c r="G58" i="96"/>
  <c r="B58" i="96"/>
  <c r="A58" i="96"/>
  <c r="G57" i="96"/>
  <c r="B57" i="96"/>
  <c r="A57" i="96"/>
  <c r="G56" i="96"/>
  <c r="B56" i="96"/>
  <c r="A56" i="96"/>
  <c r="G55" i="96"/>
  <c r="B55" i="96"/>
  <c r="A55" i="96"/>
  <c r="G54" i="96"/>
  <c r="B54" i="96"/>
  <c r="A54" i="96"/>
  <c r="G53" i="96"/>
  <c r="B53" i="96"/>
  <c r="A53" i="96"/>
  <c r="G52" i="96"/>
  <c r="B52" i="96"/>
  <c r="A52" i="96"/>
  <c r="V51" i="96"/>
  <c r="AC96" i="1"/>
  <c r="G51" i="96"/>
  <c r="B51" i="96"/>
  <c r="A51" i="96"/>
  <c r="V50" i="96"/>
  <c r="AB96" i="1"/>
  <c r="G50" i="96"/>
  <c r="B50" i="96"/>
  <c r="A50" i="96"/>
  <c r="V49" i="96"/>
  <c r="AA96" i="1"/>
  <c r="G49" i="96"/>
  <c r="B49" i="96"/>
  <c r="A49" i="96"/>
  <c r="V48" i="96"/>
  <c r="Z96" i="1"/>
  <c r="G48" i="96"/>
  <c r="B48" i="96"/>
  <c r="A48" i="96"/>
  <c r="V47" i="96"/>
  <c r="Y96" i="1"/>
  <c r="G47" i="96"/>
  <c r="B47" i="96"/>
  <c r="A47" i="96"/>
  <c r="V46" i="96"/>
  <c r="G46" i="96"/>
  <c r="B46" i="96"/>
  <c r="A46" i="96"/>
  <c r="G45" i="96"/>
  <c r="B45" i="96"/>
  <c r="A45" i="96"/>
  <c r="V44" i="96"/>
  <c r="G44" i="96"/>
  <c r="B44" i="96"/>
  <c r="A44" i="96"/>
  <c r="G43" i="96"/>
  <c r="B43" i="96"/>
  <c r="A43" i="96"/>
  <c r="V42" i="96"/>
  <c r="G42" i="96"/>
  <c r="B42" i="96"/>
  <c r="A42" i="96"/>
  <c r="G41" i="96"/>
  <c r="B41" i="96"/>
  <c r="A41" i="96"/>
  <c r="S40" i="96"/>
  <c r="S41" i="96"/>
  <c r="S42" i="96"/>
  <c r="S43" i="96"/>
  <c r="S44" i="96"/>
  <c r="S45" i="96"/>
  <c r="S46" i="96"/>
  <c r="S47" i="96"/>
  <c r="S48" i="96"/>
  <c r="S49" i="96"/>
  <c r="S50" i="96"/>
  <c r="S51" i="96"/>
  <c r="S52" i="96"/>
  <c r="S53" i="96"/>
  <c r="S54" i="96"/>
  <c r="S55" i="96"/>
  <c r="S56" i="96"/>
  <c r="S57" i="96"/>
  <c r="S58" i="96"/>
  <c r="S59" i="96"/>
  <c r="S60" i="96"/>
  <c r="S61" i="96"/>
  <c r="S62" i="96"/>
  <c r="S63" i="96"/>
  <c r="S64" i="96"/>
  <c r="G40" i="96"/>
  <c r="B40" i="96"/>
  <c r="A40" i="96"/>
  <c r="G39" i="96"/>
  <c r="B39" i="96"/>
  <c r="A39" i="96"/>
  <c r="G38" i="96"/>
  <c r="B38" i="96"/>
  <c r="A38" i="96"/>
  <c r="G37" i="96"/>
  <c r="B37" i="96"/>
  <c r="A37" i="96"/>
  <c r="G36" i="96"/>
  <c r="B36" i="96"/>
  <c r="A36" i="96"/>
  <c r="R35" i="96"/>
  <c r="V40" i="96"/>
  <c r="Q35" i="96"/>
  <c r="G35" i="96"/>
  <c r="B35" i="96"/>
  <c r="A35" i="96"/>
  <c r="G34" i="96"/>
  <c r="B34" i="96"/>
  <c r="A34" i="96"/>
  <c r="G33" i="96"/>
  <c r="B33" i="96"/>
  <c r="A33" i="96"/>
  <c r="G32" i="96"/>
  <c r="B32" i="96"/>
  <c r="A32" i="96"/>
  <c r="G31" i="96"/>
  <c r="B31" i="96"/>
  <c r="A31" i="96"/>
  <c r="G30" i="96"/>
  <c r="B30" i="96"/>
  <c r="A30" i="96"/>
  <c r="G29" i="96"/>
  <c r="B29" i="96"/>
  <c r="A29" i="96"/>
  <c r="G28" i="96"/>
  <c r="B28" i="96"/>
  <c r="A28" i="96"/>
  <c r="G27" i="96"/>
  <c r="B27" i="96"/>
  <c r="A27" i="96"/>
  <c r="G26" i="96"/>
  <c r="B26" i="96"/>
  <c r="A26" i="96"/>
  <c r="G25" i="96"/>
  <c r="B25" i="96"/>
  <c r="A25" i="96"/>
  <c r="G24" i="96"/>
  <c r="B24" i="96"/>
  <c r="A24" i="96"/>
  <c r="G23" i="96"/>
  <c r="B23" i="96"/>
  <c r="A23" i="96"/>
  <c r="G22" i="96"/>
  <c r="B22" i="96"/>
  <c r="A22" i="96"/>
  <c r="G21" i="96"/>
  <c r="B21" i="96"/>
  <c r="A21" i="96"/>
  <c r="G20" i="96"/>
  <c r="B20" i="96"/>
  <c r="A20" i="96"/>
  <c r="G19" i="96"/>
  <c r="B19" i="96"/>
  <c r="A19" i="96"/>
  <c r="G18" i="96"/>
  <c r="B18" i="96"/>
  <c r="A18" i="96"/>
  <c r="G17" i="96"/>
  <c r="B17" i="96"/>
  <c r="A17" i="96"/>
  <c r="G16" i="96"/>
  <c r="B16" i="96"/>
  <c r="A16" i="96"/>
  <c r="G15" i="96"/>
  <c r="B15" i="96"/>
  <c r="A15" i="96"/>
  <c r="G14" i="96"/>
  <c r="B14" i="96"/>
  <c r="A14" i="96"/>
  <c r="G13" i="96"/>
  <c r="B13" i="96"/>
  <c r="A13" i="96"/>
  <c r="G12" i="96"/>
  <c r="B12" i="96"/>
  <c r="A12" i="96"/>
  <c r="G11" i="96"/>
  <c r="B11" i="96"/>
  <c r="A11" i="96"/>
  <c r="G10" i="96"/>
  <c r="B10" i="96"/>
  <c r="A10" i="96"/>
  <c r="G9" i="96"/>
  <c r="B9" i="96"/>
  <c r="A9" i="96"/>
  <c r="G8" i="96"/>
  <c r="B8" i="96"/>
  <c r="A8" i="96"/>
  <c r="G7" i="96"/>
  <c r="B7" i="96"/>
  <c r="A7" i="96"/>
  <c r="G6" i="96"/>
  <c r="B6" i="96"/>
  <c r="A6" i="96"/>
  <c r="G5" i="96"/>
  <c r="B5" i="96"/>
  <c r="A5" i="96"/>
  <c r="G4" i="96"/>
  <c r="L4" i="96"/>
  <c r="L5" i="96"/>
  <c r="L6" i="96"/>
  <c r="L7" i="96"/>
  <c r="L8" i="96"/>
  <c r="L9" i="96"/>
  <c r="L10" i="96"/>
  <c r="L11" i="96"/>
  <c r="L12" i="96"/>
  <c r="L13" i="96"/>
  <c r="L14" i="96"/>
  <c r="L15" i="96"/>
  <c r="L16" i="96"/>
  <c r="L17" i="96"/>
  <c r="L18" i="96"/>
  <c r="L19" i="96"/>
  <c r="L20" i="96"/>
  <c r="L21" i="96"/>
  <c r="L22" i="96"/>
  <c r="L23" i="96"/>
  <c r="L24" i="96"/>
  <c r="L25" i="96"/>
  <c r="L26" i="96"/>
  <c r="L27" i="96"/>
  <c r="L28" i="96"/>
  <c r="L29" i="96"/>
  <c r="L30" i="96"/>
  <c r="L31" i="96"/>
  <c r="L32" i="96"/>
  <c r="L33" i="96"/>
  <c r="L34" i="96"/>
  <c r="L35" i="96"/>
  <c r="L36" i="96"/>
  <c r="L37" i="96"/>
  <c r="L38" i="96"/>
  <c r="L39" i="96"/>
  <c r="L40" i="96"/>
  <c r="L41" i="96"/>
  <c r="L42" i="96"/>
  <c r="L43" i="96"/>
  <c r="L44" i="96"/>
  <c r="L45" i="96"/>
  <c r="L46" i="96"/>
  <c r="L47" i="96"/>
  <c r="L48" i="96"/>
  <c r="L49" i="96"/>
  <c r="L50" i="96"/>
  <c r="L51" i="96"/>
  <c r="L52" i="96"/>
  <c r="L53" i="96"/>
  <c r="L54" i="96"/>
  <c r="L55" i="96"/>
  <c r="L56" i="96"/>
  <c r="L57" i="96"/>
  <c r="L58" i="96"/>
  <c r="L59" i="96"/>
  <c r="L60" i="96"/>
  <c r="L61" i="96"/>
  <c r="L62" i="96"/>
  <c r="L63" i="96"/>
  <c r="L64" i="96"/>
  <c r="B4" i="96"/>
  <c r="A4" i="96"/>
  <c r="B1" i="96"/>
  <c r="Q64" i="95"/>
  <c r="O64" i="95"/>
  <c r="V1" i="95"/>
  <c r="I64" i="95"/>
  <c r="V46" i="95"/>
  <c r="H64" i="95"/>
  <c r="F64" i="95"/>
  <c r="E64" i="95"/>
  <c r="D64" i="95"/>
  <c r="C64" i="95"/>
  <c r="V41" i="95"/>
  <c r="G63" i="95"/>
  <c r="B63" i="95"/>
  <c r="A63" i="95"/>
  <c r="G62" i="95"/>
  <c r="B62" i="95"/>
  <c r="A62" i="95"/>
  <c r="G61" i="95"/>
  <c r="B61" i="95"/>
  <c r="A61" i="95"/>
  <c r="G60" i="95"/>
  <c r="B60" i="95"/>
  <c r="A60" i="95"/>
  <c r="G59" i="95"/>
  <c r="B59" i="95"/>
  <c r="A59" i="95"/>
  <c r="G58" i="95"/>
  <c r="B58" i="95"/>
  <c r="A58" i="95"/>
  <c r="G57" i="95"/>
  <c r="B57" i="95"/>
  <c r="A57" i="95"/>
  <c r="G56" i="95"/>
  <c r="B56" i="95"/>
  <c r="A56" i="95"/>
  <c r="G55" i="95"/>
  <c r="B55" i="95"/>
  <c r="A55" i="95"/>
  <c r="G54" i="95"/>
  <c r="B54" i="95"/>
  <c r="A54" i="95"/>
  <c r="G53" i="95"/>
  <c r="B53" i="95"/>
  <c r="A53" i="95"/>
  <c r="G52" i="95"/>
  <c r="B52" i="95"/>
  <c r="A52" i="95"/>
  <c r="V51" i="95"/>
  <c r="AC95" i="1"/>
  <c r="G51" i="95"/>
  <c r="B51" i="95"/>
  <c r="A51" i="95"/>
  <c r="V50" i="95"/>
  <c r="AB95" i="1"/>
  <c r="G50" i="95"/>
  <c r="B50" i="95"/>
  <c r="A50" i="95"/>
  <c r="V49" i="95"/>
  <c r="AA95" i="1"/>
  <c r="G49" i="95"/>
  <c r="B49" i="95"/>
  <c r="A49" i="95"/>
  <c r="V48" i="95"/>
  <c r="Z95" i="1"/>
  <c r="G48" i="95"/>
  <c r="B48" i="95"/>
  <c r="A48" i="95"/>
  <c r="V47" i="95"/>
  <c r="Y95" i="1"/>
  <c r="G47" i="95"/>
  <c r="B47" i="95"/>
  <c r="A47" i="95"/>
  <c r="G46" i="95"/>
  <c r="B46" i="95"/>
  <c r="A46" i="95"/>
  <c r="G45" i="95"/>
  <c r="B45" i="95"/>
  <c r="A45" i="95"/>
  <c r="V44" i="95"/>
  <c r="G44" i="95"/>
  <c r="B44" i="95"/>
  <c r="A44" i="95"/>
  <c r="V43" i="95"/>
  <c r="G43" i="95"/>
  <c r="B43" i="95"/>
  <c r="A43" i="95"/>
  <c r="V42" i="95"/>
  <c r="G42" i="95"/>
  <c r="B42" i="95"/>
  <c r="A42" i="95"/>
  <c r="G41" i="95"/>
  <c r="B41" i="95"/>
  <c r="A41" i="95"/>
  <c r="S40" i="95"/>
  <c r="S41" i="95"/>
  <c r="S42" i="95"/>
  <c r="S43" i="95"/>
  <c r="S44" i="95"/>
  <c r="S45" i="95"/>
  <c r="S46" i="95"/>
  <c r="S47" i="95"/>
  <c r="S48" i="95"/>
  <c r="S49" i="95"/>
  <c r="S50" i="95"/>
  <c r="S51" i="95"/>
  <c r="S52" i="95"/>
  <c r="S53" i="95"/>
  <c r="S54" i="95"/>
  <c r="S55" i="95"/>
  <c r="S56" i="95"/>
  <c r="S57" i="95"/>
  <c r="S58" i="95"/>
  <c r="S59" i="95"/>
  <c r="S60" i="95"/>
  <c r="S61" i="95"/>
  <c r="S62" i="95"/>
  <c r="S63" i="95"/>
  <c r="S64" i="95"/>
  <c r="G40" i="95"/>
  <c r="B40" i="95"/>
  <c r="A40" i="95"/>
  <c r="G39" i="95"/>
  <c r="B39" i="95"/>
  <c r="A39" i="95"/>
  <c r="G38" i="95"/>
  <c r="B38" i="95"/>
  <c r="A38" i="95"/>
  <c r="G37" i="95"/>
  <c r="B37" i="95"/>
  <c r="A37" i="95"/>
  <c r="G36" i="95"/>
  <c r="B36" i="95"/>
  <c r="A36" i="95"/>
  <c r="R35" i="95"/>
  <c r="V40" i="95"/>
  <c r="Q35" i="95"/>
  <c r="G35" i="95"/>
  <c r="B35" i="95"/>
  <c r="A35" i="95"/>
  <c r="G34" i="95"/>
  <c r="B34" i="95"/>
  <c r="A34" i="95"/>
  <c r="G33" i="95"/>
  <c r="B33" i="95"/>
  <c r="A33" i="95"/>
  <c r="G32" i="95"/>
  <c r="B32" i="95"/>
  <c r="A32" i="95"/>
  <c r="G31" i="95"/>
  <c r="B31" i="95"/>
  <c r="A31" i="95"/>
  <c r="G30" i="95"/>
  <c r="B30" i="95"/>
  <c r="A30" i="95"/>
  <c r="G29" i="95"/>
  <c r="B29" i="95"/>
  <c r="A29" i="95"/>
  <c r="G28" i="95"/>
  <c r="B28" i="95"/>
  <c r="A28" i="95"/>
  <c r="G27" i="95"/>
  <c r="B27" i="95"/>
  <c r="A27" i="95"/>
  <c r="G26" i="95"/>
  <c r="B26" i="95"/>
  <c r="A26" i="95"/>
  <c r="G25" i="95"/>
  <c r="B25" i="95"/>
  <c r="A25" i="95"/>
  <c r="G24" i="95"/>
  <c r="B24" i="95"/>
  <c r="A24" i="95"/>
  <c r="G23" i="95"/>
  <c r="B23" i="95"/>
  <c r="A23" i="95"/>
  <c r="G22" i="95"/>
  <c r="B22" i="95"/>
  <c r="A22" i="95"/>
  <c r="G21" i="95"/>
  <c r="B21" i="95"/>
  <c r="A21" i="95"/>
  <c r="G20" i="95"/>
  <c r="B20" i="95"/>
  <c r="A20" i="95"/>
  <c r="G19" i="95"/>
  <c r="B19" i="95"/>
  <c r="A19" i="95"/>
  <c r="G18" i="95"/>
  <c r="B18" i="95"/>
  <c r="A18" i="95"/>
  <c r="G17" i="95"/>
  <c r="B17" i="95"/>
  <c r="A17" i="95"/>
  <c r="G16" i="95"/>
  <c r="B16" i="95"/>
  <c r="A16" i="95"/>
  <c r="G15" i="95"/>
  <c r="B15" i="95"/>
  <c r="A15" i="95"/>
  <c r="G14" i="95"/>
  <c r="B14" i="95"/>
  <c r="A14" i="95"/>
  <c r="G13" i="95"/>
  <c r="B13" i="95"/>
  <c r="A13" i="95"/>
  <c r="G12" i="95"/>
  <c r="B12" i="95"/>
  <c r="A12" i="95"/>
  <c r="G11" i="95"/>
  <c r="B11" i="95"/>
  <c r="A11" i="95"/>
  <c r="G10" i="95"/>
  <c r="B10" i="95"/>
  <c r="A10" i="95"/>
  <c r="G9" i="95"/>
  <c r="B9" i="95"/>
  <c r="A9" i="95"/>
  <c r="G8" i="95"/>
  <c r="B8" i="95"/>
  <c r="A8" i="95"/>
  <c r="G7" i="95"/>
  <c r="B7" i="95"/>
  <c r="A7" i="95"/>
  <c r="G6" i="95"/>
  <c r="B6" i="95"/>
  <c r="A6" i="95"/>
  <c r="G5" i="95"/>
  <c r="B5" i="95"/>
  <c r="A5" i="95"/>
  <c r="G4" i="95"/>
  <c r="B4" i="95"/>
  <c r="A4" i="95"/>
  <c r="B1" i="95"/>
  <c r="Q64" i="94"/>
  <c r="O64" i="94"/>
  <c r="I64" i="94"/>
  <c r="H64" i="94"/>
  <c r="F64" i="94"/>
  <c r="E64" i="94"/>
  <c r="V43" i="94"/>
  <c r="D64" i="94"/>
  <c r="C64" i="94"/>
  <c r="V41" i="94"/>
  <c r="G63" i="94"/>
  <c r="B63" i="94"/>
  <c r="A63" i="94"/>
  <c r="G62" i="94"/>
  <c r="B62" i="94"/>
  <c r="A62" i="94"/>
  <c r="G61" i="94"/>
  <c r="B61" i="94"/>
  <c r="A61" i="94"/>
  <c r="G60" i="94"/>
  <c r="B60" i="94"/>
  <c r="A60" i="94"/>
  <c r="G59" i="94"/>
  <c r="B59" i="94"/>
  <c r="A59" i="94"/>
  <c r="G58" i="94"/>
  <c r="B58" i="94"/>
  <c r="A58" i="94"/>
  <c r="G57" i="94"/>
  <c r="B57" i="94"/>
  <c r="A57" i="94"/>
  <c r="G56" i="94"/>
  <c r="B56" i="94"/>
  <c r="A56" i="94"/>
  <c r="G55" i="94"/>
  <c r="B55" i="94"/>
  <c r="A55" i="94"/>
  <c r="G54" i="94"/>
  <c r="B54" i="94"/>
  <c r="A54" i="94"/>
  <c r="G53" i="94"/>
  <c r="B53" i="94"/>
  <c r="A53" i="94"/>
  <c r="G52" i="94"/>
  <c r="B52" i="94"/>
  <c r="A52" i="94"/>
  <c r="V51" i="94"/>
  <c r="AC94" i="1"/>
  <c r="G51" i="94"/>
  <c r="B51" i="94"/>
  <c r="A51" i="94"/>
  <c r="V50" i="94"/>
  <c r="AB94" i="1"/>
  <c r="G50" i="94"/>
  <c r="B50" i="94"/>
  <c r="A50" i="94"/>
  <c r="V49" i="94"/>
  <c r="AA94" i="1"/>
  <c r="G49" i="94"/>
  <c r="B49" i="94"/>
  <c r="A49" i="94"/>
  <c r="V48" i="94"/>
  <c r="Z94" i="1"/>
  <c r="G48" i="94"/>
  <c r="B48" i="94"/>
  <c r="A48" i="94"/>
  <c r="V47" i="94"/>
  <c r="Y94" i="1"/>
  <c r="G47" i="94"/>
  <c r="B47" i="94"/>
  <c r="A47" i="94"/>
  <c r="V46" i="94"/>
  <c r="G46" i="94"/>
  <c r="B46" i="94"/>
  <c r="A46" i="94"/>
  <c r="G45" i="94"/>
  <c r="B45" i="94"/>
  <c r="A45" i="94"/>
  <c r="V44" i="94"/>
  <c r="G44" i="94"/>
  <c r="B44" i="94"/>
  <c r="A44" i="94"/>
  <c r="G43" i="94"/>
  <c r="B43" i="94"/>
  <c r="A43" i="94"/>
  <c r="V42" i="94"/>
  <c r="G42" i="94"/>
  <c r="B42" i="94"/>
  <c r="A42" i="94"/>
  <c r="S41" i="94"/>
  <c r="S42" i="94"/>
  <c r="S43" i="94"/>
  <c r="S44" i="94"/>
  <c r="S45" i="94"/>
  <c r="S46" i="94"/>
  <c r="S47" i="94"/>
  <c r="S48" i="94"/>
  <c r="S49" i="94"/>
  <c r="S50" i="94"/>
  <c r="S51" i="94"/>
  <c r="S52" i="94"/>
  <c r="S53" i="94"/>
  <c r="S54" i="94"/>
  <c r="S55" i="94"/>
  <c r="S56" i="94"/>
  <c r="S57" i="94"/>
  <c r="S58" i="94"/>
  <c r="S59" i="94"/>
  <c r="S60" i="94"/>
  <c r="S61" i="94"/>
  <c r="S62" i="94"/>
  <c r="S63" i="94"/>
  <c r="S64" i="94"/>
  <c r="V52" i="94"/>
  <c r="G41" i="94"/>
  <c r="B41" i="94"/>
  <c r="A41" i="94"/>
  <c r="V40" i="94"/>
  <c r="S40" i="94"/>
  <c r="G40" i="94"/>
  <c r="B40" i="94"/>
  <c r="A40" i="94"/>
  <c r="G39" i="94"/>
  <c r="B39" i="94"/>
  <c r="A39" i="94"/>
  <c r="G38" i="94"/>
  <c r="B38" i="94"/>
  <c r="A38" i="94"/>
  <c r="G37" i="94"/>
  <c r="B37" i="94"/>
  <c r="A37" i="94"/>
  <c r="G36" i="94"/>
  <c r="B36" i="94"/>
  <c r="A36" i="94"/>
  <c r="R35" i="94"/>
  <c r="Q35" i="94"/>
  <c r="G35" i="94"/>
  <c r="B35" i="94"/>
  <c r="A35" i="94"/>
  <c r="G34" i="94"/>
  <c r="B34" i="94"/>
  <c r="A34" i="94"/>
  <c r="G33" i="94"/>
  <c r="B33" i="94"/>
  <c r="A33" i="94"/>
  <c r="G32" i="94"/>
  <c r="B32" i="94"/>
  <c r="A32" i="94"/>
  <c r="G31" i="94"/>
  <c r="B31" i="94"/>
  <c r="A31" i="94"/>
  <c r="G30" i="94"/>
  <c r="B30" i="94"/>
  <c r="A30" i="94"/>
  <c r="G29" i="94"/>
  <c r="B29" i="94"/>
  <c r="A29" i="94"/>
  <c r="G28" i="94"/>
  <c r="B28" i="94"/>
  <c r="A28" i="94"/>
  <c r="G27" i="94"/>
  <c r="B27" i="94"/>
  <c r="A27" i="94"/>
  <c r="G26" i="94"/>
  <c r="B26" i="94"/>
  <c r="A26" i="94"/>
  <c r="G25" i="94"/>
  <c r="B25" i="94"/>
  <c r="A25" i="94"/>
  <c r="G24" i="94"/>
  <c r="B24" i="94"/>
  <c r="A24" i="94"/>
  <c r="G23" i="94"/>
  <c r="B23" i="94"/>
  <c r="A23" i="94"/>
  <c r="G22" i="94"/>
  <c r="B22" i="94"/>
  <c r="A22" i="94"/>
  <c r="G21" i="94"/>
  <c r="B21" i="94"/>
  <c r="A21" i="94"/>
  <c r="G20" i="94"/>
  <c r="B20" i="94"/>
  <c r="A20" i="94"/>
  <c r="G19" i="94"/>
  <c r="B19" i="94"/>
  <c r="A19" i="94"/>
  <c r="G18" i="94"/>
  <c r="B18" i="94"/>
  <c r="A18" i="94"/>
  <c r="G17" i="94"/>
  <c r="B17" i="94"/>
  <c r="A17" i="94"/>
  <c r="G16" i="94"/>
  <c r="B16" i="94"/>
  <c r="A16" i="94"/>
  <c r="G15" i="94"/>
  <c r="B15" i="94"/>
  <c r="A15" i="94"/>
  <c r="G14" i="94"/>
  <c r="B14" i="94"/>
  <c r="A14" i="94"/>
  <c r="G13" i="94"/>
  <c r="B13" i="94"/>
  <c r="A13" i="94"/>
  <c r="G12" i="94"/>
  <c r="B12" i="94"/>
  <c r="A12" i="94"/>
  <c r="G11" i="94"/>
  <c r="B11" i="94"/>
  <c r="A11" i="94"/>
  <c r="G10" i="94"/>
  <c r="B10" i="94"/>
  <c r="A10" i="94"/>
  <c r="G9" i="94"/>
  <c r="B9" i="94"/>
  <c r="A9" i="94"/>
  <c r="G8" i="94"/>
  <c r="B8" i="94"/>
  <c r="A8" i="94"/>
  <c r="G7" i="94"/>
  <c r="B7" i="94"/>
  <c r="A7" i="94"/>
  <c r="G6" i="94"/>
  <c r="B6" i="94"/>
  <c r="A6" i="94"/>
  <c r="G5" i="94"/>
  <c r="B5" i="94"/>
  <c r="A5" i="94"/>
  <c r="G4" i="94"/>
  <c r="B4" i="94"/>
  <c r="A4" i="94"/>
  <c r="B1" i="94"/>
  <c r="Q64" i="93"/>
  <c r="O64" i="93"/>
  <c r="I64" i="93"/>
  <c r="H64" i="93"/>
  <c r="F64" i="93"/>
  <c r="E64" i="93"/>
  <c r="D64" i="93"/>
  <c r="C64" i="93"/>
  <c r="V41" i="93"/>
  <c r="G63" i="93"/>
  <c r="B63" i="93"/>
  <c r="A63" i="93"/>
  <c r="G62" i="93"/>
  <c r="B62" i="93"/>
  <c r="A62" i="93"/>
  <c r="G61" i="93"/>
  <c r="B61" i="93"/>
  <c r="A61" i="93"/>
  <c r="G60" i="93"/>
  <c r="B60" i="93"/>
  <c r="A60" i="93"/>
  <c r="G59" i="93"/>
  <c r="B59" i="93"/>
  <c r="A59" i="93"/>
  <c r="G58" i="93"/>
  <c r="B58" i="93"/>
  <c r="A58" i="93"/>
  <c r="G57" i="93"/>
  <c r="B57" i="93"/>
  <c r="A57" i="93"/>
  <c r="G56" i="93"/>
  <c r="B56" i="93"/>
  <c r="A56" i="93"/>
  <c r="G55" i="93"/>
  <c r="B55" i="93"/>
  <c r="A55" i="93"/>
  <c r="G54" i="93"/>
  <c r="B54" i="93"/>
  <c r="A54" i="93"/>
  <c r="G53" i="93"/>
  <c r="B53" i="93"/>
  <c r="A53" i="93"/>
  <c r="G52" i="93"/>
  <c r="B52" i="93"/>
  <c r="A52" i="93"/>
  <c r="V51" i="93"/>
  <c r="AC93" i="1"/>
  <c r="G51" i="93"/>
  <c r="B51" i="93"/>
  <c r="A51" i="93"/>
  <c r="V50" i="93"/>
  <c r="AB93" i="1"/>
  <c r="G50" i="93"/>
  <c r="B50" i="93"/>
  <c r="A50" i="93"/>
  <c r="V49" i="93"/>
  <c r="AA93" i="1"/>
  <c r="G49" i="93"/>
  <c r="B49" i="93"/>
  <c r="A49" i="93"/>
  <c r="V48" i="93"/>
  <c r="Z93" i="1"/>
  <c r="G48" i="93"/>
  <c r="B48" i="93"/>
  <c r="A48" i="93"/>
  <c r="V47" i="93"/>
  <c r="Y93" i="1"/>
  <c r="G47" i="93"/>
  <c r="B47" i="93"/>
  <c r="A47" i="93"/>
  <c r="V46" i="93"/>
  <c r="G46" i="93"/>
  <c r="B46" i="93"/>
  <c r="A46" i="93"/>
  <c r="G45" i="93"/>
  <c r="B45" i="93"/>
  <c r="A45" i="93"/>
  <c r="V44" i="93"/>
  <c r="G44" i="93"/>
  <c r="B44" i="93"/>
  <c r="A44" i="93"/>
  <c r="V43" i="93"/>
  <c r="G43" i="93"/>
  <c r="B43" i="93"/>
  <c r="A43" i="93"/>
  <c r="V42" i="93"/>
  <c r="G42" i="93"/>
  <c r="B42" i="93"/>
  <c r="A42" i="93"/>
  <c r="G41" i="93"/>
  <c r="B41" i="93"/>
  <c r="A41" i="93"/>
  <c r="S40" i="93"/>
  <c r="S41" i="93"/>
  <c r="S42" i="93"/>
  <c r="S43" i="93"/>
  <c r="S44" i="93"/>
  <c r="S45" i="93"/>
  <c r="S46" i="93"/>
  <c r="S47" i="93"/>
  <c r="S48" i="93"/>
  <c r="S49" i="93"/>
  <c r="S50" i="93"/>
  <c r="S51" i="93"/>
  <c r="S52" i="93"/>
  <c r="S53" i="93"/>
  <c r="S54" i="93"/>
  <c r="S55" i="93"/>
  <c r="S56" i="93"/>
  <c r="S57" i="93"/>
  <c r="S58" i="93"/>
  <c r="S59" i="93"/>
  <c r="S60" i="93"/>
  <c r="S61" i="93"/>
  <c r="S62" i="93"/>
  <c r="S63" i="93"/>
  <c r="S64" i="93"/>
  <c r="V52" i="93"/>
  <c r="G40" i="93"/>
  <c r="B40" i="93"/>
  <c r="A40" i="93"/>
  <c r="G39" i="93"/>
  <c r="B39" i="93"/>
  <c r="A39" i="93"/>
  <c r="G38" i="93"/>
  <c r="B38" i="93"/>
  <c r="A38" i="93"/>
  <c r="G37" i="93"/>
  <c r="B37" i="93"/>
  <c r="A37" i="93"/>
  <c r="G36" i="93"/>
  <c r="B36" i="93"/>
  <c r="A36" i="93"/>
  <c r="R35" i="93"/>
  <c r="V40" i="93"/>
  <c r="Q35" i="93"/>
  <c r="G35" i="93"/>
  <c r="B35" i="93"/>
  <c r="A35" i="93"/>
  <c r="G34" i="93"/>
  <c r="B34" i="93"/>
  <c r="A34" i="93"/>
  <c r="G33" i="93"/>
  <c r="B33" i="93"/>
  <c r="A33" i="93"/>
  <c r="G32" i="93"/>
  <c r="B32" i="93"/>
  <c r="A32" i="93"/>
  <c r="G31" i="93"/>
  <c r="B31" i="93"/>
  <c r="A31" i="93"/>
  <c r="G30" i="93"/>
  <c r="B30" i="93"/>
  <c r="A30" i="93"/>
  <c r="G29" i="93"/>
  <c r="B29" i="93"/>
  <c r="A29" i="93"/>
  <c r="G28" i="93"/>
  <c r="B28" i="93"/>
  <c r="A28" i="93"/>
  <c r="G27" i="93"/>
  <c r="B27" i="93"/>
  <c r="A27" i="93"/>
  <c r="G26" i="93"/>
  <c r="B26" i="93"/>
  <c r="A26" i="93"/>
  <c r="G25" i="93"/>
  <c r="B25" i="93"/>
  <c r="A25" i="93"/>
  <c r="G24" i="93"/>
  <c r="B24" i="93"/>
  <c r="A24" i="93"/>
  <c r="G23" i="93"/>
  <c r="B23" i="93"/>
  <c r="A23" i="93"/>
  <c r="G22" i="93"/>
  <c r="B22" i="93"/>
  <c r="A22" i="93"/>
  <c r="G21" i="93"/>
  <c r="B21" i="93"/>
  <c r="A21" i="93"/>
  <c r="G20" i="93"/>
  <c r="B20" i="93"/>
  <c r="A20" i="93"/>
  <c r="G19" i="93"/>
  <c r="B19" i="93"/>
  <c r="A19" i="93"/>
  <c r="G18" i="93"/>
  <c r="B18" i="93"/>
  <c r="A18" i="93"/>
  <c r="G17" i="93"/>
  <c r="B17" i="93"/>
  <c r="A17" i="93"/>
  <c r="G16" i="93"/>
  <c r="B16" i="93"/>
  <c r="A16" i="93"/>
  <c r="G15" i="93"/>
  <c r="B15" i="93"/>
  <c r="A15" i="93"/>
  <c r="G14" i="93"/>
  <c r="B14" i="93"/>
  <c r="A14" i="93"/>
  <c r="G13" i="93"/>
  <c r="B13" i="93"/>
  <c r="A13" i="93"/>
  <c r="G12" i="93"/>
  <c r="B12" i="93"/>
  <c r="A12" i="93"/>
  <c r="G11" i="93"/>
  <c r="B11" i="93"/>
  <c r="A11" i="93"/>
  <c r="G10" i="93"/>
  <c r="B10" i="93"/>
  <c r="A10" i="93"/>
  <c r="G9" i="93"/>
  <c r="B9" i="93"/>
  <c r="A9" i="93"/>
  <c r="G8" i="93"/>
  <c r="B8" i="93"/>
  <c r="A8" i="93"/>
  <c r="G7" i="93"/>
  <c r="B7" i="93"/>
  <c r="A7" i="93"/>
  <c r="G6" i="93"/>
  <c r="B6" i="93"/>
  <c r="A6" i="93"/>
  <c r="G5" i="93"/>
  <c r="B5" i="93"/>
  <c r="A5" i="93"/>
  <c r="G4" i="93"/>
  <c r="G64" i="93"/>
  <c r="V45" i="93"/>
  <c r="B4" i="93"/>
  <c r="A4" i="93"/>
  <c r="B1" i="93"/>
  <c r="Q64" i="92"/>
  <c r="O64" i="92"/>
  <c r="I64" i="92"/>
  <c r="H64" i="92"/>
  <c r="F64" i="92"/>
  <c r="E64" i="92"/>
  <c r="D64" i="92"/>
  <c r="C64" i="92"/>
  <c r="G63" i="92"/>
  <c r="B63" i="92"/>
  <c r="A63" i="92"/>
  <c r="G62" i="92"/>
  <c r="B62" i="92"/>
  <c r="A62" i="92"/>
  <c r="G61" i="92"/>
  <c r="B61" i="92"/>
  <c r="A61" i="92"/>
  <c r="G60" i="92"/>
  <c r="B60" i="92"/>
  <c r="A60" i="92"/>
  <c r="G59" i="92"/>
  <c r="B59" i="92"/>
  <c r="A59" i="92"/>
  <c r="G58" i="92"/>
  <c r="B58" i="92"/>
  <c r="A58" i="92"/>
  <c r="G57" i="92"/>
  <c r="B57" i="92"/>
  <c r="A57" i="92"/>
  <c r="G56" i="92"/>
  <c r="B56" i="92"/>
  <c r="A56" i="92"/>
  <c r="G55" i="92"/>
  <c r="B55" i="92"/>
  <c r="A55" i="92"/>
  <c r="G54" i="92"/>
  <c r="B54" i="92"/>
  <c r="A54" i="92"/>
  <c r="G53" i="92"/>
  <c r="B53" i="92"/>
  <c r="A53" i="92"/>
  <c r="G52" i="92"/>
  <c r="B52" i="92"/>
  <c r="A52" i="92"/>
  <c r="V51" i="92"/>
  <c r="AC92" i="1"/>
  <c r="G51" i="92"/>
  <c r="B51" i="92"/>
  <c r="A51" i="92"/>
  <c r="V50" i="92"/>
  <c r="AB92" i="1"/>
  <c r="G50" i="92"/>
  <c r="B50" i="92"/>
  <c r="A50" i="92"/>
  <c r="V49" i="92"/>
  <c r="AA92" i="1"/>
  <c r="G49" i="92"/>
  <c r="B49" i="92"/>
  <c r="A49" i="92"/>
  <c r="V48" i="92"/>
  <c r="Z92" i="1"/>
  <c r="G48" i="92"/>
  <c r="B48" i="92"/>
  <c r="A48" i="92"/>
  <c r="V47" i="92"/>
  <c r="Y92" i="1"/>
  <c r="G47" i="92"/>
  <c r="B47" i="92"/>
  <c r="A47" i="92"/>
  <c r="V46" i="92"/>
  <c r="G46" i="92"/>
  <c r="B46" i="92"/>
  <c r="A46" i="92"/>
  <c r="G45" i="92"/>
  <c r="B45" i="92"/>
  <c r="A45" i="92"/>
  <c r="V44" i="92"/>
  <c r="G44" i="92"/>
  <c r="B44" i="92"/>
  <c r="A44" i="92"/>
  <c r="V43" i="92"/>
  <c r="G43" i="92"/>
  <c r="B43" i="92"/>
  <c r="A43" i="92"/>
  <c r="V42" i="92"/>
  <c r="G42" i="92"/>
  <c r="B42" i="92"/>
  <c r="A42" i="92"/>
  <c r="V41" i="92"/>
  <c r="G41" i="92"/>
  <c r="B41" i="92"/>
  <c r="A41" i="92"/>
  <c r="V40" i="92"/>
  <c r="S40" i="92"/>
  <c r="S41" i="92"/>
  <c r="S42" i="92"/>
  <c r="S43" i="92"/>
  <c r="S44" i="92"/>
  <c r="S45" i="92"/>
  <c r="S46" i="92"/>
  <c r="S47" i="92"/>
  <c r="S48" i="92"/>
  <c r="S49" i="92"/>
  <c r="S50" i="92"/>
  <c r="S51" i="92"/>
  <c r="S52" i="92"/>
  <c r="S53" i="92"/>
  <c r="S54" i="92"/>
  <c r="S55" i="92"/>
  <c r="S56" i="92"/>
  <c r="S57" i="92"/>
  <c r="S58" i="92"/>
  <c r="S59" i="92"/>
  <c r="S60" i="92"/>
  <c r="S61" i="92"/>
  <c r="S62" i="92"/>
  <c r="S63" i="92"/>
  <c r="S64" i="92"/>
  <c r="G40" i="92"/>
  <c r="B40" i="92"/>
  <c r="A40" i="92"/>
  <c r="G39" i="92"/>
  <c r="B39" i="92"/>
  <c r="A39" i="92"/>
  <c r="G38" i="92"/>
  <c r="B38" i="92"/>
  <c r="A38" i="92"/>
  <c r="G37" i="92"/>
  <c r="B37" i="92"/>
  <c r="A37" i="92"/>
  <c r="G36" i="92"/>
  <c r="B36" i="92"/>
  <c r="A36" i="92"/>
  <c r="R35" i="92"/>
  <c r="Q35" i="92"/>
  <c r="G35" i="92"/>
  <c r="B35" i="92"/>
  <c r="A35" i="92"/>
  <c r="G34" i="92"/>
  <c r="B34" i="92"/>
  <c r="A34" i="92"/>
  <c r="G33" i="92"/>
  <c r="B33" i="92"/>
  <c r="A33" i="92"/>
  <c r="G32" i="92"/>
  <c r="B32" i="92"/>
  <c r="A32" i="92"/>
  <c r="G31" i="92"/>
  <c r="B31" i="92"/>
  <c r="A31" i="92"/>
  <c r="G30" i="92"/>
  <c r="B30" i="92"/>
  <c r="A30" i="92"/>
  <c r="G29" i="92"/>
  <c r="B29" i="92"/>
  <c r="A29" i="92"/>
  <c r="G28" i="92"/>
  <c r="B28" i="92"/>
  <c r="A28" i="92"/>
  <c r="G27" i="92"/>
  <c r="B27" i="92"/>
  <c r="A27" i="92"/>
  <c r="G26" i="92"/>
  <c r="B26" i="92"/>
  <c r="A26" i="92"/>
  <c r="G25" i="92"/>
  <c r="B25" i="92"/>
  <c r="A25" i="92"/>
  <c r="G24" i="92"/>
  <c r="B24" i="92"/>
  <c r="A24" i="92"/>
  <c r="G23" i="92"/>
  <c r="B23" i="92"/>
  <c r="A23" i="92"/>
  <c r="G22" i="92"/>
  <c r="B22" i="92"/>
  <c r="A22" i="92"/>
  <c r="G21" i="92"/>
  <c r="B21" i="92"/>
  <c r="A21" i="92"/>
  <c r="G20" i="92"/>
  <c r="B20" i="92"/>
  <c r="A20" i="92"/>
  <c r="G19" i="92"/>
  <c r="B19" i="92"/>
  <c r="A19" i="92"/>
  <c r="G18" i="92"/>
  <c r="B18" i="92"/>
  <c r="A18" i="92"/>
  <c r="G17" i="92"/>
  <c r="B17" i="92"/>
  <c r="A17" i="92"/>
  <c r="G16" i="92"/>
  <c r="B16" i="92"/>
  <c r="A16" i="92"/>
  <c r="G15" i="92"/>
  <c r="B15" i="92"/>
  <c r="A15" i="92"/>
  <c r="G14" i="92"/>
  <c r="B14" i="92"/>
  <c r="A14" i="92"/>
  <c r="G13" i="92"/>
  <c r="B13" i="92"/>
  <c r="A13" i="92"/>
  <c r="G12" i="92"/>
  <c r="B12" i="92"/>
  <c r="A12" i="92"/>
  <c r="G11" i="92"/>
  <c r="G64" i="92"/>
  <c r="V45" i="92"/>
  <c r="B11" i="92"/>
  <c r="A11" i="92"/>
  <c r="G10" i="92"/>
  <c r="B10" i="92"/>
  <c r="A10" i="92"/>
  <c r="G9" i="92"/>
  <c r="B9" i="92"/>
  <c r="A9" i="92"/>
  <c r="G8" i="92"/>
  <c r="B8" i="92"/>
  <c r="A8" i="92"/>
  <c r="G7" i="92"/>
  <c r="B7" i="92"/>
  <c r="A7" i="92"/>
  <c r="G6" i="92"/>
  <c r="B6" i="92"/>
  <c r="A6" i="92"/>
  <c r="G5" i="92"/>
  <c r="L5" i="92"/>
  <c r="L6" i="92"/>
  <c r="L7" i="92"/>
  <c r="L8" i="92"/>
  <c r="L9" i="92"/>
  <c r="L10" i="92"/>
  <c r="L11" i="92"/>
  <c r="L12" i="92"/>
  <c r="L13" i="92"/>
  <c r="L14" i="92"/>
  <c r="L15" i="92"/>
  <c r="L16" i="92"/>
  <c r="L17" i="92"/>
  <c r="L18" i="92"/>
  <c r="L19" i="92"/>
  <c r="L20" i="92"/>
  <c r="L21" i="92"/>
  <c r="L22" i="92"/>
  <c r="L23" i="92"/>
  <c r="L24" i="92"/>
  <c r="L25" i="92"/>
  <c r="L26" i="92"/>
  <c r="L27" i="92"/>
  <c r="L28" i="92"/>
  <c r="L29" i="92"/>
  <c r="L30" i="92"/>
  <c r="L31" i="92"/>
  <c r="L32" i="92"/>
  <c r="L33" i="92"/>
  <c r="L34" i="92"/>
  <c r="L35" i="92"/>
  <c r="L36" i="92"/>
  <c r="L37" i="92"/>
  <c r="L38" i="92"/>
  <c r="L39" i="92"/>
  <c r="L40" i="92"/>
  <c r="L41" i="92"/>
  <c r="L42" i="92"/>
  <c r="L43" i="92"/>
  <c r="L44" i="92"/>
  <c r="L45" i="92"/>
  <c r="L46" i="92"/>
  <c r="L47" i="92"/>
  <c r="L48" i="92"/>
  <c r="L49" i="92"/>
  <c r="L50" i="92"/>
  <c r="L51" i="92"/>
  <c r="L52" i="92"/>
  <c r="L53" i="92"/>
  <c r="L54" i="92"/>
  <c r="L55" i="92"/>
  <c r="L56" i="92"/>
  <c r="L57" i="92"/>
  <c r="L58" i="92"/>
  <c r="L59" i="92"/>
  <c r="L60" i="92"/>
  <c r="L61" i="92"/>
  <c r="L62" i="92"/>
  <c r="L63" i="92"/>
  <c r="L64" i="92"/>
  <c r="B5" i="92"/>
  <c r="A5" i="92"/>
  <c r="L4" i="92"/>
  <c r="G4" i="92"/>
  <c r="B4" i="92"/>
  <c r="A4" i="92"/>
  <c r="B1" i="92"/>
  <c r="Q64" i="91"/>
  <c r="O64" i="91"/>
  <c r="V1" i="91"/>
  <c r="I64" i="91"/>
  <c r="H64" i="91"/>
  <c r="F64" i="91"/>
  <c r="E64" i="91"/>
  <c r="D64" i="91"/>
  <c r="V42" i="91"/>
  <c r="C64" i="91"/>
  <c r="V41" i="91"/>
  <c r="G63" i="91"/>
  <c r="B63" i="91"/>
  <c r="A63" i="91"/>
  <c r="G62" i="91"/>
  <c r="B62" i="91"/>
  <c r="A62" i="91"/>
  <c r="G61" i="91"/>
  <c r="B61" i="91"/>
  <c r="A61" i="91"/>
  <c r="G60" i="91"/>
  <c r="B60" i="91"/>
  <c r="A60" i="91"/>
  <c r="G59" i="91"/>
  <c r="B59" i="91"/>
  <c r="A59" i="91"/>
  <c r="G58" i="91"/>
  <c r="B58" i="91"/>
  <c r="A58" i="91"/>
  <c r="G57" i="91"/>
  <c r="B57" i="91"/>
  <c r="A57" i="91"/>
  <c r="G56" i="91"/>
  <c r="B56" i="91"/>
  <c r="A56" i="91"/>
  <c r="G55" i="91"/>
  <c r="B55" i="91"/>
  <c r="A55" i="91"/>
  <c r="G54" i="91"/>
  <c r="B54" i="91"/>
  <c r="A54" i="91"/>
  <c r="G53" i="91"/>
  <c r="B53" i="91"/>
  <c r="A53" i="91"/>
  <c r="G52" i="91"/>
  <c r="B52" i="91"/>
  <c r="A52" i="91"/>
  <c r="V51" i="91"/>
  <c r="AC91" i="1"/>
  <c r="G51" i="91"/>
  <c r="B51" i="91"/>
  <c r="A51" i="91"/>
  <c r="V50" i="91"/>
  <c r="AB91" i="1"/>
  <c r="G50" i="91"/>
  <c r="B50" i="91"/>
  <c r="A50" i="91"/>
  <c r="V49" i="91"/>
  <c r="AA91" i="1"/>
  <c r="G49" i="91"/>
  <c r="B49" i="91"/>
  <c r="A49" i="91"/>
  <c r="V48" i="91"/>
  <c r="Z91" i="1"/>
  <c r="G48" i="91"/>
  <c r="B48" i="91"/>
  <c r="A48" i="91"/>
  <c r="V47" i="91"/>
  <c r="Y91" i="1"/>
  <c r="G47" i="91"/>
  <c r="B47" i="91"/>
  <c r="A47" i="91"/>
  <c r="V46" i="91"/>
  <c r="G46" i="91"/>
  <c r="B46" i="91"/>
  <c r="A46" i="91"/>
  <c r="G45" i="91"/>
  <c r="B45" i="91"/>
  <c r="A45" i="91"/>
  <c r="V44" i="91"/>
  <c r="G44" i="91"/>
  <c r="B44" i="91"/>
  <c r="A44" i="91"/>
  <c r="V43" i="91"/>
  <c r="G43" i="91"/>
  <c r="B43" i="91"/>
  <c r="A43" i="91"/>
  <c r="G42" i="91"/>
  <c r="B42" i="91"/>
  <c r="A42" i="91"/>
  <c r="S41" i="91"/>
  <c r="S42" i="91"/>
  <c r="S43" i="91"/>
  <c r="S44" i="91"/>
  <c r="S45" i="91"/>
  <c r="S46" i="91"/>
  <c r="S47" i="91"/>
  <c r="S48" i="91"/>
  <c r="S49" i="91"/>
  <c r="S50" i="91"/>
  <c r="S51" i="91"/>
  <c r="S52" i="91"/>
  <c r="S53" i="91"/>
  <c r="S54" i="91"/>
  <c r="S55" i="91"/>
  <c r="S56" i="91"/>
  <c r="S57" i="91"/>
  <c r="S58" i="91"/>
  <c r="S59" i="91"/>
  <c r="S60" i="91"/>
  <c r="S61" i="91"/>
  <c r="S62" i="91"/>
  <c r="S63" i="91"/>
  <c r="S64" i="91"/>
  <c r="V52" i="91"/>
  <c r="G41" i="91"/>
  <c r="B41" i="91"/>
  <c r="A41" i="91"/>
  <c r="S40" i="91"/>
  <c r="G40" i="91"/>
  <c r="B40" i="91"/>
  <c r="A40" i="91"/>
  <c r="G39" i="91"/>
  <c r="B39" i="91"/>
  <c r="A39" i="91"/>
  <c r="G38" i="91"/>
  <c r="B38" i="91"/>
  <c r="A38" i="91"/>
  <c r="G37" i="91"/>
  <c r="B37" i="91"/>
  <c r="A37" i="91"/>
  <c r="G36" i="91"/>
  <c r="B36" i="91"/>
  <c r="A36" i="91"/>
  <c r="R35" i="91"/>
  <c r="V40" i="91"/>
  <c r="Q35" i="91"/>
  <c r="G35" i="91"/>
  <c r="B35" i="91"/>
  <c r="A35" i="91"/>
  <c r="G34" i="91"/>
  <c r="B34" i="91"/>
  <c r="A34" i="91"/>
  <c r="G33" i="91"/>
  <c r="B33" i="91"/>
  <c r="A33" i="91"/>
  <c r="G32" i="91"/>
  <c r="B32" i="91"/>
  <c r="A32" i="91"/>
  <c r="G31" i="91"/>
  <c r="B31" i="91"/>
  <c r="A31" i="91"/>
  <c r="G30" i="91"/>
  <c r="B30" i="91"/>
  <c r="A30" i="91"/>
  <c r="G29" i="91"/>
  <c r="B29" i="91"/>
  <c r="A29" i="91"/>
  <c r="G28" i="91"/>
  <c r="B28" i="91"/>
  <c r="A28" i="91"/>
  <c r="G27" i="91"/>
  <c r="B27" i="91"/>
  <c r="A27" i="91"/>
  <c r="G26" i="91"/>
  <c r="B26" i="91"/>
  <c r="A26" i="91"/>
  <c r="G25" i="91"/>
  <c r="B25" i="91"/>
  <c r="A25" i="91"/>
  <c r="G24" i="91"/>
  <c r="B24" i="91"/>
  <c r="A24" i="91"/>
  <c r="G23" i="91"/>
  <c r="B23" i="91"/>
  <c r="A23" i="91"/>
  <c r="G22" i="91"/>
  <c r="B22" i="91"/>
  <c r="A22" i="91"/>
  <c r="G21" i="91"/>
  <c r="B21" i="91"/>
  <c r="A21" i="91"/>
  <c r="G20" i="91"/>
  <c r="B20" i="91"/>
  <c r="A20" i="91"/>
  <c r="G19" i="91"/>
  <c r="B19" i="91"/>
  <c r="A19" i="91"/>
  <c r="G18" i="91"/>
  <c r="B18" i="91"/>
  <c r="A18" i="91"/>
  <c r="G17" i="91"/>
  <c r="B17" i="91"/>
  <c r="A17" i="91"/>
  <c r="G16" i="91"/>
  <c r="B16" i="91"/>
  <c r="A16" i="91"/>
  <c r="G15" i="91"/>
  <c r="B15" i="91"/>
  <c r="A15" i="91"/>
  <c r="G14" i="91"/>
  <c r="B14" i="91"/>
  <c r="A14" i="91"/>
  <c r="G13" i="91"/>
  <c r="B13" i="91"/>
  <c r="A13" i="91"/>
  <c r="G12" i="91"/>
  <c r="B12" i="91"/>
  <c r="A12" i="91"/>
  <c r="G11" i="91"/>
  <c r="B11" i="91"/>
  <c r="A11" i="91"/>
  <c r="G10" i="91"/>
  <c r="B10" i="91"/>
  <c r="A10" i="91"/>
  <c r="G9" i="91"/>
  <c r="B9" i="91"/>
  <c r="A9" i="91"/>
  <c r="G8" i="91"/>
  <c r="B8" i="91"/>
  <c r="A8" i="91"/>
  <c r="G7" i="91"/>
  <c r="B7" i="91"/>
  <c r="A7" i="91"/>
  <c r="G6" i="91"/>
  <c r="B6" i="91"/>
  <c r="A6" i="91"/>
  <c r="G5" i="91"/>
  <c r="B5" i="91"/>
  <c r="A5" i="91"/>
  <c r="L4" i="91"/>
  <c r="L5" i="91"/>
  <c r="G4" i="91"/>
  <c r="B4" i="91"/>
  <c r="A4" i="91"/>
  <c r="B1" i="91"/>
  <c r="Q64" i="90"/>
  <c r="O64" i="90"/>
  <c r="I64" i="90"/>
  <c r="H64" i="90"/>
  <c r="F64" i="90"/>
  <c r="E64" i="90"/>
  <c r="D64" i="90"/>
  <c r="C64" i="90"/>
  <c r="G63" i="90"/>
  <c r="B63" i="90"/>
  <c r="A63" i="90"/>
  <c r="G62" i="90"/>
  <c r="B62" i="90"/>
  <c r="A62" i="90"/>
  <c r="G61" i="90"/>
  <c r="B61" i="90"/>
  <c r="A61" i="90"/>
  <c r="G60" i="90"/>
  <c r="B60" i="90"/>
  <c r="A60" i="90"/>
  <c r="G59" i="90"/>
  <c r="B59" i="90"/>
  <c r="A59" i="90"/>
  <c r="G58" i="90"/>
  <c r="B58" i="90"/>
  <c r="A58" i="90"/>
  <c r="G57" i="90"/>
  <c r="B57" i="90"/>
  <c r="A57" i="90"/>
  <c r="G56" i="90"/>
  <c r="B56" i="90"/>
  <c r="A56" i="90"/>
  <c r="G55" i="90"/>
  <c r="B55" i="90"/>
  <c r="A55" i="90"/>
  <c r="G54" i="90"/>
  <c r="B54" i="90"/>
  <c r="A54" i="90"/>
  <c r="G53" i="90"/>
  <c r="B53" i="90"/>
  <c r="A53" i="90"/>
  <c r="G52" i="90"/>
  <c r="B52" i="90"/>
  <c r="A52" i="90"/>
  <c r="V51" i="90"/>
  <c r="AC90" i="1"/>
  <c r="G51" i="90"/>
  <c r="B51" i="90"/>
  <c r="A51" i="90"/>
  <c r="V50" i="90"/>
  <c r="AB90" i="1"/>
  <c r="G50" i="90"/>
  <c r="B50" i="90"/>
  <c r="A50" i="90"/>
  <c r="V49" i="90"/>
  <c r="AA90" i="1"/>
  <c r="G49" i="90"/>
  <c r="B49" i="90"/>
  <c r="A49" i="90"/>
  <c r="V48" i="90"/>
  <c r="Z90" i="1"/>
  <c r="G48" i="90"/>
  <c r="B48" i="90"/>
  <c r="A48" i="90"/>
  <c r="V47" i="90"/>
  <c r="Y90" i="1"/>
  <c r="G47" i="90"/>
  <c r="B47" i="90"/>
  <c r="A47" i="90"/>
  <c r="V46" i="90"/>
  <c r="G46" i="90"/>
  <c r="B46" i="90"/>
  <c r="A46" i="90"/>
  <c r="G45" i="90"/>
  <c r="B45" i="90"/>
  <c r="A45" i="90"/>
  <c r="V44" i="90"/>
  <c r="G44" i="90"/>
  <c r="B44" i="90"/>
  <c r="A44" i="90"/>
  <c r="V43" i="90"/>
  <c r="G43" i="90"/>
  <c r="B43" i="90"/>
  <c r="A43" i="90"/>
  <c r="V42" i="90"/>
  <c r="G42" i="90"/>
  <c r="B42" i="90"/>
  <c r="A42" i="90"/>
  <c r="V41" i="90"/>
  <c r="S41" i="90"/>
  <c r="S42" i="90"/>
  <c r="S43" i="90"/>
  <c r="S44" i="90"/>
  <c r="S45" i="90"/>
  <c r="S46" i="90"/>
  <c r="S47" i="90"/>
  <c r="S48" i="90"/>
  <c r="S49" i="90"/>
  <c r="S50" i="90"/>
  <c r="S51" i="90"/>
  <c r="S52" i="90"/>
  <c r="S53" i="90"/>
  <c r="S54" i="90"/>
  <c r="S55" i="90"/>
  <c r="S56" i="90"/>
  <c r="S57" i="90"/>
  <c r="S58" i="90"/>
  <c r="S59" i="90"/>
  <c r="S60" i="90"/>
  <c r="S61" i="90"/>
  <c r="S62" i="90"/>
  <c r="S63" i="90"/>
  <c r="S64" i="90"/>
  <c r="V52" i="90"/>
  <c r="G41" i="90"/>
  <c r="B41" i="90"/>
  <c r="A41" i="90"/>
  <c r="V40" i="90"/>
  <c r="S40" i="90"/>
  <c r="G40" i="90"/>
  <c r="B40" i="90"/>
  <c r="A40" i="90"/>
  <c r="G39" i="90"/>
  <c r="B39" i="90"/>
  <c r="A39" i="90"/>
  <c r="G38" i="90"/>
  <c r="B38" i="90"/>
  <c r="A38" i="90"/>
  <c r="G37" i="90"/>
  <c r="B37" i="90"/>
  <c r="A37" i="90"/>
  <c r="G36" i="90"/>
  <c r="B36" i="90"/>
  <c r="A36" i="90"/>
  <c r="R35" i="90"/>
  <c r="Q35" i="90"/>
  <c r="G35" i="90"/>
  <c r="B35" i="90"/>
  <c r="A35" i="90"/>
  <c r="G34" i="90"/>
  <c r="B34" i="90"/>
  <c r="A34" i="90"/>
  <c r="G33" i="90"/>
  <c r="B33" i="90"/>
  <c r="A33" i="90"/>
  <c r="G32" i="90"/>
  <c r="B32" i="90"/>
  <c r="A32" i="90"/>
  <c r="G31" i="90"/>
  <c r="B31" i="90"/>
  <c r="A31" i="90"/>
  <c r="G30" i="90"/>
  <c r="B30" i="90"/>
  <c r="A30" i="90"/>
  <c r="G29" i="90"/>
  <c r="B29" i="90"/>
  <c r="A29" i="90"/>
  <c r="G28" i="90"/>
  <c r="B28" i="90"/>
  <c r="A28" i="90"/>
  <c r="G27" i="90"/>
  <c r="B27" i="90"/>
  <c r="A27" i="90"/>
  <c r="G26" i="90"/>
  <c r="B26" i="90"/>
  <c r="A26" i="90"/>
  <c r="G25" i="90"/>
  <c r="B25" i="90"/>
  <c r="A25" i="90"/>
  <c r="G24" i="90"/>
  <c r="B24" i="90"/>
  <c r="A24" i="90"/>
  <c r="G23" i="90"/>
  <c r="B23" i="90"/>
  <c r="A23" i="90"/>
  <c r="G22" i="90"/>
  <c r="B22" i="90"/>
  <c r="A22" i="90"/>
  <c r="G21" i="90"/>
  <c r="B21" i="90"/>
  <c r="A21" i="90"/>
  <c r="G20" i="90"/>
  <c r="B20" i="90"/>
  <c r="A20" i="90"/>
  <c r="G19" i="90"/>
  <c r="B19" i="90"/>
  <c r="A19" i="90"/>
  <c r="G18" i="90"/>
  <c r="B18" i="90"/>
  <c r="A18" i="90"/>
  <c r="G17" i="90"/>
  <c r="B17" i="90"/>
  <c r="A17" i="90"/>
  <c r="G16" i="90"/>
  <c r="B16" i="90"/>
  <c r="A16" i="90"/>
  <c r="G15" i="90"/>
  <c r="B15" i="90"/>
  <c r="A15" i="90"/>
  <c r="G14" i="90"/>
  <c r="B14" i="90"/>
  <c r="A14" i="90"/>
  <c r="G13" i="90"/>
  <c r="B13" i="90"/>
  <c r="A13" i="90"/>
  <c r="G12" i="90"/>
  <c r="B12" i="90"/>
  <c r="A12" i="90"/>
  <c r="G11" i="90"/>
  <c r="B11" i="90"/>
  <c r="A11" i="90"/>
  <c r="G10" i="90"/>
  <c r="B10" i="90"/>
  <c r="A10" i="90"/>
  <c r="G9" i="90"/>
  <c r="B9" i="90"/>
  <c r="A9" i="90"/>
  <c r="G8" i="90"/>
  <c r="B8" i="90"/>
  <c r="A8" i="90"/>
  <c r="G7" i="90"/>
  <c r="B7" i="90"/>
  <c r="A7" i="90"/>
  <c r="G6" i="90"/>
  <c r="B6" i="90"/>
  <c r="A6" i="90"/>
  <c r="G5" i="90"/>
  <c r="B5" i="90"/>
  <c r="A5" i="90"/>
  <c r="L4" i="90"/>
  <c r="L5" i="90"/>
  <c r="L6" i="90"/>
  <c r="L7" i="90"/>
  <c r="L8" i="90"/>
  <c r="L9" i="90"/>
  <c r="L10" i="90"/>
  <c r="L11" i="90"/>
  <c r="L12" i="90"/>
  <c r="L13" i="90"/>
  <c r="L14" i="90"/>
  <c r="L15" i="90"/>
  <c r="L16" i="90"/>
  <c r="L17" i="90"/>
  <c r="L18" i="90"/>
  <c r="L19" i="90"/>
  <c r="L20" i="90"/>
  <c r="L21" i="90"/>
  <c r="L22" i="90"/>
  <c r="L23" i="90"/>
  <c r="L24" i="90"/>
  <c r="L25" i="90"/>
  <c r="L26" i="90"/>
  <c r="L27" i="90"/>
  <c r="L28" i="90"/>
  <c r="L29" i="90"/>
  <c r="L30" i="90"/>
  <c r="L31" i="90"/>
  <c r="L32" i="90"/>
  <c r="L33" i="90"/>
  <c r="L34" i="90"/>
  <c r="L35" i="90"/>
  <c r="L36" i="90"/>
  <c r="L37" i="90"/>
  <c r="L38" i="90"/>
  <c r="L39" i="90"/>
  <c r="L40" i="90"/>
  <c r="L41" i="90"/>
  <c r="L42" i="90"/>
  <c r="L43" i="90"/>
  <c r="L44" i="90"/>
  <c r="L45" i="90"/>
  <c r="L46" i="90"/>
  <c r="L47" i="90"/>
  <c r="L48" i="90"/>
  <c r="L49" i="90"/>
  <c r="L50" i="90"/>
  <c r="L51" i="90"/>
  <c r="L52" i="90"/>
  <c r="L53" i="90"/>
  <c r="L54" i="90"/>
  <c r="L55" i="90"/>
  <c r="L56" i="90"/>
  <c r="L57" i="90"/>
  <c r="L58" i="90"/>
  <c r="L59" i="90"/>
  <c r="L60" i="90"/>
  <c r="L61" i="90"/>
  <c r="L62" i="90"/>
  <c r="L63" i="90"/>
  <c r="L64" i="90"/>
  <c r="G4" i="90"/>
  <c r="B4" i="90"/>
  <c r="A4" i="90"/>
  <c r="V1" i="90"/>
  <c r="B1" i="90"/>
  <c r="Q64" i="89"/>
  <c r="O64" i="89"/>
  <c r="V1" i="89"/>
  <c r="I64" i="89"/>
  <c r="H64" i="89"/>
  <c r="F64" i="89"/>
  <c r="V44" i="89"/>
  <c r="E64" i="89"/>
  <c r="D64" i="89"/>
  <c r="C64" i="89"/>
  <c r="V41" i="89"/>
  <c r="G63" i="89"/>
  <c r="B63" i="89"/>
  <c r="A63" i="89"/>
  <c r="G62" i="89"/>
  <c r="B62" i="89"/>
  <c r="A62" i="89"/>
  <c r="G61" i="89"/>
  <c r="B61" i="89"/>
  <c r="A61" i="89"/>
  <c r="G60" i="89"/>
  <c r="B60" i="89"/>
  <c r="A60" i="89"/>
  <c r="G59" i="89"/>
  <c r="B59" i="89"/>
  <c r="A59" i="89"/>
  <c r="G58" i="89"/>
  <c r="B58" i="89"/>
  <c r="A58" i="89"/>
  <c r="G57" i="89"/>
  <c r="B57" i="89"/>
  <c r="A57" i="89"/>
  <c r="G56" i="89"/>
  <c r="B56" i="89"/>
  <c r="A56" i="89"/>
  <c r="G55" i="89"/>
  <c r="B55" i="89"/>
  <c r="A55" i="89"/>
  <c r="G54" i="89"/>
  <c r="B54" i="89"/>
  <c r="A54" i="89"/>
  <c r="G53" i="89"/>
  <c r="B53" i="89"/>
  <c r="A53" i="89"/>
  <c r="G52" i="89"/>
  <c r="B52" i="89"/>
  <c r="A52" i="89"/>
  <c r="V51" i="89"/>
  <c r="AC89" i="1"/>
  <c r="G51" i="89"/>
  <c r="B51" i="89"/>
  <c r="A51" i="89"/>
  <c r="V50" i="89"/>
  <c r="AB89" i="1"/>
  <c r="G50" i="89"/>
  <c r="B50" i="89"/>
  <c r="A50" i="89"/>
  <c r="V49" i="89"/>
  <c r="AA89" i="1"/>
  <c r="G49" i="89"/>
  <c r="B49" i="89"/>
  <c r="A49" i="89"/>
  <c r="V48" i="89"/>
  <c r="Z89" i="1"/>
  <c r="G48" i="89"/>
  <c r="B48" i="89"/>
  <c r="A48" i="89"/>
  <c r="V47" i="89"/>
  <c r="Y89" i="1"/>
  <c r="G47" i="89"/>
  <c r="B47" i="89"/>
  <c r="A47" i="89"/>
  <c r="V46" i="89"/>
  <c r="G46" i="89"/>
  <c r="B46" i="89"/>
  <c r="A46" i="89"/>
  <c r="G45" i="89"/>
  <c r="B45" i="89"/>
  <c r="A45" i="89"/>
  <c r="G44" i="89"/>
  <c r="B44" i="89"/>
  <c r="A44" i="89"/>
  <c r="V43" i="89"/>
  <c r="G43" i="89"/>
  <c r="B43" i="89"/>
  <c r="A43" i="89"/>
  <c r="V42" i="89"/>
  <c r="G42" i="89"/>
  <c r="B42" i="89"/>
  <c r="A42" i="89"/>
  <c r="G41" i="89"/>
  <c r="B41" i="89"/>
  <c r="A41" i="89"/>
  <c r="V40" i="89"/>
  <c r="S40" i="89"/>
  <c r="S41" i="89"/>
  <c r="S42" i="89"/>
  <c r="S43" i="89"/>
  <c r="S44" i="89"/>
  <c r="S45" i="89"/>
  <c r="S46" i="89"/>
  <c r="S47" i="89"/>
  <c r="S48" i="89"/>
  <c r="S49" i="89"/>
  <c r="S50" i="89"/>
  <c r="S51" i="89"/>
  <c r="S52" i="89"/>
  <c r="S53" i="89"/>
  <c r="S54" i="89"/>
  <c r="S55" i="89"/>
  <c r="S56" i="89"/>
  <c r="S57" i="89"/>
  <c r="S58" i="89"/>
  <c r="S59" i="89"/>
  <c r="S60" i="89"/>
  <c r="S61" i="89"/>
  <c r="S62" i="89"/>
  <c r="S63" i="89"/>
  <c r="S64" i="89"/>
  <c r="G40" i="89"/>
  <c r="B40" i="89"/>
  <c r="A40" i="89"/>
  <c r="G39" i="89"/>
  <c r="B39" i="89"/>
  <c r="A39" i="89"/>
  <c r="G38" i="89"/>
  <c r="B38" i="89"/>
  <c r="A38" i="89"/>
  <c r="G37" i="89"/>
  <c r="B37" i="89"/>
  <c r="A37" i="89"/>
  <c r="G36" i="89"/>
  <c r="B36" i="89"/>
  <c r="A36" i="89"/>
  <c r="R35" i="89"/>
  <c r="Q35" i="89"/>
  <c r="G35" i="89"/>
  <c r="B35" i="89"/>
  <c r="A35" i="89"/>
  <c r="G34" i="89"/>
  <c r="B34" i="89"/>
  <c r="A34" i="89"/>
  <c r="G33" i="89"/>
  <c r="B33" i="89"/>
  <c r="A33" i="89"/>
  <c r="G32" i="89"/>
  <c r="B32" i="89"/>
  <c r="A32" i="89"/>
  <c r="G31" i="89"/>
  <c r="B31" i="89"/>
  <c r="A31" i="89"/>
  <c r="G30" i="89"/>
  <c r="B30" i="89"/>
  <c r="A30" i="89"/>
  <c r="G29" i="89"/>
  <c r="B29" i="89"/>
  <c r="A29" i="89"/>
  <c r="G28" i="89"/>
  <c r="B28" i="89"/>
  <c r="A28" i="89"/>
  <c r="G27" i="89"/>
  <c r="B27" i="89"/>
  <c r="A27" i="89"/>
  <c r="G26" i="89"/>
  <c r="B26" i="89"/>
  <c r="A26" i="89"/>
  <c r="G25" i="89"/>
  <c r="B25" i="89"/>
  <c r="A25" i="89"/>
  <c r="G24" i="89"/>
  <c r="B24" i="89"/>
  <c r="A24" i="89"/>
  <c r="G23" i="89"/>
  <c r="B23" i="89"/>
  <c r="A23" i="89"/>
  <c r="G22" i="89"/>
  <c r="B22" i="89"/>
  <c r="A22" i="89"/>
  <c r="G21" i="89"/>
  <c r="B21" i="89"/>
  <c r="A21" i="89"/>
  <c r="G20" i="89"/>
  <c r="B20" i="89"/>
  <c r="A20" i="89"/>
  <c r="G19" i="89"/>
  <c r="B19" i="89"/>
  <c r="A19" i="89"/>
  <c r="G18" i="89"/>
  <c r="B18" i="89"/>
  <c r="A18" i="89"/>
  <c r="G17" i="89"/>
  <c r="B17" i="89"/>
  <c r="A17" i="89"/>
  <c r="G16" i="89"/>
  <c r="B16" i="89"/>
  <c r="A16" i="89"/>
  <c r="G15" i="89"/>
  <c r="B15" i="89"/>
  <c r="A15" i="89"/>
  <c r="G14" i="89"/>
  <c r="B14" i="89"/>
  <c r="A14" i="89"/>
  <c r="G13" i="89"/>
  <c r="B13" i="89"/>
  <c r="A13" i="89"/>
  <c r="G12" i="89"/>
  <c r="B12" i="89"/>
  <c r="A12" i="89"/>
  <c r="G11" i="89"/>
  <c r="B11" i="89"/>
  <c r="A11" i="89"/>
  <c r="G10" i="89"/>
  <c r="B10" i="89"/>
  <c r="A10" i="89"/>
  <c r="G9" i="89"/>
  <c r="B9" i="89"/>
  <c r="A9" i="89"/>
  <c r="G8" i="89"/>
  <c r="B8" i="89"/>
  <c r="A8" i="89"/>
  <c r="G7" i="89"/>
  <c r="B7" i="89"/>
  <c r="A7" i="89"/>
  <c r="G6" i="89"/>
  <c r="B6" i="89"/>
  <c r="A6" i="89"/>
  <c r="G5" i="89"/>
  <c r="B5" i="89"/>
  <c r="A5" i="89"/>
  <c r="G4" i="89"/>
  <c r="B4" i="89"/>
  <c r="A4" i="89"/>
  <c r="B1" i="89"/>
  <c r="Q64" i="88"/>
  <c r="O64" i="88"/>
  <c r="I64" i="88"/>
  <c r="H64" i="88"/>
  <c r="F64" i="88"/>
  <c r="E64" i="88"/>
  <c r="D64" i="88"/>
  <c r="C64" i="88"/>
  <c r="G63" i="88"/>
  <c r="B63" i="88"/>
  <c r="A63" i="88"/>
  <c r="G62" i="88"/>
  <c r="B62" i="88"/>
  <c r="A62" i="88"/>
  <c r="G61" i="88"/>
  <c r="B61" i="88"/>
  <c r="A61" i="88"/>
  <c r="G60" i="88"/>
  <c r="B60" i="88"/>
  <c r="A60" i="88"/>
  <c r="G59" i="88"/>
  <c r="B59" i="88"/>
  <c r="A59" i="88"/>
  <c r="G58" i="88"/>
  <c r="B58" i="88"/>
  <c r="A58" i="88"/>
  <c r="G57" i="88"/>
  <c r="B57" i="88"/>
  <c r="A57" i="88"/>
  <c r="G56" i="88"/>
  <c r="B56" i="88"/>
  <c r="A56" i="88"/>
  <c r="G55" i="88"/>
  <c r="B55" i="88"/>
  <c r="A55" i="88"/>
  <c r="G54" i="88"/>
  <c r="B54" i="88"/>
  <c r="A54" i="88"/>
  <c r="G53" i="88"/>
  <c r="B53" i="88"/>
  <c r="A53" i="88"/>
  <c r="G52" i="88"/>
  <c r="B52" i="88"/>
  <c r="A52" i="88"/>
  <c r="V51" i="88"/>
  <c r="AC88" i="1"/>
  <c r="G51" i="88"/>
  <c r="B51" i="88"/>
  <c r="A51" i="88"/>
  <c r="V50" i="88"/>
  <c r="AB88" i="1"/>
  <c r="G50" i="88"/>
  <c r="B50" i="88"/>
  <c r="A50" i="88"/>
  <c r="V49" i="88"/>
  <c r="AA88" i="1"/>
  <c r="G49" i="88"/>
  <c r="B49" i="88"/>
  <c r="A49" i="88"/>
  <c r="V48" i="88"/>
  <c r="Z88" i="1"/>
  <c r="G48" i="88"/>
  <c r="B48" i="88"/>
  <c r="A48" i="88"/>
  <c r="V47" i="88"/>
  <c r="Y88" i="1"/>
  <c r="G47" i="88"/>
  <c r="B47" i="88"/>
  <c r="A47" i="88"/>
  <c r="V46" i="88"/>
  <c r="G46" i="88"/>
  <c r="B46" i="88"/>
  <c r="A46" i="88"/>
  <c r="G45" i="88"/>
  <c r="B45" i="88"/>
  <c r="A45" i="88"/>
  <c r="V44" i="88"/>
  <c r="G44" i="88"/>
  <c r="B44" i="88"/>
  <c r="A44" i="88"/>
  <c r="V43" i="88"/>
  <c r="G43" i="88"/>
  <c r="B43" i="88"/>
  <c r="A43" i="88"/>
  <c r="V42" i="88"/>
  <c r="G42" i="88"/>
  <c r="B42" i="88"/>
  <c r="A42" i="88"/>
  <c r="V41" i="88"/>
  <c r="G41" i="88"/>
  <c r="B41" i="88"/>
  <c r="A41" i="88"/>
  <c r="S40" i="88"/>
  <c r="S41" i="88"/>
  <c r="S42" i="88"/>
  <c r="S43" i="88"/>
  <c r="S44" i="88"/>
  <c r="S45" i="88"/>
  <c r="S46" i="88"/>
  <c r="S47" i="88"/>
  <c r="S48" i="88"/>
  <c r="S49" i="88"/>
  <c r="S50" i="88"/>
  <c r="S51" i="88"/>
  <c r="S52" i="88"/>
  <c r="S53" i="88"/>
  <c r="S54" i="88"/>
  <c r="S55" i="88"/>
  <c r="S56" i="88"/>
  <c r="S57" i="88"/>
  <c r="S58" i="88"/>
  <c r="S59" i="88"/>
  <c r="S60" i="88"/>
  <c r="S61" i="88"/>
  <c r="S62" i="88"/>
  <c r="S63" i="88"/>
  <c r="S64" i="88"/>
  <c r="V52" i="88"/>
  <c r="G40" i="88"/>
  <c r="B40" i="88"/>
  <c r="A40" i="88"/>
  <c r="G39" i="88"/>
  <c r="B39" i="88"/>
  <c r="A39" i="88"/>
  <c r="G38" i="88"/>
  <c r="B38" i="88"/>
  <c r="A38" i="88"/>
  <c r="G37" i="88"/>
  <c r="B37" i="88"/>
  <c r="A37" i="88"/>
  <c r="G36" i="88"/>
  <c r="G64" i="88"/>
  <c r="V45" i="88"/>
  <c r="B36" i="88"/>
  <c r="A36" i="88"/>
  <c r="R35" i="88"/>
  <c r="V40" i="88"/>
  <c r="Q35" i="88"/>
  <c r="G35" i="88"/>
  <c r="B35" i="88"/>
  <c r="A35" i="88"/>
  <c r="G34" i="88"/>
  <c r="B34" i="88"/>
  <c r="A34" i="88"/>
  <c r="G33" i="88"/>
  <c r="B33" i="88"/>
  <c r="A33" i="88"/>
  <c r="G32" i="88"/>
  <c r="B32" i="88"/>
  <c r="A32" i="88"/>
  <c r="G31" i="88"/>
  <c r="B31" i="88"/>
  <c r="A31" i="88"/>
  <c r="G30" i="88"/>
  <c r="B30" i="88"/>
  <c r="A30" i="88"/>
  <c r="G29" i="88"/>
  <c r="B29" i="88"/>
  <c r="A29" i="88"/>
  <c r="G28" i="88"/>
  <c r="B28" i="88"/>
  <c r="A28" i="88"/>
  <c r="G27" i="88"/>
  <c r="B27" i="88"/>
  <c r="A27" i="88"/>
  <c r="G26" i="88"/>
  <c r="B26" i="88"/>
  <c r="A26" i="88"/>
  <c r="G25" i="88"/>
  <c r="B25" i="88"/>
  <c r="A25" i="88"/>
  <c r="G24" i="88"/>
  <c r="B24" i="88"/>
  <c r="A24" i="88"/>
  <c r="G23" i="88"/>
  <c r="B23" i="88"/>
  <c r="A23" i="88"/>
  <c r="G22" i="88"/>
  <c r="B22" i="88"/>
  <c r="A22" i="88"/>
  <c r="G21" i="88"/>
  <c r="B21" i="88"/>
  <c r="A21" i="88"/>
  <c r="G20" i="88"/>
  <c r="B20" i="88"/>
  <c r="A20" i="88"/>
  <c r="G19" i="88"/>
  <c r="B19" i="88"/>
  <c r="A19" i="88"/>
  <c r="G18" i="88"/>
  <c r="B18" i="88"/>
  <c r="A18" i="88"/>
  <c r="G17" i="88"/>
  <c r="B17" i="88"/>
  <c r="A17" i="88"/>
  <c r="G16" i="88"/>
  <c r="B16" i="88"/>
  <c r="A16" i="88"/>
  <c r="G15" i="88"/>
  <c r="B15" i="88"/>
  <c r="A15" i="88"/>
  <c r="G14" i="88"/>
  <c r="B14" i="88"/>
  <c r="A14" i="88"/>
  <c r="G13" i="88"/>
  <c r="B13" i="88"/>
  <c r="A13" i="88"/>
  <c r="G12" i="88"/>
  <c r="B12" i="88"/>
  <c r="A12" i="88"/>
  <c r="G11" i="88"/>
  <c r="B11" i="88"/>
  <c r="A11" i="88"/>
  <c r="G10" i="88"/>
  <c r="B10" i="88"/>
  <c r="A10" i="88"/>
  <c r="G9" i="88"/>
  <c r="B9" i="88"/>
  <c r="A9" i="88"/>
  <c r="G8" i="88"/>
  <c r="B8" i="88"/>
  <c r="A8" i="88"/>
  <c r="G7" i="88"/>
  <c r="B7" i="88"/>
  <c r="A7" i="88"/>
  <c r="G6" i="88"/>
  <c r="B6" i="88"/>
  <c r="A6" i="88"/>
  <c r="G5" i="88"/>
  <c r="B5" i="88"/>
  <c r="A5" i="88"/>
  <c r="G4" i="88"/>
  <c r="L4" i="88"/>
  <c r="L5" i="88"/>
  <c r="L6" i="88"/>
  <c r="L7" i="88"/>
  <c r="L8" i="88"/>
  <c r="L9" i="88"/>
  <c r="L10" i="88"/>
  <c r="L11" i="88"/>
  <c r="L12" i="88"/>
  <c r="L13" i="88"/>
  <c r="L14" i="88"/>
  <c r="L15" i="88"/>
  <c r="L16" i="88"/>
  <c r="L17" i="88"/>
  <c r="L18" i="88"/>
  <c r="L19" i="88"/>
  <c r="L20" i="88"/>
  <c r="L21" i="88"/>
  <c r="L22" i="88"/>
  <c r="L23" i="88"/>
  <c r="L24" i="88"/>
  <c r="L25" i="88"/>
  <c r="L26" i="88"/>
  <c r="L27" i="88"/>
  <c r="L28" i="88"/>
  <c r="L29" i="88"/>
  <c r="L30" i="88"/>
  <c r="L31" i="88"/>
  <c r="L32" i="88"/>
  <c r="L33" i="88"/>
  <c r="L34" i="88"/>
  <c r="L35" i="88"/>
  <c r="L36" i="88"/>
  <c r="L37" i="88"/>
  <c r="L38" i="88"/>
  <c r="L39" i="88"/>
  <c r="L40" i="88"/>
  <c r="L41" i="88"/>
  <c r="L42" i="88"/>
  <c r="L43" i="88"/>
  <c r="L44" i="88"/>
  <c r="L45" i="88"/>
  <c r="L46" i="88"/>
  <c r="L47" i="88"/>
  <c r="L48" i="88"/>
  <c r="L49" i="88"/>
  <c r="L50" i="88"/>
  <c r="L51" i="88"/>
  <c r="L52" i="88"/>
  <c r="L53" i="88"/>
  <c r="L54" i="88"/>
  <c r="L55" i="88"/>
  <c r="L56" i="88"/>
  <c r="L57" i="88"/>
  <c r="L58" i="88"/>
  <c r="L59" i="88"/>
  <c r="L60" i="88"/>
  <c r="L61" i="88"/>
  <c r="L62" i="88"/>
  <c r="L63" i="88"/>
  <c r="L64" i="88"/>
  <c r="B4" i="88"/>
  <c r="A4" i="88"/>
  <c r="V1" i="88"/>
  <c r="B1" i="88"/>
  <c r="Q64" i="87"/>
  <c r="O64" i="87"/>
  <c r="I64" i="87"/>
  <c r="H64" i="87"/>
  <c r="F64" i="87"/>
  <c r="E64" i="87"/>
  <c r="D64" i="87"/>
  <c r="C64" i="87"/>
  <c r="G63" i="87"/>
  <c r="B63" i="87"/>
  <c r="A63" i="87"/>
  <c r="G62" i="87"/>
  <c r="B62" i="87"/>
  <c r="A62" i="87"/>
  <c r="G61" i="87"/>
  <c r="B61" i="87"/>
  <c r="A61" i="87"/>
  <c r="G60" i="87"/>
  <c r="B60" i="87"/>
  <c r="A60" i="87"/>
  <c r="G59" i="87"/>
  <c r="B59" i="87"/>
  <c r="A59" i="87"/>
  <c r="G58" i="87"/>
  <c r="B58" i="87"/>
  <c r="A58" i="87"/>
  <c r="G57" i="87"/>
  <c r="B57" i="87"/>
  <c r="A57" i="87"/>
  <c r="G56" i="87"/>
  <c r="B56" i="87"/>
  <c r="A56" i="87"/>
  <c r="G55" i="87"/>
  <c r="B55" i="87"/>
  <c r="A55" i="87"/>
  <c r="G54" i="87"/>
  <c r="B54" i="87"/>
  <c r="A54" i="87"/>
  <c r="G53" i="87"/>
  <c r="B53" i="87"/>
  <c r="A53" i="87"/>
  <c r="G52" i="87"/>
  <c r="B52" i="87"/>
  <c r="A52" i="87"/>
  <c r="V51" i="87"/>
  <c r="AC87" i="1"/>
  <c r="G51" i="87"/>
  <c r="B51" i="87"/>
  <c r="A51" i="87"/>
  <c r="V50" i="87"/>
  <c r="AB87" i="1"/>
  <c r="G50" i="87"/>
  <c r="B50" i="87"/>
  <c r="A50" i="87"/>
  <c r="V49" i="87"/>
  <c r="AA87" i="1"/>
  <c r="G49" i="87"/>
  <c r="B49" i="87"/>
  <c r="A49" i="87"/>
  <c r="V48" i="87"/>
  <c r="Z87" i="1"/>
  <c r="G48" i="87"/>
  <c r="B48" i="87"/>
  <c r="A48" i="87"/>
  <c r="V47" i="87"/>
  <c r="Y87" i="1"/>
  <c r="G47" i="87"/>
  <c r="B47" i="87"/>
  <c r="A47" i="87"/>
  <c r="V46" i="87"/>
  <c r="G46" i="87"/>
  <c r="B46" i="87"/>
  <c r="A46" i="87"/>
  <c r="G45" i="87"/>
  <c r="B45" i="87"/>
  <c r="A45" i="87"/>
  <c r="V44" i="87"/>
  <c r="G44" i="87"/>
  <c r="B44" i="87"/>
  <c r="A44" i="87"/>
  <c r="V43" i="87"/>
  <c r="G43" i="87"/>
  <c r="B43" i="87"/>
  <c r="A43" i="87"/>
  <c r="V42" i="87"/>
  <c r="G42" i="87"/>
  <c r="B42" i="87"/>
  <c r="A42" i="87"/>
  <c r="V41" i="87"/>
  <c r="S41" i="87"/>
  <c r="S42" i="87"/>
  <c r="S43" i="87"/>
  <c r="S44" i="87"/>
  <c r="S45" i="87"/>
  <c r="S46" i="87"/>
  <c r="S47" i="87"/>
  <c r="S48" i="87"/>
  <c r="S49" i="87"/>
  <c r="S50" i="87"/>
  <c r="S51" i="87"/>
  <c r="S52" i="87"/>
  <c r="S53" i="87"/>
  <c r="S54" i="87"/>
  <c r="S55" i="87"/>
  <c r="S56" i="87"/>
  <c r="S57" i="87"/>
  <c r="S58" i="87"/>
  <c r="S59" i="87"/>
  <c r="S60" i="87"/>
  <c r="S61" i="87"/>
  <c r="S62" i="87"/>
  <c r="S63" i="87"/>
  <c r="S64" i="87"/>
  <c r="G41" i="87"/>
  <c r="B41" i="87"/>
  <c r="A41" i="87"/>
  <c r="V40" i="87"/>
  <c r="S40" i="87"/>
  <c r="G40" i="87"/>
  <c r="B40" i="87"/>
  <c r="A40" i="87"/>
  <c r="G39" i="87"/>
  <c r="B39" i="87"/>
  <c r="A39" i="87"/>
  <c r="G38" i="87"/>
  <c r="B38" i="87"/>
  <c r="A38" i="87"/>
  <c r="G37" i="87"/>
  <c r="B37" i="87"/>
  <c r="A37" i="87"/>
  <c r="G36" i="87"/>
  <c r="B36" i="87"/>
  <c r="A36" i="87"/>
  <c r="R35" i="87"/>
  <c r="Q35" i="87"/>
  <c r="G35" i="87"/>
  <c r="B35" i="87"/>
  <c r="A35" i="87"/>
  <c r="G34" i="87"/>
  <c r="B34" i="87"/>
  <c r="A34" i="87"/>
  <c r="G33" i="87"/>
  <c r="B33" i="87"/>
  <c r="A33" i="87"/>
  <c r="G32" i="87"/>
  <c r="B32" i="87"/>
  <c r="A32" i="87"/>
  <c r="G31" i="87"/>
  <c r="B31" i="87"/>
  <c r="A31" i="87"/>
  <c r="G30" i="87"/>
  <c r="B30" i="87"/>
  <c r="A30" i="87"/>
  <c r="G29" i="87"/>
  <c r="B29" i="87"/>
  <c r="A29" i="87"/>
  <c r="G28" i="87"/>
  <c r="B28" i="87"/>
  <c r="A28" i="87"/>
  <c r="G27" i="87"/>
  <c r="B27" i="87"/>
  <c r="A27" i="87"/>
  <c r="G26" i="87"/>
  <c r="B26" i="87"/>
  <c r="A26" i="87"/>
  <c r="G25" i="87"/>
  <c r="B25" i="87"/>
  <c r="A25" i="87"/>
  <c r="G24" i="87"/>
  <c r="B24" i="87"/>
  <c r="A24" i="87"/>
  <c r="G23" i="87"/>
  <c r="B23" i="87"/>
  <c r="A23" i="87"/>
  <c r="G22" i="87"/>
  <c r="B22" i="87"/>
  <c r="A22" i="87"/>
  <c r="G21" i="87"/>
  <c r="B21" i="87"/>
  <c r="A21" i="87"/>
  <c r="G20" i="87"/>
  <c r="B20" i="87"/>
  <c r="A20" i="87"/>
  <c r="G19" i="87"/>
  <c r="B19" i="87"/>
  <c r="A19" i="87"/>
  <c r="G18" i="87"/>
  <c r="B18" i="87"/>
  <c r="A18" i="87"/>
  <c r="G17" i="87"/>
  <c r="B17" i="87"/>
  <c r="A17" i="87"/>
  <c r="G16" i="87"/>
  <c r="B16" i="87"/>
  <c r="A16" i="87"/>
  <c r="G15" i="87"/>
  <c r="B15" i="87"/>
  <c r="A15" i="87"/>
  <c r="G14" i="87"/>
  <c r="B14" i="87"/>
  <c r="A14" i="87"/>
  <c r="G13" i="87"/>
  <c r="B13" i="87"/>
  <c r="A13" i="87"/>
  <c r="G12" i="87"/>
  <c r="B12" i="87"/>
  <c r="A12" i="87"/>
  <c r="G11" i="87"/>
  <c r="B11" i="87"/>
  <c r="A11" i="87"/>
  <c r="G10" i="87"/>
  <c r="B10" i="87"/>
  <c r="A10" i="87"/>
  <c r="G9" i="87"/>
  <c r="B9" i="87"/>
  <c r="A9" i="87"/>
  <c r="G8" i="87"/>
  <c r="B8" i="87"/>
  <c r="A8" i="87"/>
  <c r="G7" i="87"/>
  <c r="B7" i="87"/>
  <c r="A7" i="87"/>
  <c r="G6" i="87"/>
  <c r="B6" i="87"/>
  <c r="A6" i="87"/>
  <c r="G5" i="87"/>
  <c r="B5" i="87"/>
  <c r="A5" i="87"/>
  <c r="L4" i="87"/>
  <c r="L5" i="87"/>
  <c r="L6" i="87"/>
  <c r="L7" i="87"/>
  <c r="L8" i="87"/>
  <c r="L9" i="87"/>
  <c r="L10" i="87"/>
  <c r="L11" i="87"/>
  <c r="L12" i="87"/>
  <c r="L13" i="87"/>
  <c r="L14" i="87"/>
  <c r="L15" i="87"/>
  <c r="L16" i="87"/>
  <c r="L17" i="87"/>
  <c r="L18" i="87"/>
  <c r="L19" i="87"/>
  <c r="L20" i="87"/>
  <c r="L21" i="87"/>
  <c r="L22" i="87"/>
  <c r="L23" i="87"/>
  <c r="L24" i="87"/>
  <c r="L25" i="87"/>
  <c r="L26" i="87"/>
  <c r="L27" i="87"/>
  <c r="L28" i="87"/>
  <c r="L29" i="87"/>
  <c r="L30" i="87"/>
  <c r="L31" i="87"/>
  <c r="L32" i="87"/>
  <c r="L33" i="87"/>
  <c r="L34" i="87"/>
  <c r="L35" i="87"/>
  <c r="L36" i="87"/>
  <c r="L37" i="87"/>
  <c r="L38" i="87"/>
  <c r="L39" i="87"/>
  <c r="L40" i="87"/>
  <c r="L41" i="87"/>
  <c r="L42" i="87"/>
  <c r="L43" i="87"/>
  <c r="L44" i="87"/>
  <c r="L45" i="87"/>
  <c r="L46" i="87"/>
  <c r="L47" i="87"/>
  <c r="L48" i="87"/>
  <c r="L49" i="87"/>
  <c r="L50" i="87"/>
  <c r="L51" i="87"/>
  <c r="L52" i="87"/>
  <c r="L53" i="87"/>
  <c r="L54" i="87"/>
  <c r="L55" i="87"/>
  <c r="L56" i="87"/>
  <c r="L57" i="87"/>
  <c r="L58" i="87"/>
  <c r="L59" i="87"/>
  <c r="L60" i="87"/>
  <c r="L61" i="87"/>
  <c r="L62" i="87"/>
  <c r="L63" i="87"/>
  <c r="L64" i="87"/>
  <c r="G4" i="87"/>
  <c r="B4" i="87"/>
  <c r="A4" i="87"/>
  <c r="V1" i="87"/>
  <c r="B1" i="87"/>
  <c r="Q64" i="86"/>
  <c r="O64" i="86"/>
  <c r="I64" i="86"/>
  <c r="H64" i="86"/>
  <c r="F64" i="86"/>
  <c r="V44" i="86"/>
  <c r="E64" i="86"/>
  <c r="D64" i="86"/>
  <c r="C64" i="86"/>
  <c r="G63" i="86"/>
  <c r="B63" i="86"/>
  <c r="A63" i="86"/>
  <c r="G62" i="86"/>
  <c r="B62" i="86"/>
  <c r="A62" i="86"/>
  <c r="G61" i="86"/>
  <c r="B61" i="86"/>
  <c r="A61" i="86"/>
  <c r="G60" i="86"/>
  <c r="B60" i="86"/>
  <c r="A60" i="86"/>
  <c r="G59" i="86"/>
  <c r="B59" i="86"/>
  <c r="A59" i="86"/>
  <c r="G58" i="86"/>
  <c r="B58" i="86"/>
  <c r="A58" i="86"/>
  <c r="G57" i="86"/>
  <c r="B57" i="86"/>
  <c r="A57" i="86"/>
  <c r="G56" i="86"/>
  <c r="B56" i="86"/>
  <c r="A56" i="86"/>
  <c r="G55" i="86"/>
  <c r="B55" i="86"/>
  <c r="A55" i="86"/>
  <c r="G54" i="86"/>
  <c r="B54" i="86"/>
  <c r="A54" i="86"/>
  <c r="G53" i="86"/>
  <c r="B53" i="86"/>
  <c r="A53" i="86"/>
  <c r="G52" i="86"/>
  <c r="B52" i="86"/>
  <c r="A52" i="86"/>
  <c r="V51" i="86"/>
  <c r="AC86" i="1"/>
  <c r="G51" i="86"/>
  <c r="B51" i="86"/>
  <c r="A51" i="86"/>
  <c r="V50" i="86"/>
  <c r="AB86" i="1"/>
  <c r="G50" i="86"/>
  <c r="B50" i="86"/>
  <c r="A50" i="86"/>
  <c r="V49" i="86"/>
  <c r="AA86" i="1"/>
  <c r="G49" i="86"/>
  <c r="B49" i="86"/>
  <c r="A49" i="86"/>
  <c r="V48" i="86"/>
  <c r="Z86" i="1"/>
  <c r="G48" i="86"/>
  <c r="B48" i="86"/>
  <c r="A48" i="86"/>
  <c r="V47" i="86"/>
  <c r="Y86" i="1"/>
  <c r="G47" i="86"/>
  <c r="B47" i="86"/>
  <c r="A47" i="86"/>
  <c r="V46" i="86"/>
  <c r="G46" i="86"/>
  <c r="B46" i="86"/>
  <c r="A46" i="86"/>
  <c r="G45" i="86"/>
  <c r="B45" i="86"/>
  <c r="A45" i="86"/>
  <c r="G44" i="86"/>
  <c r="B44" i="86"/>
  <c r="A44" i="86"/>
  <c r="V43" i="86"/>
  <c r="G43" i="86"/>
  <c r="B43" i="86"/>
  <c r="A43" i="86"/>
  <c r="V42" i="86"/>
  <c r="G42" i="86"/>
  <c r="B42" i="86"/>
  <c r="A42" i="86"/>
  <c r="V41" i="86"/>
  <c r="G41" i="86"/>
  <c r="B41" i="86"/>
  <c r="A41" i="86"/>
  <c r="S40" i="86"/>
  <c r="S41" i="86"/>
  <c r="S42" i="86"/>
  <c r="S43" i="86"/>
  <c r="S44" i="86"/>
  <c r="S45" i="86"/>
  <c r="S46" i="86"/>
  <c r="S47" i="86"/>
  <c r="S48" i="86"/>
  <c r="S49" i="86"/>
  <c r="S50" i="86"/>
  <c r="S51" i="86"/>
  <c r="S52" i="86"/>
  <c r="S53" i="86"/>
  <c r="S54" i="86"/>
  <c r="S55" i="86"/>
  <c r="S56" i="86"/>
  <c r="S57" i="86"/>
  <c r="S58" i="86"/>
  <c r="S59" i="86"/>
  <c r="S60" i="86"/>
  <c r="S61" i="86"/>
  <c r="S62" i="86"/>
  <c r="S63" i="86"/>
  <c r="S64" i="86"/>
  <c r="V52" i="86"/>
  <c r="G40" i="86"/>
  <c r="B40" i="86"/>
  <c r="A40" i="86"/>
  <c r="G39" i="86"/>
  <c r="B39" i="86"/>
  <c r="A39" i="86"/>
  <c r="G38" i="86"/>
  <c r="B38" i="86"/>
  <c r="A38" i="86"/>
  <c r="G37" i="86"/>
  <c r="B37" i="86"/>
  <c r="A37" i="86"/>
  <c r="G36" i="86"/>
  <c r="B36" i="86"/>
  <c r="A36" i="86"/>
  <c r="R35" i="86"/>
  <c r="V40" i="86"/>
  <c r="Q35" i="86"/>
  <c r="G35" i="86"/>
  <c r="B35" i="86"/>
  <c r="A35" i="86"/>
  <c r="G34" i="86"/>
  <c r="B34" i="86"/>
  <c r="A34" i="86"/>
  <c r="G33" i="86"/>
  <c r="B33" i="86"/>
  <c r="A33" i="86"/>
  <c r="G32" i="86"/>
  <c r="B32" i="86"/>
  <c r="A32" i="86"/>
  <c r="G31" i="86"/>
  <c r="B31" i="86"/>
  <c r="A31" i="86"/>
  <c r="G30" i="86"/>
  <c r="B30" i="86"/>
  <c r="A30" i="86"/>
  <c r="G29" i="86"/>
  <c r="B29" i="86"/>
  <c r="A29" i="86"/>
  <c r="G28" i="86"/>
  <c r="B28" i="86"/>
  <c r="A28" i="86"/>
  <c r="G27" i="86"/>
  <c r="B27" i="86"/>
  <c r="A27" i="86"/>
  <c r="G26" i="86"/>
  <c r="B26" i="86"/>
  <c r="A26" i="86"/>
  <c r="G25" i="86"/>
  <c r="B25" i="86"/>
  <c r="A25" i="86"/>
  <c r="G24" i="86"/>
  <c r="B24" i="86"/>
  <c r="A24" i="86"/>
  <c r="G23" i="86"/>
  <c r="B23" i="86"/>
  <c r="A23" i="86"/>
  <c r="G22" i="86"/>
  <c r="B22" i="86"/>
  <c r="A22" i="86"/>
  <c r="G21" i="86"/>
  <c r="B21" i="86"/>
  <c r="A21" i="86"/>
  <c r="G20" i="86"/>
  <c r="B20" i="86"/>
  <c r="A20" i="86"/>
  <c r="G19" i="86"/>
  <c r="B19" i="86"/>
  <c r="A19" i="86"/>
  <c r="G18" i="86"/>
  <c r="B18" i="86"/>
  <c r="A18" i="86"/>
  <c r="G17" i="86"/>
  <c r="B17" i="86"/>
  <c r="A17" i="86"/>
  <c r="G16" i="86"/>
  <c r="B16" i="86"/>
  <c r="A16" i="86"/>
  <c r="G15" i="86"/>
  <c r="B15" i="86"/>
  <c r="A15" i="86"/>
  <c r="G14" i="86"/>
  <c r="B14" i="86"/>
  <c r="A14" i="86"/>
  <c r="G13" i="86"/>
  <c r="B13" i="86"/>
  <c r="A13" i="86"/>
  <c r="G12" i="86"/>
  <c r="B12" i="86"/>
  <c r="A12" i="86"/>
  <c r="G11" i="86"/>
  <c r="B11" i="86"/>
  <c r="A11" i="86"/>
  <c r="G10" i="86"/>
  <c r="B10" i="86"/>
  <c r="A10" i="86"/>
  <c r="G9" i="86"/>
  <c r="B9" i="86"/>
  <c r="A9" i="86"/>
  <c r="G8" i="86"/>
  <c r="B8" i="86"/>
  <c r="A8" i="86"/>
  <c r="G7" i="86"/>
  <c r="B7" i="86"/>
  <c r="A7" i="86"/>
  <c r="G6" i="86"/>
  <c r="B6" i="86"/>
  <c r="A6" i="86"/>
  <c r="G5" i="86"/>
  <c r="B5" i="86"/>
  <c r="A5" i="86"/>
  <c r="G4" i="86"/>
  <c r="B4" i="86"/>
  <c r="A4" i="86"/>
  <c r="B1" i="86"/>
  <c r="Q64" i="85"/>
  <c r="O64" i="85"/>
  <c r="I64" i="85"/>
  <c r="H64" i="85"/>
  <c r="F64" i="85"/>
  <c r="V44" i="85"/>
  <c r="E64" i="85"/>
  <c r="D64" i="85"/>
  <c r="V42" i="85"/>
  <c r="C64" i="85"/>
  <c r="G63" i="85"/>
  <c r="B63" i="85"/>
  <c r="A63" i="85"/>
  <c r="G62" i="85"/>
  <c r="B62" i="85"/>
  <c r="A62" i="85"/>
  <c r="G61" i="85"/>
  <c r="B61" i="85"/>
  <c r="A61" i="85"/>
  <c r="G60" i="85"/>
  <c r="B60" i="85"/>
  <c r="A60" i="85"/>
  <c r="G59" i="85"/>
  <c r="B59" i="85"/>
  <c r="A59" i="85"/>
  <c r="G58" i="85"/>
  <c r="B58" i="85"/>
  <c r="A58" i="85"/>
  <c r="G57" i="85"/>
  <c r="B57" i="85"/>
  <c r="A57" i="85"/>
  <c r="G56" i="85"/>
  <c r="B56" i="85"/>
  <c r="A56" i="85"/>
  <c r="G55" i="85"/>
  <c r="B55" i="85"/>
  <c r="A55" i="85"/>
  <c r="G54" i="85"/>
  <c r="B54" i="85"/>
  <c r="A54" i="85"/>
  <c r="G53" i="85"/>
  <c r="B53" i="85"/>
  <c r="A53" i="85"/>
  <c r="G52" i="85"/>
  <c r="B52" i="85"/>
  <c r="A52" i="85"/>
  <c r="V51" i="85"/>
  <c r="AC85" i="1"/>
  <c r="G51" i="85"/>
  <c r="B51" i="85"/>
  <c r="A51" i="85"/>
  <c r="V50" i="85"/>
  <c r="AB85" i="1"/>
  <c r="G50" i="85"/>
  <c r="B50" i="85"/>
  <c r="A50" i="85"/>
  <c r="V49" i="85"/>
  <c r="AA85" i="1"/>
  <c r="G49" i="85"/>
  <c r="B49" i="85"/>
  <c r="A49" i="85"/>
  <c r="V48" i="85"/>
  <c r="Z85" i="1"/>
  <c r="G48" i="85"/>
  <c r="B48" i="85"/>
  <c r="A48" i="85"/>
  <c r="V47" i="85"/>
  <c r="Y85" i="1"/>
  <c r="G47" i="85"/>
  <c r="B47" i="85"/>
  <c r="A47" i="85"/>
  <c r="V46" i="85"/>
  <c r="G46" i="85"/>
  <c r="B46" i="85"/>
  <c r="A46" i="85"/>
  <c r="G45" i="85"/>
  <c r="B45" i="85"/>
  <c r="A45" i="85"/>
  <c r="G44" i="85"/>
  <c r="B44" i="85"/>
  <c r="A44" i="85"/>
  <c r="V43" i="85"/>
  <c r="G43" i="85"/>
  <c r="B43" i="85"/>
  <c r="A43" i="85"/>
  <c r="G42" i="85"/>
  <c r="B42" i="85"/>
  <c r="A42" i="85"/>
  <c r="V41" i="85"/>
  <c r="G41" i="85"/>
  <c r="B41" i="85"/>
  <c r="A41" i="85"/>
  <c r="V40" i="85"/>
  <c r="S40" i="85"/>
  <c r="S41" i="85"/>
  <c r="S42" i="85"/>
  <c r="S43" i="85"/>
  <c r="S44" i="85"/>
  <c r="S45" i="85"/>
  <c r="S46" i="85"/>
  <c r="S47" i="85"/>
  <c r="S48" i="85"/>
  <c r="S49" i="85"/>
  <c r="S50" i="85"/>
  <c r="S51" i="85"/>
  <c r="S52" i="85"/>
  <c r="S53" i="85"/>
  <c r="S54" i="85"/>
  <c r="S55" i="85"/>
  <c r="S56" i="85"/>
  <c r="S57" i="85"/>
  <c r="S58" i="85"/>
  <c r="S59" i="85"/>
  <c r="S60" i="85"/>
  <c r="S61" i="85"/>
  <c r="S62" i="85"/>
  <c r="S63" i="85"/>
  <c r="S64" i="85"/>
  <c r="G40" i="85"/>
  <c r="B40" i="85"/>
  <c r="A40" i="85"/>
  <c r="G39" i="85"/>
  <c r="B39" i="85"/>
  <c r="A39" i="85"/>
  <c r="G38" i="85"/>
  <c r="B38" i="85"/>
  <c r="A38" i="85"/>
  <c r="G37" i="85"/>
  <c r="B37" i="85"/>
  <c r="A37" i="85"/>
  <c r="G36" i="85"/>
  <c r="B36" i="85"/>
  <c r="A36" i="85"/>
  <c r="R35" i="85"/>
  <c r="Q35" i="85"/>
  <c r="G35" i="85"/>
  <c r="B35" i="85"/>
  <c r="A35" i="85"/>
  <c r="G34" i="85"/>
  <c r="B34" i="85"/>
  <c r="A34" i="85"/>
  <c r="G33" i="85"/>
  <c r="B33" i="85"/>
  <c r="A33" i="85"/>
  <c r="G32" i="85"/>
  <c r="B32" i="85"/>
  <c r="A32" i="85"/>
  <c r="G31" i="85"/>
  <c r="B31" i="85"/>
  <c r="A31" i="85"/>
  <c r="G30" i="85"/>
  <c r="B30" i="85"/>
  <c r="A30" i="85"/>
  <c r="G29" i="85"/>
  <c r="B29" i="85"/>
  <c r="A29" i="85"/>
  <c r="G28" i="85"/>
  <c r="B28" i="85"/>
  <c r="A28" i="85"/>
  <c r="G27" i="85"/>
  <c r="B27" i="85"/>
  <c r="A27" i="85"/>
  <c r="G26" i="85"/>
  <c r="B26" i="85"/>
  <c r="A26" i="85"/>
  <c r="G25" i="85"/>
  <c r="B25" i="85"/>
  <c r="A25" i="85"/>
  <c r="G24" i="85"/>
  <c r="B24" i="85"/>
  <c r="A24" i="85"/>
  <c r="G23" i="85"/>
  <c r="B23" i="85"/>
  <c r="A23" i="85"/>
  <c r="G22" i="85"/>
  <c r="B22" i="85"/>
  <c r="A22" i="85"/>
  <c r="G21" i="85"/>
  <c r="B21" i="85"/>
  <c r="A21" i="85"/>
  <c r="G20" i="85"/>
  <c r="B20" i="85"/>
  <c r="A20" i="85"/>
  <c r="G19" i="85"/>
  <c r="B19" i="85"/>
  <c r="A19" i="85"/>
  <c r="G18" i="85"/>
  <c r="B18" i="85"/>
  <c r="A18" i="85"/>
  <c r="G17" i="85"/>
  <c r="B17" i="85"/>
  <c r="A17" i="85"/>
  <c r="G16" i="85"/>
  <c r="B16" i="85"/>
  <c r="A16" i="85"/>
  <c r="G15" i="85"/>
  <c r="B15" i="85"/>
  <c r="A15" i="85"/>
  <c r="G14" i="85"/>
  <c r="B14" i="85"/>
  <c r="A14" i="85"/>
  <c r="G13" i="85"/>
  <c r="B13" i="85"/>
  <c r="A13" i="85"/>
  <c r="G12" i="85"/>
  <c r="B12" i="85"/>
  <c r="A12" i="85"/>
  <c r="G11" i="85"/>
  <c r="B11" i="85"/>
  <c r="A11" i="85"/>
  <c r="G10" i="85"/>
  <c r="B10" i="85"/>
  <c r="A10" i="85"/>
  <c r="G9" i="85"/>
  <c r="B9" i="85"/>
  <c r="A9" i="85"/>
  <c r="G8" i="85"/>
  <c r="B8" i="85"/>
  <c r="A8" i="85"/>
  <c r="G7" i="85"/>
  <c r="B7" i="85"/>
  <c r="A7" i="85"/>
  <c r="G6" i="85"/>
  <c r="B6" i="85"/>
  <c r="A6" i="85"/>
  <c r="G5" i="85"/>
  <c r="B5" i="85"/>
  <c r="A5" i="85"/>
  <c r="G4" i="85"/>
  <c r="L4" i="85"/>
  <c r="L5" i="85"/>
  <c r="L6" i="85"/>
  <c r="L7" i="85"/>
  <c r="L8" i="85"/>
  <c r="L9" i="85"/>
  <c r="L10" i="85"/>
  <c r="L11" i="85"/>
  <c r="L12" i="85"/>
  <c r="L13" i="85"/>
  <c r="L14" i="85"/>
  <c r="L15" i="85"/>
  <c r="L16" i="85"/>
  <c r="L17" i="85"/>
  <c r="L18" i="85"/>
  <c r="L19" i="85"/>
  <c r="L20" i="85"/>
  <c r="L21" i="85"/>
  <c r="L22" i="85"/>
  <c r="L23" i="85"/>
  <c r="L24" i="85"/>
  <c r="L25" i="85"/>
  <c r="L26" i="85"/>
  <c r="L27" i="85"/>
  <c r="L28" i="85"/>
  <c r="L29" i="85"/>
  <c r="L30" i="85"/>
  <c r="L31" i="85"/>
  <c r="L32" i="85"/>
  <c r="L33" i="85"/>
  <c r="L34" i="85"/>
  <c r="L35" i="85"/>
  <c r="L36" i="85"/>
  <c r="L37" i="85"/>
  <c r="L38" i="85"/>
  <c r="L39" i="85"/>
  <c r="L40" i="85"/>
  <c r="L41" i="85"/>
  <c r="L42" i="85"/>
  <c r="L43" i="85"/>
  <c r="L44" i="85"/>
  <c r="L45" i="85"/>
  <c r="L46" i="85"/>
  <c r="L47" i="85"/>
  <c r="L48" i="85"/>
  <c r="L49" i="85"/>
  <c r="L50" i="85"/>
  <c r="L51" i="85"/>
  <c r="L52" i="85"/>
  <c r="L53" i="85"/>
  <c r="L54" i="85"/>
  <c r="L55" i="85"/>
  <c r="L56" i="85"/>
  <c r="L57" i="85"/>
  <c r="L58" i="85"/>
  <c r="L59" i="85"/>
  <c r="L60" i="85"/>
  <c r="L61" i="85"/>
  <c r="L62" i="85"/>
  <c r="L63" i="85"/>
  <c r="L64" i="85"/>
  <c r="B4" i="85"/>
  <c r="A4" i="85"/>
  <c r="V1" i="85"/>
  <c r="B1" i="85"/>
  <c r="Q64" i="84"/>
  <c r="O64" i="84"/>
  <c r="I64" i="84"/>
  <c r="H64" i="84"/>
  <c r="F64" i="84"/>
  <c r="V44" i="84"/>
  <c r="E64" i="84"/>
  <c r="D64" i="84"/>
  <c r="V42" i="84"/>
  <c r="C64" i="84"/>
  <c r="G63" i="84"/>
  <c r="B63" i="84"/>
  <c r="A63" i="84"/>
  <c r="G62" i="84"/>
  <c r="B62" i="84"/>
  <c r="A62" i="84"/>
  <c r="G61" i="84"/>
  <c r="B61" i="84"/>
  <c r="A61" i="84"/>
  <c r="G60" i="84"/>
  <c r="B60" i="84"/>
  <c r="A60" i="84"/>
  <c r="G59" i="84"/>
  <c r="B59" i="84"/>
  <c r="A59" i="84"/>
  <c r="G58" i="84"/>
  <c r="B58" i="84"/>
  <c r="A58" i="84"/>
  <c r="G57" i="84"/>
  <c r="B57" i="84"/>
  <c r="A57" i="84"/>
  <c r="G56" i="84"/>
  <c r="B56" i="84"/>
  <c r="A56" i="84"/>
  <c r="G55" i="84"/>
  <c r="B55" i="84"/>
  <c r="A55" i="84"/>
  <c r="G54" i="84"/>
  <c r="B54" i="84"/>
  <c r="A54" i="84"/>
  <c r="G53" i="84"/>
  <c r="B53" i="84"/>
  <c r="A53" i="84"/>
  <c r="G52" i="84"/>
  <c r="B52" i="84"/>
  <c r="A52" i="84"/>
  <c r="V51" i="84"/>
  <c r="AC84" i="1"/>
  <c r="G51" i="84"/>
  <c r="B51" i="84"/>
  <c r="A51" i="84"/>
  <c r="V50" i="84"/>
  <c r="AB84" i="1"/>
  <c r="G50" i="84"/>
  <c r="B50" i="84"/>
  <c r="A50" i="84"/>
  <c r="V49" i="84"/>
  <c r="AA84" i="1"/>
  <c r="G49" i="84"/>
  <c r="B49" i="84"/>
  <c r="A49" i="84"/>
  <c r="V48" i="84"/>
  <c r="Z84" i="1"/>
  <c r="G48" i="84"/>
  <c r="B48" i="84"/>
  <c r="A48" i="84"/>
  <c r="V47" i="84"/>
  <c r="Y84" i="1"/>
  <c r="G47" i="84"/>
  <c r="B47" i="84"/>
  <c r="A47" i="84"/>
  <c r="V46" i="84"/>
  <c r="G46" i="84"/>
  <c r="B46" i="84"/>
  <c r="A46" i="84"/>
  <c r="G45" i="84"/>
  <c r="B45" i="84"/>
  <c r="A45" i="84"/>
  <c r="G44" i="84"/>
  <c r="B44" i="84"/>
  <c r="A44" i="84"/>
  <c r="V43" i="84"/>
  <c r="G43" i="84"/>
  <c r="B43" i="84"/>
  <c r="A43" i="84"/>
  <c r="G42" i="84"/>
  <c r="B42" i="84"/>
  <c r="A42" i="84"/>
  <c r="V41" i="84"/>
  <c r="G41" i="84"/>
  <c r="B41" i="84"/>
  <c r="A41" i="84"/>
  <c r="V40" i="84"/>
  <c r="S40" i="84"/>
  <c r="S41" i="84"/>
  <c r="S42" i="84"/>
  <c r="S43" i="84"/>
  <c r="S44" i="84"/>
  <c r="S45" i="84"/>
  <c r="S46" i="84"/>
  <c r="S47" i="84"/>
  <c r="S48" i="84"/>
  <c r="S49" i="84"/>
  <c r="S50" i="84"/>
  <c r="S51" i="84"/>
  <c r="S52" i="84"/>
  <c r="S53" i="84"/>
  <c r="S54" i="84"/>
  <c r="S55" i="84"/>
  <c r="S56" i="84"/>
  <c r="S57" i="84"/>
  <c r="S58" i="84"/>
  <c r="S59" i="84"/>
  <c r="S60" i="84"/>
  <c r="S61" i="84"/>
  <c r="S62" i="84"/>
  <c r="S63" i="84"/>
  <c r="S64" i="84"/>
  <c r="G40" i="84"/>
  <c r="B40" i="84"/>
  <c r="A40" i="84"/>
  <c r="G39" i="84"/>
  <c r="B39" i="84"/>
  <c r="A39" i="84"/>
  <c r="G38" i="84"/>
  <c r="B38" i="84"/>
  <c r="A38" i="84"/>
  <c r="G37" i="84"/>
  <c r="B37" i="84"/>
  <c r="A37" i="84"/>
  <c r="G36" i="84"/>
  <c r="B36" i="84"/>
  <c r="A36" i="84"/>
  <c r="R35" i="84"/>
  <c r="Q35" i="84"/>
  <c r="G35" i="84"/>
  <c r="B35" i="84"/>
  <c r="A35" i="84"/>
  <c r="G34" i="84"/>
  <c r="B34" i="84"/>
  <c r="A34" i="84"/>
  <c r="G33" i="84"/>
  <c r="B33" i="84"/>
  <c r="A33" i="84"/>
  <c r="G32" i="84"/>
  <c r="B32" i="84"/>
  <c r="A32" i="84"/>
  <c r="G31" i="84"/>
  <c r="B31" i="84"/>
  <c r="A31" i="84"/>
  <c r="G30" i="84"/>
  <c r="B30" i="84"/>
  <c r="A30" i="84"/>
  <c r="G29" i="84"/>
  <c r="B29" i="84"/>
  <c r="A29" i="84"/>
  <c r="G28" i="84"/>
  <c r="B28" i="84"/>
  <c r="A28" i="84"/>
  <c r="G27" i="84"/>
  <c r="B27" i="84"/>
  <c r="A27" i="84"/>
  <c r="G26" i="84"/>
  <c r="B26" i="84"/>
  <c r="A26" i="84"/>
  <c r="G25" i="84"/>
  <c r="B25" i="84"/>
  <c r="A25" i="84"/>
  <c r="G24" i="84"/>
  <c r="B24" i="84"/>
  <c r="A24" i="84"/>
  <c r="G23" i="84"/>
  <c r="B23" i="84"/>
  <c r="A23" i="84"/>
  <c r="G22" i="84"/>
  <c r="B22" i="84"/>
  <c r="A22" i="84"/>
  <c r="G21" i="84"/>
  <c r="B21" i="84"/>
  <c r="A21" i="84"/>
  <c r="G20" i="84"/>
  <c r="B20" i="84"/>
  <c r="A20" i="84"/>
  <c r="G19" i="84"/>
  <c r="B19" i="84"/>
  <c r="A19" i="84"/>
  <c r="G18" i="84"/>
  <c r="B18" i="84"/>
  <c r="A18" i="84"/>
  <c r="G17" i="84"/>
  <c r="B17" i="84"/>
  <c r="A17" i="84"/>
  <c r="G16" i="84"/>
  <c r="B16" i="84"/>
  <c r="A16" i="84"/>
  <c r="G15" i="84"/>
  <c r="B15" i="84"/>
  <c r="A15" i="84"/>
  <c r="G14" i="84"/>
  <c r="B14" i="84"/>
  <c r="A14" i="84"/>
  <c r="G13" i="84"/>
  <c r="B13" i="84"/>
  <c r="A13" i="84"/>
  <c r="G12" i="84"/>
  <c r="B12" i="84"/>
  <c r="A12" i="84"/>
  <c r="G11" i="84"/>
  <c r="B11" i="84"/>
  <c r="A11" i="84"/>
  <c r="G10" i="84"/>
  <c r="B10" i="84"/>
  <c r="A10" i="84"/>
  <c r="G9" i="84"/>
  <c r="B9" i="84"/>
  <c r="A9" i="84"/>
  <c r="G8" i="84"/>
  <c r="B8" i="84"/>
  <c r="A8" i="84"/>
  <c r="G7" i="84"/>
  <c r="B7" i="84"/>
  <c r="A7" i="84"/>
  <c r="L6" i="84"/>
  <c r="L7" i="84"/>
  <c r="L8" i="84"/>
  <c r="L9" i="84"/>
  <c r="L10" i="84"/>
  <c r="L11" i="84"/>
  <c r="L12" i="84"/>
  <c r="L13" i="84"/>
  <c r="L14" i="84"/>
  <c r="L15" i="84"/>
  <c r="L16" i="84"/>
  <c r="L17" i="84"/>
  <c r="L18" i="84"/>
  <c r="L19" i="84"/>
  <c r="L20" i="84"/>
  <c r="L21" i="84"/>
  <c r="L22" i="84"/>
  <c r="L23" i="84"/>
  <c r="L24" i="84"/>
  <c r="L25" i="84"/>
  <c r="L26" i="84"/>
  <c r="L27" i="84"/>
  <c r="L28" i="84"/>
  <c r="L29" i="84"/>
  <c r="L30" i="84"/>
  <c r="L31" i="84"/>
  <c r="L32" i="84"/>
  <c r="L33" i="84"/>
  <c r="L34" i="84"/>
  <c r="L35" i="84"/>
  <c r="L36" i="84"/>
  <c r="L37" i="84"/>
  <c r="L38" i="84"/>
  <c r="L39" i="84"/>
  <c r="L40" i="84"/>
  <c r="L41" i="84"/>
  <c r="L42" i="84"/>
  <c r="L43" i="84"/>
  <c r="L44" i="84"/>
  <c r="L45" i="84"/>
  <c r="L46" i="84"/>
  <c r="L47" i="84"/>
  <c r="L48" i="84"/>
  <c r="L49" i="84"/>
  <c r="L50" i="84"/>
  <c r="L51" i="84"/>
  <c r="L52" i="84"/>
  <c r="L53" i="84"/>
  <c r="L54" i="84"/>
  <c r="L55" i="84"/>
  <c r="L56" i="84"/>
  <c r="L57" i="84"/>
  <c r="L58" i="84"/>
  <c r="L59" i="84"/>
  <c r="L60" i="84"/>
  <c r="L61" i="84"/>
  <c r="L62" i="84"/>
  <c r="L63" i="84"/>
  <c r="L64" i="84"/>
  <c r="G6" i="84"/>
  <c r="B6" i="84"/>
  <c r="A6" i="84"/>
  <c r="G5" i="84"/>
  <c r="B5" i="84"/>
  <c r="A5" i="84"/>
  <c r="L4" i="84"/>
  <c r="L5" i="84"/>
  <c r="G4" i="84"/>
  <c r="G64" i="84"/>
  <c r="V45" i="84"/>
  <c r="B4" i="84"/>
  <c r="A4" i="84"/>
  <c r="B1" i="84"/>
  <c r="Q64" i="83"/>
  <c r="O64" i="83"/>
  <c r="I64" i="83"/>
  <c r="H64" i="83"/>
  <c r="F64" i="83"/>
  <c r="E64" i="83"/>
  <c r="V43" i="83"/>
  <c r="D64" i="83"/>
  <c r="C64" i="83"/>
  <c r="G63" i="83"/>
  <c r="B63" i="83"/>
  <c r="A63" i="83"/>
  <c r="G62" i="83"/>
  <c r="B62" i="83"/>
  <c r="A62" i="83"/>
  <c r="G61" i="83"/>
  <c r="B61" i="83"/>
  <c r="A61" i="83"/>
  <c r="G60" i="83"/>
  <c r="B60" i="83"/>
  <c r="A60" i="83"/>
  <c r="G59" i="83"/>
  <c r="B59" i="83"/>
  <c r="A59" i="83"/>
  <c r="G58" i="83"/>
  <c r="B58" i="83"/>
  <c r="A58" i="83"/>
  <c r="G57" i="83"/>
  <c r="B57" i="83"/>
  <c r="A57" i="83"/>
  <c r="G56" i="83"/>
  <c r="B56" i="83"/>
  <c r="A56" i="83"/>
  <c r="G55" i="83"/>
  <c r="B55" i="83"/>
  <c r="A55" i="83"/>
  <c r="G54" i="83"/>
  <c r="B54" i="83"/>
  <c r="A54" i="83"/>
  <c r="G53" i="83"/>
  <c r="B53" i="83"/>
  <c r="A53" i="83"/>
  <c r="G52" i="83"/>
  <c r="B52" i="83"/>
  <c r="A52" i="83"/>
  <c r="V51" i="83"/>
  <c r="AC83" i="1"/>
  <c r="G51" i="83"/>
  <c r="B51" i="83"/>
  <c r="A51" i="83"/>
  <c r="V50" i="83"/>
  <c r="AB83" i="1"/>
  <c r="G50" i="83"/>
  <c r="B50" i="83"/>
  <c r="A50" i="83"/>
  <c r="V49" i="83"/>
  <c r="AA83" i="1"/>
  <c r="G49" i="83"/>
  <c r="B49" i="83"/>
  <c r="A49" i="83"/>
  <c r="V48" i="83"/>
  <c r="Z83" i="1"/>
  <c r="G48" i="83"/>
  <c r="B48" i="83"/>
  <c r="A48" i="83"/>
  <c r="V47" i="83"/>
  <c r="Y83" i="1"/>
  <c r="G47" i="83"/>
  <c r="B47" i="83"/>
  <c r="A47" i="83"/>
  <c r="V46" i="83"/>
  <c r="G46" i="83"/>
  <c r="B46" i="83"/>
  <c r="A46" i="83"/>
  <c r="G45" i="83"/>
  <c r="B45" i="83"/>
  <c r="A45" i="83"/>
  <c r="V44" i="83"/>
  <c r="G44" i="83"/>
  <c r="B44" i="83"/>
  <c r="A44" i="83"/>
  <c r="G43" i="83"/>
  <c r="B43" i="83"/>
  <c r="A43" i="83"/>
  <c r="V42" i="83"/>
  <c r="G42" i="83"/>
  <c r="B42" i="83"/>
  <c r="A42" i="83"/>
  <c r="V41" i="83"/>
  <c r="G41" i="83"/>
  <c r="B41" i="83"/>
  <c r="A41" i="83"/>
  <c r="V40" i="83"/>
  <c r="S40" i="83"/>
  <c r="S41" i="83"/>
  <c r="S42" i="83"/>
  <c r="S43" i="83"/>
  <c r="S44" i="83"/>
  <c r="S45" i="83"/>
  <c r="S46" i="83"/>
  <c r="S47" i="83"/>
  <c r="S48" i="83"/>
  <c r="S49" i="83"/>
  <c r="S50" i="83"/>
  <c r="S51" i="83"/>
  <c r="S52" i="83"/>
  <c r="S53" i="83"/>
  <c r="S54" i="83"/>
  <c r="S55" i="83"/>
  <c r="S56" i="83"/>
  <c r="S57" i="83"/>
  <c r="S58" i="83"/>
  <c r="S59" i="83"/>
  <c r="S60" i="83"/>
  <c r="S61" i="83"/>
  <c r="S62" i="83"/>
  <c r="S63" i="83"/>
  <c r="S64" i="83"/>
  <c r="V52" i="83"/>
  <c r="G40" i="83"/>
  <c r="B40" i="83"/>
  <c r="A40" i="83"/>
  <c r="G39" i="83"/>
  <c r="B39" i="83"/>
  <c r="A39" i="83"/>
  <c r="G38" i="83"/>
  <c r="B38" i="83"/>
  <c r="A38" i="83"/>
  <c r="G37" i="83"/>
  <c r="B37" i="83"/>
  <c r="A37" i="83"/>
  <c r="G36" i="83"/>
  <c r="B36" i="83"/>
  <c r="A36" i="83"/>
  <c r="R35" i="83"/>
  <c r="Q35" i="83"/>
  <c r="G35" i="83"/>
  <c r="B35" i="83"/>
  <c r="A35" i="83"/>
  <c r="G34" i="83"/>
  <c r="B34" i="83"/>
  <c r="A34" i="83"/>
  <c r="G33" i="83"/>
  <c r="B33" i="83"/>
  <c r="A33" i="83"/>
  <c r="G32" i="83"/>
  <c r="B32" i="83"/>
  <c r="A32" i="83"/>
  <c r="G31" i="83"/>
  <c r="B31" i="83"/>
  <c r="A31" i="83"/>
  <c r="G30" i="83"/>
  <c r="B30" i="83"/>
  <c r="A30" i="83"/>
  <c r="G29" i="83"/>
  <c r="B29" i="83"/>
  <c r="A29" i="83"/>
  <c r="G28" i="83"/>
  <c r="B28" i="83"/>
  <c r="A28" i="83"/>
  <c r="G27" i="83"/>
  <c r="B27" i="83"/>
  <c r="A27" i="83"/>
  <c r="G26" i="83"/>
  <c r="B26" i="83"/>
  <c r="A26" i="83"/>
  <c r="G25" i="83"/>
  <c r="B25" i="83"/>
  <c r="A25" i="83"/>
  <c r="G24" i="83"/>
  <c r="B24" i="83"/>
  <c r="A24" i="83"/>
  <c r="G23" i="83"/>
  <c r="B23" i="83"/>
  <c r="A23" i="83"/>
  <c r="G22" i="83"/>
  <c r="B22" i="83"/>
  <c r="A22" i="83"/>
  <c r="G21" i="83"/>
  <c r="B21" i="83"/>
  <c r="A21" i="83"/>
  <c r="G20" i="83"/>
  <c r="B20" i="83"/>
  <c r="A20" i="83"/>
  <c r="G19" i="83"/>
  <c r="B19" i="83"/>
  <c r="A19" i="83"/>
  <c r="G18" i="83"/>
  <c r="B18" i="83"/>
  <c r="A18" i="83"/>
  <c r="G17" i="83"/>
  <c r="B17" i="83"/>
  <c r="A17" i="83"/>
  <c r="G16" i="83"/>
  <c r="B16" i="83"/>
  <c r="A16" i="83"/>
  <c r="G15" i="83"/>
  <c r="B15" i="83"/>
  <c r="A15" i="83"/>
  <c r="G14" i="83"/>
  <c r="B14" i="83"/>
  <c r="A14" i="83"/>
  <c r="G13" i="83"/>
  <c r="B13" i="83"/>
  <c r="A13" i="83"/>
  <c r="G12" i="83"/>
  <c r="B12" i="83"/>
  <c r="A12" i="83"/>
  <c r="G11" i="83"/>
  <c r="B11" i="83"/>
  <c r="A11" i="83"/>
  <c r="G10" i="83"/>
  <c r="B10" i="83"/>
  <c r="A10" i="83"/>
  <c r="G9" i="83"/>
  <c r="B9" i="83"/>
  <c r="A9" i="83"/>
  <c r="G8" i="83"/>
  <c r="B8" i="83"/>
  <c r="A8" i="83"/>
  <c r="G7" i="83"/>
  <c r="B7" i="83"/>
  <c r="A7" i="83"/>
  <c r="G6" i="83"/>
  <c r="B6" i="83"/>
  <c r="A6" i="83"/>
  <c r="G5" i="83"/>
  <c r="B5" i="83"/>
  <c r="A5" i="83"/>
  <c r="G4" i="83"/>
  <c r="B4" i="83"/>
  <c r="A4" i="83"/>
  <c r="V1" i="83"/>
  <c r="B1" i="83"/>
  <c r="Q64" i="82"/>
  <c r="O64" i="82"/>
  <c r="I64" i="82"/>
  <c r="H64" i="82"/>
  <c r="F64" i="82"/>
  <c r="V44" i="82"/>
  <c r="E64" i="82"/>
  <c r="D64" i="82"/>
  <c r="C64" i="82"/>
  <c r="G63" i="82"/>
  <c r="B63" i="82"/>
  <c r="A63" i="82"/>
  <c r="G62" i="82"/>
  <c r="B62" i="82"/>
  <c r="A62" i="82"/>
  <c r="G61" i="82"/>
  <c r="B61" i="82"/>
  <c r="A61" i="82"/>
  <c r="G60" i="82"/>
  <c r="B60" i="82"/>
  <c r="A60" i="82"/>
  <c r="G59" i="82"/>
  <c r="B59" i="82"/>
  <c r="A59" i="82"/>
  <c r="G58" i="82"/>
  <c r="B58" i="82"/>
  <c r="A58" i="82"/>
  <c r="G57" i="82"/>
  <c r="B57" i="82"/>
  <c r="A57" i="82"/>
  <c r="G56" i="82"/>
  <c r="B56" i="82"/>
  <c r="A56" i="82"/>
  <c r="G55" i="82"/>
  <c r="B55" i="82"/>
  <c r="A55" i="82"/>
  <c r="G54" i="82"/>
  <c r="B54" i="82"/>
  <c r="A54" i="82"/>
  <c r="G53" i="82"/>
  <c r="B53" i="82"/>
  <c r="A53" i="82"/>
  <c r="G52" i="82"/>
  <c r="B52" i="82"/>
  <c r="A52" i="82"/>
  <c r="V51" i="82"/>
  <c r="AC82" i="1"/>
  <c r="G51" i="82"/>
  <c r="B51" i="82"/>
  <c r="A51" i="82"/>
  <c r="V50" i="82"/>
  <c r="AB82" i="1"/>
  <c r="G50" i="82"/>
  <c r="B50" i="82"/>
  <c r="A50" i="82"/>
  <c r="V49" i="82"/>
  <c r="AA82" i="1"/>
  <c r="G49" i="82"/>
  <c r="B49" i="82"/>
  <c r="A49" i="82"/>
  <c r="V48" i="82"/>
  <c r="Z82" i="1"/>
  <c r="G48" i="82"/>
  <c r="B48" i="82"/>
  <c r="A48" i="82"/>
  <c r="V47" i="82"/>
  <c r="Y82" i="1"/>
  <c r="G47" i="82"/>
  <c r="B47" i="82"/>
  <c r="A47" i="82"/>
  <c r="V46" i="82"/>
  <c r="G46" i="82"/>
  <c r="B46" i="82"/>
  <c r="A46" i="82"/>
  <c r="G45" i="82"/>
  <c r="B45" i="82"/>
  <c r="A45" i="82"/>
  <c r="G44" i="82"/>
  <c r="B44" i="82"/>
  <c r="A44" i="82"/>
  <c r="V43" i="82"/>
  <c r="G43" i="82"/>
  <c r="B43" i="82"/>
  <c r="A43" i="82"/>
  <c r="V42" i="82"/>
  <c r="G42" i="82"/>
  <c r="B42" i="82"/>
  <c r="A42" i="82"/>
  <c r="V41" i="82"/>
  <c r="G41" i="82"/>
  <c r="B41" i="82"/>
  <c r="A41" i="82"/>
  <c r="V40" i="82"/>
  <c r="S40" i="82"/>
  <c r="S41" i="82"/>
  <c r="S42" i="82"/>
  <c r="S43" i="82"/>
  <c r="S44" i="82"/>
  <c r="S45" i="82"/>
  <c r="S46" i="82"/>
  <c r="S47" i="82"/>
  <c r="S48" i="82"/>
  <c r="S49" i="82"/>
  <c r="S50" i="82"/>
  <c r="S51" i="82"/>
  <c r="S52" i="82"/>
  <c r="S53" i="82"/>
  <c r="S54" i="82"/>
  <c r="S55" i="82"/>
  <c r="S56" i="82"/>
  <c r="S57" i="82"/>
  <c r="S58" i="82"/>
  <c r="S59" i="82"/>
  <c r="S60" i="82"/>
  <c r="S61" i="82"/>
  <c r="S62" i="82"/>
  <c r="S63" i="82"/>
  <c r="S64" i="82"/>
  <c r="V52" i="82"/>
  <c r="G40" i="82"/>
  <c r="B40" i="82"/>
  <c r="A40" i="82"/>
  <c r="G39" i="82"/>
  <c r="B39" i="82"/>
  <c r="A39" i="82"/>
  <c r="G38" i="82"/>
  <c r="B38" i="82"/>
  <c r="A38" i="82"/>
  <c r="G37" i="82"/>
  <c r="B37" i="82"/>
  <c r="A37" i="82"/>
  <c r="G36" i="82"/>
  <c r="B36" i="82"/>
  <c r="A36" i="82"/>
  <c r="R35" i="82"/>
  <c r="Q35" i="82"/>
  <c r="G35" i="82"/>
  <c r="B35" i="82"/>
  <c r="A35" i="82"/>
  <c r="G34" i="82"/>
  <c r="B34" i="82"/>
  <c r="A34" i="82"/>
  <c r="G33" i="82"/>
  <c r="B33" i="82"/>
  <c r="A33" i="82"/>
  <c r="G32" i="82"/>
  <c r="B32" i="82"/>
  <c r="A32" i="82"/>
  <c r="G31" i="82"/>
  <c r="B31" i="82"/>
  <c r="A31" i="82"/>
  <c r="G30" i="82"/>
  <c r="B30" i="82"/>
  <c r="A30" i="82"/>
  <c r="G29" i="82"/>
  <c r="B29" i="82"/>
  <c r="A29" i="82"/>
  <c r="G28" i="82"/>
  <c r="B28" i="82"/>
  <c r="A28" i="82"/>
  <c r="G27" i="82"/>
  <c r="B27" i="82"/>
  <c r="A27" i="82"/>
  <c r="G26" i="82"/>
  <c r="B26" i="82"/>
  <c r="A26" i="82"/>
  <c r="G25" i="82"/>
  <c r="B25" i="82"/>
  <c r="A25" i="82"/>
  <c r="G24" i="82"/>
  <c r="B24" i="82"/>
  <c r="A24" i="82"/>
  <c r="G23" i="82"/>
  <c r="B23" i="82"/>
  <c r="A23" i="82"/>
  <c r="G22" i="82"/>
  <c r="B22" i="82"/>
  <c r="A22" i="82"/>
  <c r="G21" i="82"/>
  <c r="B21" i="82"/>
  <c r="A21" i="82"/>
  <c r="G20" i="82"/>
  <c r="B20" i="82"/>
  <c r="A20" i="82"/>
  <c r="G19" i="82"/>
  <c r="B19" i="82"/>
  <c r="A19" i="82"/>
  <c r="G18" i="82"/>
  <c r="B18" i="82"/>
  <c r="A18" i="82"/>
  <c r="G17" i="82"/>
  <c r="B17" i="82"/>
  <c r="A17" i="82"/>
  <c r="G16" i="82"/>
  <c r="B16" i="82"/>
  <c r="A16" i="82"/>
  <c r="G15" i="82"/>
  <c r="B15" i="82"/>
  <c r="A15" i="82"/>
  <c r="G14" i="82"/>
  <c r="B14" i="82"/>
  <c r="A14" i="82"/>
  <c r="G13" i="82"/>
  <c r="B13" i="82"/>
  <c r="A13" i="82"/>
  <c r="G12" i="82"/>
  <c r="B12" i="82"/>
  <c r="A12" i="82"/>
  <c r="G11" i="82"/>
  <c r="B11" i="82"/>
  <c r="A11" i="82"/>
  <c r="G10" i="82"/>
  <c r="B10" i="82"/>
  <c r="A10" i="82"/>
  <c r="G9" i="82"/>
  <c r="B9" i="82"/>
  <c r="A9" i="82"/>
  <c r="G8" i="82"/>
  <c r="B8" i="82"/>
  <c r="A8" i="82"/>
  <c r="G7" i="82"/>
  <c r="B7" i="82"/>
  <c r="A7" i="82"/>
  <c r="G6" i="82"/>
  <c r="B6" i="82"/>
  <c r="A6" i="82"/>
  <c r="G5" i="82"/>
  <c r="B5" i="82"/>
  <c r="A5" i="82"/>
  <c r="L4" i="82"/>
  <c r="L5" i="82"/>
  <c r="L6" i="82"/>
  <c r="L7" i="82"/>
  <c r="L8" i="82"/>
  <c r="L9" i="82"/>
  <c r="L10" i="82"/>
  <c r="L11" i="82"/>
  <c r="L12" i="82"/>
  <c r="L13" i="82"/>
  <c r="L14" i="82"/>
  <c r="L15" i="82"/>
  <c r="L16" i="82"/>
  <c r="L17" i="82"/>
  <c r="L18" i="82"/>
  <c r="L19" i="82"/>
  <c r="L20" i="82"/>
  <c r="L21" i="82"/>
  <c r="L22" i="82"/>
  <c r="L23" i="82"/>
  <c r="L24" i="82"/>
  <c r="L25" i="82"/>
  <c r="L26" i="82"/>
  <c r="L27" i="82"/>
  <c r="L28" i="82"/>
  <c r="L29" i="82"/>
  <c r="L30" i="82"/>
  <c r="L31" i="82"/>
  <c r="L32" i="82"/>
  <c r="L33" i="82"/>
  <c r="L34" i="82"/>
  <c r="L35" i="82"/>
  <c r="L36" i="82"/>
  <c r="L37" i="82"/>
  <c r="L38" i="82"/>
  <c r="L39" i="82"/>
  <c r="L40" i="82"/>
  <c r="L41" i="82"/>
  <c r="L42" i="82"/>
  <c r="L43" i="82"/>
  <c r="L44" i="82"/>
  <c r="L45" i="82"/>
  <c r="L46" i="82"/>
  <c r="L47" i="82"/>
  <c r="L48" i="82"/>
  <c r="L49" i="82"/>
  <c r="L50" i="82"/>
  <c r="L51" i="82"/>
  <c r="L52" i="82"/>
  <c r="L53" i="82"/>
  <c r="L54" i="82"/>
  <c r="L55" i="82"/>
  <c r="L56" i="82"/>
  <c r="L57" i="82"/>
  <c r="L58" i="82"/>
  <c r="L59" i="82"/>
  <c r="L60" i="82"/>
  <c r="L61" i="82"/>
  <c r="L62" i="82"/>
  <c r="L63" i="82"/>
  <c r="L64" i="82"/>
  <c r="G4" i="82"/>
  <c r="B4" i="82"/>
  <c r="A4" i="82"/>
  <c r="V1" i="82"/>
  <c r="B1" i="82"/>
  <c r="Q64" i="81"/>
  <c r="O64" i="81"/>
  <c r="I64" i="81"/>
  <c r="H64" i="81"/>
  <c r="F64" i="81"/>
  <c r="E64" i="81"/>
  <c r="D64" i="81"/>
  <c r="C64" i="81"/>
  <c r="G63" i="81"/>
  <c r="B63" i="81"/>
  <c r="A63" i="81"/>
  <c r="G62" i="81"/>
  <c r="B62" i="81"/>
  <c r="A62" i="81"/>
  <c r="G61" i="81"/>
  <c r="B61" i="81"/>
  <c r="A61" i="81"/>
  <c r="G60" i="81"/>
  <c r="B60" i="81"/>
  <c r="A60" i="81"/>
  <c r="G59" i="81"/>
  <c r="B59" i="81"/>
  <c r="A59" i="81"/>
  <c r="G58" i="81"/>
  <c r="B58" i="81"/>
  <c r="A58" i="81"/>
  <c r="G57" i="81"/>
  <c r="B57" i="81"/>
  <c r="A57" i="81"/>
  <c r="G56" i="81"/>
  <c r="B56" i="81"/>
  <c r="A56" i="81"/>
  <c r="G55" i="81"/>
  <c r="B55" i="81"/>
  <c r="A55" i="81"/>
  <c r="G54" i="81"/>
  <c r="B54" i="81"/>
  <c r="A54" i="81"/>
  <c r="G53" i="81"/>
  <c r="B53" i="81"/>
  <c r="A53" i="81"/>
  <c r="G52" i="81"/>
  <c r="B52" i="81"/>
  <c r="A52" i="81"/>
  <c r="V51" i="81"/>
  <c r="AC81" i="1"/>
  <c r="G51" i="81"/>
  <c r="B51" i="81"/>
  <c r="A51" i="81"/>
  <c r="V50" i="81"/>
  <c r="AB81" i="1"/>
  <c r="G50" i="81"/>
  <c r="B50" i="81"/>
  <c r="A50" i="81"/>
  <c r="V49" i="81"/>
  <c r="AA81" i="1"/>
  <c r="G49" i="81"/>
  <c r="B49" i="81"/>
  <c r="A49" i="81"/>
  <c r="V48" i="81"/>
  <c r="Z81" i="1"/>
  <c r="G48" i="81"/>
  <c r="B48" i="81"/>
  <c r="A48" i="81"/>
  <c r="V47" i="81"/>
  <c r="Y81" i="1"/>
  <c r="G47" i="81"/>
  <c r="B47" i="81"/>
  <c r="A47" i="81"/>
  <c r="V46" i="81"/>
  <c r="G46" i="81"/>
  <c r="B46" i="81"/>
  <c r="A46" i="81"/>
  <c r="G45" i="81"/>
  <c r="B45" i="81"/>
  <c r="A45" i="81"/>
  <c r="V44" i="81"/>
  <c r="G44" i="81"/>
  <c r="B44" i="81"/>
  <c r="A44" i="81"/>
  <c r="V43" i="81"/>
  <c r="G43" i="81"/>
  <c r="B43" i="81"/>
  <c r="A43" i="81"/>
  <c r="V42" i="81"/>
  <c r="G42" i="81"/>
  <c r="B42" i="81"/>
  <c r="A42" i="81"/>
  <c r="V41" i="81"/>
  <c r="S41" i="81"/>
  <c r="S42" i="81"/>
  <c r="S43" i="81"/>
  <c r="S44" i="81"/>
  <c r="S45" i="81"/>
  <c r="S46" i="81"/>
  <c r="S47" i="81"/>
  <c r="S48" i="81"/>
  <c r="S49" i="81"/>
  <c r="S50" i="81"/>
  <c r="S51" i="81"/>
  <c r="S52" i="81"/>
  <c r="S53" i="81"/>
  <c r="S54" i="81"/>
  <c r="S55" i="81"/>
  <c r="S56" i="81"/>
  <c r="S57" i="81"/>
  <c r="S58" i="81"/>
  <c r="S59" i="81"/>
  <c r="S60" i="81"/>
  <c r="S61" i="81"/>
  <c r="S62" i="81"/>
  <c r="S63" i="81"/>
  <c r="S64" i="81"/>
  <c r="G41" i="81"/>
  <c r="B41" i="81"/>
  <c r="A41" i="81"/>
  <c r="V40" i="81"/>
  <c r="S40" i="81"/>
  <c r="G40" i="81"/>
  <c r="B40" i="81"/>
  <c r="A40" i="81"/>
  <c r="G39" i="81"/>
  <c r="B39" i="81"/>
  <c r="A39" i="81"/>
  <c r="G38" i="81"/>
  <c r="B38" i="81"/>
  <c r="A38" i="81"/>
  <c r="G37" i="81"/>
  <c r="B37" i="81"/>
  <c r="A37" i="81"/>
  <c r="G36" i="81"/>
  <c r="B36" i="81"/>
  <c r="A36" i="81"/>
  <c r="R35" i="81"/>
  <c r="Q35" i="81"/>
  <c r="G35" i="81"/>
  <c r="B35" i="81"/>
  <c r="A35" i="81"/>
  <c r="G34" i="81"/>
  <c r="B34" i="81"/>
  <c r="A34" i="81"/>
  <c r="G33" i="81"/>
  <c r="B33" i="81"/>
  <c r="A33" i="81"/>
  <c r="G32" i="81"/>
  <c r="B32" i="81"/>
  <c r="A32" i="81"/>
  <c r="G31" i="81"/>
  <c r="B31" i="81"/>
  <c r="A31" i="81"/>
  <c r="G30" i="81"/>
  <c r="B30" i="81"/>
  <c r="A30" i="81"/>
  <c r="G29" i="81"/>
  <c r="B29" i="81"/>
  <c r="A29" i="81"/>
  <c r="G28" i="81"/>
  <c r="B28" i="81"/>
  <c r="A28" i="81"/>
  <c r="G27" i="81"/>
  <c r="B27" i="81"/>
  <c r="A27" i="81"/>
  <c r="G26" i="81"/>
  <c r="B26" i="81"/>
  <c r="A26" i="81"/>
  <c r="G25" i="81"/>
  <c r="B25" i="81"/>
  <c r="A25" i="81"/>
  <c r="G24" i="81"/>
  <c r="B24" i="81"/>
  <c r="A24" i="81"/>
  <c r="G23" i="81"/>
  <c r="B23" i="81"/>
  <c r="A23" i="81"/>
  <c r="G22" i="81"/>
  <c r="B22" i="81"/>
  <c r="A22" i="81"/>
  <c r="G21" i="81"/>
  <c r="B21" i="81"/>
  <c r="A21" i="81"/>
  <c r="G20" i="81"/>
  <c r="B20" i="81"/>
  <c r="A20" i="81"/>
  <c r="G19" i="81"/>
  <c r="B19" i="81"/>
  <c r="A19" i="81"/>
  <c r="G18" i="81"/>
  <c r="B18" i="81"/>
  <c r="A18" i="81"/>
  <c r="G17" i="81"/>
  <c r="B17" i="81"/>
  <c r="A17" i="81"/>
  <c r="G16" i="81"/>
  <c r="B16" i="81"/>
  <c r="A16" i="81"/>
  <c r="G15" i="81"/>
  <c r="B15" i="81"/>
  <c r="A15" i="81"/>
  <c r="G14" i="81"/>
  <c r="B14" i="81"/>
  <c r="A14" i="81"/>
  <c r="G13" i="81"/>
  <c r="B13" i="81"/>
  <c r="A13" i="81"/>
  <c r="G12" i="81"/>
  <c r="B12" i="81"/>
  <c r="A12" i="81"/>
  <c r="G11" i="81"/>
  <c r="G64" i="81"/>
  <c r="V45" i="81"/>
  <c r="B11" i="81"/>
  <c r="A11" i="81"/>
  <c r="G10" i="81"/>
  <c r="B10" i="81"/>
  <c r="A10" i="81"/>
  <c r="G9" i="81"/>
  <c r="B9" i="81"/>
  <c r="A9" i="81"/>
  <c r="G8" i="81"/>
  <c r="B8" i="81"/>
  <c r="A8" i="81"/>
  <c r="G7" i="81"/>
  <c r="B7" i="81"/>
  <c r="A7" i="81"/>
  <c r="G6" i="81"/>
  <c r="B6" i="81"/>
  <c r="A6" i="81"/>
  <c r="G5" i="81"/>
  <c r="L5" i="81"/>
  <c r="L6" i="81"/>
  <c r="L7" i="81"/>
  <c r="L8" i="81"/>
  <c r="L9" i="81"/>
  <c r="L10" i="81"/>
  <c r="L11" i="81"/>
  <c r="L12" i="81"/>
  <c r="L13" i="81"/>
  <c r="L14" i="81"/>
  <c r="L15" i="81"/>
  <c r="L16" i="81"/>
  <c r="L17" i="81"/>
  <c r="L18" i="81"/>
  <c r="L19" i="81"/>
  <c r="L20" i="81"/>
  <c r="L21" i="81"/>
  <c r="L22" i="81"/>
  <c r="L23" i="81"/>
  <c r="L24" i="81"/>
  <c r="L25" i="81"/>
  <c r="L26" i="81"/>
  <c r="L27" i="81"/>
  <c r="L28" i="81"/>
  <c r="L29" i="81"/>
  <c r="L30" i="81"/>
  <c r="L31" i="81"/>
  <c r="L32" i="81"/>
  <c r="L33" i="81"/>
  <c r="L34" i="81"/>
  <c r="L35" i="81"/>
  <c r="L36" i="81"/>
  <c r="L37" i="81"/>
  <c r="L38" i="81"/>
  <c r="L39" i="81"/>
  <c r="L40" i="81"/>
  <c r="L41" i="81"/>
  <c r="L42" i="81"/>
  <c r="L43" i="81"/>
  <c r="L44" i="81"/>
  <c r="L45" i="81"/>
  <c r="L46" i="81"/>
  <c r="L47" i="81"/>
  <c r="L48" i="81"/>
  <c r="L49" i="81"/>
  <c r="L50" i="81"/>
  <c r="L51" i="81"/>
  <c r="L52" i="81"/>
  <c r="L53" i="81"/>
  <c r="L54" i="81"/>
  <c r="L55" i="81"/>
  <c r="L56" i="81"/>
  <c r="L57" i="81"/>
  <c r="L58" i="81"/>
  <c r="L59" i="81"/>
  <c r="L60" i="81"/>
  <c r="L61" i="81"/>
  <c r="L62" i="81"/>
  <c r="L63" i="81"/>
  <c r="L64" i="81"/>
  <c r="B5" i="81"/>
  <c r="A5" i="81"/>
  <c r="L4" i="81"/>
  <c r="G4" i="81"/>
  <c r="B4" i="81"/>
  <c r="A4" i="81"/>
  <c r="V1" i="81"/>
  <c r="B1" i="81"/>
  <c r="Q64" i="80"/>
  <c r="O64" i="80"/>
  <c r="V1" i="80"/>
  <c r="I64" i="80"/>
  <c r="H64" i="80"/>
  <c r="F64" i="80"/>
  <c r="E64" i="80"/>
  <c r="D64" i="80"/>
  <c r="V42" i="80"/>
  <c r="C64" i="80"/>
  <c r="V41" i="80"/>
  <c r="G63" i="80"/>
  <c r="B63" i="80"/>
  <c r="A63" i="80"/>
  <c r="G62" i="80"/>
  <c r="B62" i="80"/>
  <c r="A62" i="80"/>
  <c r="G61" i="80"/>
  <c r="B61" i="80"/>
  <c r="A61" i="80"/>
  <c r="G60" i="80"/>
  <c r="B60" i="80"/>
  <c r="A60" i="80"/>
  <c r="G59" i="80"/>
  <c r="B59" i="80"/>
  <c r="A59" i="80"/>
  <c r="G58" i="80"/>
  <c r="B58" i="80"/>
  <c r="A58" i="80"/>
  <c r="G57" i="80"/>
  <c r="B57" i="80"/>
  <c r="A57" i="80"/>
  <c r="G56" i="80"/>
  <c r="B56" i="80"/>
  <c r="A56" i="80"/>
  <c r="G55" i="80"/>
  <c r="B55" i="80"/>
  <c r="A55" i="80"/>
  <c r="G54" i="80"/>
  <c r="B54" i="80"/>
  <c r="A54" i="80"/>
  <c r="G53" i="80"/>
  <c r="B53" i="80"/>
  <c r="A53" i="80"/>
  <c r="G52" i="80"/>
  <c r="B52" i="80"/>
  <c r="A52" i="80"/>
  <c r="V51" i="80"/>
  <c r="AC80" i="1"/>
  <c r="G51" i="80"/>
  <c r="B51" i="80"/>
  <c r="A51" i="80"/>
  <c r="V50" i="80"/>
  <c r="AB80" i="1"/>
  <c r="G50" i="80"/>
  <c r="B50" i="80"/>
  <c r="A50" i="80"/>
  <c r="V49" i="80"/>
  <c r="AA80" i="1"/>
  <c r="G49" i="80"/>
  <c r="B49" i="80"/>
  <c r="A49" i="80"/>
  <c r="V48" i="80"/>
  <c r="Z80" i="1"/>
  <c r="G48" i="80"/>
  <c r="B48" i="80"/>
  <c r="A48" i="80"/>
  <c r="V47" i="80"/>
  <c r="Y80" i="1"/>
  <c r="G47" i="80"/>
  <c r="B47" i="80"/>
  <c r="A47" i="80"/>
  <c r="V46" i="80"/>
  <c r="G46" i="80"/>
  <c r="B46" i="80"/>
  <c r="A46" i="80"/>
  <c r="G45" i="80"/>
  <c r="B45" i="80"/>
  <c r="A45" i="80"/>
  <c r="V44" i="80"/>
  <c r="G44" i="80"/>
  <c r="B44" i="80"/>
  <c r="A44" i="80"/>
  <c r="V43" i="80"/>
  <c r="G43" i="80"/>
  <c r="B43" i="80"/>
  <c r="A43" i="80"/>
  <c r="G42" i="80"/>
  <c r="B42" i="80"/>
  <c r="A42" i="80"/>
  <c r="S41" i="80"/>
  <c r="S42" i="80"/>
  <c r="S43" i="80"/>
  <c r="S44" i="80"/>
  <c r="S45" i="80"/>
  <c r="S46" i="80"/>
  <c r="S47" i="80"/>
  <c r="S48" i="80"/>
  <c r="S49" i="80"/>
  <c r="S50" i="80"/>
  <c r="S51" i="80"/>
  <c r="S52" i="80"/>
  <c r="S53" i="80"/>
  <c r="S54" i="80"/>
  <c r="S55" i="80"/>
  <c r="S56" i="80"/>
  <c r="S57" i="80"/>
  <c r="S58" i="80"/>
  <c r="S59" i="80"/>
  <c r="S60" i="80"/>
  <c r="S61" i="80"/>
  <c r="S62" i="80"/>
  <c r="S63" i="80"/>
  <c r="S64" i="80"/>
  <c r="V52" i="80"/>
  <c r="G41" i="80"/>
  <c r="B41" i="80"/>
  <c r="A41" i="80"/>
  <c r="S40" i="80"/>
  <c r="G40" i="80"/>
  <c r="B40" i="80"/>
  <c r="A40" i="80"/>
  <c r="G39" i="80"/>
  <c r="B39" i="80"/>
  <c r="A39" i="80"/>
  <c r="G38" i="80"/>
  <c r="B38" i="80"/>
  <c r="A38" i="80"/>
  <c r="G37" i="80"/>
  <c r="B37" i="80"/>
  <c r="A37" i="80"/>
  <c r="G36" i="80"/>
  <c r="B36" i="80"/>
  <c r="A36" i="80"/>
  <c r="R35" i="80"/>
  <c r="V40" i="80"/>
  <c r="Q35" i="80"/>
  <c r="G35" i="80"/>
  <c r="B35" i="80"/>
  <c r="A35" i="80"/>
  <c r="G34" i="80"/>
  <c r="B34" i="80"/>
  <c r="A34" i="80"/>
  <c r="G33" i="80"/>
  <c r="B33" i="80"/>
  <c r="A33" i="80"/>
  <c r="G32" i="80"/>
  <c r="B32" i="80"/>
  <c r="A32" i="80"/>
  <c r="G31" i="80"/>
  <c r="B31" i="80"/>
  <c r="A31" i="80"/>
  <c r="G30" i="80"/>
  <c r="B30" i="80"/>
  <c r="A30" i="80"/>
  <c r="G29" i="80"/>
  <c r="B29" i="80"/>
  <c r="A29" i="80"/>
  <c r="G28" i="80"/>
  <c r="B28" i="80"/>
  <c r="A28" i="80"/>
  <c r="G27" i="80"/>
  <c r="B27" i="80"/>
  <c r="A27" i="80"/>
  <c r="G26" i="80"/>
  <c r="B26" i="80"/>
  <c r="A26" i="80"/>
  <c r="G25" i="80"/>
  <c r="B25" i="80"/>
  <c r="A25" i="80"/>
  <c r="G24" i="80"/>
  <c r="B24" i="80"/>
  <c r="A24" i="80"/>
  <c r="G23" i="80"/>
  <c r="B23" i="80"/>
  <c r="A23" i="80"/>
  <c r="G22" i="80"/>
  <c r="B22" i="80"/>
  <c r="A22" i="80"/>
  <c r="G21" i="80"/>
  <c r="B21" i="80"/>
  <c r="A21" i="80"/>
  <c r="G20" i="80"/>
  <c r="B20" i="80"/>
  <c r="A20" i="80"/>
  <c r="G19" i="80"/>
  <c r="B19" i="80"/>
  <c r="A19" i="80"/>
  <c r="G18" i="80"/>
  <c r="B18" i="80"/>
  <c r="A18" i="80"/>
  <c r="G17" i="80"/>
  <c r="B17" i="80"/>
  <c r="A17" i="80"/>
  <c r="G16" i="80"/>
  <c r="B16" i="80"/>
  <c r="A16" i="80"/>
  <c r="G15" i="80"/>
  <c r="B15" i="80"/>
  <c r="A15" i="80"/>
  <c r="G14" i="80"/>
  <c r="B14" i="80"/>
  <c r="A14" i="80"/>
  <c r="G13" i="80"/>
  <c r="B13" i="80"/>
  <c r="A13" i="80"/>
  <c r="G12" i="80"/>
  <c r="B12" i="80"/>
  <c r="A12" i="80"/>
  <c r="G11" i="80"/>
  <c r="B11" i="80"/>
  <c r="A11" i="80"/>
  <c r="G10" i="80"/>
  <c r="B10" i="80"/>
  <c r="A10" i="80"/>
  <c r="G9" i="80"/>
  <c r="B9" i="80"/>
  <c r="A9" i="80"/>
  <c r="G8" i="80"/>
  <c r="B8" i="80"/>
  <c r="A8" i="80"/>
  <c r="G7" i="80"/>
  <c r="B7" i="80"/>
  <c r="A7" i="80"/>
  <c r="G6" i="80"/>
  <c r="B6" i="80"/>
  <c r="A6" i="80"/>
  <c r="G5" i="80"/>
  <c r="B5" i="80"/>
  <c r="A5" i="80"/>
  <c r="L4" i="80"/>
  <c r="L5" i="80"/>
  <c r="G4" i="80"/>
  <c r="B4" i="80"/>
  <c r="A4" i="80"/>
  <c r="B1" i="80"/>
  <c r="Q64" i="79"/>
  <c r="O64" i="79"/>
  <c r="I64" i="79"/>
  <c r="H64" i="79"/>
  <c r="F64" i="79"/>
  <c r="E64" i="79"/>
  <c r="D64" i="79"/>
  <c r="C64" i="79"/>
  <c r="G63" i="79"/>
  <c r="B63" i="79"/>
  <c r="A63" i="79"/>
  <c r="G62" i="79"/>
  <c r="B62" i="79"/>
  <c r="A62" i="79"/>
  <c r="G61" i="79"/>
  <c r="B61" i="79"/>
  <c r="A61" i="79"/>
  <c r="G60" i="79"/>
  <c r="B60" i="79"/>
  <c r="A60" i="79"/>
  <c r="G59" i="79"/>
  <c r="B59" i="79"/>
  <c r="A59" i="79"/>
  <c r="G58" i="79"/>
  <c r="B58" i="79"/>
  <c r="A58" i="79"/>
  <c r="G57" i="79"/>
  <c r="B57" i="79"/>
  <c r="A57" i="79"/>
  <c r="G56" i="79"/>
  <c r="B56" i="79"/>
  <c r="A56" i="79"/>
  <c r="G55" i="79"/>
  <c r="B55" i="79"/>
  <c r="A55" i="79"/>
  <c r="G54" i="79"/>
  <c r="B54" i="79"/>
  <c r="A54" i="79"/>
  <c r="S53" i="79"/>
  <c r="S54" i="79"/>
  <c r="S55" i="79"/>
  <c r="S56" i="79"/>
  <c r="S57" i="79"/>
  <c r="S58" i="79"/>
  <c r="S59" i="79"/>
  <c r="S60" i="79"/>
  <c r="S61" i="79"/>
  <c r="S62" i="79"/>
  <c r="S63" i="79"/>
  <c r="S64" i="79"/>
  <c r="G53" i="79"/>
  <c r="B53" i="79"/>
  <c r="A53" i="79"/>
  <c r="G52" i="79"/>
  <c r="B52" i="79"/>
  <c r="A52" i="79"/>
  <c r="V51" i="79"/>
  <c r="AC79" i="1"/>
  <c r="G51" i="79"/>
  <c r="B51" i="79"/>
  <c r="A51" i="79"/>
  <c r="V50" i="79"/>
  <c r="AB79" i="1"/>
  <c r="G50" i="79"/>
  <c r="B50" i="79"/>
  <c r="A50" i="79"/>
  <c r="V49" i="79"/>
  <c r="AA79" i="1"/>
  <c r="G49" i="79"/>
  <c r="B49" i="79"/>
  <c r="A49" i="79"/>
  <c r="V48" i="79"/>
  <c r="Z79" i="1"/>
  <c r="G48" i="79"/>
  <c r="B48" i="79"/>
  <c r="A48" i="79"/>
  <c r="V47" i="79"/>
  <c r="Y79" i="1"/>
  <c r="G47" i="79"/>
  <c r="B47" i="79"/>
  <c r="A47" i="79"/>
  <c r="V46" i="79"/>
  <c r="G46" i="79"/>
  <c r="B46" i="79"/>
  <c r="A46" i="79"/>
  <c r="G45" i="79"/>
  <c r="B45" i="79"/>
  <c r="A45" i="79"/>
  <c r="V44" i="79"/>
  <c r="G44" i="79"/>
  <c r="B44" i="79"/>
  <c r="A44" i="79"/>
  <c r="V43" i="79"/>
  <c r="G43" i="79"/>
  <c r="B43" i="79"/>
  <c r="A43" i="79"/>
  <c r="V42" i="79"/>
  <c r="G42" i="79"/>
  <c r="B42" i="79"/>
  <c r="A42" i="79"/>
  <c r="V41" i="79"/>
  <c r="S41" i="79"/>
  <c r="S42" i="79"/>
  <c r="S43" i="79"/>
  <c r="S44" i="79"/>
  <c r="S45" i="79"/>
  <c r="S46" i="79"/>
  <c r="S47" i="79"/>
  <c r="S48" i="79"/>
  <c r="S49" i="79"/>
  <c r="S50" i="79"/>
  <c r="S51" i="79"/>
  <c r="S52" i="79"/>
  <c r="G41" i="79"/>
  <c r="B41" i="79"/>
  <c r="A41" i="79"/>
  <c r="V40" i="79"/>
  <c r="S40" i="79"/>
  <c r="G40" i="79"/>
  <c r="B40" i="79"/>
  <c r="A40" i="79"/>
  <c r="G39" i="79"/>
  <c r="B39" i="79"/>
  <c r="A39" i="79"/>
  <c r="G38" i="79"/>
  <c r="B38" i="79"/>
  <c r="A38" i="79"/>
  <c r="G37" i="79"/>
  <c r="B37" i="79"/>
  <c r="A37" i="79"/>
  <c r="G36" i="79"/>
  <c r="B36" i="79"/>
  <c r="A36" i="79"/>
  <c r="R35" i="79"/>
  <c r="Q35" i="79"/>
  <c r="G35" i="79"/>
  <c r="B35" i="79"/>
  <c r="A35" i="79"/>
  <c r="G34" i="79"/>
  <c r="B34" i="79"/>
  <c r="A34" i="79"/>
  <c r="G33" i="79"/>
  <c r="B33" i="79"/>
  <c r="A33" i="79"/>
  <c r="G32" i="79"/>
  <c r="B32" i="79"/>
  <c r="A32" i="79"/>
  <c r="G31" i="79"/>
  <c r="B31" i="79"/>
  <c r="A31" i="79"/>
  <c r="G30" i="79"/>
  <c r="B30" i="79"/>
  <c r="A30" i="79"/>
  <c r="G29" i="79"/>
  <c r="B29" i="79"/>
  <c r="A29" i="79"/>
  <c r="G28" i="79"/>
  <c r="B28" i="79"/>
  <c r="A28" i="79"/>
  <c r="G27" i="79"/>
  <c r="B27" i="79"/>
  <c r="A27" i="79"/>
  <c r="G26" i="79"/>
  <c r="B26" i="79"/>
  <c r="A26" i="79"/>
  <c r="G25" i="79"/>
  <c r="B25" i="79"/>
  <c r="A25" i="79"/>
  <c r="G24" i="79"/>
  <c r="B24" i="79"/>
  <c r="A24" i="79"/>
  <c r="G23" i="79"/>
  <c r="B23" i="79"/>
  <c r="A23" i="79"/>
  <c r="G22" i="79"/>
  <c r="B22" i="79"/>
  <c r="A22" i="79"/>
  <c r="G21" i="79"/>
  <c r="B21" i="79"/>
  <c r="A21" i="79"/>
  <c r="G20" i="79"/>
  <c r="B20" i="79"/>
  <c r="A20" i="79"/>
  <c r="G19" i="79"/>
  <c r="B19" i="79"/>
  <c r="A19" i="79"/>
  <c r="G18" i="79"/>
  <c r="B18" i="79"/>
  <c r="A18" i="79"/>
  <c r="G17" i="79"/>
  <c r="B17" i="79"/>
  <c r="A17" i="79"/>
  <c r="G16" i="79"/>
  <c r="B16" i="79"/>
  <c r="A16" i="79"/>
  <c r="G15" i="79"/>
  <c r="B15" i="79"/>
  <c r="A15" i="79"/>
  <c r="G14" i="79"/>
  <c r="B14" i="79"/>
  <c r="A14" i="79"/>
  <c r="G13" i="79"/>
  <c r="B13" i="79"/>
  <c r="A13" i="79"/>
  <c r="G12" i="79"/>
  <c r="B12" i="79"/>
  <c r="A12" i="79"/>
  <c r="G11" i="79"/>
  <c r="G64" i="79"/>
  <c r="V45" i="79"/>
  <c r="B11" i="79"/>
  <c r="A11" i="79"/>
  <c r="G10" i="79"/>
  <c r="B10" i="79"/>
  <c r="A10" i="79"/>
  <c r="G9" i="79"/>
  <c r="B9" i="79"/>
  <c r="A9" i="79"/>
  <c r="G8" i="79"/>
  <c r="B8" i="79"/>
  <c r="A8" i="79"/>
  <c r="G7" i="79"/>
  <c r="B7" i="79"/>
  <c r="A7" i="79"/>
  <c r="G6" i="79"/>
  <c r="B6" i="79"/>
  <c r="A6" i="79"/>
  <c r="L5" i="79"/>
  <c r="L6" i="79"/>
  <c r="L7" i="79"/>
  <c r="L8" i="79"/>
  <c r="L9" i="79"/>
  <c r="L10" i="79"/>
  <c r="L11" i="79"/>
  <c r="L12" i="79"/>
  <c r="L13" i="79"/>
  <c r="L14" i="79"/>
  <c r="G5" i="79"/>
  <c r="B5" i="79"/>
  <c r="A5" i="79"/>
  <c r="L4" i="79"/>
  <c r="G4" i="79"/>
  <c r="B4" i="79"/>
  <c r="A4" i="79"/>
  <c r="B1" i="79"/>
  <c r="Q64" i="78"/>
  <c r="O64" i="78"/>
  <c r="I64" i="78"/>
  <c r="H64" i="78"/>
  <c r="F64" i="78"/>
  <c r="V44" i="78"/>
  <c r="E64" i="78"/>
  <c r="D64" i="78"/>
  <c r="V42" i="78"/>
  <c r="C64" i="78"/>
  <c r="G63" i="78"/>
  <c r="B63" i="78"/>
  <c r="A63" i="78"/>
  <c r="G62" i="78"/>
  <c r="B62" i="78"/>
  <c r="A62" i="78"/>
  <c r="G61" i="78"/>
  <c r="B61" i="78"/>
  <c r="A61" i="78"/>
  <c r="G60" i="78"/>
  <c r="B60" i="78"/>
  <c r="A60" i="78"/>
  <c r="G59" i="78"/>
  <c r="B59" i="78"/>
  <c r="A59" i="78"/>
  <c r="G58" i="78"/>
  <c r="B58" i="78"/>
  <c r="A58" i="78"/>
  <c r="G57" i="78"/>
  <c r="B57" i="78"/>
  <c r="A57" i="78"/>
  <c r="G56" i="78"/>
  <c r="B56" i="78"/>
  <c r="A56" i="78"/>
  <c r="G55" i="78"/>
  <c r="B55" i="78"/>
  <c r="A55" i="78"/>
  <c r="G54" i="78"/>
  <c r="B54" i="78"/>
  <c r="A54" i="78"/>
  <c r="G53" i="78"/>
  <c r="B53" i="78"/>
  <c r="A53" i="78"/>
  <c r="G52" i="78"/>
  <c r="B52" i="78"/>
  <c r="A52" i="78"/>
  <c r="V51" i="78"/>
  <c r="AC78" i="1"/>
  <c r="G51" i="78"/>
  <c r="B51" i="78"/>
  <c r="A51" i="78"/>
  <c r="V50" i="78"/>
  <c r="AB78" i="1"/>
  <c r="G50" i="78"/>
  <c r="B50" i="78"/>
  <c r="A50" i="78"/>
  <c r="V49" i="78"/>
  <c r="AA78" i="1"/>
  <c r="G49" i="78"/>
  <c r="B49" i="78"/>
  <c r="A49" i="78"/>
  <c r="V48" i="78"/>
  <c r="Z78" i="1"/>
  <c r="G48" i="78"/>
  <c r="B48" i="78"/>
  <c r="A48" i="78"/>
  <c r="V47" i="78"/>
  <c r="Y78" i="1"/>
  <c r="G47" i="78"/>
  <c r="B47" i="78"/>
  <c r="A47" i="78"/>
  <c r="V46" i="78"/>
  <c r="G46" i="78"/>
  <c r="B46" i="78"/>
  <c r="A46" i="78"/>
  <c r="G45" i="78"/>
  <c r="B45" i="78"/>
  <c r="A45" i="78"/>
  <c r="G44" i="78"/>
  <c r="B44" i="78"/>
  <c r="A44" i="78"/>
  <c r="V43" i="78"/>
  <c r="G43" i="78"/>
  <c r="B43" i="78"/>
  <c r="A43" i="78"/>
  <c r="G42" i="78"/>
  <c r="B42" i="78"/>
  <c r="A42" i="78"/>
  <c r="V41" i="78"/>
  <c r="S41" i="78"/>
  <c r="S42" i="78"/>
  <c r="S43" i="78"/>
  <c r="S44" i="78"/>
  <c r="S45" i="78"/>
  <c r="S46" i="78"/>
  <c r="S47" i="78"/>
  <c r="S48" i="78"/>
  <c r="S49" i="78"/>
  <c r="S50" i="78"/>
  <c r="S51" i="78"/>
  <c r="S52" i="78"/>
  <c r="S53" i="78"/>
  <c r="S54" i="78"/>
  <c r="S55" i="78"/>
  <c r="S56" i="78"/>
  <c r="S57" i="78"/>
  <c r="S58" i="78"/>
  <c r="S59" i="78"/>
  <c r="S60" i="78"/>
  <c r="S61" i="78"/>
  <c r="S62" i="78"/>
  <c r="S63" i="78"/>
  <c r="S64" i="78"/>
  <c r="G41" i="78"/>
  <c r="B41" i="78"/>
  <c r="A41" i="78"/>
  <c r="V40" i="78"/>
  <c r="S40" i="78"/>
  <c r="G40" i="78"/>
  <c r="B40" i="78"/>
  <c r="A40" i="78"/>
  <c r="G39" i="78"/>
  <c r="B39" i="78"/>
  <c r="A39" i="78"/>
  <c r="G38" i="78"/>
  <c r="B38" i="78"/>
  <c r="A38" i="78"/>
  <c r="G37" i="78"/>
  <c r="B37" i="78"/>
  <c r="A37" i="78"/>
  <c r="G36" i="78"/>
  <c r="B36" i="78"/>
  <c r="A36" i="78"/>
  <c r="R35" i="78"/>
  <c r="Q35" i="78"/>
  <c r="G35" i="78"/>
  <c r="B35" i="78"/>
  <c r="A35" i="78"/>
  <c r="G34" i="78"/>
  <c r="B34" i="78"/>
  <c r="A34" i="78"/>
  <c r="G33" i="78"/>
  <c r="B33" i="78"/>
  <c r="A33" i="78"/>
  <c r="G32" i="78"/>
  <c r="B32" i="78"/>
  <c r="A32" i="78"/>
  <c r="G31" i="78"/>
  <c r="B31" i="78"/>
  <c r="A31" i="78"/>
  <c r="G30" i="78"/>
  <c r="B30" i="78"/>
  <c r="A30" i="78"/>
  <c r="G29" i="78"/>
  <c r="B29" i="78"/>
  <c r="A29" i="78"/>
  <c r="G28" i="78"/>
  <c r="B28" i="78"/>
  <c r="A28" i="78"/>
  <c r="G27" i="78"/>
  <c r="B27" i="78"/>
  <c r="A27" i="78"/>
  <c r="G26" i="78"/>
  <c r="B26" i="78"/>
  <c r="A26" i="78"/>
  <c r="G25" i="78"/>
  <c r="B25" i="78"/>
  <c r="A25" i="78"/>
  <c r="G24" i="78"/>
  <c r="B24" i="78"/>
  <c r="A24" i="78"/>
  <c r="G23" i="78"/>
  <c r="B23" i="78"/>
  <c r="A23" i="78"/>
  <c r="G22" i="78"/>
  <c r="B22" i="78"/>
  <c r="A22" i="78"/>
  <c r="G21" i="78"/>
  <c r="B21" i="78"/>
  <c r="A21" i="78"/>
  <c r="G20" i="78"/>
  <c r="B20" i="78"/>
  <c r="A20" i="78"/>
  <c r="G19" i="78"/>
  <c r="B19" i="78"/>
  <c r="A19" i="78"/>
  <c r="G18" i="78"/>
  <c r="B18" i="78"/>
  <c r="A18" i="78"/>
  <c r="G17" i="78"/>
  <c r="B17" i="78"/>
  <c r="A17" i="78"/>
  <c r="G16" i="78"/>
  <c r="B16" i="78"/>
  <c r="A16" i="78"/>
  <c r="G15" i="78"/>
  <c r="B15" i="78"/>
  <c r="A15" i="78"/>
  <c r="G14" i="78"/>
  <c r="B14" i="78"/>
  <c r="A14" i="78"/>
  <c r="G13" i="78"/>
  <c r="B13" i="78"/>
  <c r="A13" i="78"/>
  <c r="G12" i="78"/>
  <c r="B12" i="78"/>
  <c r="A12" i="78"/>
  <c r="G11" i="78"/>
  <c r="B11" i="78"/>
  <c r="A11" i="78"/>
  <c r="G10" i="78"/>
  <c r="B10" i="78"/>
  <c r="A10" i="78"/>
  <c r="G9" i="78"/>
  <c r="B9" i="78"/>
  <c r="A9" i="78"/>
  <c r="G8" i="78"/>
  <c r="B8" i="78"/>
  <c r="A8" i="78"/>
  <c r="G7" i="78"/>
  <c r="B7" i="78"/>
  <c r="A7" i="78"/>
  <c r="G6" i="78"/>
  <c r="B6" i="78"/>
  <c r="A6" i="78"/>
  <c r="G5" i="78"/>
  <c r="B5" i="78"/>
  <c r="A5" i="78"/>
  <c r="G4" i="78"/>
  <c r="B4" i="78"/>
  <c r="A4" i="78"/>
  <c r="B1" i="78"/>
  <c r="Q64" i="77"/>
  <c r="O64" i="77"/>
  <c r="I64" i="77"/>
  <c r="H64" i="77"/>
  <c r="F64" i="77"/>
  <c r="V44" i="77"/>
  <c r="E64" i="77"/>
  <c r="D64" i="77"/>
  <c r="C64" i="77"/>
  <c r="G63" i="77"/>
  <c r="B63" i="77"/>
  <c r="A63" i="77"/>
  <c r="G62" i="77"/>
  <c r="B62" i="77"/>
  <c r="A62" i="77"/>
  <c r="G61" i="77"/>
  <c r="B61" i="77"/>
  <c r="A61" i="77"/>
  <c r="G60" i="77"/>
  <c r="B60" i="77"/>
  <c r="A60" i="77"/>
  <c r="G59" i="77"/>
  <c r="B59" i="77"/>
  <c r="A59" i="77"/>
  <c r="G58" i="77"/>
  <c r="B58" i="77"/>
  <c r="A58" i="77"/>
  <c r="G57" i="77"/>
  <c r="B57" i="77"/>
  <c r="A57" i="77"/>
  <c r="G56" i="77"/>
  <c r="B56" i="77"/>
  <c r="A56" i="77"/>
  <c r="G55" i="77"/>
  <c r="B55" i="77"/>
  <c r="A55" i="77"/>
  <c r="G54" i="77"/>
  <c r="B54" i="77"/>
  <c r="A54" i="77"/>
  <c r="G53" i="77"/>
  <c r="B53" i="77"/>
  <c r="A53" i="77"/>
  <c r="G52" i="77"/>
  <c r="B52" i="77"/>
  <c r="A52" i="77"/>
  <c r="V51" i="77"/>
  <c r="AC77" i="1"/>
  <c r="G51" i="77"/>
  <c r="B51" i="77"/>
  <c r="A51" i="77"/>
  <c r="V50" i="77"/>
  <c r="AB77" i="1"/>
  <c r="G50" i="77"/>
  <c r="B50" i="77"/>
  <c r="A50" i="77"/>
  <c r="V49" i="77"/>
  <c r="AA77" i="1"/>
  <c r="G49" i="77"/>
  <c r="B49" i="77"/>
  <c r="A49" i="77"/>
  <c r="V48" i="77"/>
  <c r="Z77" i="1"/>
  <c r="G48" i="77"/>
  <c r="B48" i="77"/>
  <c r="A48" i="77"/>
  <c r="V47" i="77"/>
  <c r="Y77" i="1"/>
  <c r="G47" i="77"/>
  <c r="B47" i="77"/>
  <c r="A47" i="77"/>
  <c r="V46" i="77"/>
  <c r="G46" i="77"/>
  <c r="B46" i="77"/>
  <c r="A46" i="77"/>
  <c r="G45" i="77"/>
  <c r="B45" i="77"/>
  <c r="A45" i="77"/>
  <c r="G44" i="77"/>
  <c r="B44" i="77"/>
  <c r="A44" i="77"/>
  <c r="V43" i="77"/>
  <c r="G43" i="77"/>
  <c r="B43" i="77"/>
  <c r="A43" i="77"/>
  <c r="V42" i="77"/>
  <c r="G42" i="77"/>
  <c r="B42" i="77"/>
  <c r="A42" i="77"/>
  <c r="V41" i="77"/>
  <c r="S41" i="77"/>
  <c r="S42" i="77"/>
  <c r="S43" i="77"/>
  <c r="S44" i="77"/>
  <c r="S45" i="77"/>
  <c r="S46" i="77"/>
  <c r="S47" i="77"/>
  <c r="S48" i="77"/>
  <c r="S49" i="77"/>
  <c r="S50" i="77"/>
  <c r="S51" i="77"/>
  <c r="S52" i="77"/>
  <c r="S53" i="77"/>
  <c r="S54" i="77"/>
  <c r="S55" i="77"/>
  <c r="S56" i="77"/>
  <c r="S57" i="77"/>
  <c r="S58" i="77"/>
  <c r="S59" i="77"/>
  <c r="S60" i="77"/>
  <c r="S61" i="77"/>
  <c r="S62" i="77"/>
  <c r="S63" i="77"/>
  <c r="S64" i="77"/>
  <c r="G41" i="77"/>
  <c r="B41" i="77"/>
  <c r="A41" i="77"/>
  <c r="S40" i="77"/>
  <c r="G40" i="77"/>
  <c r="B40" i="77"/>
  <c r="A40" i="77"/>
  <c r="G39" i="77"/>
  <c r="B39" i="77"/>
  <c r="A39" i="77"/>
  <c r="G38" i="77"/>
  <c r="B38" i="77"/>
  <c r="A38" i="77"/>
  <c r="G37" i="77"/>
  <c r="B37" i="77"/>
  <c r="A37" i="77"/>
  <c r="G36" i="77"/>
  <c r="B36" i="77"/>
  <c r="A36" i="77"/>
  <c r="R35" i="77"/>
  <c r="V40" i="77"/>
  <c r="Q35" i="77"/>
  <c r="G35" i="77"/>
  <c r="B35" i="77"/>
  <c r="A35" i="77"/>
  <c r="G34" i="77"/>
  <c r="B34" i="77"/>
  <c r="A34" i="77"/>
  <c r="G33" i="77"/>
  <c r="B33" i="77"/>
  <c r="A33" i="77"/>
  <c r="G32" i="77"/>
  <c r="B32" i="77"/>
  <c r="A32" i="77"/>
  <c r="G31" i="77"/>
  <c r="B31" i="77"/>
  <c r="A31" i="77"/>
  <c r="G30" i="77"/>
  <c r="B30" i="77"/>
  <c r="A30" i="77"/>
  <c r="G29" i="77"/>
  <c r="B29" i="77"/>
  <c r="A29" i="77"/>
  <c r="G28" i="77"/>
  <c r="B28" i="77"/>
  <c r="A28" i="77"/>
  <c r="G27" i="77"/>
  <c r="B27" i="77"/>
  <c r="A27" i="77"/>
  <c r="G26" i="77"/>
  <c r="B26" i="77"/>
  <c r="A26" i="77"/>
  <c r="G25" i="77"/>
  <c r="B25" i="77"/>
  <c r="A25" i="77"/>
  <c r="G24" i="77"/>
  <c r="B24" i="77"/>
  <c r="A24" i="77"/>
  <c r="G23" i="77"/>
  <c r="B23" i="77"/>
  <c r="A23" i="77"/>
  <c r="G22" i="77"/>
  <c r="B22" i="77"/>
  <c r="A22" i="77"/>
  <c r="G21" i="77"/>
  <c r="B21" i="77"/>
  <c r="A21" i="77"/>
  <c r="G20" i="77"/>
  <c r="B20" i="77"/>
  <c r="A20" i="77"/>
  <c r="G19" i="77"/>
  <c r="B19" i="77"/>
  <c r="A19" i="77"/>
  <c r="G18" i="77"/>
  <c r="B18" i="77"/>
  <c r="A18" i="77"/>
  <c r="G17" i="77"/>
  <c r="B17" i="77"/>
  <c r="A17" i="77"/>
  <c r="G16" i="77"/>
  <c r="B16" i="77"/>
  <c r="A16" i="77"/>
  <c r="G15" i="77"/>
  <c r="B15" i="77"/>
  <c r="A15" i="77"/>
  <c r="G14" i="77"/>
  <c r="B14" i="77"/>
  <c r="A14" i="77"/>
  <c r="G13" i="77"/>
  <c r="B13" i="77"/>
  <c r="A13" i="77"/>
  <c r="G12" i="77"/>
  <c r="B12" i="77"/>
  <c r="A12" i="77"/>
  <c r="G11" i="77"/>
  <c r="B11" i="77"/>
  <c r="A11" i="77"/>
  <c r="G10" i="77"/>
  <c r="B10" i="77"/>
  <c r="A10" i="77"/>
  <c r="G9" i="77"/>
  <c r="B9" i="77"/>
  <c r="A9" i="77"/>
  <c r="G8" i="77"/>
  <c r="B8" i="77"/>
  <c r="A8" i="77"/>
  <c r="G7" i="77"/>
  <c r="B7" i="77"/>
  <c r="A7" i="77"/>
  <c r="G6" i="77"/>
  <c r="B6" i="77"/>
  <c r="A6" i="77"/>
  <c r="G5" i="77"/>
  <c r="B5" i="77"/>
  <c r="A5" i="77"/>
  <c r="L4" i="77"/>
  <c r="L5" i="77"/>
  <c r="L6" i="77"/>
  <c r="L7" i="77"/>
  <c r="L8" i="77"/>
  <c r="L9" i="77"/>
  <c r="L10" i="77"/>
  <c r="G4" i="77"/>
  <c r="B4" i="77"/>
  <c r="A4" i="77"/>
  <c r="B1" i="77"/>
  <c r="Q64" i="76"/>
  <c r="O64" i="76"/>
  <c r="I64" i="76"/>
  <c r="V46" i="76"/>
  <c r="H64" i="76"/>
  <c r="F64" i="76"/>
  <c r="E64" i="76"/>
  <c r="D64" i="76"/>
  <c r="V42" i="76"/>
  <c r="C64" i="76"/>
  <c r="G63" i="76"/>
  <c r="B63" i="76"/>
  <c r="A63" i="76"/>
  <c r="G62" i="76"/>
  <c r="B62" i="76"/>
  <c r="A62" i="76"/>
  <c r="G61" i="76"/>
  <c r="B61" i="76"/>
  <c r="A61" i="76"/>
  <c r="G60" i="76"/>
  <c r="B60" i="76"/>
  <c r="A60" i="76"/>
  <c r="G59" i="76"/>
  <c r="B59" i="76"/>
  <c r="A59" i="76"/>
  <c r="G58" i="76"/>
  <c r="B58" i="76"/>
  <c r="A58" i="76"/>
  <c r="G57" i="76"/>
  <c r="B57" i="76"/>
  <c r="A57" i="76"/>
  <c r="G56" i="76"/>
  <c r="B56" i="76"/>
  <c r="A56" i="76"/>
  <c r="G55" i="76"/>
  <c r="B55" i="76"/>
  <c r="A55" i="76"/>
  <c r="G54" i="76"/>
  <c r="B54" i="76"/>
  <c r="A54" i="76"/>
  <c r="G53" i="76"/>
  <c r="B53" i="76"/>
  <c r="A53" i="76"/>
  <c r="G52" i="76"/>
  <c r="B52" i="76"/>
  <c r="A52" i="76"/>
  <c r="V51" i="76"/>
  <c r="AC76" i="1"/>
  <c r="G51" i="76"/>
  <c r="B51" i="76"/>
  <c r="A51" i="76"/>
  <c r="V50" i="76"/>
  <c r="AB76" i="1"/>
  <c r="G50" i="76"/>
  <c r="B50" i="76"/>
  <c r="A50" i="76"/>
  <c r="V49" i="76"/>
  <c r="AA76" i="1"/>
  <c r="G49" i="76"/>
  <c r="B49" i="76"/>
  <c r="A49" i="76"/>
  <c r="V48" i="76"/>
  <c r="Z76" i="1"/>
  <c r="G48" i="76"/>
  <c r="B48" i="76"/>
  <c r="A48" i="76"/>
  <c r="V47" i="76"/>
  <c r="Y76" i="1"/>
  <c r="G47" i="76"/>
  <c r="B47" i="76"/>
  <c r="A47" i="76"/>
  <c r="G46" i="76"/>
  <c r="B46" i="76"/>
  <c r="A46" i="76"/>
  <c r="G45" i="76"/>
  <c r="B45" i="76"/>
  <c r="A45" i="76"/>
  <c r="V44" i="76"/>
  <c r="G44" i="76"/>
  <c r="B44" i="76"/>
  <c r="A44" i="76"/>
  <c r="V43" i="76"/>
  <c r="G43" i="76"/>
  <c r="B43" i="76"/>
  <c r="A43" i="76"/>
  <c r="G42" i="76"/>
  <c r="B42" i="76"/>
  <c r="A42" i="76"/>
  <c r="V41" i="76"/>
  <c r="G41" i="76"/>
  <c r="B41" i="76"/>
  <c r="A41" i="76"/>
  <c r="V40" i="76"/>
  <c r="S40" i="76"/>
  <c r="S41" i="76"/>
  <c r="S42" i="76"/>
  <c r="S43" i="76"/>
  <c r="S44" i="76"/>
  <c r="S45" i="76"/>
  <c r="S46" i="76"/>
  <c r="S47" i="76"/>
  <c r="S48" i="76"/>
  <c r="S49" i="76"/>
  <c r="S50" i="76"/>
  <c r="S51" i="76"/>
  <c r="S52" i="76"/>
  <c r="S53" i="76"/>
  <c r="S54" i="76"/>
  <c r="S55" i="76"/>
  <c r="S56" i="76"/>
  <c r="S57" i="76"/>
  <c r="S58" i="76"/>
  <c r="S59" i="76"/>
  <c r="S60" i="76"/>
  <c r="S61" i="76"/>
  <c r="S62" i="76"/>
  <c r="S63" i="76"/>
  <c r="S64" i="76"/>
  <c r="V52" i="76"/>
  <c r="G40" i="76"/>
  <c r="B40" i="76"/>
  <c r="A40" i="76"/>
  <c r="G39" i="76"/>
  <c r="B39" i="76"/>
  <c r="A39" i="76"/>
  <c r="G38" i="76"/>
  <c r="B38" i="76"/>
  <c r="A38" i="76"/>
  <c r="G37" i="76"/>
  <c r="B37" i="76"/>
  <c r="A37" i="76"/>
  <c r="G36" i="76"/>
  <c r="B36" i="76"/>
  <c r="A36" i="76"/>
  <c r="R35" i="76"/>
  <c r="Q35" i="76"/>
  <c r="G35" i="76"/>
  <c r="B35" i="76"/>
  <c r="A35" i="76"/>
  <c r="G34" i="76"/>
  <c r="B34" i="76"/>
  <c r="A34" i="76"/>
  <c r="G33" i="76"/>
  <c r="B33" i="76"/>
  <c r="A33" i="76"/>
  <c r="G32" i="76"/>
  <c r="B32" i="76"/>
  <c r="A32" i="76"/>
  <c r="G31" i="76"/>
  <c r="B31" i="76"/>
  <c r="A31" i="76"/>
  <c r="G30" i="76"/>
  <c r="B30" i="76"/>
  <c r="A30" i="76"/>
  <c r="G29" i="76"/>
  <c r="B29" i="76"/>
  <c r="A29" i="76"/>
  <c r="G28" i="76"/>
  <c r="B28" i="76"/>
  <c r="A28" i="76"/>
  <c r="G27" i="76"/>
  <c r="B27" i="76"/>
  <c r="A27" i="76"/>
  <c r="G26" i="76"/>
  <c r="B26" i="76"/>
  <c r="A26" i="76"/>
  <c r="G25" i="76"/>
  <c r="B25" i="76"/>
  <c r="A25" i="76"/>
  <c r="G24" i="76"/>
  <c r="B24" i="76"/>
  <c r="A24" i="76"/>
  <c r="G23" i="76"/>
  <c r="B23" i="76"/>
  <c r="A23" i="76"/>
  <c r="G22" i="76"/>
  <c r="B22" i="76"/>
  <c r="A22" i="76"/>
  <c r="G21" i="76"/>
  <c r="B21" i="76"/>
  <c r="A21" i="76"/>
  <c r="G20" i="76"/>
  <c r="B20" i="76"/>
  <c r="A20" i="76"/>
  <c r="G19" i="76"/>
  <c r="B19" i="76"/>
  <c r="A19" i="76"/>
  <c r="G18" i="76"/>
  <c r="B18" i="76"/>
  <c r="A18" i="76"/>
  <c r="G17" i="76"/>
  <c r="B17" i="76"/>
  <c r="A17" i="76"/>
  <c r="G16" i="76"/>
  <c r="B16" i="76"/>
  <c r="A16" i="76"/>
  <c r="G15" i="76"/>
  <c r="B15" i="76"/>
  <c r="A15" i="76"/>
  <c r="G14" i="76"/>
  <c r="B14" i="76"/>
  <c r="A14" i="76"/>
  <c r="G13" i="76"/>
  <c r="B13" i="76"/>
  <c r="A13" i="76"/>
  <c r="G12" i="76"/>
  <c r="B12" i="76"/>
  <c r="A12" i="76"/>
  <c r="G11" i="76"/>
  <c r="B11" i="76"/>
  <c r="A11" i="76"/>
  <c r="G10" i="76"/>
  <c r="B10" i="76"/>
  <c r="A10" i="76"/>
  <c r="G9" i="76"/>
  <c r="B9" i="76"/>
  <c r="A9" i="76"/>
  <c r="G8" i="76"/>
  <c r="B8" i="76"/>
  <c r="A8" i="76"/>
  <c r="G7" i="76"/>
  <c r="B7" i="76"/>
  <c r="A7" i="76"/>
  <c r="L6" i="76"/>
  <c r="L7" i="76"/>
  <c r="G6" i="76"/>
  <c r="B6" i="76"/>
  <c r="A6" i="76"/>
  <c r="G5" i="76"/>
  <c r="B5" i="76"/>
  <c r="A5" i="76"/>
  <c r="L4" i="76"/>
  <c r="L5" i="76"/>
  <c r="G4" i="76"/>
  <c r="B4" i="76"/>
  <c r="A4" i="76"/>
  <c r="V1" i="76"/>
  <c r="B1" i="76"/>
  <c r="Q64" i="75"/>
  <c r="O64" i="75"/>
  <c r="V1" i="75"/>
  <c r="I64" i="75"/>
  <c r="H64" i="75"/>
  <c r="F64" i="75"/>
  <c r="V44" i="75"/>
  <c r="E64" i="75"/>
  <c r="V43" i="75"/>
  <c r="D64" i="75"/>
  <c r="V42" i="75"/>
  <c r="C64" i="75"/>
  <c r="G63" i="75"/>
  <c r="B63" i="75"/>
  <c r="A63" i="75"/>
  <c r="G62" i="75"/>
  <c r="B62" i="75"/>
  <c r="A62" i="75"/>
  <c r="G61" i="75"/>
  <c r="B61" i="75"/>
  <c r="A61" i="75"/>
  <c r="G60" i="75"/>
  <c r="B60" i="75"/>
  <c r="A60" i="75"/>
  <c r="G59" i="75"/>
  <c r="B59" i="75"/>
  <c r="A59" i="75"/>
  <c r="G58" i="75"/>
  <c r="B58" i="75"/>
  <c r="A58" i="75"/>
  <c r="G57" i="75"/>
  <c r="B57" i="75"/>
  <c r="A57" i="75"/>
  <c r="G56" i="75"/>
  <c r="B56" i="75"/>
  <c r="A56" i="75"/>
  <c r="G55" i="75"/>
  <c r="B55" i="75"/>
  <c r="A55" i="75"/>
  <c r="G54" i="75"/>
  <c r="B54" i="75"/>
  <c r="A54" i="75"/>
  <c r="G53" i="75"/>
  <c r="B53" i="75"/>
  <c r="A53" i="75"/>
  <c r="G52" i="75"/>
  <c r="B52" i="75"/>
  <c r="A52" i="75"/>
  <c r="V51" i="75"/>
  <c r="AC75" i="1"/>
  <c r="G51" i="75"/>
  <c r="B51" i="75"/>
  <c r="A51" i="75"/>
  <c r="V50" i="75"/>
  <c r="AB75" i="1"/>
  <c r="G50" i="75"/>
  <c r="B50" i="75"/>
  <c r="A50" i="75"/>
  <c r="V49" i="75"/>
  <c r="AA75" i="1"/>
  <c r="G49" i="75"/>
  <c r="B49" i="75"/>
  <c r="A49" i="75"/>
  <c r="V48" i="75"/>
  <c r="Z75" i="1"/>
  <c r="G48" i="75"/>
  <c r="B48" i="75"/>
  <c r="A48" i="75"/>
  <c r="V47" i="75"/>
  <c r="Y75" i="1"/>
  <c r="G47" i="75"/>
  <c r="B47" i="75"/>
  <c r="A47" i="75"/>
  <c r="V46" i="75"/>
  <c r="G46" i="75"/>
  <c r="B46" i="75"/>
  <c r="A46" i="75"/>
  <c r="G45" i="75"/>
  <c r="B45" i="75"/>
  <c r="A45" i="75"/>
  <c r="G44" i="75"/>
  <c r="B44" i="75"/>
  <c r="A44" i="75"/>
  <c r="G43" i="75"/>
  <c r="B43" i="75"/>
  <c r="A43" i="75"/>
  <c r="G42" i="75"/>
  <c r="B42" i="75"/>
  <c r="A42" i="75"/>
  <c r="V41" i="75"/>
  <c r="G41" i="75"/>
  <c r="B41" i="75"/>
  <c r="A41" i="75"/>
  <c r="S40" i="75"/>
  <c r="S41" i="75"/>
  <c r="S42" i="75"/>
  <c r="S43" i="75"/>
  <c r="S44" i="75"/>
  <c r="S45" i="75"/>
  <c r="S46" i="75"/>
  <c r="S47" i="75"/>
  <c r="S48" i="75"/>
  <c r="S49" i="75"/>
  <c r="S50" i="75"/>
  <c r="S51" i="75"/>
  <c r="S52" i="75"/>
  <c r="S53" i="75"/>
  <c r="S54" i="75"/>
  <c r="S55" i="75"/>
  <c r="S56" i="75"/>
  <c r="S57" i="75"/>
  <c r="S58" i="75"/>
  <c r="S59" i="75"/>
  <c r="S60" i="75"/>
  <c r="S61" i="75"/>
  <c r="S62" i="75"/>
  <c r="S63" i="75"/>
  <c r="S64" i="75"/>
  <c r="G40" i="75"/>
  <c r="B40" i="75"/>
  <c r="A40" i="75"/>
  <c r="G39" i="75"/>
  <c r="B39" i="75"/>
  <c r="A39" i="75"/>
  <c r="G38" i="75"/>
  <c r="B38" i="75"/>
  <c r="A38" i="75"/>
  <c r="G37" i="75"/>
  <c r="B37" i="75"/>
  <c r="A37" i="75"/>
  <c r="G36" i="75"/>
  <c r="B36" i="75"/>
  <c r="A36" i="75"/>
  <c r="R35" i="75"/>
  <c r="V40" i="75"/>
  <c r="Q35" i="75"/>
  <c r="G35" i="75"/>
  <c r="B35" i="75"/>
  <c r="A35" i="75"/>
  <c r="G34" i="75"/>
  <c r="B34" i="75"/>
  <c r="A34" i="75"/>
  <c r="G33" i="75"/>
  <c r="B33" i="75"/>
  <c r="A33" i="75"/>
  <c r="G32" i="75"/>
  <c r="B32" i="75"/>
  <c r="A32" i="75"/>
  <c r="G31" i="75"/>
  <c r="B31" i="75"/>
  <c r="A31" i="75"/>
  <c r="G30" i="75"/>
  <c r="B30" i="75"/>
  <c r="A30" i="75"/>
  <c r="G29" i="75"/>
  <c r="B29" i="75"/>
  <c r="A29" i="75"/>
  <c r="G28" i="75"/>
  <c r="B28" i="75"/>
  <c r="A28" i="75"/>
  <c r="G27" i="75"/>
  <c r="B27" i="75"/>
  <c r="A27" i="75"/>
  <c r="G26" i="75"/>
  <c r="B26" i="75"/>
  <c r="A26" i="75"/>
  <c r="G25" i="75"/>
  <c r="B25" i="75"/>
  <c r="A25" i="75"/>
  <c r="G24" i="75"/>
  <c r="B24" i="75"/>
  <c r="A24" i="75"/>
  <c r="G23" i="75"/>
  <c r="B23" i="75"/>
  <c r="A23" i="75"/>
  <c r="G22" i="75"/>
  <c r="B22" i="75"/>
  <c r="A22" i="75"/>
  <c r="G21" i="75"/>
  <c r="B21" i="75"/>
  <c r="A21" i="75"/>
  <c r="G20" i="75"/>
  <c r="B20" i="75"/>
  <c r="A20" i="75"/>
  <c r="G19" i="75"/>
  <c r="B19" i="75"/>
  <c r="A19" i="75"/>
  <c r="G18" i="75"/>
  <c r="B18" i="75"/>
  <c r="A18" i="75"/>
  <c r="G17" i="75"/>
  <c r="B17" i="75"/>
  <c r="A17" i="75"/>
  <c r="G16" i="75"/>
  <c r="B16" i="75"/>
  <c r="A16" i="75"/>
  <c r="G15" i="75"/>
  <c r="B15" i="75"/>
  <c r="A15" i="75"/>
  <c r="G14" i="75"/>
  <c r="B14" i="75"/>
  <c r="A14" i="75"/>
  <c r="G13" i="75"/>
  <c r="B13" i="75"/>
  <c r="A13" i="75"/>
  <c r="G12" i="75"/>
  <c r="B12" i="75"/>
  <c r="A12" i="75"/>
  <c r="G11" i="75"/>
  <c r="B11" i="75"/>
  <c r="A11" i="75"/>
  <c r="G10" i="75"/>
  <c r="B10" i="75"/>
  <c r="A10" i="75"/>
  <c r="G9" i="75"/>
  <c r="B9" i="75"/>
  <c r="A9" i="75"/>
  <c r="L8" i="75"/>
  <c r="L9" i="75"/>
  <c r="L10" i="75"/>
  <c r="L11" i="75"/>
  <c r="L12" i="75"/>
  <c r="L13" i="75"/>
  <c r="L14" i="75"/>
  <c r="L15" i="75"/>
  <c r="L16" i="75"/>
  <c r="L17" i="75"/>
  <c r="L18" i="75"/>
  <c r="L19" i="75"/>
  <c r="L20" i="75"/>
  <c r="L21" i="75"/>
  <c r="L22" i="75"/>
  <c r="L23" i="75"/>
  <c r="L24" i="75"/>
  <c r="L25" i="75"/>
  <c r="L26" i="75"/>
  <c r="L27" i="75"/>
  <c r="L28" i="75"/>
  <c r="L29" i="75"/>
  <c r="L30" i="75"/>
  <c r="L31" i="75"/>
  <c r="L32" i="75"/>
  <c r="L33" i="75"/>
  <c r="L34" i="75"/>
  <c r="L35" i="75"/>
  <c r="L36" i="75"/>
  <c r="L37" i="75"/>
  <c r="L38" i="75"/>
  <c r="L39" i="75"/>
  <c r="L40" i="75"/>
  <c r="L41" i="75"/>
  <c r="L42" i="75"/>
  <c r="L43" i="75"/>
  <c r="L44" i="75"/>
  <c r="L45" i="75"/>
  <c r="L46" i="75"/>
  <c r="L47" i="75"/>
  <c r="L48" i="75"/>
  <c r="L49" i="75"/>
  <c r="L50" i="75"/>
  <c r="L51" i="75"/>
  <c r="L52" i="75"/>
  <c r="L53" i="75"/>
  <c r="L54" i="75"/>
  <c r="L55" i="75"/>
  <c r="L56" i="75"/>
  <c r="L57" i="75"/>
  <c r="L58" i="75"/>
  <c r="L59" i="75"/>
  <c r="L60" i="75"/>
  <c r="L61" i="75"/>
  <c r="L62" i="75"/>
  <c r="L63" i="75"/>
  <c r="L64" i="75"/>
  <c r="G8" i="75"/>
  <c r="B8" i="75"/>
  <c r="A8" i="75"/>
  <c r="G7" i="75"/>
  <c r="B7" i="75"/>
  <c r="A7" i="75"/>
  <c r="G6" i="75"/>
  <c r="B6" i="75"/>
  <c r="A6" i="75"/>
  <c r="G5" i="75"/>
  <c r="G64" i="75"/>
  <c r="V45" i="75"/>
  <c r="B5" i="75"/>
  <c r="A5" i="75"/>
  <c r="G4" i="75"/>
  <c r="L4" i="75"/>
  <c r="L5" i="75"/>
  <c r="L6" i="75"/>
  <c r="L7" i="75"/>
  <c r="B4" i="75"/>
  <c r="A4" i="75"/>
  <c r="B1" i="75"/>
  <c r="Q64" i="74"/>
  <c r="O64" i="74"/>
  <c r="V1" i="74"/>
  <c r="I64" i="74"/>
  <c r="V46" i="74"/>
  <c r="H64" i="74"/>
  <c r="F64" i="74"/>
  <c r="V44" i="74"/>
  <c r="E64" i="74"/>
  <c r="D64" i="74"/>
  <c r="C64" i="74"/>
  <c r="G63" i="74"/>
  <c r="B63" i="74"/>
  <c r="A63" i="74"/>
  <c r="G62" i="74"/>
  <c r="B62" i="74"/>
  <c r="A62" i="74"/>
  <c r="G61" i="74"/>
  <c r="B61" i="74"/>
  <c r="A61" i="74"/>
  <c r="G60" i="74"/>
  <c r="B60" i="74"/>
  <c r="A60" i="74"/>
  <c r="G59" i="74"/>
  <c r="B59" i="74"/>
  <c r="A59" i="74"/>
  <c r="G58" i="74"/>
  <c r="B58" i="74"/>
  <c r="A58" i="74"/>
  <c r="G57" i="74"/>
  <c r="B57" i="74"/>
  <c r="A57" i="74"/>
  <c r="G56" i="74"/>
  <c r="B56" i="74"/>
  <c r="A56" i="74"/>
  <c r="G55" i="74"/>
  <c r="B55" i="74"/>
  <c r="A55" i="74"/>
  <c r="G54" i="74"/>
  <c r="B54" i="74"/>
  <c r="A54" i="74"/>
  <c r="G53" i="74"/>
  <c r="B53" i="74"/>
  <c r="A53" i="74"/>
  <c r="G52" i="74"/>
  <c r="B52" i="74"/>
  <c r="A52" i="74"/>
  <c r="V51" i="74"/>
  <c r="AC74" i="1"/>
  <c r="G51" i="74"/>
  <c r="B51" i="74"/>
  <c r="A51" i="74"/>
  <c r="V50" i="74"/>
  <c r="AB74" i="1"/>
  <c r="G50" i="74"/>
  <c r="B50" i="74"/>
  <c r="A50" i="74"/>
  <c r="V49" i="74"/>
  <c r="AA74" i="1"/>
  <c r="G49" i="74"/>
  <c r="B49" i="74"/>
  <c r="A49" i="74"/>
  <c r="V48" i="74"/>
  <c r="Z74" i="1"/>
  <c r="G48" i="74"/>
  <c r="B48" i="74"/>
  <c r="A48" i="74"/>
  <c r="V47" i="74"/>
  <c r="Y74" i="1"/>
  <c r="G47" i="74"/>
  <c r="B47" i="74"/>
  <c r="A47" i="74"/>
  <c r="G46" i="74"/>
  <c r="B46" i="74"/>
  <c r="A46" i="74"/>
  <c r="G45" i="74"/>
  <c r="B45" i="74"/>
  <c r="A45" i="74"/>
  <c r="G44" i="74"/>
  <c r="B44" i="74"/>
  <c r="A44" i="74"/>
  <c r="V43" i="74"/>
  <c r="G43" i="74"/>
  <c r="B43" i="74"/>
  <c r="A43" i="74"/>
  <c r="V42" i="74"/>
  <c r="G42" i="74"/>
  <c r="B42" i="74"/>
  <c r="A42" i="74"/>
  <c r="V41" i="74"/>
  <c r="G41" i="74"/>
  <c r="B41" i="74"/>
  <c r="A41" i="74"/>
  <c r="S40" i="74"/>
  <c r="S41" i="74"/>
  <c r="S42" i="74"/>
  <c r="S43" i="74"/>
  <c r="S44" i="74"/>
  <c r="S45" i="74"/>
  <c r="S46" i="74"/>
  <c r="S47" i="74"/>
  <c r="S48" i="74"/>
  <c r="S49" i="74"/>
  <c r="S50" i="74"/>
  <c r="S51" i="74"/>
  <c r="S52" i="74"/>
  <c r="S53" i="74"/>
  <c r="S54" i="74"/>
  <c r="S55" i="74"/>
  <c r="S56" i="74"/>
  <c r="S57" i="74"/>
  <c r="S58" i="74"/>
  <c r="S59" i="74"/>
  <c r="S60" i="74"/>
  <c r="S61" i="74"/>
  <c r="S62" i="74"/>
  <c r="S63" i="74"/>
  <c r="S64" i="74"/>
  <c r="V52" i="74"/>
  <c r="G40" i="74"/>
  <c r="B40" i="74"/>
  <c r="A40" i="74"/>
  <c r="G39" i="74"/>
  <c r="B39" i="74"/>
  <c r="A39" i="74"/>
  <c r="G38" i="74"/>
  <c r="B38" i="74"/>
  <c r="A38" i="74"/>
  <c r="G37" i="74"/>
  <c r="B37" i="74"/>
  <c r="A37" i="74"/>
  <c r="G36" i="74"/>
  <c r="B36" i="74"/>
  <c r="A36" i="74"/>
  <c r="R35" i="74"/>
  <c r="V40" i="74"/>
  <c r="Q35" i="74"/>
  <c r="G35" i="74"/>
  <c r="B35" i="74"/>
  <c r="A35" i="74"/>
  <c r="G34" i="74"/>
  <c r="B34" i="74"/>
  <c r="A34" i="74"/>
  <c r="G33" i="74"/>
  <c r="B33" i="74"/>
  <c r="A33" i="74"/>
  <c r="G32" i="74"/>
  <c r="B32" i="74"/>
  <c r="A32" i="74"/>
  <c r="G31" i="74"/>
  <c r="B31" i="74"/>
  <c r="A31" i="74"/>
  <c r="G30" i="74"/>
  <c r="B30" i="74"/>
  <c r="A30" i="74"/>
  <c r="G29" i="74"/>
  <c r="B29" i="74"/>
  <c r="A29" i="74"/>
  <c r="G28" i="74"/>
  <c r="B28" i="74"/>
  <c r="A28" i="74"/>
  <c r="G27" i="74"/>
  <c r="B27" i="74"/>
  <c r="A27" i="74"/>
  <c r="G26" i="74"/>
  <c r="B26" i="74"/>
  <c r="A26" i="74"/>
  <c r="G25" i="74"/>
  <c r="B25" i="74"/>
  <c r="A25" i="74"/>
  <c r="G24" i="74"/>
  <c r="B24" i="74"/>
  <c r="A24" i="74"/>
  <c r="G23" i="74"/>
  <c r="B23" i="74"/>
  <c r="A23" i="74"/>
  <c r="G22" i="74"/>
  <c r="B22" i="74"/>
  <c r="A22" i="74"/>
  <c r="G21" i="74"/>
  <c r="B21" i="74"/>
  <c r="A21" i="74"/>
  <c r="G20" i="74"/>
  <c r="B20" i="74"/>
  <c r="A20" i="74"/>
  <c r="G19" i="74"/>
  <c r="B19" i="74"/>
  <c r="A19" i="74"/>
  <c r="G18" i="74"/>
  <c r="B18" i="74"/>
  <c r="A18" i="74"/>
  <c r="G17" i="74"/>
  <c r="B17" i="74"/>
  <c r="A17" i="74"/>
  <c r="G16" i="74"/>
  <c r="B16" i="74"/>
  <c r="A16" i="74"/>
  <c r="G15" i="74"/>
  <c r="B15" i="74"/>
  <c r="A15" i="74"/>
  <c r="G14" i="74"/>
  <c r="B14" i="74"/>
  <c r="A14" i="74"/>
  <c r="G13" i="74"/>
  <c r="B13" i="74"/>
  <c r="A13" i="74"/>
  <c r="G12" i="74"/>
  <c r="B12" i="74"/>
  <c r="A12" i="74"/>
  <c r="G11" i="74"/>
  <c r="B11" i="74"/>
  <c r="A11" i="74"/>
  <c r="G10" i="74"/>
  <c r="B10" i="74"/>
  <c r="A10" i="74"/>
  <c r="G9" i="74"/>
  <c r="B9" i="74"/>
  <c r="A9" i="74"/>
  <c r="G8" i="74"/>
  <c r="B8" i="74"/>
  <c r="A8" i="74"/>
  <c r="G7" i="74"/>
  <c r="B7" i="74"/>
  <c r="A7" i="74"/>
  <c r="G6" i="74"/>
  <c r="B6" i="74"/>
  <c r="A6" i="74"/>
  <c r="G5" i="74"/>
  <c r="B5" i="74"/>
  <c r="A5" i="74"/>
  <c r="G4" i="74"/>
  <c r="B4" i="74"/>
  <c r="A4" i="74"/>
  <c r="B1" i="74"/>
  <c r="Q64" i="73"/>
  <c r="O64" i="73"/>
  <c r="I64" i="73"/>
  <c r="H64" i="73"/>
  <c r="F64" i="73"/>
  <c r="E64" i="73"/>
  <c r="V43" i="73"/>
  <c r="D64" i="73"/>
  <c r="C64" i="73"/>
  <c r="G63" i="73"/>
  <c r="B63" i="73"/>
  <c r="A63" i="73"/>
  <c r="G62" i="73"/>
  <c r="B62" i="73"/>
  <c r="A62" i="73"/>
  <c r="G61" i="73"/>
  <c r="B61" i="73"/>
  <c r="A61" i="73"/>
  <c r="G60" i="73"/>
  <c r="B60" i="73"/>
  <c r="A60" i="73"/>
  <c r="G59" i="73"/>
  <c r="B59" i="73"/>
  <c r="A59" i="73"/>
  <c r="G58" i="73"/>
  <c r="B58" i="73"/>
  <c r="A58" i="73"/>
  <c r="G57" i="73"/>
  <c r="B57" i="73"/>
  <c r="A57" i="73"/>
  <c r="G56" i="73"/>
  <c r="B56" i="73"/>
  <c r="A56" i="73"/>
  <c r="G55" i="73"/>
  <c r="B55" i="73"/>
  <c r="A55" i="73"/>
  <c r="G54" i="73"/>
  <c r="B54" i="73"/>
  <c r="A54" i="73"/>
  <c r="G53" i="73"/>
  <c r="B53" i="73"/>
  <c r="A53" i="73"/>
  <c r="G52" i="73"/>
  <c r="B52" i="73"/>
  <c r="A52" i="73"/>
  <c r="V51" i="73"/>
  <c r="AC73" i="1"/>
  <c r="G51" i="73"/>
  <c r="B51" i="73"/>
  <c r="A51" i="73"/>
  <c r="V50" i="73"/>
  <c r="AB73" i="1"/>
  <c r="G50" i="73"/>
  <c r="B50" i="73"/>
  <c r="A50" i="73"/>
  <c r="V49" i="73"/>
  <c r="AA73" i="1"/>
  <c r="G49" i="73"/>
  <c r="B49" i="73"/>
  <c r="A49" i="73"/>
  <c r="V48" i="73"/>
  <c r="Z73" i="1"/>
  <c r="G48" i="73"/>
  <c r="B48" i="73"/>
  <c r="A48" i="73"/>
  <c r="V47" i="73"/>
  <c r="Y73" i="1"/>
  <c r="G47" i="73"/>
  <c r="B47" i="73"/>
  <c r="A47" i="73"/>
  <c r="V46" i="73"/>
  <c r="G46" i="73"/>
  <c r="B46" i="73"/>
  <c r="A46" i="73"/>
  <c r="G45" i="73"/>
  <c r="B45" i="73"/>
  <c r="A45" i="73"/>
  <c r="V44" i="73"/>
  <c r="G44" i="73"/>
  <c r="B44" i="73"/>
  <c r="A44" i="73"/>
  <c r="G43" i="73"/>
  <c r="B43" i="73"/>
  <c r="A43" i="73"/>
  <c r="V42" i="73"/>
  <c r="G42" i="73"/>
  <c r="B42" i="73"/>
  <c r="A42" i="73"/>
  <c r="V41" i="73"/>
  <c r="G41" i="73"/>
  <c r="B41" i="73"/>
  <c r="A41" i="73"/>
  <c r="S40" i="73"/>
  <c r="S41" i="73"/>
  <c r="S42" i="73"/>
  <c r="S43" i="73"/>
  <c r="S44" i="73"/>
  <c r="S45" i="73"/>
  <c r="S46" i="73"/>
  <c r="S47" i="73"/>
  <c r="S48" i="73"/>
  <c r="S49" i="73"/>
  <c r="S50" i="73"/>
  <c r="S51" i="73"/>
  <c r="S52" i="73"/>
  <c r="S53" i="73"/>
  <c r="S54" i="73"/>
  <c r="S55" i="73"/>
  <c r="S56" i="73"/>
  <c r="S57" i="73"/>
  <c r="S58" i="73"/>
  <c r="S59" i="73"/>
  <c r="S60" i="73"/>
  <c r="S61" i="73"/>
  <c r="S62" i="73"/>
  <c r="S63" i="73"/>
  <c r="S64" i="73"/>
  <c r="G40" i="73"/>
  <c r="B40" i="73"/>
  <c r="A40" i="73"/>
  <c r="G39" i="73"/>
  <c r="B39" i="73"/>
  <c r="A39" i="73"/>
  <c r="G38" i="73"/>
  <c r="B38" i="73"/>
  <c r="A38" i="73"/>
  <c r="G37" i="73"/>
  <c r="B37" i="73"/>
  <c r="A37" i="73"/>
  <c r="G36" i="73"/>
  <c r="B36" i="73"/>
  <c r="A36" i="73"/>
  <c r="R35" i="73"/>
  <c r="V40" i="73"/>
  <c r="Q35" i="73"/>
  <c r="G35" i="73"/>
  <c r="B35" i="73"/>
  <c r="A35" i="73"/>
  <c r="G34" i="73"/>
  <c r="B34" i="73"/>
  <c r="A34" i="73"/>
  <c r="G33" i="73"/>
  <c r="B33" i="73"/>
  <c r="A33" i="73"/>
  <c r="G32" i="73"/>
  <c r="B32" i="73"/>
  <c r="A32" i="73"/>
  <c r="G31" i="73"/>
  <c r="B31" i="73"/>
  <c r="A31" i="73"/>
  <c r="G30" i="73"/>
  <c r="B30" i="73"/>
  <c r="A30" i="73"/>
  <c r="G29" i="73"/>
  <c r="B29" i="73"/>
  <c r="A29" i="73"/>
  <c r="G28" i="73"/>
  <c r="B28" i="73"/>
  <c r="A28" i="73"/>
  <c r="G27" i="73"/>
  <c r="B27" i="73"/>
  <c r="A27" i="73"/>
  <c r="G26" i="73"/>
  <c r="B26" i="73"/>
  <c r="A26" i="73"/>
  <c r="G25" i="73"/>
  <c r="B25" i="73"/>
  <c r="A25" i="73"/>
  <c r="G24" i="73"/>
  <c r="B24" i="73"/>
  <c r="A24" i="73"/>
  <c r="G23" i="73"/>
  <c r="B23" i="73"/>
  <c r="A23" i="73"/>
  <c r="G22" i="73"/>
  <c r="B22" i="73"/>
  <c r="A22" i="73"/>
  <c r="G21" i="73"/>
  <c r="B21" i="73"/>
  <c r="A21" i="73"/>
  <c r="G20" i="73"/>
  <c r="B20" i="73"/>
  <c r="A20" i="73"/>
  <c r="G19" i="73"/>
  <c r="B19" i="73"/>
  <c r="A19" i="73"/>
  <c r="G18" i="73"/>
  <c r="B18" i="73"/>
  <c r="A18" i="73"/>
  <c r="G17" i="73"/>
  <c r="B17" i="73"/>
  <c r="A17" i="73"/>
  <c r="G16" i="73"/>
  <c r="B16" i="73"/>
  <c r="A16" i="73"/>
  <c r="G15" i="73"/>
  <c r="B15" i="73"/>
  <c r="A15" i="73"/>
  <c r="G14" i="73"/>
  <c r="B14" i="73"/>
  <c r="A14" i="73"/>
  <c r="G13" i="73"/>
  <c r="B13" i="73"/>
  <c r="A13" i="73"/>
  <c r="G12" i="73"/>
  <c r="B12" i="73"/>
  <c r="A12" i="73"/>
  <c r="G11" i="73"/>
  <c r="B11" i="73"/>
  <c r="A11" i="73"/>
  <c r="G10" i="73"/>
  <c r="B10" i="73"/>
  <c r="A10" i="73"/>
  <c r="G9" i="73"/>
  <c r="B9" i="73"/>
  <c r="A9" i="73"/>
  <c r="G8" i="73"/>
  <c r="B8" i="73"/>
  <c r="A8" i="73"/>
  <c r="G7" i="73"/>
  <c r="B7" i="73"/>
  <c r="A7" i="73"/>
  <c r="G6" i="73"/>
  <c r="B6" i="73"/>
  <c r="A6" i="73"/>
  <c r="G5" i="73"/>
  <c r="B5" i="73"/>
  <c r="A5" i="73"/>
  <c r="G4" i="73"/>
  <c r="L4" i="73"/>
  <c r="L5" i="73"/>
  <c r="L6" i="73"/>
  <c r="L7" i="73"/>
  <c r="L8" i="73"/>
  <c r="L9" i="73"/>
  <c r="L10" i="73"/>
  <c r="L11" i="73"/>
  <c r="L12" i="73"/>
  <c r="L13" i="73"/>
  <c r="L14" i="73"/>
  <c r="L15" i="73"/>
  <c r="L16" i="73"/>
  <c r="L17" i="73"/>
  <c r="L18" i="73"/>
  <c r="L19" i="73"/>
  <c r="L20" i="73"/>
  <c r="L21" i="73"/>
  <c r="L22" i="73"/>
  <c r="L23" i="73"/>
  <c r="L24" i="73"/>
  <c r="L25" i="73"/>
  <c r="L26" i="73"/>
  <c r="L27" i="73"/>
  <c r="L28" i="73"/>
  <c r="L29" i="73"/>
  <c r="L30" i="73"/>
  <c r="L31" i="73"/>
  <c r="L32" i="73"/>
  <c r="L33" i="73"/>
  <c r="L34" i="73"/>
  <c r="L35" i="73"/>
  <c r="L36" i="73"/>
  <c r="L37" i="73"/>
  <c r="L38" i="73"/>
  <c r="L39" i="73"/>
  <c r="L40" i="73"/>
  <c r="L41" i="73"/>
  <c r="L42" i="73"/>
  <c r="L43" i="73"/>
  <c r="L44" i="73"/>
  <c r="L45" i="73"/>
  <c r="L46" i="73"/>
  <c r="L47" i="73"/>
  <c r="L48" i="73"/>
  <c r="L49" i="73"/>
  <c r="L50" i="73"/>
  <c r="L51" i="73"/>
  <c r="L52" i="73"/>
  <c r="L53" i="73"/>
  <c r="L54" i="73"/>
  <c r="L55" i="73"/>
  <c r="L56" i="73"/>
  <c r="L57" i="73"/>
  <c r="L58" i="73"/>
  <c r="L59" i="73"/>
  <c r="L60" i="73"/>
  <c r="L61" i="73"/>
  <c r="L62" i="73"/>
  <c r="L63" i="73"/>
  <c r="L64" i="73"/>
  <c r="B4" i="73"/>
  <c r="A4" i="73"/>
  <c r="V1" i="73"/>
  <c r="B1" i="73"/>
  <c r="Q64" i="72"/>
  <c r="O64" i="72"/>
  <c r="I64" i="72"/>
  <c r="V46" i="72"/>
  <c r="H64" i="72"/>
  <c r="F64" i="72"/>
  <c r="V44" i="72"/>
  <c r="E64" i="72"/>
  <c r="D64" i="72"/>
  <c r="V42" i="72"/>
  <c r="C64" i="72"/>
  <c r="G63" i="72"/>
  <c r="B63" i="72"/>
  <c r="A63" i="72"/>
  <c r="G62" i="72"/>
  <c r="B62" i="72"/>
  <c r="A62" i="72"/>
  <c r="G61" i="72"/>
  <c r="B61" i="72"/>
  <c r="A61" i="72"/>
  <c r="G60" i="72"/>
  <c r="B60" i="72"/>
  <c r="A60" i="72"/>
  <c r="G59" i="72"/>
  <c r="B59" i="72"/>
  <c r="A59" i="72"/>
  <c r="G58" i="72"/>
  <c r="B58" i="72"/>
  <c r="A58" i="72"/>
  <c r="G57" i="72"/>
  <c r="B57" i="72"/>
  <c r="A57" i="72"/>
  <c r="G56" i="72"/>
  <c r="B56" i="72"/>
  <c r="A56" i="72"/>
  <c r="G55" i="72"/>
  <c r="B55" i="72"/>
  <c r="A55" i="72"/>
  <c r="G54" i="72"/>
  <c r="B54" i="72"/>
  <c r="A54" i="72"/>
  <c r="G53" i="72"/>
  <c r="B53" i="72"/>
  <c r="A53" i="72"/>
  <c r="G52" i="72"/>
  <c r="B52" i="72"/>
  <c r="A52" i="72"/>
  <c r="V51" i="72"/>
  <c r="AC72" i="1"/>
  <c r="G51" i="72"/>
  <c r="B51" i="72"/>
  <c r="A51" i="72"/>
  <c r="V50" i="72"/>
  <c r="AB72" i="1"/>
  <c r="G50" i="72"/>
  <c r="B50" i="72"/>
  <c r="A50" i="72"/>
  <c r="V49" i="72"/>
  <c r="AA72" i="1"/>
  <c r="G49" i="72"/>
  <c r="B49" i="72"/>
  <c r="A49" i="72"/>
  <c r="V48" i="72"/>
  <c r="Z72" i="1"/>
  <c r="G48" i="72"/>
  <c r="B48" i="72"/>
  <c r="A48" i="72"/>
  <c r="V47" i="72"/>
  <c r="Y72" i="1"/>
  <c r="G47" i="72"/>
  <c r="B47" i="72"/>
  <c r="A47" i="72"/>
  <c r="G46" i="72"/>
  <c r="B46" i="72"/>
  <c r="A46" i="72"/>
  <c r="G45" i="72"/>
  <c r="B45" i="72"/>
  <c r="A45" i="72"/>
  <c r="G44" i="72"/>
  <c r="B44" i="72"/>
  <c r="A44" i="72"/>
  <c r="V43" i="72"/>
  <c r="G43" i="72"/>
  <c r="B43" i="72"/>
  <c r="A43" i="72"/>
  <c r="G42" i="72"/>
  <c r="B42" i="72"/>
  <c r="A42" i="72"/>
  <c r="V41" i="72"/>
  <c r="G41" i="72"/>
  <c r="B41" i="72"/>
  <c r="A41" i="72"/>
  <c r="V40" i="72"/>
  <c r="S40" i="72"/>
  <c r="S41" i="72"/>
  <c r="S42" i="72"/>
  <c r="S43" i="72"/>
  <c r="S44" i="72"/>
  <c r="S45" i="72"/>
  <c r="S46" i="72"/>
  <c r="S47" i="72"/>
  <c r="S48" i="72"/>
  <c r="S49" i="72"/>
  <c r="S50" i="72"/>
  <c r="S51" i="72"/>
  <c r="S52" i="72"/>
  <c r="S53" i="72"/>
  <c r="S54" i="72"/>
  <c r="S55" i="72"/>
  <c r="S56" i="72"/>
  <c r="S57" i="72"/>
  <c r="S58" i="72"/>
  <c r="S59" i="72"/>
  <c r="S60" i="72"/>
  <c r="S61" i="72"/>
  <c r="S62" i="72"/>
  <c r="S63" i="72"/>
  <c r="S64" i="72"/>
  <c r="G40" i="72"/>
  <c r="B40" i="72"/>
  <c r="A40" i="72"/>
  <c r="G39" i="72"/>
  <c r="B39" i="72"/>
  <c r="A39" i="72"/>
  <c r="G38" i="72"/>
  <c r="B38" i="72"/>
  <c r="A38" i="72"/>
  <c r="G37" i="72"/>
  <c r="B37" i="72"/>
  <c r="A37" i="72"/>
  <c r="G36" i="72"/>
  <c r="B36" i="72"/>
  <c r="A36" i="72"/>
  <c r="R35" i="72"/>
  <c r="Q35" i="72"/>
  <c r="G35" i="72"/>
  <c r="B35" i="72"/>
  <c r="A35" i="72"/>
  <c r="G34" i="72"/>
  <c r="B34" i="72"/>
  <c r="A34" i="72"/>
  <c r="G33" i="72"/>
  <c r="B33" i="72"/>
  <c r="A33" i="72"/>
  <c r="G32" i="72"/>
  <c r="B32" i="72"/>
  <c r="A32" i="72"/>
  <c r="G31" i="72"/>
  <c r="B31" i="72"/>
  <c r="A31" i="72"/>
  <c r="G30" i="72"/>
  <c r="B30" i="72"/>
  <c r="A30" i="72"/>
  <c r="G29" i="72"/>
  <c r="B29" i="72"/>
  <c r="A29" i="72"/>
  <c r="G28" i="72"/>
  <c r="B28" i="72"/>
  <c r="A28" i="72"/>
  <c r="G27" i="72"/>
  <c r="B27" i="72"/>
  <c r="A27" i="72"/>
  <c r="G26" i="72"/>
  <c r="B26" i="72"/>
  <c r="A26" i="72"/>
  <c r="G25" i="72"/>
  <c r="B25" i="72"/>
  <c r="A25" i="72"/>
  <c r="G24" i="72"/>
  <c r="B24" i="72"/>
  <c r="A24" i="72"/>
  <c r="G23" i="72"/>
  <c r="B23" i="72"/>
  <c r="A23" i="72"/>
  <c r="G22" i="72"/>
  <c r="B22" i="72"/>
  <c r="A22" i="72"/>
  <c r="G21" i="72"/>
  <c r="B21" i="72"/>
  <c r="A21" i="72"/>
  <c r="G20" i="72"/>
  <c r="B20" i="72"/>
  <c r="A20" i="72"/>
  <c r="G19" i="72"/>
  <c r="B19" i="72"/>
  <c r="A19" i="72"/>
  <c r="G18" i="72"/>
  <c r="B18" i="72"/>
  <c r="A18" i="72"/>
  <c r="G17" i="72"/>
  <c r="B17" i="72"/>
  <c r="A17" i="72"/>
  <c r="G16" i="72"/>
  <c r="B16" i="72"/>
  <c r="A16" i="72"/>
  <c r="G15" i="72"/>
  <c r="B15" i="72"/>
  <c r="A15" i="72"/>
  <c r="G14" i="72"/>
  <c r="B14" i="72"/>
  <c r="A14" i="72"/>
  <c r="G13" i="72"/>
  <c r="B13" i="72"/>
  <c r="A13" i="72"/>
  <c r="G12" i="72"/>
  <c r="B12" i="72"/>
  <c r="A12" i="72"/>
  <c r="G11" i="72"/>
  <c r="B11" i="72"/>
  <c r="A11" i="72"/>
  <c r="G10" i="72"/>
  <c r="B10" i="72"/>
  <c r="A10" i="72"/>
  <c r="G9" i="72"/>
  <c r="B9" i="72"/>
  <c r="A9" i="72"/>
  <c r="G8" i="72"/>
  <c r="B8" i="72"/>
  <c r="A8" i="72"/>
  <c r="G7" i="72"/>
  <c r="B7" i="72"/>
  <c r="A7" i="72"/>
  <c r="G6" i="72"/>
  <c r="B6" i="72"/>
  <c r="A6" i="72"/>
  <c r="G5" i="72"/>
  <c r="B5" i="72"/>
  <c r="A5" i="72"/>
  <c r="G4" i="72"/>
  <c r="G64" i="72"/>
  <c r="V45" i="72"/>
  <c r="B4" i="72"/>
  <c r="A4" i="72"/>
  <c r="B1" i="72"/>
  <c r="Q64" i="71"/>
  <c r="O64" i="71"/>
  <c r="I64" i="71"/>
  <c r="H64" i="71"/>
  <c r="F64" i="71"/>
  <c r="E64" i="71"/>
  <c r="V43" i="71"/>
  <c r="D64" i="71"/>
  <c r="C64" i="71"/>
  <c r="G63" i="71"/>
  <c r="B63" i="71"/>
  <c r="A63" i="71"/>
  <c r="G62" i="71"/>
  <c r="B62" i="71"/>
  <c r="A62" i="71"/>
  <c r="G61" i="71"/>
  <c r="B61" i="71"/>
  <c r="A61" i="71"/>
  <c r="G60" i="71"/>
  <c r="B60" i="71"/>
  <c r="A60" i="71"/>
  <c r="G59" i="71"/>
  <c r="B59" i="71"/>
  <c r="A59" i="71"/>
  <c r="G58" i="71"/>
  <c r="B58" i="71"/>
  <c r="A58" i="71"/>
  <c r="G57" i="71"/>
  <c r="B57" i="71"/>
  <c r="A57" i="71"/>
  <c r="G56" i="71"/>
  <c r="B56" i="71"/>
  <c r="A56" i="71"/>
  <c r="G55" i="71"/>
  <c r="B55" i="71"/>
  <c r="A55" i="71"/>
  <c r="G54" i="71"/>
  <c r="B54" i="71"/>
  <c r="A54" i="71"/>
  <c r="G53" i="71"/>
  <c r="B53" i="71"/>
  <c r="A53" i="71"/>
  <c r="G52" i="71"/>
  <c r="B52" i="71"/>
  <c r="A52" i="71"/>
  <c r="V51" i="71"/>
  <c r="AC71" i="1"/>
  <c r="G51" i="71"/>
  <c r="B51" i="71"/>
  <c r="A51" i="71"/>
  <c r="V50" i="71"/>
  <c r="AB71" i="1"/>
  <c r="G50" i="71"/>
  <c r="B50" i="71"/>
  <c r="A50" i="71"/>
  <c r="V49" i="71"/>
  <c r="AA71" i="1"/>
  <c r="G49" i="71"/>
  <c r="B49" i="71"/>
  <c r="A49" i="71"/>
  <c r="V48" i="71"/>
  <c r="Z71" i="1"/>
  <c r="G48" i="71"/>
  <c r="B48" i="71"/>
  <c r="A48" i="71"/>
  <c r="V47" i="71"/>
  <c r="Y71" i="1"/>
  <c r="G47" i="71"/>
  <c r="B47" i="71"/>
  <c r="A47" i="71"/>
  <c r="V46" i="71"/>
  <c r="G46" i="71"/>
  <c r="B46" i="71"/>
  <c r="A46" i="71"/>
  <c r="G45" i="71"/>
  <c r="B45" i="71"/>
  <c r="A45" i="71"/>
  <c r="V44" i="71"/>
  <c r="G44" i="71"/>
  <c r="B44" i="71"/>
  <c r="A44" i="71"/>
  <c r="G43" i="71"/>
  <c r="B43" i="71"/>
  <c r="A43" i="71"/>
  <c r="V42" i="71"/>
  <c r="S42" i="71"/>
  <c r="S43" i="71"/>
  <c r="S44" i="71"/>
  <c r="S45" i="71"/>
  <c r="S46" i="71"/>
  <c r="S47" i="71"/>
  <c r="S48" i="71"/>
  <c r="S49" i="71"/>
  <c r="S50" i="71"/>
  <c r="S51" i="71"/>
  <c r="S52" i="71"/>
  <c r="S53" i="71"/>
  <c r="S54" i="71"/>
  <c r="S55" i="71"/>
  <c r="S56" i="71"/>
  <c r="S57" i="71"/>
  <c r="S58" i="71"/>
  <c r="S59" i="71"/>
  <c r="S60" i="71"/>
  <c r="S61" i="71"/>
  <c r="S62" i="71"/>
  <c r="S63" i="71"/>
  <c r="S64" i="71"/>
  <c r="G42" i="71"/>
  <c r="B42" i="71"/>
  <c r="A42" i="71"/>
  <c r="V41" i="71"/>
  <c r="S41" i="71"/>
  <c r="G41" i="71"/>
  <c r="B41" i="71"/>
  <c r="A41" i="71"/>
  <c r="V40" i="71"/>
  <c r="S40" i="71"/>
  <c r="G40" i="71"/>
  <c r="B40" i="71"/>
  <c r="A40" i="71"/>
  <c r="G39" i="71"/>
  <c r="B39" i="71"/>
  <c r="A39" i="71"/>
  <c r="G38" i="71"/>
  <c r="B38" i="71"/>
  <c r="A38" i="71"/>
  <c r="G37" i="71"/>
  <c r="B37" i="71"/>
  <c r="A37" i="71"/>
  <c r="G36" i="71"/>
  <c r="B36" i="71"/>
  <c r="A36" i="71"/>
  <c r="R35" i="71"/>
  <c r="Q35" i="71"/>
  <c r="G35" i="71"/>
  <c r="B35" i="71"/>
  <c r="A35" i="71"/>
  <c r="G34" i="71"/>
  <c r="B34" i="71"/>
  <c r="A34" i="71"/>
  <c r="G33" i="71"/>
  <c r="B33" i="71"/>
  <c r="A33" i="71"/>
  <c r="G32" i="71"/>
  <c r="B32" i="71"/>
  <c r="A32" i="71"/>
  <c r="G31" i="71"/>
  <c r="B31" i="71"/>
  <c r="A31" i="71"/>
  <c r="G30" i="71"/>
  <c r="B30" i="71"/>
  <c r="A30" i="71"/>
  <c r="G29" i="71"/>
  <c r="B29" i="71"/>
  <c r="A29" i="71"/>
  <c r="G28" i="71"/>
  <c r="B28" i="71"/>
  <c r="A28" i="71"/>
  <c r="G27" i="71"/>
  <c r="B27" i="71"/>
  <c r="A27" i="71"/>
  <c r="G26" i="71"/>
  <c r="B26" i="71"/>
  <c r="A26" i="71"/>
  <c r="G25" i="71"/>
  <c r="B25" i="71"/>
  <c r="A25" i="71"/>
  <c r="G24" i="71"/>
  <c r="B24" i="71"/>
  <c r="A24" i="71"/>
  <c r="G23" i="71"/>
  <c r="B23" i="71"/>
  <c r="A23" i="71"/>
  <c r="G22" i="71"/>
  <c r="B22" i="71"/>
  <c r="A22" i="71"/>
  <c r="G21" i="71"/>
  <c r="B21" i="71"/>
  <c r="A21" i="71"/>
  <c r="G20" i="71"/>
  <c r="B20" i="71"/>
  <c r="A20" i="71"/>
  <c r="G19" i="71"/>
  <c r="B19" i="71"/>
  <c r="A19" i="71"/>
  <c r="G18" i="71"/>
  <c r="B18" i="71"/>
  <c r="A18" i="71"/>
  <c r="G17" i="71"/>
  <c r="B17" i="71"/>
  <c r="A17" i="71"/>
  <c r="G16" i="71"/>
  <c r="B16" i="71"/>
  <c r="A16" i="71"/>
  <c r="G15" i="71"/>
  <c r="B15" i="71"/>
  <c r="A15" i="71"/>
  <c r="G14" i="71"/>
  <c r="B14" i="71"/>
  <c r="A14" i="71"/>
  <c r="G13" i="71"/>
  <c r="B13" i="71"/>
  <c r="A13" i="71"/>
  <c r="G12" i="71"/>
  <c r="B12" i="71"/>
  <c r="A12" i="71"/>
  <c r="G11" i="71"/>
  <c r="B11" i="71"/>
  <c r="A11" i="71"/>
  <c r="G10" i="71"/>
  <c r="B10" i="71"/>
  <c r="A10" i="71"/>
  <c r="G9" i="71"/>
  <c r="B9" i="71"/>
  <c r="A9" i="71"/>
  <c r="G8" i="71"/>
  <c r="B8" i="71"/>
  <c r="A8" i="71"/>
  <c r="G7" i="71"/>
  <c r="B7" i="71"/>
  <c r="A7" i="71"/>
  <c r="G6" i="71"/>
  <c r="B6" i="71"/>
  <c r="A6" i="71"/>
  <c r="G5" i="71"/>
  <c r="G64" i="71"/>
  <c r="V45" i="71"/>
  <c r="B5" i="71"/>
  <c r="A5" i="71"/>
  <c r="L4" i="71"/>
  <c r="L5" i="71"/>
  <c r="L6" i="71"/>
  <c r="L7" i="71"/>
  <c r="L8" i="71"/>
  <c r="L9" i="71"/>
  <c r="L10" i="71"/>
  <c r="L11" i="71"/>
  <c r="L12" i="71"/>
  <c r="L13" i="71"/>
  <c r="L14" i="71"/>
  <c r="L15" i="71"/>
  <c r="L16" i="71"/>
  <c r="L17" i="71"/>
  <c r="L18" i="71"/>
  <c r="L19" i="71"/>
  <c r="L20" i="71"/>
  <c r="L21" i="71"/>
  <c r="L22" i="71"/>
  <c r="L23" i="71"/>
  <c r="L24" i="71"/>
  <c r="L25" i="71"/>
  <c r="L26" i="71"/>
  <c r="L27" i="71"/>
  <c r="L28" i="71"/>
  <c r="L29" i="71"/>
  <c r="L30" i="71"/>
  <c r="L31" i="71"/>
  <c r="L32" i="71"/>
  <c r="L33" i="71"/>
  <c r="L34" i="71"/>
  <c r="L35" i="71"/>
  <c r="L36" i="71"/>
  <c r="L37" i="71"/>
  <c r="L38" i="71"/>
  <c r="L39" i="71"/>
  <c r="L40" i="71"/>
  <c r="L41" i="71"/>
  <c r="L42" i="71"/>
  <c r="L43" i="71"/>
  <c r="L44" i="71"/>
  <c r="L45" i="71"/>
  <c r="L46" i="71"/>
  <c r="L47" i="71"/>
  <c r="L48" i="71"/>
  <c r="L49" i="71"/>
  <c r="L50" i="71"/>
  <c r="L51" i="71"/>
  <c r="L52" i="71"/>
  <c r="L53" i="71"/>
  <c r="L54" i="71"/>
  <c r="L55" i="71"/>
  <c r="L56" i="71"/>
  <c r="L57" i="71"/>
  <c r="L58" i="71"/>
  <c r="L59" i="71"/>
  <c r="L60" i="71"/>
  <c r="L61" i="71"/>
  <c r="L62" i="71"/>
  <c r="L63" i="71"/>
  <c r="L64" i="71"/>
  <c r="G4" i="71"/>
  <c r="B4" i="71"/>
  <c r="A4" i="71"/>
  <c r="B1" i="71"/>
  <c r="Q64" i="70"/>
  <c r="O64" i="70"/>
  <c r="I64" i="70"/>
  <c r="V46" i="70"/>
  <c r="H64" i="70"/>
  <c r="F64" i="70"/>
  <c r="E64" i="70"/>
  <c r="D64" i="70"/>
  <c r="C64" i="70"/>
  <c r="G63" i="70"/>
  <c r="B63" i="70"/>
  <c r="A63" i="70"/>
  <c r="G62" i="70"/>
  <c r="B62" i="70"/>
  <c r="A62" i="70"/>
  <c r="G61" i="70"/>
  <c r="B61" i="70"/>
  <c r="A61" i="70"/>
  <c r="G60" i="70"/>
  <c r="B60" i="70"/>
  <c r="A60" i="70"/>
  <c r="G59" i="70"/>
  <c r="B59" i="70"/>
  <c r="A59" i="70"/>
  <c r="G58" i="70"/>
  <c r="B58" i="70"/>
  <c r="A58" i="70"/>
  <c r="G57" i="70"/>
  <c r="B57" i="70"/>
  <c r="A57" i="70"/>
  <c r="G56" i="70"/>
  <c r="B56" i="70"/>
  <c r="A56" i="70"/>
  <c r="G55" i="70"/>
  <c r="B55" i="70"/>
  <c r="A55" i="70"/>
  <c r="G54" i="70"/>
  <c r="B54" i="70"/>
  <c r="A54" i="70"/>
  <c r="G53" i="70"/>
  <c r="B53" i="70"/>
  <c r="A53" i="70"/>
  <c r="G52" i="70"/>
  <c r="B52" i="70"/>
  <c r="A52" i="70"/>
  <c r="V51" i="70"/>
  <c r="AC70" i="1"/>
  <c r="G51" i="70"/>
  <c r="B51" i="70"/>
  <c r="A51" i="70"/>
  <c r="V50" i="70"/>
  <c r="AB70" i="1"/>
  <c r="G50" i="70"/>
  <c r="B50" i="70"/>
  <c r="A50" i="70"/>
  <c r="V49" i="70"/>
  <c r="AA70" i="1"/>
  <c r="G49" i="70"/>
  <c r="B49" i="70"/>
  <c r="A49" i="70"/>
  <c r="V48" i="70"/>
  <c r="Z70" i="1"/>
  <c r="G48" i="70"/>
  <c r="B48" i="70"/>
  <c r="A48" i="70"/>
  <c r="V47" i="70"/>
  <c r="Y70" i="1"/>
  <c r="G47" i="70"/>
  <c r="B47" i="70"/>
  <c r="A47" i="70"/>
  <c r="G46" i="70"/>
  <c r="B46" i="70"/>
  <c r="A46" i="70"/>
  <c r="G45" i="70"/>
  <c r="B45" i="70"/>
  <c r="A45" i="70"/>
  <c r="V44" i="70"/>
  <c r="G44" i="70"/>
  <c r="B44" i="70"/>
  <c r="A44" i="70"/>
  <c r="V43" i="70"/>
  <c r="G43" i="70"/>
  <c r="B43" i="70"/>
  <c r="A43" i="70"/>
  <c r="V42" i="70"/>
  <c r="G42" i="70"/>
  <c r="B42" i="70"/>
  <c r="A42" i="70"/>
  <c r="V41" i="70"/>
  <c r="G41" i="70"/>
  <c r="B41" i="70"/>
  <c r="A41" i="70"/>
  <c r="V40" i="70"/>
  <c r="S40" i="70"/>
  <c r="S41" i="70"/>
  <c r="S42" i="70"/>
  <c r="S43" i="70"/>
  <c r="S44" i="70"/>
  <c r="S45" i="70"/>
  <c r="S46" i="70"/>
  <c r="S47" i="70"/>
  <c r="S48" i="70"/>
  <c r="S49" i="70"/>
  <c r="S50" i="70"/>
  <c r="S51" i="70"/>
  <c r="S52" i="70"/>
  <c r="S53" i="70"/>
  <c r="S54" i="70"/>
  <c r="S55" i="70"/>
  <c r="S56" i="70"/>
  <c r="S57" i="70"/>
  <c r="S58" i="70"/>
  <c r="S59" i="70"/>
  <c r="S60" i="70"/>
  <c r="S61" i="70"/>
  <c r="S62" i="70"/>
  <c r="S63" i="70"/>
  <c r="S64" i="70"/>
  <c r="V52" i="70"/>
  <c r="G40" i="70"/>
  <c r="B40" i="70"/>
  <c r="A40" i="70"/>
  <c r="G39" i="70"/>
  <c r="B39" i="70"/>
  <c r="A39" i="70"/>
  <c r="G38" i="70"/>
  <c r="B38" i="70"/>
  <c r="A38" i="70"/>
  <c r="G37" i="70"/>
  <c r="B37" i="70"/>
  <c r="A37" i="70"/>
  <c r="G36" i="70"/>
  <c r="B36" i="70"/>
  <c r="A36" i="70"/>
  <c r="R35" i="70"/>
  <c r="Q35" i="70"/>
  <c r="G35" i="70"/>
  <c r="B35" i="70"/>
  <c r="A35" i="70"/>
  <c r="G34" i="70"/>
  <c r="B34" i="70"/>
  <c r="A34" i="70"/>
  <c r="G33" i="70"/>
  <c r="B33" i="70"/>
  <c r="A33" i="70"/>
  <c r="G32" i="70"/>
  <c r="B32" i="70"/>
  <c r="A32" i="70"/>
  <c r="G31" i="70"/>
  <c r="B31" i="70"/>
  <c r="A31" i="70"/>
  <c r="G30" i="70"/>
  <c r="B30" i="70"/>
  <c r="A30" i="70"/>
  <c r="G29" i="70"/>
  <c r="B29" i="70"/>
  <c r="A29" i="70"/>
  <c r="G28" i="70"/>
  <c r="B28" i="70"/>
  <c r="A28" i="70"/>
  <c r="G27" i="70"/>
  <c r="B27" i="70"/>
  <c r="A27" i="70"/>
  <c r="G26" i="70"/>
  <c r="B26" i="70"/>
  <c r="A26" i="70"/>
  <c r="G25" i="70"/>
  <c r="B25" i="70"/>
  <c r="A25" i="70"/>
  <c r="G24" i="70"/>
  <c r="B24" i="70"/>
  <c r="A24" i="70"/>
  <c r="G23" i="70"/>
  <c r="B23" i="70"/>
  <c r="A23" i="70"/>
  <c r="G22" i="70"/>
  <c r="B22" i="70"/>
  <c r="A22" i="70"/>
  <c r="G21" i="70"/>
  <c r="B21" i="70"/>
  <c r="A21" i="70"/>
  <c r="G20" i="70"/>
  <c r="B20" i="70"/>
  <c r="A20" i="70"/>
  <c r="G19" i="70"/>
  <c r="B19" i="70"/>
  <c r="A19" i="70"/>
  <c r="G18" i="70"/>
  <c r="B18" i="70"/>
  <c r="A18" i="70"/>
  <c r="G17" i="70"/>
  <c r="B17" i="70"/>
  <c r="A17" i="70"/>
  <c r="G16" i="70"/>
  <c r="B16" i="70"/>
  <c r="A16" i="70"/>
  <c r="G15" i="70"/>
  <c r="B15" i="70"/>
  <c r="A15" i="70"/>
  <c r="G14" i="70"/>
  <c r="B14" i="70"/>
  <c r="A14" i="70"/>
  <c r="G13" i="70"/>
  <c r="B13" i="70"/>
  <c r="A13" i="70"/>
  <c r="G12" i="70"/>
  <c r="B12" i="70"/>
  <c r="A12" i="70"/>
  <c r="G11" i="70"/>
  <c r="B11" i="70"/>
  <c r="A11" i="70"/>
  <c r="G10" i="70"/>
  <c r="B10" i="70"/>
  <c r="A10" i="70"/>
  <c r="G9" i="70"/>
  <c r="B9" i="70"/>
  <c r="A9" i="70"/>
  <c r="G8" i="70"/>
  <c r="B8" i="70"/>
  <c r="A8" i="70"/>
  <c r="G7" i="70"/>
  <c r="B7" i="70"/>
  <c r="A7" i="70"/>
  <c r="G6" i="70"/>
  <c r="B6" i="70"/>
  <c r="A6" i="70"/>
  <c r="G5" i="70"/>
  <c r="L5" i="70"/>
  <c r="L6" i="70"/>
  <c r="L7" i="70"/>
  <c r="L8" i="70"/>
  <c r="L9" i="70"/>
  <c r="L10" i="70"/>
  <c r="L11" i="70"/>
  <c r="L12" i="70"/>
  <c r="L13" i="70"/>
  <c r="L14" i="70"/>
  <c r="L15" i="70"/>
  <c r="L16" i="70"/>
  <c r="L17" i="70"/>
  <c r="L18" i="70"/>
  <c r="L19" i="70"/>
  <c r="L20" i="70"/>
  <c r="L21" i="70"/>
  <c r="L22" i="70"/>
  <c r="L23" i="70"/>
  <c r="L24" i="70"/>
  <c r="L25" i="70"/>
  <c r="L26" i="70"/>
  <c r="L27" i="70"/>
  <c r="L28" i="70"/>
  <c r="L29" i="70"/>
  <c r="L30" i="70"/>
  <c r="L31" i="70"/>
  <c r="L32" i="70"/>
  <c r="L33" i="70"/>
  <c r="L34" i="70"/>
  <c r="L35" i="70"/>
  <c r="L36" i="70"/>
  <c r="L37" i="70"/>
  <c r="L38" i="70"/>
  <c r="L39" i="70"/>
  <c r="L40" i="70"/>
  <c r="L41" i="70"/>
  <c r="L42" i="70"/>
  <c r="L43" i="70"/>
  <c r="L44" i="70"/>
  <c r="L45" i="70"/>
  <c r="L46" i="70"/>
  <c r="L47" i="70"/>
  <c r="L48" i="70"/>
  <c r="L49" i="70"/>
  <c r="L50" i="70"/>
  <c r="L51" i="70"/>
  <c r="L52" i="70"/>
  <c r="L53" i="70"/>
  <c r="L54" i="70"/>
  <c r="L55" i="70"/>
  <c r="L56" i="70"/>
  <c r="L57" i="70"/>
  <c r="L58" i="70"/>
  <c r="L59" i="70"/>
  <c r="L60" i="70"/>
  <c r="L61" i="70"/>
  <c r="L62" i="70"/>
  <c r="L63" i="70"/>
  <c r="L64" i="70"/>
  <c r="B5" i="70"/>
  <c r="A5" i="70"/>
  <c r="L4" i="70"/>
  <c r="G4" i="70"/>
  <c r="B4" i="70"/>
  <c r="A4" i="70"/>
  <c r="V1" i="70"/>
  <c r="B1" i="70"/>
  <c r="Q64" i="69"/>
  <c r="O64" i="69"/>
  <c r="I64" i="69"/>
  <c r="H64" i="69"/>
  <c r="F64" i="69"/>
  <c r="E64" i="69"/>
  <c r="V43" i="69"/>
  <c r="D64" i="69"/>
  <c r="V42" i="69"/>
  <c r="C64" i="69"/>
  <c r="V41" i="69"/>
  <c r="G63" i="69"/>
  <c r="B63" i="69"/>
  <c r="A63" i="69"/>
  <c r="G62" i="69"/>
  <c r="B62" i="69"/>
  <c r="A62" i="69"/>
  <c r="G61" i="69"/>
  <c r="B61" i="69"/>
  <c r="A61" i="69"/>
  <c r="G60" i="69"/>
  <c r="B60" i="69"/>
  <c r="A60" i="69"/>
  <c r="G59" i="69"/>
  <c r="B59" i="69"/>
  <c r="A59" i="69"/>
  <c r="G58" i="69"/>
  <c r="B58" i="69"/>
  <c r="A58" i="69"/>
  <c r="G57" i="69"/>
  <c r="B57" i="69"/>
  <c r="A57" i="69"/>
  <c r="G56" i="69"/>
  <c r="B56" i="69"/>
  <c r="A56" i="69"/>
  <c r="G55" i="69"/>
  <c r="B55" i="69"/>
  <c r="A55" i="69"/>
  <c r="G54" i="69"/>
  <c r="B54" i="69"/>
  <c r="A54" i="69"/>
  <c r="G53" i="69"/>
  <c r="B53" i="69"/>
  <c r="A53" i="69"/>
  <c r="G52" i="69"/>
  <c r="B52" i="69"/>
  <c r="A52" i="69"/>
  <c r="V51" i="69"/>
  <c r="AC69" i="1"/>
  <c r="G51" i="69"/>
  <c r="B51" i="69"/>
  <c r="A51" i="69"/>
  <c r="V50" i="69"/>
  <c r="AB69" i="1"/>
  <c r="G50" i="69"/>
  <c r="B50" i="69"/>
  <c r="A50" i="69"/>
  <c r="V49" i="69"/>
  <c r="AA69" i="1"/>
  <c r="G49" i="69"/>
  <c r="B49" i="69"/>
  <c r="A49" i="69"/>
  <c r="V48" i="69"/>
  <c r="Z69" i="1"/>
  <c r="G48" i="69"/>
  <c r="B48" i="69"/>
  <c r="A48" i="69"/>
  <c r="V47" i="69"/>
  <c r="Y69" i="1"/>
  <c r="G47" i="69"/>
  <c r="B47" i="69"/>
  <c r="A47" i="69"/>
  <c r="V46" i="69"/>
  <c r="G46" i="69"/>
  <c r="B46" i="69"/>
  <c r="A46" i="69"/>
  <c r="G45" i="69"/>
  <c r="B45" i="69"/>
  <c r="A45" i="69"/>
  <c r="V44" i="69"/>
  <c r="G44" i="69"/>
  <c r="B44" i="69"/>
  <c r="A44" i="69"/>
  <c r="G43" i="69"/>
  <c r="B43" i="69"/>
  <c r="A43" i="69"/>
  <c r="G42" i="69"/>
  <c r="B42" i="69"/>
  <c r="A42" i="69"/>
  <c r="G41" i="69"/>
  <c r="B41" i="69"/>
  <c r="A41" i="69"/>
  <c r="S40" i="69"/>
  <c r="S41" i="69"/>
  <c r="S42" i="69"/>
  <c r="S43" i="69"/>
  <c r="S44" i="69"/>
  <c r="S45" i="69"/>
  <c r="S46" i="69"/>
  <c r="S47" i="69"/>
  <c r="S48" i="69"/>
  <c r="S49" i="69"/>
  <c r="S50" i="69"/>
  <c r="S51" i="69"/>
  <c r="S52" i="69"/>
  <c r="S53" i="69"/>
  <c r="S54" i="69"/>
  <c r="S55" i="69"/>
  <c r="S56" i="69"/>
  <c r="S57" i="69"/>
  <c r="S58" i="69"/>
  <c r="S59" i="69"/>
  <c r="S60" i="69"/>
  <c r="S61" i="69"/>
  <c r="S62" i="69"/>
  <c r="S63" i="69"/>
  <c r="S64" i="69"/>
  <c r="G40" i="69"/>
  <c r="B40" i="69"/>
  <c r="A40" i="69"/>
  <c r="G39" i="69"/>
  <c r="B39" i="69"/>
  <c r="A39" i="69"/>
  <c r="G38" i="69"/>
  <c r="B38" i="69"/>
  <c r="A38" i="69"/>
  <c r="G37" i="69"/>
  <c r="B37" i="69"/>
  <c r="A37" i="69"/>
  <c r="G36" i="69"/>
  <c r="B36" i="69"/>
  <c r="A36" i="69"/>
  <c r="R35" i="69"/>
  <c r="V40" i="69"/>
  <c r="Q35" i="69"/>
  <c r="G35" i="69"/>
  <c r="B35" i="69"/>
  <c r="A35" i="69"/>
  <c r="G34" i="69"/>
  <c r="B34" i="69"/>
  <c r="A34" i="69"/>
  <c r="G33" i="69"/>
  <c r="B33" i="69"/>
  <c r="A33" i="69"/>
  <c r="G32" i="69"/>
  <c r="B32" i="69"/>
  <c r="A32" i="69"/>
  <c r="G31" i="69"/>
  <c r="B31" i="69"/>
  <c r="A31" i="69"/>
  <c r="G30" i="69"/>
  <c r="B30" i="69"/>
  <c r="A30" i="69"/>
  <c r="G29" i="69"/>
  <c r="B29" i="69"/>
  <c r="A29" i="69"/>
  <c r="G28" i="69"/>
  <c r="B28" i="69"/>
  <c r="A28" i="69"/>
  <c r="G27" i="69"/>
  <c r="B27" i="69"/>
  <c r="A27" i="69"/>
  <c r="G26" i="69"/>
  <c r="B26" i="69"/>
  <c r="A26" i="69"/>
  <c r="G25" i="69"/>
  <c r="B25" i="69"/>
  <c r="A25" i="69"/>
  <c r="G24" i="69"/>
  <c r="B24" i="69"/>
  <c r="A24" i="69"/>
  <c r="G23" i="69"/>
  <c r="B23" i="69"/>
  <c r="A23" i="69"/>
  <c r="G22" i="69"/>
  <c r="B22" i="69"/>
  <c r="A22" i="69"/>
  <c r="G21" i="69"/>
  <c r="B21" i="69"/>
  <c r="A21" i="69"/>
  <c r="G20" i="69"/>
  <c r="B20" i="69"/>
  <c r="A20" i="69"/>
  <c r="G19" i="69"/>
  <c r="B19" i="69"/>
  <c r="A19" i="69"/>
  <c r="G18" i="69"/>
  <c r="B18" i="69"/>
  <c r="A18" i="69"/>
  <c r="G17" i="69"/>
  <c r="B17" i="69"/>
  <c r="A17" i="69"/>
  <c r="G16" i="69"/>
  <c r="B16" i="69"/>
  <c r="A16" i="69"/>
  <c r="G15" i="69"/>
  <c r="B15" i="69"/>
  <c r="A15" i="69"/>
  <c r="G14" i="69"/>
  <c r="B14" i="69"/>
  <c r="A14" i="69"/>
  <c r="G13" i="69"/>
  <c r="B13" i="69"/>
  <c r="A13" i="69"/>
  <c r="G12" i="69"/>
  <c r="B12" i="69"/>
  <c r="A12" i="69"/>
  <c r="G11" i="69"/>
  <c r="B11" i="69"/>
  <c r="A11" i="69"/>
  <c r="G10" i="69"/>
  <c r="B10" i="69"/>
  <c r="A10" i="69"/>
  <c r="G9" i="69"/>
  <c r="B9" i="69"/>
  <c r="A9" i="69"/>
  <c r="G8" i="69"/>
  <c r="B8" i="69"/>
  <c r="A8" i="69"/>
  <c r="G7" i="69"/>
  <c r="B7" i="69"/>
  <c r="A7" i="69"/>
  <c r="G6" i="69"/>
  <c r="B6" i="69"/>
  <c r="A6" i="69"/>
  <c r="G5" i="69"/>
  <c r="B5" i="69"/>
  <c r="A5" i="69"/>
  <c r="G4" i="69"/>
  <c r="G64" i="69"/>
  <c r="V45" i="69"/>
  <c r="B4" i="69"/>
  <c r="A4" i="69"/>
  <c r="B1" i="69"/>
  <c r="Q64" i="68"/>
  <c r="O64" i="68"/>
  <c r="I64" i="68"/>
  <c r="V46" i="68"/>
  <c r="H64" i="68"/>
  <c r="F64" i="68"/>
  <c r="E64" i="68"/>
  <c r="D64" i="68"/>
  <c r="C64" i="68"/>
  <c r="G63" i="68"/>
  <c r="B63" i="68"/>
  <c r="G62" i="68"/>
  <c r="B62" i="68"/>
  <c r="A62" i="68"/>
  <c r="G61" i="68"/>
  <c r="B61" i="68"/>
  <c r="A61" i="68"/>
  <c r="G60" i="68"/>
  <c r="B60" i="68"/>
  <c r="A60" i="68"/>
  <c r="G59" i="68"/>
  <c r="B59" i="68"/>
  <c r="A59" i="68"/>
  <c r="G58" i="68"/>
  <c r="B58" i="68"/>
  <c r="A58" i="68"/>
  <c r="G57" i="68"/>
  <c r="B57" i="68"/>
  <c r="A57" i="68"/>
  <c r="G56" i="68"/>
  <c r="B56" i="68"/>
  <c r="A56" i="68"/>
  <c r="G55" i="68"/>
  <c r="B55" i="68"/>
  <c r="A55" i="68"/>
  <c r="G54" i="68"/>
  <c r="B54" i="68"/>
  <c r="A54" i="68"/>
  <c r="G53" i="68"/>
  <c r="B53" i="68"/>
  <c r="A53" i="68"/>
  <c r="G52" i="68"/>
  <c r="B52" i="68"/>
  <c r="A52" i="68"/>
  <c r="V51" i="68"/>
  <c r="AC68" i="1"/>
  <c r="G51" i="68"/>
  <c r="B51" i="68"/>
  <c r="A51" i="68"/>
  <c r="V50" i="68"/>
  <c r="AB68" i="1"/>
  <c r="G50" i="68"/>
  <c r="B50" i="68"/>
  <c r="A50" i="68"/>
  <c r="V49" i="68"/>
  <c r="AA68" i="1"/>
  <c r="G49" i="68"/>
  <c r="B49" i="68"/>
  <c r="A49" i="68"/>
  <c r="V48" i="68"/>
  <c r="Z68" i="1"/>
  <c r="G48" i="68"/>
  <c r="B48" i="68"/>
  <c r="A48" i="68"/>
  <c r="V47" i="68"/>
  <c r="Y68" i="1"/>
  <c r="G47" i="68"/>
  <c r="B47" i="68"/>
  <c r="A47" i="68"/>
  <c r="G46" i="68"/>
  <c r="B46" i="68"/>
  <c r="A46" i="68"/>
  <c r="G45" i="68"/>
  <c r="B45" i="68"/>
  <c r="A45" i="68"/>
  <c r="V44" i="68"/>
  <c r="G44" i="68"/>
  <c r="B44" i="68"/>
  <c r="A44" i="68"/>
  <c r="V43" i="68"/>
  <c r="G43" i="68"/>
  <c r="B43" i="68"/>
  <c r="A43" i="68"/>
  <c r="V42" i="68"/>
  <c r="G42" i="68"/>
  <c r="B42" i="68"/>
  <c r="A42" i="68"/>
  <c r="V41" i="68"/>
  <c r="G41" i="68"/>
  <c r="B41" i="68"/>
  <c r="A41" i="68"/>
  <c r="V40" i="68"/>
  <c r="S40" i="68"/>
  <c r="S41" i="68"/>
  <c r="S42" i="68"/>
  <c r="S43" i="68"/>
  <c r="S44" i="68"/>
  <c r="S45" i="68"/>
  <c r="S46" i="68"/>
  <c r="S47" i="68"/>
  <c r="S48" i="68"/>
  <c r="S49" i="68"/>
  <c r="S50" i="68"/>
  <c r="S51" i="68"/>
  <c r="S52" i="68"/>
  <c r="S53" i="68"/>
  <c r="S54" i="68"/>
  <c r="S55" i="68"/>
  <c r="S56" i="68"/>
  <c r="S57" i="68"/>
  <c r="S58" i="68"/>
  <c r="S59" i="68"/>
  <c r="S60" i="68"/>
  <c r="S61" i="68"/>
  <c r="S62" i="68"/>
  <c r="S63" i="68"/>
  <c r="S64" i="68"/>
  <c r="V52" i="68"/>
  <c r="G40" i="68"/>
  <c r="B40" i="68"/>
  <c r="A40" i="68"/>
  <c r="G39" i="68"/>
  <c r="B39" i="68"/>
  <c r="A39" i="68"/>
  <c r="G38" i="68"/>
  <c r="B38" i="68"/>
  <c r="A38" i="68"/>
  <c r="G37" i="68"/>
  <c r="B37" i="68"/>
  <c r="A37" i="68"/>
  <c r="G36" i="68"/>
  <c r="B36" i="68"/>
  <c r="A36" i="68"/>
  <c r="R35" i="68"/>
  <c r="Q35" i="68"/>
  <c r="G35" i="68"/>
  <c r="B35" i="68"/>
  <c r="A35" i="68"/>
  <c r="G34" i="68"/>
  <c r="B34" i="68"/>
  <c r="A34" i="68"/>
  <c r="G33" i="68"/>
  <c r="B33" i="68"/>
  <c r="A33" i="68"/>
  <c r="G32" i="68"/>
  <c r="B32" i="68"/>
  <c r="A32" i="68"/>
  <c r="G31" i="68"/>
  <c r="B31" i="68"/>
  <c r="A31" i="68"/>
  <c r="G30" i="68"/>
  <c r="B30" i="68"/>
  <c r="A30" i="68"/>
  <c r="G29" i="68"/>
  <c r="B29" i="68"/>
  <c r="A29" i="68"/>
  <c r="G28" i="68"/>
  <c r="B28" i="68"/>
  <c r="A28" i="68"/>
  <c r="G27" i="68"/>
  <c r="B27" i="68"/>
  <c r="A27" i="68"/>
  <c r="G26" i="68"/>
  <c r="B26" i="68"/>
  <c r="A26" i="68"/>
  <c r="G25" i="68"/>
  <c r="B25" i="68"/>
  <c r="A25" i="68"/>
  <c r="G24" i="68"/>
  <c r="B24" i="68"/>
  <c r="A24" i="68"/>
  <c r="G23" i="68"/>
  <c r="B23" i="68"/>
  <c r="A23" i="68"/>
  <c r="G22" i="68"/>
  <c r="B22" i="68"/>
  <c r="A22" i="68"/>
  <c r="G21" i="68"/>
  <c r="B21" i="68"/>
  <c r="A21" i="68"/>
  <c r="G20" i="68"/>
  <c r="B20" i="68"/>
  <c r="A20" i="68"/>
  <c r="G19" i="68"/>
  <c r="B19" i="68"/>
  <c r="A19" i="68"/>
  <c r="G18" i="68"/>
  <c r="B18" i="68"/>
  <c r="A18" i="68"/>
  <c r="G17" i="68"/>
  <c r="B17" i="68"/>
  <c r="A17" i="68"/>
  <c r="G16" i="68"/>
  <c r="B16" i="68"/>
  <c r="A16" i="68"/>
  <c r="G15" i="68"/>
  <c r="B15" i="68"/>
  <c r="A15" i="68"/>
  <c r="G14" i="68"/>
  <c r="B14" i="68"/>
  <c r="A14" i="68"/>
  <c r="G13" i="68"/>
  <c r="B13" i="68"/>
  <c r="A13" i="68"/>
  <c r="G12" i="68"/>
  <c r="B12" i="68"/>
  <c r="A12" i="68"/>
  <c r="G11" i="68"/>
  <c r="B11" i="68"/>
  <c r="A11" i="68"/>
  <c r="G10" i="68"/>
  <c r="B10" i="68"/>
  <c r="A10" i="68"/>
  <c r="G9" i="68"/>
  <c r="B9" i="68"/>
  <c r="A9" i="68"/>
  <c r="G8" i="68"/>
  <c r="B8" i="68"/>
  <c r="A8" i="68"/>
  <c r="G7" i="68"/>
  <c r="B7" i="68"/>
  <c r="A7" i="68"/>
  <c r="G6" i="68"/>
  <c r="B6" i="68"/>
  <c r="A6" i="68"/>
  <c r="G5" i="68"/>
  <c r="L5" i="68"/>
  <c r="L6" i="68"/>
  <c r="L7" i="68"/>
  <c r="L8" i="68"/>
  <c r="L9" i="68"/>
  <c r="L10" i="68"/>
  <c r="L11" i="68"/>
  <c r="L12" i="68"/>
  <c r="L13" i="68"/>
  <c r="L14" i="68"/>
  <c r="L15" i="68"/>
  <c r="L16" i="68"/>
  <c r="L17" i="68"/>
  <c r="L18" i="68"/>
  <c r="L19" i="68"/>
  <c r="L20" i="68"/>
  <c r="L21" i="68"/>
  <c r="L22" i="68"/>
  <c r="L23" i="68"/>
  <c r="L24" i="68"/>
  <c r="L25" i="68"/>
  <c r="L26" i="68"/>
  <c r="L27" i="68"/>
  <c r="L28" i="68"/>
  <c r="L29" i="68"/>
  <c r="L30" i="68"/>
  <c r="L31" i="68"/>
  <c r="L32" i="68"/>
  <c r="L33" i="68"/>
  <c r="L34" i="68"/>
  <c r="L35" i="68"/>
  <c r="L36" i="68"/>
  <c r="L37" i="68"/>
  <c r="L38" i="68"/>
  <c r="L39" i="68"/>
  <c r="L40" i="68"/>
  <c r="L41" i="68"/>
  <c r="L42" i="68"/>
  <c r="L43" i="68"/>
  <c r="L44" i="68"/>
  <c r="L45" i="68"/>
  <c r="L46" i="68"/>
  <c r="L47" i="68"/>
  <c r="L48" i="68"/>
  <c r="L49" i="68"/>
  <c r="L50" i="68"/>
  <c r="L51" i="68"/>
  <c r="L52" i="68"/>
  <c r="L53" i="68"/>
  <c r="L54" i="68"/>
  <c r="L55" i="68"/>
  <c r="L56" i="68"/>
  <c r="L57" i="68"/>
  <c r="L58" i="68"/>
  <c r="L59" i="68"/>
  <c r="L60" i="68"/>
  <c r="L61" i="68"/>
  <c r="L62" i="68"/>
  <c r="L63" i="68"/>
  <c r="L64" i="68"/>
  <c r="B5" i="68"/>
  <c r="A5" i="68"/>
  <c r="L4" i="68"/>
  <c r="G4" i="68"/>
  <c r="B4" i="68"/>
  <c r="A4" i="68"/>
  <c r="V1" i="68"/>
  <c r="B1" i="68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5" i="20"/>
  <c r="B6" i="20"/>
  <c r="B7" i="20"/>
  <c r="B8" i="20"/>
  <c r="B9" i="20"/>
  <c r="B10" i="20"/>
  <c r="B11" i="20"/>
  <c r="B12" i="20"/>
  <c r="B13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5" i="18"/>
  <c r="B6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5" i="33"/>
  <c r="B6" i="33"/>
  <c r="B7" i="33"/>
  <c r="B8" i="33"/>
  <c r="B9" i="33"/>
  <c r="B10" i="33"/>
  <c r="B11" i="33"/>
  <c r="B12" i="33"/>
  <c r="B13" i="33"/>
  <c r="B14" i="33"/>
  <c r="B15" i="33"/>
  <c r="B16" i="33"/>
  <c r="B17" i="33"/>
  <c r="B18" i="33"/>
  <c r="B19" i="33"/>
  <c r="B20" i="33"/>
  <c r="B21" i="33"/>
  <c r="B22" i="33"/>
  <c r="B23" i="33"/>
  <c r="B24" i="33"/>
  <c r="B25" i="33"/>
  <c r="B26" i="33"/>
  <c r="B27" i="33"/>
  <c r="B28" i="33"/>
  <c r="B29" i="33"/>
  <c r="B30" i="33"/>
  <c r="B31" i="33"/>
  <c r="B32" i="33"/>
  <c r="B33" i="33"/>
  <c r="B34" i="33"/>
  <c r="B35" i="33"/>
  <c r="B36" i="33"/>
  <c r="B37" i="33"/>
  <c r="B38" i="33"/>
  <c r="B39" i="33"/>
  <c r="B40" i="33"/>
  <c r="B41" i="33"/>
  <c r="B42" i="33"/>
  <c r="B43" i="33"/>
  <c r="B44" i="33"/>
  <c r="B45" i="33"/>
  <c r="B46" i="33"/>
  <c r="B47" i="33"/>
  <c r="B48" i="33"/>
  <c r="B49" i="33"/>
  <c r="B50" i="33"/>
  <c r="B51" i="33"/>
  <c r="B52" i="33"/>
  <c r="B53" i="33"/>
  <c r="B54" i="33"/>
  <c r="B55" i="33"/>
  <c r="B56" i="33"/>
  <c r="B57" i="33"/>
  <c r="B58" i="33"/>
  <c r="B59" i="33"/>
  <c r="B60" i="33"/>
  <c r="B61" i="33"/>
  <c r="B62" i="33"/>
  <c r="B63" i="33"/>
  <c r="B5" i="32"/>
  <c r="B6" i="32"/>
  <c r="B7" i="32"/>
  <c r="B8" i="32"/>
  <c r="B9" i="32"/>
  <c r="B10" i="32"/>
  <c r="B11" i="32"/>
  <c r="B12" i="32"/>
  <c r="B13" i="32"/>
  <c r="B14" i="32"/>
  <c r="B15" i="32"/>
  <c r="B16" i="32"/>
  <c r="B17" i="32"/>
  <c r="B18" i="32"/>
  <c r="B19" i="32"/>
  <c r="B20" i="32"/>
  <c r="B21" i="32"/>
  <c r="B22" i="32"/>
  <c r="B23" i="32"/>
  <c r="B24" i="32"/>
  <c r="B25" i="32"/>
  <c r="B26" i="32"/>
  <c r="B27" i="32"/>
  <c r="B28" i="32"/>
  <c r="B29" i="32"/>
  <c r="B30" i="32"/>
  <c r="B31" i="32"/>
  <c r="B32" i="32"/>
  <c r="B33" i="32"/>
  <c r="B34" i="32"/>
  <c r="B35" i="32"/>
  <c r="B36" i="32"/>
  <c r="B37" i="32"/>
  <c r="B38" i="32"/>
  <c r="B39" i="32"/>
  <c r="B40" i="32"/>
  <c r="B41" i="32"/>
  <c r="B42" i="32"/>
  <c r="B43" i="32"/>
  <c r="B44" i="32"/>
  <c r="B45" i="32"/>
  <c r="B46" i="32"/>
  <c r="B47" i="32"/>
  <c r="B48" i="32"/>
  <c r="B49" i="32"/>
  <c r="B50" i="32"/>
  <c r="B51" i="32"/>
  <c r="B52" i="32"/>
  <c r="B53" i="32"/>
  <c r="B54" i="32"/>
  <c r="B55" i="32"/>
  <c r="B56" i="32"/>
  <c r="B57" i="32"/>
  <c r="B58" i="32"/>
  <c r="B59" i="32"/>
  <c r="B60" i="32"/>
  <c r="B61" i="32"/>
  <c r="B62" i="32"/>
  <c r="B63" i="32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37" i="31"/>
  <c r="B38" i="31"/>
  <c r="B39" i="31"/>
  <c r="B40" i="31"/>
  <c r="B41" i="31"/>
  <c r="B42" i="31"/>
  <c r="B43" i="31"/>
  <c r="B44" i="31"/>
  <c r="B45" i="31"/>
  <c r="B46" i="31"/>
  <c r="B47" i="31"/>
  <c r="B48" i="31"/>
  <c r="B49" i="31"/>
  <c r="B50" i="31"/>
  <c r="B51" i="31"/>
  <c r="B52" i="31"/>
  <c r="B53" i="31"/>
  <c r="B54" i="31"/>
  <c r="B55" i="31"/>
  <c r="B56" i="31"/>
  <c r="B57" i="31"/>
  <c r="B58" i="31"/>
  <c r="B59" i="31"/>
  <c r="B60" i="31"/>
  <c r="B61" i="31"/>
  <c r="B62" i="31"/>
  <c r="B63" i="31"/>
  <c r="B5" i="30"/>
  <c r="B6" i="30"/>
  <c r="B7" i="30"/>
  <c r="B8" i="30"/>
  <c r="B10" i="30"/>
  <c r="B11" i="30"/>
  <c r="B12" i="30"/>
  <c r="B13" i="30"/>
  <c r="B14" i="30"/>
  <c r="B15" i="30"/>
  <c r="B16" i="30"/>
  <c r="B17" i="30"/>
  <c r="B18" i="30"/>
  <c r="B19" i="30"/>
  <c r="B20" i="30"/>
  <c r="B21" i="30"/>
  <c r="B22" i="30"/>
  <c r="B23" i="30"/>
  <c r="B24" i="30"/>
  <c r="B25" i="30"/>
  <c r="B26" i="30"/>
  <c r="B27" i="30"/>
  <c r="B28" i="30"/>
  <c r="B29" i="30"/>
  <c r="B30" i="30"/>
  <c r="B31" i="30"/>
  <c r="B32" i="30"/>
  <c r="B33" i="30"/>
  <c r="B34" i="30"/>
  <c r="B35" i="30"/>
  <c r="B36" i="30"/>
  <c r="B37" i="30"/>
  <c r="B38" i="30"/>
  <c r="B39" i="30"/>
  <c r="B40" i="30"/>
  <c r="B41" i="30"/>
  <c r="B42" i="30"/>
  <c r="B43" i="30"/>
  <c r="B44" i="30"/>
  <c r="B45" i="30"/>
  <c r="B46" i="30"/>
  <c r="B47" i="30"/>
  <c r="B48" i="30"/>
  <c r="B49" i="30"/>
  <c r="B50" i="30"/>
  <c r="B51" i="30"/>
  <c r="B52" i="30"/>
  <c r="B53" i="30"/>
  <c r="B54" i="30"/>
  <c r="B55" i="30"/>
  <c r="B56" i="30"/>
  <c r="B57" i="30"/>
  <c r="B58" i="30"/>
  <c r="B59" i="30"/>
  <c r="B60" i="30"/>
  <c r="B61" i="30"/>
  <c r="B62" i="30"/>
  <c r="B63" i="30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B38" i="29"/>
  <c r="B39" i="29"/>
  <c r="B40" i="29"/>
  <c r="B41" i="29"/>
  <c r="B42" i="29"/>
  <c r="B43" i="29"/>
  <c r="B44" i="29"/>
  <c r="B45" i="29"/>
  <c r="B46" i="29"/>
  <c r="B47" i="29"/>
  <c r="B48" i="29"/>
  <c r="B49" i="29"/>
  <c r="B50" i="29"/>
  <c r="B51" i="29"/>
  <c r="B52" i="29"/>
  <c r="B53" i="29"/>
  <c r="B54" i="29"/>
  <c r="B55" i="29"/>
  <c r="B56" i="29"/>
  <c r="B57" i="29"/>
  <c r="B58" i="29"/>
  <c r="B59" i="29"/>
  <c r="B60" i="29"/>
  <c r="B61" i="29"/>
  <c r="B62" i="29"/>
  <c r="B63" i="29"/>
  <c r="B5" i="28"/>
  <c r="B6" i="28"/>
  <c r="B7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B20" i="28"/>
  <c r="B21" i="28"/>
  <c r="B22" i="28"/>
  <c r="B23" i="28"/>
  <c r="B24" i="28"/>
  <c r="B25" i="28"/>
  <c r="B26" i="28"/>
  <c r="B27" i="28"/>
  <c r="B28" i="28"/>
  <c r="B29" i="28"/>
  <c r="B30" i="28"/>
  <c r="B31" i="28"/>
  <c r="B32" i="28"/>
  <c r="B33" i="28"/>
  <c r="B34" i="28"/>
  <c r="B35" i="28"/>
  <c r="B36" i="28"/>
  <c r="B37" i="28"/>
  <c r="B38" i="28"/>
  <c r="B39" i="28"/>
  <c r="B40" i="28"/>
  <c r="B41" i="28"/>
  <c r="B42" i="28"/>
  <c r="B43" i="28"/>
  <c r="B44" i="28"/>
  <c r="B45" i="28"/>
  <c r="B46" i="28"/>
  <c r="B47" i="28"/>
  <c r="B48" i="28"/>
  <c r="B49" i="28"/>
  <c r="B50" i="28"/>
  <c r="B51" i="28"/>
  <c r="B52" i="28"/>
  <c r="B53" i="28"/>
  <c r="B54" i="28"/>
  <c r="B55" i="28"/>
  <c r="B56" i="28"/>
  <c r="B57" i="28"/>
  <c r="B58" i="28"/>
  <c r="B59" i="28"/>
  <c r="B60" i="28"/>
  <c r="B61" i="28"/>
  <c r="B62" i="28"/>
  <c r="B63" i="28"/>
  <c r="B5" i="27"/>
  <c r="B6" i="27"/>
  <c r="B7" i="27"/>
  <c r="B8" i="27"/>
  <c r="B9" i="27"/>
  <c r="B10" i="27"/>
  <c r="B11" i="27"/>
  <c r="B12" i="27"/>
  <c r="B13" i="27"/>
  <c r="B14" i="27"/>
  <c r="B15" i="27"/>
  <c r="B16" i="27"/>
  <c r="B17" i="27"/>
  <c r="B18" i="27"/>
  <c r="B19" i="27"/>
  <c r="B20" i="27"/>
  <c r="B21" i="27"/>
  <c r="B22" i="27"/>
  <c r="B23" i="27"/>
  <c r="B24" i="27"/>
  <c r="B25" i="27"/>
  <c r="B26" i="27"/>
  <c r="B27" i="27"/>
  <c r="B28" i="27"/>
  <c r="B29" i="27"/>
  <c r="B30" i="27"/>
  <c r="B31" i="27"/>
  <c r="B32" i="27"/>
  <c r="B33" i="27"/>
  <c r="B34" i="27"/>
  <c r="B35" i="27"/>
  <c r="B36" i="27"/>
  <c r="B37" i="27"/>
  <c r="B38" i="27"/>
  <c r="B39" i="27"/>
  <c r="B40" i="27"/>
  <c r="B41" i="27"/>
  <c r="B42" i="27"/>
  <c r="B43" i="27"/>
  <c r="B44" i="27"/>
  <c r="B45" i="27"/>
  <c r="B46" i="27"/>
  <c r="B47" i="27"/>
  <c r="B48" i="27"/>
  <c r="B49" i="27"/>
  <c r="B50" i="27"/>
  <c r="B51" i="27"/>
  <c r="B52" i="27"/>
  <c r="B53" i="27"/>
  <c r="B54" i="27"/>
  <c r="B55" i="27"/>
  <c r="B56" i="27"/>
  <c r="B57" i="27"/>
  <c r="B58" i="27"/>
  <c r="B59" i="27"/>
  <c r="B60" i="27"/>
  <c r="B61" i="27"/>
  <c r="B62" i="27"/>
  <c r="B63" i="27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5" i="25"/>
  <c r="B6" i="25"/>
  <c r="B7" i="25"/>
  <c r="B8" i="25"/>
  <c r="B9" i="25"/>
  <c r="B10" i="25"/>
  <c r="B11" i="25"/>
  <c r="B12" i="25"/>
  <c r="B13" i="25"/>
  <c r="B14" i="25"/>
  <c r="B15" i="25"/>
  <c r="B16" i="25"/>
  <c r="B17" i="25"/>
  <c r="B18" i="25"/>
  <c r="B19" i="25"/>
  <c r="B20" i="25"/>
  <c r="B21" i="25"/>
  <c r="B22" i="25"/>
  <c r="B23" i="25"/>
  <c r="B24" i="25"/>
  <c r="B25" i="25"/>
  <c r="B26" i="25"/>
  <c r="B27" i="25"/>
  <c r="B28" i="25"/>
  <c r="B29" i="25"/>
  <c r="B30" i="25"/>
  <c r="B31" i="25"/>
  <c r="B32" i="25"/>
  <c r="B33" i="25"/>
  <c r="B34" i="25"/>
  <c r="B35" i="25"/>
  <c r="B36" i="25"/>
  <c r="B37" i="25"/>
  <c r="B38" i="25"/>
  <c r="B39" i="25"/>
  <c r="B40" i="25"/>
  <c r="B41" i="25"/>
  <c r="B42" i="25"/>
  <c r="B43" i="25"/>
  <c r="B44" i="25"/>
  <c r="B45" i="25"/>
  <c r="B46" i="25"/>
  <c r="B47" i="25"/>
  <c r="B48" i="25"/>
  <c r="B49" i="25"/>
  <c r="B50" i="25"/>
  <c r="B51" i="25"/>
  <c r="B52" i="25"/>
  <c r="B53" i="25"/>
  <c r="B54" i="25"/>
  <c r="B55" i="25"/>
  <c r="B56" i="25"/>
  <c r="B57" i="25"/>
  <c r="B58" i="25"/>
  <c r="B59" i="25"/>
  <c r="B60" i="25"/>
  <c r="B61" i="25"/>
  <c r="B62" i="25"/>
  <c r="B63" i="25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4" i="24"/>
  <c r="B35" i="24"/>
  <c r="B36" i="24"/>
  <c r="B37" i="24"/>
  <c r="B38" i="24"/>
  <c r="B39" i="24"/>
  <c r="B40" i="24"/>
  <c r="B41" i="24"/>
  <c r="B42" i="24"/>
  <c r="B43" i="24"/>
  <c r="B44" i="24"/>
  <c r="B45" i="24"/>
  <c r="B46" i="24"/>
  <c r="B47" i="24"/>
  <c r="B48" i="24"/>
  <c r="B49" i="24"/>
  <c r="B50" i="24"/>
  <c r="B51" i="24"/>
  <c r="B52" i="24"/>
  <c r="B53" i="24"/>
  <c r="B54" i="24"/>
  <c r="B55" i="24"/>
  <c r="B56" i="24"/>
  <c r="B57" i="24"/>
  <c r="B58" i="24"/>
  <c r="B59" i="24"/>
  <c r="B60" i="24"/>
  <c r="B61" i="24"/>
  <c r="B62" i="24"/>
  <c r="B63" i="24"/>
  <c r="B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8" i="23"/>
  <c r="B39" i="23"/>
  <c r="B40" i="23"/>
  <c r="B41" i="23"/>
  <c r="B42" i="23"/>
  <c r="B43" i="23"/>
  <c r="B44" i="23"/>
  <c r="B45" i="23"/>
  <c r="B46" i="23"/>
  <c r="B47" i="23"/>
  <c r="B48" i="23"/>
  <c r="B49" i="23"/>
  <c r="B50" i="23"/>
  <c r="B51" i="23"/>
  <c r="B52" i="23"/>
  <c r="B53" i="23"/>
  <c r="B54" i="23"/>
  <c r="B55" i="23"/>
  <c r="B56" i="23"/>
  <c r="B57" i="23"/>
  <c r="B58" i="23"/>
  <c r="B59" i="23"/>
  <c r="B60" i="23"/>
  <c r="B61" i="23"/>
  <c r="B62" i="23"/>
  <c r="B63" i="23"/>
  <c r="B5" i="42"/>
  <c r="B6" i="42"/>
  <c r="B7" i="42"/>
  <c r="B8" i="42"/>
  <c r="B9" i="42"/>
  <c r="B10" i="42"/>
  <c r="B11" i="42"/>
  <c r="B12" i="42"/>
  <c r="B13" i="42"/>
  <c r="B14" i="42"/>
  <c r="B15" i="42"/>
  <c r="B16" i="42"/>
  <c r="B17" i="42"/>
  <c r="B18" i="42"/>
  <c r="B19" i="42"/>
  <c r="B20" i="42"/>
  <c r="B21" i="42"/>
  <c r="B22" i="42"/>
  <c r="B23" i="42"/>
  <c r="B24" i="42"/>
  <c r="B25" i="42"/>
  <c r="B26" i="42"/>
  <c r="B27" i="42"/>
  <c r="B28" i="42"/>
  <c r="B29" i="42"/>
  <c r="B30" i="42"/>
  <c r="B31" i="42"/>
  <c r="B32" i="42"/>
  <c r="B33" i="42"/>
  <c r="B34" i="42"/>
  <c r="B35" i="42"/>
  <c r="B36" i="42"/>
  <c r="B37" i="42"/>
  <c r="B38" i="42"/>
  <c r="B39" i="42"/>
  <c r="B40" i="42"/>
  <c r="B41" i="42"/>
  <c r="B42" i="42"/>
  <c r="B43" i="42"/>
  <c r="B44" i="42"/>
  <c r="B45" i="42"/>
  <c r="B46" i="42"/>
  <c r="B47" i="42"/>
  <c r="B48" i="42"/>
  <c r="B49" i="42"/>
  <c r="B50" i="42"/>
  <c r="B51" i="42"/>
  <c r="B52" i="42"/>
  <c r="B53" i="42"/>
  <c r="B54" i="42"/>
  <c r="B55" i="42"/>
  <c r="B56" i="42"/>
  <c r="B57" i="42"/>
  <c r="B58" i="42"/>
  <c r="B59" i="42"/>
  <c r="B60" i="42"/>
  <c r="B61" i="42"/>
  <c r="B62" i="42"/>
  <c r="B63" i="42"/>
  <c r="B5" i="41"/>
  <c r="B6" i="41"/>
  <c r="B7" i="41"/>
  <c r="B8" i="41"/>
  <c r="B9" i="41"/>
  <c r="B10" i="41"/>
  <c r="B11" i="41"/>
  <c r="B12" i="41"/>
  <c r="B13" i="41"/>
  <c r="B14" i="41"/>
  <c r="B15" i="41"/>
  <c r="B16" i="41"/>
  <c r="B17" i="41"/>
  <c r="B18" i="41"/>
  <c r="B19" i="41"/>
  <c r="B20" i="41"/>
  <c r="B21" i="41"/>
  <c r="B22" i="41"/>
  <c r="B23" i="41"/>
  <c r="B24" i="41"/>
  <c r="B25" i="41"/>
  <c r="B26" i="41"/>
  <c r="B27" i="41"/>
  <c r="B28" i="41"/>
  <c r="B29" i="41"/>
  <c r="B30" i="41"/>
  <c r="B31" i="41"/>
  <c r="B32" i="41"/>
  <c r="B33" i="41"/>
  <c r="B34" i="41"/>
  <c r="B35" i="41"/>
  <c r="B36" i="41"/>
  <c r="B37" i="41"/>
  <c r="B38" i="41"/>
  <c r="B39" i="41"/>
  <c r="B40" i="41"/>
  <c r="B41" i="41"/>
  <c r="B42" i="41"/>
  <c r="B43" i="41"/>
  <c r="B44" i="41"/>
  <c r="B45" i="41"/>
  <c r="B46" i="41"/>
  <c r="B47" i="41"/>
  <c r="B48" i="41"/>
  <c r="B49" i="41"/>
  <c r="B50" i="41"/>
  <c r="B51" i="41"/>
  <c r="B52" i="41"/>
  <c r="B53" i="41"/>
  <c r="B54" i="41"/>
  <c r="B55" i="41"/>
  <c r="B56" i="41"/>
  <c r="B57" i="41"/>
  <c r="B58" i="41"/>
  <c r="B59" i="41"/>
  <c r="B60" i="41"/>
  <c r="B61" i="41"/>
  <c r="B62" i="41"/>
  <c r="B63" i="41"/>
  <c r="B5" i="40"/>
  <c r="B6" i="40"/>
  <c r="B7" i="40"/>
  <c r="B8" i="40"/>
  <c r="B9" i="40"/>
  <c r="B10" i="40"/>
  <c r="B11" i="40"/>
  <c r="B12" i="40"/>
  <c r="B13" i="40"/>
  <c r="B14" i="40"/>
  <c r="B15" i="40"/>
  <c r="B16" i="40"/>
  <c r="B17" i="40"/>
  <c r="B18" i="40"/>
  <c r="B19" i="40"/>
  <c r="B20" i="40"/>
  <c r="B21" i="40"/>
  <c r="B22" i="40"/>
  <c r="B23" i="40"/>
  <c r="B24" i="40"/>
  <c r="B25" i="40"/>
  <c r="B26" i="40"/>
  <c r="B27" i="40"/>
  <c r="B28" i="40"/>
  <c r="B29" i="40"/>
  <c r="B30" i="40"/>
  <c r="B31" i="40"/>
  <c r="B32" i="40"/>
  <c r="B33" i="40"/>
  <c r="B34" i="40"/>
  <c r="B35" i="40"/>
  <c r="B36" i="40"/>
  <c r="B37" i="40"/>
  <c r="B38" i="40"/>
  <c r="B39" i="40"/>
  <c r="B40" i="40"/>
  <c r="B41" i="40"/>
  <c r="B42" i="40"/>
  <c r="B43" i="40"/>
  <c r="B44" i="40"/>
  <c r="B45" i="40"/>
  <c r="B46" i="40"/>
  <c r="B47" i="40"/>
  <c r="B48" i="40"/>
  <c r="B49" i="40"/>
  <c r="B50" i="40"/>
  <c r="B51" i="40"/>
  <c r="B52" i="40"/>
  <c r="B53" i="40"/>
  <c r="B54" i="40"/>
  <c r="B55" i="40"/>
  <c r="B56" i="40"/>
  <c r="B57" i="40"/>
  <c r="B58" i="40"/>
  <c r="B59" i="40"/>
  <c r="B60" i="40"/>
  <c r="B61" i="40"/>
  <c r="B62" i="40"/>
  <c r="B63" i="40"/>
  <c r="B5" i="39"/>
  <c r="B6" i="39"/>
  <c r="B7" i="39"/>
  <c r="B8" i="39"/>
  <c r="B9" i="39"/>
  <c r="B10" i="39"/>
  <c r="B11" i="39"/>
  <c r="B12" i="39"/>
  <c r="B13" i="39"/>
  <c r="B14" i="39"/>
  <c r="B15" i="39"/>
  <c r="B16" i="39"/>
  <c r="B17" i="39"/>
  <c r="B18" i="39"/>
  <c r="B19" i="39"/>
  <c r="B20" i="39"/>
  <c r="B21" i="39"/>
  <c r="B22" i="39"/>
  <c r="B23" i="39"/>
  <c r="B24" i="39"/>
  <c r="B25" i="39"/>
  <c r="B26" i="39"/>
  <c r="B27" i="39"/>
  <c r="B28" i="39"/>
  <c r="B29" i="39"/>
  <c r="B30" i="39"/>
  <c r="B31" i="39"/>
  <c r="B32" i="39"/>
  <c r="B33" i="39"/>
  <c r="B34" i="39"/>
  <c r="B35" i="39"/>
  <c r="B36" i="39"/>
  <c r="B37" i="39"/>
  <c r="B38" i="39"/>
  <c r="B39" i="39"/>
  <c r="B40" i="39"/>
  <c r="B41" i="39"/>
  <c r="B42" i="39"/>
  <c r="B43" i="39"/>
  <c r="B44" i="39"/>
  <c r="B45" i="39"/>
  <c r="B46" i="39"/>
  <c r="B47" i="39"/>
  <c r="B48" i="39"/>
  <c r="B49" i="39"/>
  <c r="B50" i="39"/>
  <c r="B51" i="39"/>
  <c r="B52" i="39"/>
  <c r="B53" i="39"/>
  <c r="B54" i="39"/>
  <c r="B55" i="39"/>
  <c r="B56" i="39"/>
  <c r="B57" i="39"/>
  <c r="B58" i="39"/>
  <c r="B59" i="39"/>
  <c r="B60" i="39"/>
  <c r="B61" i="39"/>
  <c r="B62" i="39"/>
  <c r="B63" i="39"/>
  <c r="B5" i="38"/>
  <c r="B6" i="38"/>
  <c r="B7" i="38"/>
  <c r="B8" i="38"/>
  <c r="B9" i="38"/>
  <c r="B10" i="38"/>
  <c r="B11" i="38"/>
  <c r="B12" i="38"/>
  <c r="B13" i="38"/>
  <c r="B14" i="38"/>
  <c r="B15" i="38"/>
  <c r="B16" i="38"/>
  <c r="B17" i="38"/>
  <c r="B18" i="38"/>
  <c r="B19" i="38"/>
  <c r="B20" i="38"/>
  <c r="B21" i="38"/>
  <c r="B22" i="38"/>
  <c r="B23" i="38"/>
  <c r="B24" i="38"/>
  <c r="B25" i="38"/>
  <c r="B26" i="38"/>
  <c r="B27" i="38"/>
  <c r="B28" i="38"/>
  <c r="B29" i="38"/>
  <c r="B30" i="38"/>
  <c r="B31" i="38"/>
  <c r="B32" i="38"/>
  <c r="B33" i="38"/>
  <c r="B34" i="38"/>
  <c r="B35" i="38"/>
  <c r="B36" i="38"/>
  <c r="B37" i="38"/>
  <c r="B38" i="38"/>
  <c r="B39" i="38"/>
  <c r="B40" i="38"/>
  <c r="B41" i="38"/>
  <c r="B42" i="38"/>
  <c r="B43" i="38"/>
  <c r="B44" i="38"/>
  <c r="B45" i="38"/>
  <c r="B46" i="38"/>
  <c r="B47" i="38"/>
  <c r="B48" i="38"/>
  <c r="B49" i="38"/>
  <c r="B50" i="38"/>
  <c r="B51" i="38"/>
  <c r="B52" i="38"/>
  <c r="B53" i="38"/>
  <c r="B54" i="38"/>
  <c r="B55" i="38"/>
  <c r="B56" i="38"/>
  <c r="B57" i="38"/>
  <c r="B58" i="38"/>
  <c r="B59" i="38"/>
  <c r="B60" i="38"/>
  <c r="B61" i="38"/>
  <c r="B62" i="38"/>
  <c r="B63" i="38"/>
  <c r="B5" i="37"/>
  <c r="B6" i="37"/>
  <c r="B7" i="37"/>
  <c r="B8" i="37"/>
  <c r="B9" i="37"/>
  <c r="B10" i="37"/>
  <c r="B11" i="37"/>
  <c r="B12" i="37"/>
  <c r="B13" i="37"/>
  <c r="B14" i="37"/>
  <c r="B15" i="37"/>
  <c r="B16" i="37"/>
  <c r="B17" i="37"/>
  <c r="B18" i="37"/>
  <c r="B19" i="37"/>
  <c r="B20" i="37"/>
  <c r="B21" i="37"/>
  <c r="B22" i="37"/>
  <c r="B23" i="37"/>
  <c r="B24" i="37"/>
  <c r="B25" i="37"/>
  <c r="B26" i="37"/>
  <c r="B27" i="37"/>
  <c r="B28" i="37"/>
  <c r="B29" i="37"/>
  <c r="B30" i="37"/>
  <c r="B31" i="37"/>
  <c r="B32" i="37"/>
  <c r="B33" i="37"/>
  <c r="B34" i="37"/>
  <c r="B35" i="37"/>
  <c r="B36" i="37"/>
  <c r="B37" i="37"/>
  <c r="B38" i="37"/>
  <c r="B39" i="37"/>
  <c r="B40" i="37"/>
  <c r="B41" i="37"/>
  <c r="B42" i="37"/>
  <c r="B43" i="37"/>
  <c r="B44" i="37"/>
  <c r="B45" i="37"/>
  <c r="B46" i="37"/>
  <c r="B47" i="37"/>
  <c r="B48" i="37"/>
  <c r="B49" i="37"/>
  <c r="B50" i="37"/>
  <c r="B51" i="37"/>
  <c r="B52" i="37"/>
  <c r="B53" i="37"/>
  <c r="B54" i="37"/>
  <c r="B55" i="37"/>
  <c r="B56" i="37"/>
  <c r="B57" i="37"/>
  <c r="B58" i="37"/>
  <c r="B59" i="37"/>
  <c r="B60" i="37"/>
  <c r="B61" i="37"/>
  <c r="B62" i="37"/>
  <c r="B63" i="37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51" i="36"/>
  <c r="B52" i="36"/>
  <c r="B53" i="36"/>
  <c r="B54" i="36"/>
  <c r="B55" i="36"/>
  <c r="B56" i="36"/>
  <c r="B57" i="36"/>
  <c r="B58" i="36"/>
  <c r="B59" i="36"/>
  <c r="B60" i="36"/>
  <c r="B61" i="36"/>
  <c r="B62" i="36"/>
  <c r="B63" i="36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32" i="35"/>
  <c r="B33" i="35"/>
  <c r="B34" i="35"/>
  <c r="B35" i="35"/>
  <c r="B36" i="35"/>
  <c r="B37" i="35"/>
  <c r="B38" i="35"/>
  <c r="B39" i="35"/>
  <c r="B40" i="35"/>
  <c r="B41" i="35"/>
  <c r="B42" i="35"/>
  <c r="B43" i="35"/>
  <c r="B44" i="35"/>
  <c r="B45" i="35"/>
  <c r="B46" i="35"/>
  <c r="B47" i="35"/>
  <c r="B48" i="35"/>
  <c r="B49" i="35"/>
  <c r="B50" i="35"/>
  <c r="B51" i="35"/>
  <c r="B52" i="35"/>
  <c r="B53" i="35"/>
  <c r="B54" i="35"/>
  <c r="B55" i="35"/>
  <c r="B56" i="35"/>
  <c r="B57" i="35"/>
  <c r="B58" i="35"/>
  <c r="B59" i="35"/>
  <c r="B60" i="35"/>
  <c r="B61" i="35"/>
  <c r="B62" i="35"/>
  <c r="B63" i="35"/>
  <c r="B5" i="34"/>
  <c r="B6" i="34"/>
  <c r="B7" i="34"/>
  <c r="B8" i="34"/>
  <c r="B9" i="34"/>
  <c r="B10" i="34"/>
  <c r="B11" i="34"/>
  <c r="B12" i="34"/>
  <c r="B13" i="34"/>
  <c r="B14" i="34"/>
  <c r="B15" i="34"/>
  <c r="B16" i="34"/>
  <c r="B17" i="34"/>
  <c r="B18" i="34"/>
  <c r="B19" i="34"/>
  <c r="B20" i="34"/>
  <c r="B21" i="34"/>
  <c r="B22" i="34"/>
  <c r="B23" i="34"/>
  <c r="B24" i="34"/>
  <c r="B25" i="34"/>
  <c r="B26" i="34"/>
  <c r="B27" i="34"/>
  <c r="B28" i="34"/>
  <c r="B29" i="34"/>
  <c r="B30" i="34"/>
  <c r="B31" i="34"/>
  <c r="B32" i="34"/>
  <c r="B33" i="34"/>
  <c r="B34" i="34"/>
  <c r="B35" i="34"/>
  <c r="B36" i="34"/>
  <c r="B37" i="34"/>
  <c r="B38" i="34"/>
  <c r="B39" i="34"/>
  <c r="B40" i="34"/>
  <c r="B41" i="34"/>
  <c r="B42" i="34"/>
  <c r="B43" i="34"/>
  <c r="B44" i="34"/>
  <c r="B45" i="34"/>
  <c r="B46" i="34"/>
  <c r="B47" i="34"/>
  <c r="B48" i="34"/>
  <c r="B49" i="34"/>
  <c r="B50" i="34"/>
  <c r="B51" i="34"/>
  <c r="B52" i="34"/>
  <c r="B53" i="34"/>
  <c r="B54" i="34"/>
  <c r="B55" i="34"/>
  <c r="B56" i="34"/>
  <c r="B57" i="34"/>
  <c r="B58" i="34"/>
  <c r="B59" i="34"/>
  <c r="B60" i="34"/>
  <c r="B61" i="34"/>
  <c r="B62" i="34"/>
  <c r="B63" i="34"/>
  <c r="B5" i="47"/>
  <c r="B6" i="47"/>
  <c r="B7" i="47"/>
  <c r="B8" i="47"/>
  <c r="B9" i="47"/>
  <c r="B10" i="47"/>
  <c r="B11" i="47"/>
  <c r="B12" i="47"/>
  <c r="B13" i="47"/>
  <c r="B14" i="47"/>
  <c r="B15" i="47"/>
  <c r="B16" i="47"/>
  <c r="B17" i="47"/>
  <c r="B18" i="47"/>
  <c r="B19" i="47"/>
  <c r="B20" i="47"/>
  <c r="B21" i="47"/>
  <c r="B22" i="47"/>
  <c r="B23" i="47"/>
  <c r="B24" i="47"/>
  <c r="B25" i="47"/>
  <c r="B26" i="47"/>
  <c r="B27" i="47"/>
  <c r="B28" i="47"/>
  <c r="B29" i="47"/>
  <c r="B30" i="47"/>
  <c r="B31" i="47"/>
  <c r="B32" i="47"/>
  <c r="B33" i="47"/>
  <c r="B34" i="47"/>
  <c r="B35" i="47"/>
  <c r="B36" i="47"/>
  <c r="B37" i="47"/>
  <c r="B38" i="47"/>
  <c r="B39" i="47"/>
  <c r="B40" i="47"/>
  <c r="B41" i="47"/>
  <c r="B42" i="47"/>
  <c r="B43" i="47"/>
  <c r="B44" i="47"/>
  <c r="B45" i="47"/>
  <c r="B46" i="47"/>
  <c r="B47" i="47"/>
  <c r="B48" i="47"/>
  <c r="B49" i="47"/>
  <c r="B50" i="47"/>
  <c r="B51" i="47"/>
  <c r="B52" i="47"/>
  <c r="B53" i="47"/>
  <c r="B54" i="47"/>
  <c r="B55" i="47"/>
  <c r="B56" i="47"/>
  <c r="B57" i="47"/>
  <c r="B58" i="47"/>
  <c r="B59" i="47"/>
  <c r="B60" i="47"/>
  <c r="B61" i="47"/>
  <c r="B62" i="47"/>
  <c r="B63" i="47"/>
  <c r="B5" i="46"/>
  <c r="B6" i="46"/>
  <c r="B7" i="46"/>
  <c r="B8" i="46"/>
  <c r="B9" i="46"/>
  <c r="B10" i="46"/>
  <c r="B11" i="46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5" i="45"/>
  <c r="B6" i="45"/>
  <c r="B7" i="45"/>
  <c r="B8" i="45"/>
  <c r="B9" i="45"/>
  <c r="B10" i="45"/>
  <c r="B11" i="45"/>
  <c r="B12" i="45"/>
  <c r="B13" i="45"/>
  <c r="B14" i="45"/>
  <c r="B15" i="45"/>
  <c r="B16" i="45"/>
  <c r="B17" i="45"/>
  <c r="B18" i="45"/>
  <c r="B19" i="45"/>
  <c r="B20" i="45"/>
  <c r="B21" i="45"/>
  <c r="B22" i="45"/>
  <c r="B23" i="45"/>
  <c r="B24" i="45"/>
  <c r="B25" i="45"/>
  <c r="B26" i="45"/>
  <c r="B27" i="45"/>
  <c r="B28" i="45"/>
  <c r="B29" i="45"/>
  <c r="B30" i="45"/>
  <c r="B31" i="45"/>
  <c r="B32" i="45"/>
  <c r="B33" i="45"/>
  <c r="B34" i="45"/>
  <c r="B35" i="45"/>
  <c r="B36" i="45"/>
  <c r="B37" i="45"/>
  <c r="B38" i="45"/>
  <c r="B39" i="45"/>
  <c r="B40" i="45"/>
  <c r="B41" i="45"/>
  <c r="B42" i="45"/>
  <c r="B43" i="45"/>
  <c r="B44" i="45"/>
  <c r="B45" i="45"/>
  <c r="B46" i="45"/>
  <c r="B47" i="45"/>
  <c r="B48" i="45"/>
  <c r="B49" i="45"/>
  <c r="B50" i="45"/>
  <c r="B51" i="45"/>
  <c r="B52" i="45"/>
  <c r="B53" i="45"/>
  <c r="B54" i="45"/>
  <c r="B55" i="45"/>
  <c r="B56" i="45"/>
  <c r="B57" i="45"/>
  <c r="B58" i="45"/>
  <c r="B59" i="45"/>
  <c r="B60" i="45"/>
  <c r="B61" i="45"/>
  <c r="B62" i="45"/>
  <c r="B63" i="45"/>
  <c r="B5" i="44"/>
  <c r="B6" i="44"/>
  <c r="B7" i="44"/>
  <c r="B8" i="44"/>
  <c r="B9" i="44"/>
  <c r="B10" i="44"/>
  <c r="B11" i="44"/>
  <c r="B12" i="44"/>
  <c r="B13" i="44"/>
  <c r="B14" i="44"/>
  <c r="B15" i="44"/>
  <c r="B16" i="44"/>
  <c r="B17" i="44"/>
  <c r="B18" i="44"/>
  <c r="B19" i="44"/>
  <c r="B20" i="44"/>
  <c r="B21" i="44"/>
  <c r="B22" i="44"/>
  <c r="B23" i="44"/>
  <c r="B24" i="44"/>
  <c r="B25" i="44"/>
  <c r="B26" i="44"/>
  <c r="B27" i="44"/>
  <c r="B28" i="44"/>
  <c r="B29" i="44"/>
  <c r="B30" i="44"/>
  <c r="B31" i="44"/>
  <c r="B32" i="44"/>
  <c r="B33" i="44"/>
  <c r="B34" i="44"/>
  <c r="B35" i="44"/>
  <c r="B36" i="44"/>
  <c r="B37" i="44"/>
  <c r="B38" i="44"/>
  <c r="B39" i="44"/>
  <c r="B40" i="44"/>
  <c r="B41" i="44"/>
  <c r="B42" i="44"/>
  <c r="B43" i="44"/>
  <c r="B44" i="44"/>
  <c r="B45" i="44"/>
  <c r="B46" i="44"/>
  <c r="B47" i="44"/>
  <c r="B48" i="44"/>
  <c r="B49" i="44"/>
  <c r="B50" i="44"/>
  <c r="B51" i="44"/>
  <c r="B52" i="44"/>
  <c r="B53" i="44"/>
  <c r="B54" i="44"/>
  <c r="B55" i="44"/>
  <c r="B56" i="44"/>
  <c r="B57" i="44"/>
  <c r="B58" i="44"/>
  <c r="B59" i="44"/>
  <c r="B60" i="44"/>
  <c r="B61" i="44"/>
  <c r="B62" i="44"/>
  <c r="B63" i="44"/>
  <c r="B5" i="43"/>
  <c r="B6" i="43"/>
  <c r="B7" i="43"/>
  <c r="B8" i="43"/>
  <c r="B9" i="43"/>
  <c r="B10" i="43"/>
  <c r="B11" i="43"/>
  <c r="B12" i="43"/>
  <c r="B13" i="43"/>
  <c r="B14" i="43"/>
  <c r="B15" i="43"/>
  <c r="B16" i="43"/>
  <c r="B17" i="43"/>
  <c r="B18" i="43"/>
  <c r="B19" i="43"/>
  <c r="B20" i="43"/>
  <c r="B21" i="43"/>
  <c r="B22" i="43"/>
  <c r="B23" i="43"/>
  <c r="B24" i="43"/>
  <c r="B25" i="43"/>
  <c r="B26" i="43"/>
  <c r="B27" i="43"/>
  <c r="B28" i="43"/>
  <c r="B29" i="43"/>
  <c r="B30" i="43"/>
  <c r="B31" i="43"/>
  <c r="B32" i="43"/>
  <c r="B33" i="43"/>
  <c r="B34" i="43"/>
  <c r="B35" i="43"/>
  <c r="B36" i="43"/>
  <c r="B37" i="43"/>
  <c r="B38" i="43"/>
  <c r="B39" i="43"/>
  <c r="B40" i="43"/>
  <c r="B41" i="43"/>
  <c r="B42" i="43"/>
  <c r="B43" i="43"/>
  <c r="B44" i="43"/>
  <c r="B45" i="43"/>
  <c r="B46" i="43"/>
  <c r="B47" i="43"/>
  <c r="B48" i="43"/>
  <c r="B49" i="43"/>
  <c r="B50" i="43"/>
  <c r="B51" i="43"/>
  <c r="B52" i="43"/>
  <c r="B53" i="43"/>
  <c r="B54" i="43"/>
  <c r="B55" i="43"/>
  <c r="B56" i="43"/>
  <c r="B57" i="43"/>
  <c r="B58" i="43"/>
  <c r="B59" i="43"/>
  <c r="B60" i="43"/>
  <c r="B61" i="43"/>
  <c r="B62" i="43"/>
  <c r="B63" i="43"/>
  <c r="B5" i="51"/>
  <c r="B6" i="51"/>
  <c r="B7" i="51"/>
  <c r="B8" i="51"/>
  <c r="B9" i="51"/>
  <c r="B10" i="51"/>
  <c r="B11" i="51"/>
  <c r="B12" i="51"/>
  <c r="B13" i="51"/>
  <c r="B14" i="51"/>
  <c r="B15" i="51"/>
  <c r="B16" i="51"/>
  <c r="B17" i="51"/>
  <c r="B18" i="51"/>
  <c r="B19" i="51"/>
  <c r="B20" i="51"/>
  <c r="B21" i="51"/>
  <c r="B22" i="51"/>
  <c r="B23" i="51"/>
  <c r="B24" i="51"/>
  <c r="B25" i="51"/>
  <c r="B26" i="51"/>
  <c r="B27" i="51"/>
  <c r="B28" i="51"/>
  <c r="B29" i="51"/>
  <c r="B30" i="51"/>
  <c r="B31" i="51"/>
  <c r="B32" i="51"/>
  <c r="B33" i="51"/>
  <c r="B34" i="51"/>
  <c r="B35" i="51"/>
  <c r="B36" i="51"/>
  <c r="B37" i="51"/>
  <c r="B38" i="51"/>
  <c r="B39" i="51"/>
  <c r="B40" i="51"/>
  <c r="B41" i="51"/>
  <c r="B42" i="51"/>
  <c r="B43" i="51"/>
  <c r="B44" i="51"/>
  <c r="B45" i="51"/>
  <c r="B46" i="51"/>
  <c r="B47" i="51"/>
  <c r="B48" i="51"/>
  <c r="B49" i="51"/>
  <c r="B50" i="51"/>
  <c r="B51" i="51"/>
  <c r="B52" i="51"/>
  <c r="B53" i="51"/>
  <c r="B54" i="51"/>
  <c r="B55" i="51"/>
  <c r="B56" i="51"/>
  <c r="B57" i="51"/>
  <c r="B58" i="51"/>
  <c r="B59" i="51"/>
  <c r="B60" i="51"/>
  <c r="B61" i="51"/>
  <c r="B62" i="51"/>
  <c r="B63" i="51"/>
  <c r="B5" i="49"/>
  <c r="B6" i="49"/>
  <c r="B7" i="49"/>
  <c r="B8" i="49"/>
  <c r="B9" i="49"/>
  <c r="B10" i="49"/>
  <c r="B11" i="49"/>
  <c r="B12" i="49"/>
  <c r="B13" i="49"/>
  <c r="B14" i="49"/>
  <c r="B15" i="49"/>
  <c r="B16" i="49"/>
  <c r="B17" i="49"/>
  <c r="B18" i="49"/>
  <c r="B19" i="49"/>
  <c r="B20" i="49"/>
  <c r="B21" i="49"/>
  <c r="B22" i="49"/>
  <c r="B23" i="49"/>
  <c r="B24" i="49"/>
  <c r="B25" i="49"/>
  <c r="B26" i="49"/>
  <c r="B27" i="49"/>
  <c r="B28" i="49"/>
  <c r="B29" i="49"/>
  <c r="B30" i="49"/>
  <c r="B31" i="49"/>
  <c r="B32" i="49"/>
  <c r="B33" i="49"/>
  <c r="B34" i="49"/>
  <c r="B35" i="49"/>
  <c r="B36" i="49"/>
  <c r="B37" i="49"/>
  <c r="B38" i="49"/>
  <c r="B39" i="49"/>
  <c r="B40" i="49"/>
  <c r="B41" i="49"/>
  <c r="B42" i="49"/>
  <c r="B43" i="49"/>
  <c r="B44" i="49"/>
  <c r="B45" i="49"/>
  <c r="B46" i="49"/>
  <c r="B47" i="49"/>
  <c r="B48" i="49"/>
  <c r="B49" i="49"/>
  <c r="B50" i="49"/>
  <c r="B51" i="49"/>
  <c r="B52" i="49"/>
  <c r="B53" i="49"/>
  <c r="B54" i="49"/>
  <c r="B55" i="49"/>
  <c r="B56" i="49"/>
  <c r="B57" i="49"/>
  <c r="B58" i="49"/>
  <c r="B59" i="49"/>
  <c r="B60" i="49"/>
  <c r="B61" i="49"/>
  <c r="B62" i="49"/>
  <c r="B63" i="49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0" i="48"/>
  <c r="B21" i="48"/>
  <c r="B22" i="48"/>
  <c r="B23" i="48"/>
  <c r="B24" i="48"/>
  <c r="B25" i="48"/>
  <c r="B26" i="48"/>
  <c r="B27" i="48"/>
  <c r="B28" i="48"/>
  <c r="B29" i="48"/>
  <c r="B30" i="48"/>
  <c r="B31" i="48"/>
  <c r="B32" i="48"/>
  <c r="B33" i="48"/>
  <c r="B34" i="48"/>
  <c r="B35" i="48"/>
  <c r="B36" i="48"/>
  <c r="B37" i="48"/>
  <c r="B38" i="48"/>
  <c r="B39" i="48"/>
  <c r="B40" i="48"/>
  <c r="B41" i="48"/>
  <c r="B42" i="48"/>
  <c r="B43" i="48"/>
  <c r="B44" i="48"/>
  <c r="B45" i="48"/>
  <c r="B46" i="48"/>
  <c r="B47" i="48"/>
  <c r="B48" i="48"/>
  <c r="B49" i="48"/>
  <c r="B50" i="48"/>
  <c r="B51" i="48"/>
  <c r="B52" i="48"/>
  <c r="B53" i="48"/>
  <c r="B54" i="48"/>
  <c r="B55" i="48"/>
  <c r="B56" i="48"/>
  <c r="B57" i="48"/>
  <c r="B58" i="48"/>
  <c r="B59" i="48"/>
  <c r="B60" i="48"/>
  <c r="B61" i="48"/>
  <c r="B62" i="48"/>
  <c r="B63" i="48"/>
  <c r="B5" i="50"/>
  <c r="B6" i="50"/>
  <c r="B7" i="50"/>
  <c r="B8" i="50"/>
  <c r="B9" i="50"/>
  <c r="B10" i="50"/>
  <c r="B11" i="50"/>
  <c r="B12" i="50"/>
  <c r="B13" i="50"/>
  <c r="B14" i="50"/>
  <c r="B15" i="50"/>
  <c r="B16" i="50"/>
  <c r="B17" i="50"/>
  <c r="B18" i="50"/>
  <c r="B19" i="50"/>
  <c r="B20" i="50"/>
  <c r="B21" i="50"/>
  <c r="B22" i="50"/>
  <c r="B23" i="50"/>
  <c r="B24" i="50"/>
  <c r="B25" i="50"/>
  <c r="B26" i="50"/>
  <c r="B27" i="50"/>
  <c r="B28" i="50"/>
  <c r="B29" i="50"/>
  <c r="B30" i="50"/>
  <c r="B31" i="50"/>
  <c r="B32" i="50"/>
  <c r="B33" i="50"/>
  <c r="B34" i="50"/>
  <c r="B35" i="50"/>
  <c r="B36" i="50"/>
  <c r="B37" i="50"/>
  <c r="B38" i="50"/>
  <c r="B39" i="50"/>
  <c r="B40" i="50"/>
  <c r="B41" i="50"/>
  <c r="B42" i="50"/>
  <c r="B43" i="50"/>
  <c r="B44" i="50"/>
  <c r="B45" i="50"/>
  <c r="B46" i="50"/>
  <c r="B47" i="50"/>
  <c r="B48" i="50"/>
  <c r="B49" i="50"/>
  <c r="B50" i="50"/>
  <c r="B51" i="50"/>
  <c r="B52" i="50"/>
  <c r="B53" i="50"/>
  <c r="B54" i="50"/>
  <c r="B55" i="50"/>
  <c r="B56" i="50"/>
  <c r="B57" i="50"/>
  <c r="B58" i="50"/>
  <c r="B59" i="50"/>
  <c r="B60" i="50"/>
  <c r="B61" i="50"/>
  <c r="B62" i="50"/>
  <c r="B63" i="50"/>
  <c r="B5" i="53"/>
  <c r="B6" i="53"/>
  <c r="B7" i="53"/>
  <c r="B8" i="53"/>
  <c r="B9" i="53"/>
  <c r="B10" i="53"/>
  <c r="B11" i="53"/>
  <c r="B12" i="53"/>
  <c r="B13" i="53"/>
  <c r="B14" i="53"/>
  <c r="B15" i="53"/>
  <c r="B16" i="53"/>
  <c r="B17" i="53"/>
  <c r="B18" i="53"/>
  <c r="B19" i="53"/>
  <c r="B20" i="53"/>
  <c r="B21" i="53"/>
  <c r="B22" i="53"/>
  <c r="B23" i="53"/>
  <c r="B24" i="53"/>
  <c r="B25" i="53"/>
  <c r="B26" i="53"/>
  <c r="B27" i="53"/>
  <c r="B28" i="53"/>
  <c r="B29" i="53"/>
  <c r="B30" i="53"/>
  <c r="B31" i="53"/>
  <c r="B32" i="53"/>
  <c r="B33" i="53"/>
  <c r="B34" i="53"/>
  <c r="B35" i="53"/>
  <c r="B36" i="53"/>
  <c r="B37" i="53"/>
  <c r="B38" i="53"/>
  <c r="B39" i="53"/>
  <c r="B40" i="53"/>
  <c r="B41" i="53"/>
  <c r="B42" i="53"/>
  <c r="B43" i="53"/>
  <c r="B44" i="53"/>
  <c r="B45" i="53"/>
  <c r="B46" i="53"/>
  <c r="B47" i="53"/>
  <c r="B48" i="53"/>
  <c r="B49" i="53"/>
  <c r="B50" i="53"/>
  <c r="B51" i="53"/>
  <c r="B52" i="53"/>
  <c r="B53" i="53"/>
  <c r="B54" i="53"/>
  <c r="B55" i="53"/>
  <c r="B56" i="53"/>
  <c r="B57" i="53"/>
  <c r="B58" i="53"/>
  <c r="B59" i="53"/>
  <c r="B60" i="53"/>
  <c r="B61" i="53"/>
  <c r="B62" i="53"/>
  <c r="B63" i="53"/>
  <c r="B5" i="54"/>
  <c r="B6" i="54"/>
  <c r="B7" i="54"/>
  <c r="B8" i="54"/>
  <c r="B9" i="54"/>
  <c r="B10" i="54"/>
  <c r="B11" i="54"/>
  <c r="B12" i="54"/>
  <c r="B13" i="54"/>
  <c r="B14" i="54"/>
  <c r="B15" i="54"/>
  <c r="B16" i="54"/>
  <c r="B17" i="54"/>
  <c r="B18" i="54"/>
  <c r="B19" i="54"/>
  <c r="B20" i="54"/>
  <c r="B21" i="54"/>
  <c r="B22" i="54"/>
  <c r="B23" i="54"/>
  <c r="B24" i="54"/>
  <c r="B25" i="54"/>
  <c r="B26" i="54"/>
  <c r="B27" i="54"/>
  <c r="B28" i="54"/>
  <c r="B29" i="54"/>
  <c r="B30" i="54"/>
  <c r="B31" i="54"/>
  <c r="B32" i="54"/>
  <c r="B33" i="54"/>
  <c r="B34" i="54"/>
  <c r="B35" i="54"/>
  <c r="B36" i="54"/>
  <c r="B37" i="54"/>
  <c r="B38" i="54"/>
  <c r="B39" i="54"/>
  <c r="B40" i="54"/>
  <c r="B41" i="54"/>
  <c r="B42" i="54"/>
  <c r="B43" i="54"/>
  <c r="B44" i="54"/>
  <c r="B45" i="54"/>
  <c r="B46" i="54"/>
  <c r="B47" i="54"/>
  <c r="B48" i="54"/>
  <c r="B49" i="54"/>
  <c r="B50" i="54"/>
  <c r="B51" i="54"/>
  <c r="B52" i="54"/>
  <c r="B53" i="54"/>
  <c r="B54" i="54"/>
  <c r="B55" i="54"/>
  <c r="B56" i="54"/>
  <c r="B57" i="54"/>
  <c r="B58" i="54"/>
  <c r="B59" i="54"/>
  <c r="B60" i="54"/>
  <c r="B61" i="54"/>
  <c r="B62" i="54"/>
  <c r="B63" i="54"/>
  <c r="B5" i="55"/>
  <c r="B6" i="55"/>
  <c r="B7" i="55"/>
  <c r="B8" i="55"/>
  <c r="B9" i="55"/>
  <c r="B10" i="55"/>
  <c r="B11" i="55"/>
  <c r="B12" i="55"/>
  <c r="B13" i="55"/>
  <c r="B14" i="55"/>
  <c r="B15" i="55"/>
  <c r="B16" i="55"/>
  <c r="B17" i="55"/>
  <c r="B18" i="55"/>
  <c r="B19" i="55"/>
  <c r="B20" i="55"/>
  <c r="B21" i="55"/>
  <c r="B22" i="55"/>
  <c r="B23" i="55"/>
  <c r="B24" i="55"/>
  <c r="B25" i="55"/>
  <c r="B26" i="55"/>
  <c r="B27" i="55"/>
  <c r="B28" i="55"/>
  <c r="B29" i="55"/>
  <c r="B30" i="55"/>
  <c r="B31" i="55"/>
  <c r="B32" i="55"/>
  <c r="B33" i="55"/>
  <c r="B34" i="55"/>
  <c r="B35" i="55"/>
  <c r="B36" i="55"/>
  <c r="B37" i="55"/>
  <c r="B38" i="55"/>
  <c r="B39" i="55"/>
  <c r="B40" i="55"/>
  <c r="B41" i="55"/>
  <c r="B42" i="55"/>
  <c r="B43" i="55"/>
  <c r="B44" i="55"/>
  <c r="B45" i="55"/>
  <c r="B46" i="55"/>
  <c r="B47" i="55"/>
  <c r="B48" i="55"/>
  <c r="B49" i="55"/>
  <c r="B50" i="55"/>
  <c r="B51" i="55"/>
  <c r="B52" i="55"/>
  <c r="B53" i="55"/>
  <c r="B54" i="55"/>
  <c r="B55" i="55"/>
  <c r="B56" i="55"/>
  <c r="B57" i="55"/>
  <c r="B58" i="55"/>
  <c r="B59" i="55"/>
  <c r="B60" i="55"/>
  <c r="B61" i="55"/>
  <c r="B62" i="55"/>
  <c r="B63" i="55"/>
  <c r="B5" i="56"/>
  <c r="B6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1" i="56"/>
  <c r="B62" i="56"/>
  <c r="B63" i="56"/>
  <c r="B5" i="57"/>
  <c r="B6" i="57"/>
  <c r="B7" i="57"/>
  <c r="B8" i="57"/>
  <c r="B9" i="57"/>
  <c r="B10" i="57"/>
  <c r="B11" i="57"/>
  <c r="B12" i="57"/>
  <c r="B13" i="57"/>
  <c r="B14" i="57"/>
  <c r="B15" i="57"/>
  <c r="B16" i="57"/>
  <c r="B17" i="57"/>
  <c r="B18" i="57"/>
  <c r="B19" i="57"/>
  <c r="B20" i="57"/>
  <c r="B21" i="57"/>
  <c r="B22" i="57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45" i="57"/>
  <c r="B46" i="57"/>
  <c r="B47" i="57"/>
  <c r="B48" i="57"/>
  <c r="B49" i="57"/>
  <c r="B50" i="57"/>
  <c r="B51" i="57"/>
  <c r="B52" i="57"/>
  <c r="B53" i="57"/>
  <c r="B54" i="57"/>
  <c r="B55" i="57"/>
  <c r="B56" i="57"/>
  <c r="B57" i="57"/>
  <c r="B58" i="57"/>
  <c r="B59" i="57"/>
  <c r="B60" i="57"/>
  <c r="B61" i="57"/>
  <c r="B62" i="57"/>
  <c r="B63" i="57"/>
  <c r="B5" i="58"/>
  <c r="B6" i="58"/>
  <c r="B7" i="58"/>
  <c r="B8" i="58"/>
  <c r="B9" i="58"/>
  <c r="B10" i="58"/>
  <c r="B11" i="58"/>
  <c r="B12" i="58"/>
  <c r="B13" i="58"/>
  <c r="B14" i="58"/>
  <c r="B15" i="58"/>
  <c r="B16" i="58"/>
  <c r="B17" i="58"/>
  <c r="B18" i="58"/>
  <c r="B19" i="58"/>
  <c r="B20" i="58"/>
  <c r="B21" i="58"/>
  <c r="B22" i="58"/>
  <c r="B23" i="58"/>
  <c r="B24" i="58"/>
  <c r="B25" i="58"/>
  <c r="B26" i="58"/>
  <c r="B27" i="58"/>
  <c r="B28" i="58"/>
  <c r="B29" i="58"/>
  <c r="B30" i="58"/>
  <c r="B31" i="58"/>
  <c r="B32" i="58"/>
  <c r="B33" i="58"/>
  <c r="B34" i="58"/>
  <c r="B35" i="58"/>
  <c r="B36" i="58"/>
  <c r="B37" i="58"/>
  <c r="B38" i="58"/>
  <c r="B39" i="58"/>
  <c r="B40" i="58"/>
  <c r="B41" i="58"/>
  <c r="B42" i="58"/>
  <c r="B43" i="58"/>
  <c r="B44" i="58"/>
  <c r="B45" i="58"/>
  <c r="B46" i="58"/>
  <c r="B47" i="58"/>
  <c r="B48" i="58"/>
  <c r="B49" i="58"/>
  <c r="B50" i="58"/>
  <c r="B51" i="58"/>
  <c r="B52" i="58"/>
  <c r="B53" i="58"/>
  <c r="B54" i="58"/>
  <c r="B55" i="58"/>
  <c r="B56" i="58"/>
  <c r="B57" i="58"/>
  <c r="B58" i="58"/>
  <c r="B59" i="58"/>
  <c r="B60" i="58"/>
  <c r="B61" i="58"/>
  <c r="B62" i="58"/>
  <c r="B63" i="58"/>
  <c r="B5" i="59"/>
  <c r="B6" i="59"/>
  <c r="B7" i="59"/>
  <c r="B8" i="59"/>
  <c r="B9" i="59"/>
  <c r="B10" i="59"/>
  <c r="B11" i="59"/>
  <c r="B12" i="59"/>
  <c r="B13" i="59"/>
  <c r="B14" i="59"/>
  <c r="B15" i="59"/>
  <c r="B16" i="59"/>
  <c r="B17" i="59"/>
  <c r="B18" i="59"/>
  <c r="B19" i="59"/>
  <c r="B20" i="59"/>
  <c r="B21" i="59"/>
  <c r="B22" i="59"/>
  <c r="B23" i="59"/>
  <c r="B24" i="59"/>
  <c r="B25" i="59"/>
  <c r="B26" i="59"/>
  <c r="B27" i="59"/>
  <c r="B28" i="59"/>
  <c r="B29" i="59"/>
  <c r="B30" i="59"/>
  <c r="B31" i="59"/>
  <c r="B32" i="59"/>
  <c r="B33" i="59"/>
  <c r="B34" i="59"/>
  <c r="B35" i="59"/>
  <c r="B36" i="59"/>
  <c r="B37" i="59"/>
  <c r="B38" i="59"/>
  <c r="B39" i="59"/>
  <c r="B40" i="59"/>
  <c r="B41" i="59"/>
  <c r="B42" i="59"/>
  <c r="B43" i="59"/>
  <c r="B44" i="59"/>
  <c r="B45" i="59"/>
  <c r="B46" i="59"/>
  <c r="B47" i="59"/>
  <c r="B48" i="59"/>
  <c r="B49" i="59"/>
  <c r="B50" i="59"/>
  <c r="B51" i="59"/>
  <c r="B52" i="59"/>
  <c r="B53" i="59"/>
  <c r="B54" i="59"/>
  <c r="B55" i="59"/>
  <c r="B56" i="59"/>
  <c r="B57" i="59"/>
  <c r="B58" i="59"/>
  <c r="B59" i="59"/>
  <c r="B60" i="59"/>
  <c r="B61" i="59"/>
  <c r="B62" i="59"/>
  <c r="B63" i="59"/>
  <c r="B5" i="60"/>
  <c r="B6" i="60"/>
  <c r="B7" i="60"/>
  <c r="B8" i="60"/>
  <c r="B9" i="60"/>
  <c r="B10" i="60"/>
  <c r="B11" i="60"/>
  <c r="B12" i="60"/>
  <c r="B13" i="60"/>
  <c r="B14" i="60"/>
  <c r="B15" i="60"/>
  <c r="B16" i="60"/>
  <c r="B17" i="60"/>
  <c r="B18" i="60"/>
  <c r="B19" i="60"/>
  <c r="B20" i="60"/>
  <c r="B21" i="60"/>
  <c r="B22" i="60"/>
  <c r="B23" i="60"/>
  <c r="B24" i="60"/>
  <c r="B25" i="60"/>
  <c r="B26" i="60"/>
  <c r="B27" i="60"/>
  <c r="B28" i="60"/>
  <c r="B29" i="60"/>
  <c r="B30" i="60"/>
  <c r="B31" i="60"/>
  <c r="B32" i="60"/>
  <c r="B33" i="60"/>
  <c r="B34" i="60"/>
  <c r="B35" i="60"/>
  <c r="B36" i="60"/>
  <c r="B37" i="60"/>
  <c r="B38" i="60"/>
  <c r="B39" i="60"/>
  <c r="B40" i="60"/>
  <c r="B41" i="60"/>
  <c r="B42" i="60"/>
  <c r="B43" i="60"/>
  <c r="B44" i="60"/>
  <c r="B45" i="60"/>
  <c r="B46" i="60"/>
  <c r="B47" i="60"/>
  <c r="B48" i="60"/>
  <c r="B49" i="60"/>
  <c r="B50" i="60"/>
  <c r="B51" i="60"/>
  <c r="B52" i="60"/>
  <c r="B53" i="60"/>
  <c r="B54" i="60"/>
  <c r="B55" i="60"/>
  <c r="B56" i="60"/>
  <c r="B57" i="60"/>
  <c r="B58" i="60"/>
  <c r="B59" i="60"/>
  <c r="B60" i="60"/>
  <c r="B61" i="60"/>
  <c r="B62" i="60"/>
  <c r="B63" i="60"/>
  <c r="B5" i="61"/>
  <c r="B6" i="61"/>
  <c r="B7" i="61"/>
  <c r="B8" i="61"/>
  <c r="B9" i="61"/>
  <c r="B10" i="61"/>
  <c r="B11" i="61"/>
  <c r="B12" i="61"/>
  <c r="B13" i="61"/>
  <c r="B14" i="61"/>
  <c r="B15" i="61"/>
  <c r="B16" i="61"/>
  <c r="B17" i="61"/>
  <c r="B18" i="61"/>
  <c r="B19" i="61"/>
  <c r="B20" i="61"/>
  <c r="B21" i="61"/>
  <c r="B22" i="61"/>
  <c r="B23" i="61"/>
  <c r="B24" i="61"/>
  <c r="B25" i="61"/>
  <c r="B26" i="61"/>
  <c r="B27" i="61"/>
  <c r="B28" i="61"/>
  <c r="B29" i="61"/>
  <c r="B30" i="61"/>
  <c r="B31" i="61"/>
  <c r="B32" i="61"/>
  <c r="B33" i="61"/>
  <c r="B34" i="61"/>
  <c r="B35" i="61"/>
  <c r="B36" i="61"/>
  <c r="B37" i="61"/>
  <c r="B38" i="61"/>
  <c r="B39" i="61"/>
  <c r="B40" i="61"/>
  <c r="B41" i="61"/>
  <c r="B42" i="61"/>
  <c r="B43" i="61"/>
  <c r="B44" i="61"/>
  <c r="B45" i="61"/>
  <c r="B46" i="61"/>
  <c r="B47" i="61"/>
  <c r="B48" i="61"/>
  <c r="B49" i="61"/>
  <c r="B50" i="61"/>
  <c r="B51" i="61"/>
  <c r="B52" i="61"/>
  <c r="B53" i="61"/>
  <c r="B54" i="61"/>
  <c r="B55" i="61"/>
  <c r="B56" i="61"/>
  <c r="B57" i="61"/>
  <c r="B58" i="61"/>
  <c r="B59" i="61"/>
  <c r="B60" i="61"/>
  <c r="B61" i="61"/>
  <c r="B62" i="61"/>
  <c r="B63" i="61"/>
  <c r="B5" i="62"/>
  <c r="B6" i="62"/>
  <c r="B7" i="62"/>
  <c r="B8" i="62"/>
  <c r="B9" i="62"/>
  <c r="B10" i="62"/>
  <c r="B11" i="62"/>
  <c r="B12" i="62"/>
  <c r="B13" i="62"/>
  <c r="B14" i="62"/>
  <c r="B15" i="62"/>
  <c r="B16" i="62"/>
  <c r="B17" i="62"/>
  <c r="B18" i="62"/>
  <c r="B19" i="62"/>
  <c r="B20" i="62"/>
  <c r="B21" i="62"/>
  <c r="B22" i="62"/>
  <c r="B23" i="62"/>
  <c r="B24" i="62"/>
  <c r="B25" i="62"/>
  <c r="B26" i="62"/>
  <c r="B27" i="62"/>
  <c r="B28" i="62"/>
  <c r="B29" i="62"/>
  <c r="B30" i="62"/>
  <c r="B31" i="62"/>
  <c r="B32" i="62"/>
  <c r="B33" i="62"/>
  <c r="B34" i="62"/>
  <c r="B35" i="62"/>
  <c r="B36" i="62"/>
  <c r="B37" i="62"/>
  <c r="B38" i="62"/>
  <c r="B39" i="62"/>
  <c r="B40" i="62"/>
  <c r="B41" i="62"/>
  <c r="B42" i="62"/>
  <c r="B43" i="62"/>
  <c r="B44" i="62"/>
  <c r="B45" i="62"/>
  <c r="B46" i="62"/>
  <c r="B47" i="62"/>
  <c r="B48" i="62"/>
  <c r="B49" i="62"/>
  <c r="B50" i="62"/>
  <c r="B51" i="62"/>
  <c r="B52" i="62"/>
  <c r="B53" i="62"/>
  <c r="B54" i="62"/>
  <c r="B55" i="62"/>
  <c r="B56" i="62"/>
  <c r="B57" i="62"/>
  <c r="B58" i="62"/>
  <c r="B59" i="62"/>
  <c r="B60" i="62"/>
  <c r="B61" i="62"/>
  <c r="B62" i="62"/>
  <c r="B63" i="62"/>
  <c r="B5" i="67"/>
  <c r="B6" i="67"/>
  <c r="B7" i="67"/>
  <c r="B8" i="67"/>
  <c r="B9" i="67"/>
  <c r="B10" i="67"/>
  <c r="B11" i="67"/>
  <c r="B12" i="67"/>
  <c r="B13" i="67"/>
  <c r="B14" i="67"/>
  <c r="B15" i="67"/>
  <c r="B16" i="67"/>
  <c r="B17" i="67"/>
  <c r="B18" i="67"/>
  <c r="B19" i="67"/>
  <c r="B20" i="67"/>
  <c r="B21" i="67"/>
  <c r="B22" i="67"/>
  <c r="B23" i="67"/>
  <c r="B24" i="67"/>
  <c r="B25" i="67"/>
  <c r="B26" i="67"/>
  <c r="B27" i="67"/>
  <c r="B28" i="67"/>
  <c r="B29" i="67"/>
  <c r="B30" i="67"/>
  <c r="B31" i="67"/>
  <c r="B32" i="67"/>
  <c r="B33" i="67"/>
  <c r="B34" i="67"/>
  <c r="B35" i="67"/>
  <c r="B36" i="67"/>
  <c r="B37" i="67"/>
  <c r="B38" i="67"/>
  <c r="B39" i="67"/>
  <c r="B40" i="67"/>
  <c r="B41" i="67"/>
  <c r="B42" i="67"/>
  <c r="B43" i="67"/>
  <c r="B44" i="67"/>
  <c r="B45" i="67"/>
  <c r="B46" i="67"/>
  <c r="B47" i="67"/>
  <c r="B48" i="67"/>
  <c r="B49" i="67"/>
  <c r="B50" i="67"/>
  <c r="B51" i="67"/>
  <c r="B52" i="67"/>
  <c r="B53" i="67"/>
  <c r="B54" i="67"/>
  <c r="B55" i="67"/>
  <c r="B56" i="67"/>
  <c r="B57" i="67"/>
  <c r="B58" i="67"/>
  <c r="B59" i="67"/>
  <c r="B60" i="67"/>
  <c r="B61" i="67"/>
  <c r="B62" i="67"/>
  <c r="B63" i="67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4" i="3"/>
  <c r="B4" i="4"/>
  <c r="B4" i="5"/>
  <c r="B4" i="6"/>
  <c r="B4" i="7"/>
  <c r="B4" i="8"/>
  <c r="B4" i="22"/>
  <c r="B4" i="21"/>
  <c r="B4" i="20"/>
  <c r="B4" i="19"/>
  <c r="B4" i="18"/>
  <c r="B4" i="17"/>
  <c r="B4" i="15"/>
  <c r="B4" i="14"/>
  <c r="B4" i="13"/>
  <c r="B4" i="12"/>
  <c r="B4" i="11"/>
  <c r="B4" i="10"/>
  <c r="B4" i="9"/>
  <c r="B4" i="33"/>
  <c r="B4" i="32"/>
  <c r="B4" i="31"/>
  <c r="B4" i="30"/>
  <c r="B4" i="29"/>
  <c r="B4" i="28"/>
  <c r="B4" i="27"/>
  <c r="B4" i="26"/>
  <c r="B4" i="25"/>
  <c r="B4" i="24"/>
  <c r="B4" i="23"/>
  <c r="B4" i="42"/>
  <c r="B4" i="41"/>
  <c r="B4" i="40"/>
  <c r="B4" i="39"/>
  <c r="B4" i="38"/>
  <c r="B4" i="37"/>
  <c r="B4" i="36"/>
  <c r="B4" i="35"/>
  <c r="B4" i="34"/>
  <c r="B4" i="47"/>
  <c r="B4" i="46"/>
  <c r="B4" i="45"/>
  <c r="B4" i="44"/>
  <c r="B4" i="43"/>
  <c r="B4" i="51"/>
  <c r="B4" i="49"/>
  <c r="B4" i="48"/>
  <c r="B4" i="50"/>
  <c r="B4" i="53"/>
  <c r="B4" i="54"/>
  <c r="B4" i="55"/>
  <c r="B4" i="56"/>
  <c r="B4" i="57"/>
  <c r="B4" i="58"/>
  <c r="B4" i="59"/>
  <c r="B4" i="60"/>
  <c r="B4" i="61"/>
  <c r="B4" i="62"/>
  <c r="B4" i="67"/>
  <c r="B4" i="2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5" i="22"/>
  <c r="A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/>
  <c r="A40" i="22"/>
  <c r="A41" i="22"/>
  <c r="A42" i="22"/>
  <c r="A43" i="22"/>
  <c r="A44" i="22"/>
  <c r="A45" i="22"/>
  <c r="A46" i="22"/>
  <c r="A47" i="22"/>
  <c r="A48" i="22"/>
  <c r="A49" i="22"/>
  <c r="A50" i="22"/>
  <c r="A51" i="22"/>
  <c r="A52" i="22"/>
  <c r="A53" i="22"/>
  <c r="A54" i="22"/>
  <c r="A55" i="22"/>
  <c r="A56" i="22"/>
  <c r="A57" i="22"/>
  <c r="A58" i="22"/>
  <c r="A59" i="22"/>
  <c r="A60" i="22"/>
  <c r="A61" i="22"/>
  <c r="A62" i="22"/>
  <c r="A63" i="22"/>
  <c r="A5" i="21"/>
  <c r="A6" i="21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1" i="21"/>
  <c r="A62" i="21"/>
  <c r="A63" i="21"/>
  <c r="A5" i="20"/>
  <c r="A6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39" i="20"/>
  <c r="A40" i="20"/>
  <c r="A41" i="20"/>
  <c r="A42" i="20"/>
  <c r="A43" i="20"/>
  <c r="A44" i="20"/>
  <c r="A45" i="20"/>
  <c r="A46" i="20"/>
  <c r="A47" i="20"/>
  <c r="A48" i="20"/>
  <c r="A49" i="20"/>
  <c r="A50" i="20"/>
  <c r="A51" i="20"/>
  <c r="A52" i="20"/>
  <c r="A53" i="20"/>
  <c r="A54" i="20"/>
  <c r="A55" i="20"/>
  <c r="A56" i="20"/>
  <c r="A57" i="20"/>
  <c r="A58" i="20"/>
  <c r="A59" i="20"/>
  <c r="A60" i="20"/>
  <c r="A61" i="20"/>
  <c r="A62" i="20"/>
  <c r="A63" i="20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0" i="18"/>
  <c r="A61" i="18"/>
  <c r="A62" i="18"/>
  <c r="A63" i="18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5" i="33"/>
  <c r="A6" i="33"/>
  <c r="A7" i="33"/>
  <c r="A8" i="33"/>
  <c r="A9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62" i="32"/>
  <c r="A63" i="32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62" i="31"/>
  <c r="A63" i="31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62" i="30"/>
  <c r="A63" i="30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62" i="29"/>
  <c r="A63" i="29"/>
  <c r="A5" i="28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58" i="28"/>
  <c r="A59" i="28"/>
  <c r="A60" i="28"/>
  <c r="A61" i="28"/>
  <c r="A62" i="28"/>
  <c r="A63" i="28"/>
  <c r="A5" i="27"/>
  <c r="A6" i="27"/>
  <c r="A7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5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5" i="25"/>
  <c r="A6" i="25"/>
  <c r="A7" i="25"/>
  <c r="A8" i="25"/>
  <c r="A9" i="25"/>
  <c r="A10" i="25"/>
  <c r="A11" i="25"/>
  <c r="A12" i="25"/>
  <c r="A13" i="25"/>
  <c r="A14" i="25"/>
  <c r="A15" i="25"/>
  <c r="A16" i="25"/>
  <c r="A17" i="25"/>
  <c r="A18" i="25"/>
  <c r="A19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2" i="25"/>
  <c r="A33" i="25"/>
  <c r="A34" i="25"/>
  <c r="A35" i="25"/>
  <c r="A36" i="25"/>
  <c r="A37" i="25"/>
  <c r="A38" i="25"/>
  <c r="A39" i="25"/>
  <c r="A40" i="25"/>
  <c r="A41" i="25"/>
  <c r="A42" i="25"/>
  <c r="A43" i="25"/>
  <c r="A44" i="25"/>
  <c r="A45" i="25"/>
  <c r="A46" i="25"/>
  <c r="A47" i="25"/>
  <c r="A48" i="25"/>
  <c r="A49" i="25"/>
  <c r="A50" i="25"/>
  <c r="A51" i="25"/>
  <c r="A52" i="25"/>
  <c r="A53" i="25"/>
  <c r="A54" i="25"/>
  <c r="A55" i="25"/>
  <c r="A56" i="25"/>
  <c r="A57" i="25"/>
  <c r="A58" i="25"/>
  <c r="A59" i="25"/>
  <c r="A60" i="25"/>
  <c r="A61" i="25"/>
  <c r="A62" i="25"/>
  <c r="A63" i="25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5" i="23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44" i="23"/>
  <c r="A45" i="23"/>
  <c r="A46" i="23"/>
  <c r="A47" i="23"/>
  <c r="A48" i="23"/>
  <c r="A49" i="23"/>
  <c r="A50" i="23"/>
  <c r="A51" i="23"/>
  <c r="A52" i="23"/>
  <c r="A53" i="23"/>
  <c r="A54" i="23"/>
  <c r="A55" i="23"/>
  <c r="A56" i="23"/>
  <c r="A57" i="23"/>
  <c r="A58" i="23"/>
  <c r="A59" i="23"/>
  <c r="A60" i="23"/>
  <c r="A61" i="23"/>
  <c r="A62" i="23"/>
  <c r="A63" i="23"/>
  <c r="A5" i="42"/>
  <c r="A6" i="42"/>
  <c r="A7" i="42"/>
  <c r="A8" i="42"/>
  <c r="A9" i="42"/>
  <c r="A10" i="42"/>
  <c r="A11" i="42"/>
  <c r="A12" i="42"/>
  <c r="A13" i="42"/>
  <c r="A14" i="42"/>
  <c r="A15" i="42"/>
  <c r="A16" i="42"/>
  <c r="A17" i="42"/>
  <c r="A18" i="42"/>
  <c r="A19" i="42"/>
  <c r="A20" i="42"/>
  <c r="A21" i="42"/>
  <c r="A22" i="42"/>
  <c r="A23" i="42"/>
  <c r="A24" i="42"/>
  <c r="A25" i="42"/>
  <c r="A26" i="42"/>
  <c r="A27" i="42"/>
  <c r="A28" i="42"/>
  <c r="A29" i="42"/>
  <c r="A30" i="42"/>
  <c r="A31" i="42"/>
  <c r="A32" i="42"/>
  <c r="A33" i="42"/>
  <c r="A34" i="42"/>
  <c r="A35" i="42"/>
  <c r="A36" i="42"/>
  <c r="A37" i="42"/>
  <c r="A38" i="42"/>
  <c r="A39" i="42"/>
  <c r="A40" i="42"/>
  <c r="A41" i="42"/>
  <c r="A42" i="42"/>
  <c r="A43" i="42"/>
  <c r="A44" i="42"/>
  <c r="A45" i="42"/>
  <c r="A46" i="42"/>
  <c r="A47" i="42"/>
  <c r="A48" i="42"/>
  <c r="A49" i="42"/>
  <c r="A50" i="42"/>
  <c r="A51" i="42"/>
  <c r="A52" i="42"/>
  <c r="A53" i="42"/>
  <c r="A54" i="42"/>
  <c r="A55" i="42"/>
  <c r="A56" i="42"/>
  <c r="A57" i="42"/>
  <c r="A58" i="42"/>
  <c r="A59" i="42"/>
  <c r="A60" i="42"/>
  <c r="A61" i="42"/>
  <c r="A62" i="42"/>
  <c r="A63" i="42"/>
  <c r="A5" i="41"/>
  <c r="A6" i="41"/>
  <c r="A7" i="41"/>
  <c r="A8" i="41"/>
  <c r="A9" i="41"/>
  <c r="A10" i="41"/>
  <c r="A11" i="41"/>
  <c r="A12" i="41"/>
  <c r="A13" i="41"/>
  <c r="A14" i="41"/>
  <c r="A15" i="41"/>
  <c r="A16" i="41"/>
  <c r="A17" i="41"/>
  <c r="A18" i="41"/>
  <c r="A19" i="41"/>
  <c r="A20" i="41"/>
  <c r="A21" i="41"/>
  <c r="A22" i="41"/>
  <c r="A23" i="41"/>
  <c r="A24" i="41"/>
  <c r="A25" i="41"/>
  <c r="A26" i="41"/>
  <c r="A27" i="41"/>
  <c r="A28" i="41"/>
  <c r="A29" i="41"/>
  <c r="A30" i="41"/>
  <c r="A31" i="41"/>
  <c r="A32" i="41"/>
  <c r="A33" i="41"/>
  <c r="A34" i="41"/>
  <c r="A35" i="41"/>
  <c r="A36" i="41"/>
  <c r="A37" i="41"/>
  <c r="A38" i="41"/>
  <c r="A39" i="41"/>
  <c r="A40" i="41"/>
  <c r="A41" i="41"/>
  <c r="A42" i="41"/>
  <c r="A43" i="41"/>
  <c r="A44" i="41"/>
  <c r="A45" i="41"/>
  <c r="A46" i="41"/>
  <c r="A47" i="41"/>
  <c r="A48" i="41"/>
  <c r="A49" i="41"/>
  <c r="A50" i="41"/>
  <c r="A51" i="41"/>
  <c r="A52" i="41"/>
  <c r="A53" i="41"/>
  <c r="A54" i="41"/>
  <c r="A55" i="41"/>
  <c r="A56" i="41"/>
  <c r="A57" i="41"/>
  <c r="A58" i="41"/>
  <c r="A59" i="41"/>
  <c r="A60" i="41"/>
  <c r="A61" i="41"/>
  <c r="A62" i="41"/>
  <c r="A63" i="41"/>
  <c r="A5" i="40"/>
  <c r="A6" i="40"/>
  <c r="A7" i="40"/>
  <c r="A8" i="40"/>
  <c r="A9" i="40"/>
  <c r="A10" i="40"/>
  <c r="A11" i="40"/>
  <c r="A12" i="40"/>
  <c r="A13" i="40"/>
  <c r="A14" i="40"/>
  <c r="A15" i="40"/>
  <c r="A16" i="40"/>
  <c r="A17" i="40"/>
  <c r="A18" i="40"/>
  <c r="A19" i="40"/>
  <c r="A20" i="40"/>
  <c r="A21" i="40"/>
  <c r="A22" i="40"/>
  <c r="A23" i="40"/>
  <c r="A24" i="40"/>
  <c r="A25" i="40"/>
  <c r="A26" i="40"/>
  <c r="A27" i="40"/>
  <c r="A28" i="40"/>
  <c r="A29" i="40"/>
  <c r="A30" i="40"/>
  <c r="A31" i="40"/>
  <c r="A32" i="40"/>
  <c r="A33" i="40"/>
  <c r="A34" i="40"/>
  <c r="A35" i="40"/>
  <c r="A36" i="40"/>
  <c r="A37" i="40"/>
  <c r="A38" i="40"/>
  <c r="A39" i="40"/>
  <c r="A40" i="40"/>
  <c r="A41" i="40"/>
  <c r="A42" i="40"/>
  <c r="A43" i="40"/>
  <c r="A44" i="40"/>
  <c r="A45" i="40"/>
  <c r="A46" i="40"/>
  <c r="A47" i="40"/>
  <c r="A48" i="40"/>
  <c r="A49" i="40"/>
  <c r="A50" i="40"/>
  <c r="A51" i="40"/>
  <c r="A52" i="40"/>
  <c r="A53" i="40"/>
  <c r="A54" i="40"/>
  <c r="A55" i="40"/>
  <c r="A56" i="40"/>
  <c r="A57" i="40"/>
  <c r="A58" i="40"/>
  <c r="A59" i="40"/>
  <c r="A60" i="40"/>
  <c r="A61" i="40"/>
  <c r="A62" i="40"/>
  <c r="A63" i="40"/>
  <c r="A5" i="39"/>
  <c r="A6" i="39"/>
  <c r="A7" i="39"/>
  <c r="A8" i="39"/>
  <c r="A9" i="39"/>
  <c r="A10" i="39"/>
  <c r="A11" i="39"/>
  <c r="A12" i="39"/>
  <c r="A13" i="39"/>
  <c r="A14" i="39"/>
  <c r="A15" i="39"/>
  <c r="A16" i="39"/>
  <c r="A17" i="39"/>
  <c r="A18" i="39"/>
  <c r="A19" i="39"/>
  <c r="A20" i="39"/>
  <c r="A21" i="39"/>
  <c r="A22" i="39"/>
  <c r="A23" i="39"/>
  <c r="A24" i="39"/>
  <c r="A25" i="39"/>
  <c r="A26" i="39"/>
  <c r="A27" i="39"/>
  <c r="A28" i="39"/>
  <c r="A29" i="39"/>
  <c r="A30" i="39"/>
  <c r="A31" i="39"/>
  <c r="A32" i="39"/>
  <c r="A33" i="39"/>
  <c r="A34" i="39"/>
  <c r="A35" i="39"/>
  <c r="A36" i="39"/>
  <c r="A37" i="39"/>
  <c r="A38" i="39"/>
  <c r="A39" i="39"/>
  <c r="A40" i="39"/>
  <c r="A41" i="39"/>
  <c r="A42" i="39"/>
  <c r="A43" i="39"/>
  <c r="A44" i="39"/>
  <c r="A45" i="39"/>
  <c r="A46" i="39"/>
  <c r="A47" i="39"/>
  <c r="A48" i="39"/>
  <c r="A49" i="39"/>
  <c r="A50" i="39"/>
  <c r="A51" i="39"/>
  <c r="A52" i="39"/>
  <c r="A53" i="39"/>
  <c r="A54" i="39"/>
  <c r="A55" i="39"/>
  <c r="A56" i="39"/>
  <c r="A57" i="39"/>
  <c r="A58" i="39"/>
  <c r="A59" i="39"/>
  <c r="A60" i="39"/>
  <c r="A61" i="39"/>
  <c r="A62" i="39"/>
  <c r="A63" i="39"/>
  <c r="A5" i="38"/>
  <c r="A6" i="38"/>
  <c r="A7" i="38"/>
  <c r="A8" i="38"/>
  <c r="A9" i="38"/>
  <c r="A10" i="38"/>
  <c r="A11" i="38"/>
  <c r="A12" i="38"/>
  <c r="A13" i="38"/>
  <c r="A14" i="38"/>
  <c r="A15" i="38"/>
  <c r="A16" i="38"/>
  <c r="A17" i="38"/>
  <c r="A18" i="38"/>
  <c r="A19" i="38"/>
  <c r="A20" i="38"/>
  <c r="A21" i="38"/>
  <c r="A22" i="38"/>
  <c r="A23" i="38"/>
  <c r="A24" i="38"/>
  <c r="A25" i="38"/>
  <c r="A26" i="38"/>
  <c r="A27" i="38"/>
  <c r="A28" i="38"/>
  <c r="A29" i="38"/>
  <c r="A30" i="38"/>
  <c r="A31" i="38"/>
  <c r="A32" i="38"/>
  <c r="A33" i="38"/>
  <c r="A34" i="38"/>
  <c r="A35" i="38"/>
  <c r="A36" i="38"/>
  <c r="A37" i="38"/>
  <c r="A38" i="38"/>
  <c r="A39" i="38"/>
  <c r="A40" i="38"/>
  <c r="A41" i="38"/>
  <c r="A42" i="38"/>
  <c r="A43" i="38"/>
  <c r="A44" i="38"/>
  <c r="A45" i="38"/>
  <c r="A46" i="38"/>
  <c r="A47" i="38"/>
  <c r="A48" i="38"/>
  <c r="A49" i="38"/>
  <c r="A50" i="38"/>
  <c r="A51" i="38"/>
  <c r="A52" i="38"/>
  <c r="A53" i="38"/>
  <c r="A54" i="38"/>
  <c r="A55" i="38"/>
  <c r="A56" i="38"/>
  <c r="A57" i="38"/>
  <c r="A58" i="38"/>
  <c r="A59" i="38"/>
  <c r="A60" i="38"/>
  <c r="A61" i="38"/>
  <c r="A62" i="38"/>
  <c r="A63" i="38"/>
  <c r="A5" i="37"/>
  <c r="A6" i="37"/>
  <c r="A7" i="37"/>
  <c r="A8" i="37"/>
  <c r="A9" i="37"/>
  <c r="A10" i="37"/>
  <c r="A11" i="37"/>
  <c r="A12" i="37"/>
  <c r="A13" i="37"/>
  <c r="A14" i="37"/>
  <c r="A15" i="37"/>
  <c r="A16" i="37"/>
  <c r="A17" i="37"/>
  <c r="A18" i="37"/>
  <c r="A19" i="37"/>
  <c r="A20" i="37"/>
  <c r="A21" i="37"/>
  <c r="A22" i="37"/>
  <c r="A23" i="37"/>
  <c r="A24" i="37"/>
  <c r="A25" i="37"/>
  <c r="A26" i="37"/>
  <c r="A27" i="37"/>
  <c r="A28" i="37"/>
  <c r="A29" i="37"/>
  <c r="A30" i="37"/>
  <c r="A31" i="37"/>
  <c r="A32" i="37"/>
  <c r="A33" i="37"/>
  <c r="A34" i="37"/>
  <c r="A35" i="37"/>
  <c r="A36" i="37"/>
  <c r="A37" i="37"/>
  <c r="A38" i="37"/>
  <c r="A39" i="37"/>
  <c r="A40" i="37"/>
  <c r="A41" i="37"/>
  <c r="A42" i="37"/>
  <c r="A43" i="37"/>
  <c r="A44" i="37"/>
  <c r="A45" i="37"/>
  <c r="A46" i="37"/>
  <c r="A47" i="37"/>
  <c r="A48" i="37"/>
  <c r="A49" i="37"/>
  <c r="A50" i="37"/>
  <c r="A51" i="37"/>
  <c r="A52" i="37"/>
  <c r="A53" i="37"/>
  <c r="A54" i="37"/>
  <c r="A55" i="37"/>
  <c r="A56" i="37"/>
  <c r="A57" i="37"/>
  <c r="A58" i="37"/>
  <c r="A59" i="37"/>
  <c r="A60" i="37"/>
  <c r="A61" i="37"/>
  <c r="A62" i="37"/>
  <c r="A63" i="37"/>
  <c r="A5" i="36"/>
  <c r="A6" i="36"/>
  <c r="A7" i="36"/>
  <c r="A8" i="36"/>
  <c r="A9" i="36"/>
  <c r="A10" i="36"/>
  <c r="A11" i="36"/>
  <c r="A12" i="36"/>
  <c r="A13" i="36"/>
  <c r="A14" i="36"/>
  <c r="A15" i="36"/>
  <c r="A16" i="36"/>
  <c r="A17" i="36"/>
  <c r="A18" i="36"/>
  <c r="A19" i="36"/>
  <c r="A20" i="36"/>
  <c r="A21" i="36"/>
  <c r="A22" i="36"/>
  <c r="A23" i="36"/>
  <c r="A24" i="36"/>
  <c r="A25" i="36"/>
  <c r="A26" i="36"/>
  <c r="A27" i="36"/>
  <c r="A28" i="36"/>
  <c r="A29" i="36"/>
  <c r="A30" i="36"/>
  <c r="A31" i="36"/>
  <c r="A32" i="36"/>
  <c r="A33" i="36"/>
  <c r="A34" i="36"/>
  <c r="A35" i="36"/>
  <c r="A36" i="36"/>
  <c r="A37" i="36"/>
  <c r="A38" i="36"/>
  <c r="A39" i="36"/>
  <c r="A40" i="36"/>
  <c r="A41" i="36"/>
  <c r="A42" i="36"/>
  <c r="A43" i="36"/>
  <c r="A44" i="36"/>
  <c r="A45" i="36"/>
  <c r="A46" i="36"/>
  <c r="A47" i="36"/>
  <c r="A48" i="36"/>
  <c r="A49" i="36"/>
  <c r="A50" i="36"/>
  <c r="A51" i="36"/>
  <c r="A52" i="36"/>
  <c r="A53" i="36"/>
  <c r="A54" i="36"/>
  <c r="A55" i="36"/>
  <c r="A56" i="36"/>
  <c r="A57" i="36"/>
  <c r="A58" i="36"/>
  <c r="A59" i="36"/>
  <c r="A60" i="36"/>
  <c r="A61" i="36"/>
  <c r="A62" i="36"/>
  <c r="A63" i="36"/>
  <c r="A5" i="35"/>
  <c r="A6" i="35"/>
  <c r="A7" i="35"/>
  <c r="A8" i="35"/>
  <c r="A9" i="35"/>
  <c r="A10" i="35"/>
  <c r="A11" i="35"/>
  <c r="A12" i="35"/>
  <c r="A13" i="35"/>
  <c r="A14" i="35"/>
  <c r="A15" i="35"/>
  <c r="A16" i="35"/>
  <c r="A17" i="35"/>
  <c r="A18" i="35"/>
  <c r="A19" i="35"/>
  <c r="A20" i="35"/>
  <c r="A21" i="35"/>
  <c r="A22" i="35"/>
  <c r="A23" i="35"/>
  <c r="A24" i="35"/>
  <c r="A25" i="35"/>
  <c r="A26" i="35"/>
  <c r="A27" i="35"/>
  <c r="A28" i="35"/>
  <c r="A29" i="35"/>
  <c r="A30" i="35"/>
  <c r="A31" i="35"/>
  <c r="A32" i="35"/>
  <c r="A33" i="35"/>
  <c r="A34" i="35"/>
  <c r="A35" i="35"/>
  <c r="A36" i="35"/>
  <c r="A37" i="35"/>
  <c r="A38" i="35"/>
  <c r="A39" i="35"/>
  <c r="A40" i="35"/>
  <c r="A41" i="35"/>
  <c r="A42" i="35"/>
  <c r="A43" i="35"/>
  <c r="A44" i="35"/>
  <c r="A45" i="35"/>
  <c r="A46" i="35"/>
  <c r="A47" i="35"/>
  <c r="A48" i="35"/>
  <c r="A49" i="35"/>
  <c r="A50" i="35"/>
  <c r="A51" i="35"/>
  <c r="A52" i="35"/>
  <c r="A53" i="35"/>
  <c r="A54" i="35"/>
  <c r="A55" i="35"/>
  <c r="A56" i="35"/>
  <c r="A57" i="35"/>
  <c r="A58" i="35"/>
  <c r="A59" i="35"/>
  <c r="A60" i="35"/>
  <c r="A61" i="35"/>
  <c r="A62" i="35"/>
  <c r="A63" i="35"/>
  <c r="A5" i="34"/>
  <c r="A6" i="34"/>
  <c r="A7" i="34"/>
  <c r="A8" i="34"/>
  <c r="A9" i="34"/>
  <c r="A10" i="34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24" i="34"/>
  <c r="A25" i="34"/>
  <c r="A26" i="34"/>
  <c r="A27" i="34"/>
  <c r="A28" i="34"/>
  <c r="A29" i="34"/>
  <c r="A30" i="34"/>
  <c r="A31" i="34"/>
  <c r="A32" i="34"/>
  <c r="A33" i="34"/>
  <c r="A34" i="34"/>
  <c r="A35" i="34"/>
  <c r="A36" i="34"/>
  <c r="A37" i="34"/>
  <c r="A38" i="34"/>
  <c r="A39" i="34"/>
  <c r="A40" i="34"/>
  <c r="A41" i="34"/>
  <c r="A42" i="34"/>
  <c r="A43" i="34"/>
  <c r="A44" i="34"/>
  <c r="A45" i="34"/>
  <c r="A46" i="34"/>
  <c r="A47" i="34"/>
  <c r="A48" i="34"/>
  <c r="A49" i="34"/>
  <c r="A50" i="34"/>
  <c r="A51" i="34"/>
  <c r="A52" i="34"/>
  <c r="A53" i="34"/>
  <c r="A54" i="34"/>
  <c r="A55" i="34"/>
  <c r="A56" i="34"/>
  <c r="A57" i="34"/>
  <c r="A58" i="34"/>
  <c r="A59" i="34"/>
  <c r="A60" i="34"/>
  <c r="A61" i="34"/>
  <c r="A62" i="34"/>
  <c r="A63" i="34"/>
  <c r="A5" i="47"/>
  <c r="A6" i="47"/>
  <c r="A7" i="47"/>
  <c r="A8" i="47"/>
  <c r="A9" i="47"/>
  <c r="A10" i="47"/>
  <c r="A11" i="47"/>
  <c r="A12" i="47"/>
  <c r="A13" i="47"/>
  <c r="A14" i="47"/>
  <c r="A15" i="47"/>
  <c r="A16" i="47"/>
  <c r="A17" i="47"/>
  <c r="A18" i="47"/>
  <c r="A19" i="47"/>
  <c r="A20" i="47"/>
  <c r="A21" i="47"/>
  <c r="A22" i="47"/>
  <c r="A23" i="47"/>
  <c r="A24" i="47"/>
  <c r="A25" i="47"/>
  <c r="A26" i="47"/>
  <c r="A27" i="47"/>
  <c r="A28" i="47"/>
  <c r="A29" i="47"/>
  <c r="A30" i="47"/>
  <c r="A31" i="47"/>
  <c r="A32" i="47"/>
  <c r="A33" i="47"/>
  <c r="A34" i="47"/>
  <c r="A35" i="47"/>
  <c r="A36" i="47"/>
  <c r="A37" i="47"/>
  <c r="A38" i="47"/>
  <c r="A39" i="47"/>
  <c r="A40" i="47"/>
  <c r="A41" i="47"/>
  <c r="A42" i="47"/>
  <c r="A43" i="47"/>
  <c r="A44" i="47"/>
  <c r="A45" i="47"/>
  <c r="A46" i="47"/>
  <c r="A47" i="47"/>
  <c r="A48" i="47"/>
  <c r="A49" i="47"/>
  <c r="A50" i="47"/>
  <c r="A51" i="47"/>
  <c r="A52" i="47"/>
  <c r="A53" i="47"/>
  <c r="A54" i="47"/>
  <c r="A55" i="47"/>
  <c r="A56" i="47"/>
  <c r="A57" i="47"/>
  <c r="A58" i="47"/>
  <c r="A59" i="47"/>
  <c r="A60" i="47"/>
  <c r="A61" i="47"/>
  <c r="A62" i="47"/>
  <c r="A63" i="47"/>
  <c r="A5" i="46"/>
  <c r="A6" i="46"/>
  <c r="A7" i="46"/>
  <c r="A8" i="46"/>
  <c r="A9" i="46"/>
  <c r="A10" i="46"/>
  <c r="A11" i="46"/>
  <c r="A12" i="46"/>
  <c r="A13" i="46"/>
  <c r="A14" i="46"/>
  <c r="A15" i="46"/>
  <c r="A16" i="46"/>
  <c r="A17" i="46"/>
  <c r="A18" i="46"/>
  <c r="A19" i="46"/>
  <c r="A20" i="46"/>
  <c r="A21" i="46"/>
  <c r="A22" i="46"/>
  <c r="A23" i="46"/>
  <c r="A24" i="46"/>
  <c r="A25" i="46"/>
  <c r="A26" i="46"/>
  <c r="A27" i="46"/>
  <c r="A28" i="46"/>
  <c r="A29" i="46"/>
  <c r="A30" i="46"/>
  <c r="A31" i="46"/>
  <c r="A32" i="46"/>
  <c r="A33" i="46"/>
  <c r="A34" i="46"/>
  <c r="A35" i="46"/>
  <c r="A36" i="46"/>
  <c r="A37" i="46"/>
  <c r="A38" i="46"/>
  <c r="A39" i="46"/>
  <c r="A40" i="46"/>
  <c r="A41" i="46"/>
  <c r="A42" i="46"/>
  <c r="A43" i="46"/>
  <c r="A44" i="46"/>
  <c r="A45" i="46"/>
  <c r="A46" i="46"/>
  <c r="A47" i="46"/>
  <c r="A48" i="46"/>
  <c r="A49" i="46"/>
  <c r="A50" i="46"/>
  <c r="A51" i="46"/>
  <c r="A52" i="46"/>
  <c r="A53" i="46"/>
  <c r="A54" i="46"/>
  <c r="A55" i="46"/>
  <c r="A56" i="46"/>
  <c r="A57" i="46"/>
  <c r="A58" i="46"/>
  <c r="A59" i="46"/>
  <c r="A60" i="46"/>
  <c r="A61" i="46"/>
  <c r="A62" i="46"/>
  <c r="A63" i="46"/>
  <c r="A5" i="45"/>
  <c r="A6" i="45"/>
  <c r="A7" i="45"/>
  <c r="A8" i="45"/>
  <c r="A9" i="45"/>
  <c r="A10" i="45"/>
  <c r="A11" i="45"/>
  <c r="A12" i="45"/>
  <c r="A13" i="45"/>
  <c r="A14" i="45"/>
  <c r="A15" i="45"/>
  <c r="A16" i="45"/>
  <c r="A17" i="45"/>
  <c r="A18" i="45"/>
  <c r="A19" i="45"/>
  <c r="A20" i="45"/>
  <c r="A21" i="45"/>
  <c r="A22" i="45"/>
  <c r="A23" i="45"/>
  <c r="A24" i="45"/>
  <c r="A25" i="45"/>
  <c r="A26" i="45"/>
  <c r="A27" i="45"/>
  <c r="A28" i="45"/>
  <c r="A29" i="45"/>
  <c r="A30" i="45"/>
  <c r="A31" i="45"/>
  <c r="A32" i="45"/>
  <c r="A33" i="45"/>
  <c r="A34" i="45"/>
  <c r="A35" i="45"/>
  <c r="A36" i="45"/>
  <c r="A37" i="45"/>
  <c r="A38" i="45"/>
  <c r="A39" i="45"/>
  <c r="A40" i="45"/>
  <c r="A41" i="45"/>
  <c r="A42" i="45"/>
  <c r="A43" i="45"/>
  <c r="A44" i="45"/>
  <c r="A45" i="45"/>
  <c r="A46" i="45"/>
  <c r="A47" i="45"/>
  <c r="A48" i="45"/>
  <c r="A49" i="45"/>
  <c r="A50" i="45"/>
  <c r="A51" i="45"/>
  <c r="A52" i="45"/>
  <c r="A53" i="45"/>
  <c r="A54" i="45"/>
  <c r="A55" i="45"/>
  <c r="A56" i="45"/>
  <c r="A57" i="45"/>
  <c r="A58" i="45"/>
  <c r="A59" i="45"/>
  <c r="A60" i="45"/>
  <c r="A61" i="45"/>
  <c r="A62" i="45"/>
  <c r="A63" i="45"/>
  <c r="A5" i="44"/>
  <c r="A6" i="44"/>
  <c r="A7" i="44"/>
  <c r="A8" i="44"/>
  <c r="A9" i="44"/>
  <c r="A10" i="44"/>
  <c r="A11" i="44"/>
  <c r="A12" i="44"/>
  <c r="A13" i="44"/>
  <c r="A14" i="44"/>
  <c r="A15" i="44"/>
  <c r="A16" i="44"/>
  <c r="A17" i="44"/>
  <c r="A18" i="44"/>
  <c r="A19" i="44"/>
  <c r="A20" i="44"/>
  <c r="A21" i="44"/>
  <c r="A22" i="44"/>
  <c r="A23" i="44"/>
  <c r="A24" i="44"/>
  <c r="A25" i="44"/>
  <c r="A26" i="44"/>
  <c r="A27" i="44"/>
  <c r="A28" i="44"/>
  <c r="A29" i="44"/>
  <c r="A30" i="44"/>
  <c r="A31" i="44"/>
  <c r="A32" i="44"/>
  <c r="A33" i="44"/>
  <c r="A34" i="44"/>
  <c r="A35" i="44"/>
  <c r="A36" i="44"/>
  <c r="A37" i="44"/>
  <c r="A38" i="44"/>
  <c r="A39" i="44"/>
  <c r="A40" i="44"/>
  <c r="A41" i="44"/>
  <c r="A42" i="44"/>
  <c r="A43" i="44"/>
  <c r="A44" i="44"/>
  <c r="A45" i="44"/>
  <c r="A46" i="44"/>
  <c r="A47" i="44"/>
  <c r="A48" i="44"/>
  <c r="A49" i="44"/>
  <c r="A50" i="44"/>
  <c r="A51" i="44"/>
  <c r="A52" i="44"/>
  <c r="A53" i="44"/>
  <c r="A54" i="44"/>
  <c r="A55" i="44"/>
  <c r="A56" i="44"/>
  <c r="A57" i="44"/>
  <c r="A58" i="44"/>
  <c r="A59" i="44"/>
  <c r="A60" i="44"/>
  <c r="A61" i="44"/>
  <c r="A62" i="44"/>
  <c r="A63" i="44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5" i="51"/>
  <c r="A6" i="51"/>
  <c r="A7" i="51"/>
  <c r="A8" i="51"/>
  <c r="A9" i="51"/>
  <c r="A10" i="51"/>
  <c r="A11" i="51"/>
  <c r="A12" i="51"/>
  <c r="A13" i="51"/>
  <c r="A14" i="51"/>
  <c r="A15" i="51"/>
  <c r="A16" i="51"/>
  <c r="A17" i="51"/>
  <c r="A18" i="51"/>
  <c r="A19" i="51"/>
  <c r="A20" i="51"/>
  <c r="A21" i="51"/>
  <c r="A22" i="51"/>
  <c r="A23" i="51"/>
  <c r="A24" i="51"/>
  <c r="A25" i="51"/>
  <c r="A26" i="51"/>
  <c r="A27" i="51"/>
  <c r="A28" i="51"/>
  <c r="A29" i="51"/>
  <c r="A30" i="51"/>
  <c r="A31" i="51"/>
  <c r="A32" i="51"/>
  <c r="A33" i="51"/>
  <c r="A34" i="51"/>
  <c r="A35" i="51"/>
  <c r="A36" i="51"/>
  <c r="A37" i="51"/>
  <c r="A38" i="51"/>
  <c r="A39" i="51"/>
  <c r="A40" i="51"/>
  <c r="A41" i="51"/>
  <c r="A42" i="51"/>
  <c r="A43" i="51"/>
  <c r="A44" i="51"/>
  <c r="A45" i="51"/>
  <c r="A46" i="51"/>
  <c r="A47" i="51"/>
  <c r="A48" i="51"/>
  <c r="A49" i="51"/>
  <c r="A50" i="51"/>
  <c r="A51" i="51"/>
  <c r="A52" i="51"/>
  <c r="A53" i="51"/>
  <c r="A54" i="51"/>
  <c r="A55" i="51"/>
  <c r="A56" i="51"/>
  <c r="A57" i="51"/>
  <c r="A58" i="51"/>
  <c r="A59" i="51"/>
  <c r="A60" i="51"/>
  <c r="A61" i="51"/>
  <c r="A62" i="51"/>
  <c r="A63" i="51"/>
  <c r="A5" i="49"/>
  <c r="A6" i="49"/>
  <c r="A7" i="49"/>
  <c r="A8" i="49"/>
  <c r="A9" i="49"/>
  <c r="A10" i="49"/>
  <c r="A11" i="49"/>
  <c r="A12" i="49"/>
  <c r="A13" i="49"/>
  <c r="A14" i="49"/>
  <c r="A15" i="49"/>
  <c r="A16" i="49"/>
  <c r="A17" i="49"/>
  <c r="A18" i="49"/>
  <c r="A19" i="49"/>
  <c r="A20" i="49"/>
  <c r="A21" i="49"/>
  <c r="A22" i="49"/>
  <c r="A23" i="49"/>
  <c r="A24" i="49"/>
  <c r="A25" i="49"/>
  <c r="A26" i="49"/>
  <c r="A27" i="49"/>
  <c r="A28" i="49"/>
  <c r="A29" i="49"/>
  <c r="A30" i="49"/>
  <c r="A31" i="49"/>
  <c r="A32" i="49"/>
  <c r="A33" i="49"/>
  <c r="A34" i="49"/>
  <c r="A35" i="49"/>
  <c r="A36" i="49"/>
  <c r="A37" i="49"/>
  <c r="A38" i="49"/>
  <c r="A39" i="49"/>
  <c r="A40" i="49"/>
  <c r="A41" i="49"/>
  <c r="A42" i="49"/>
  <c r="A43" i="49"/>
  <c r="A44" i="49"/>
  <c r="A45" i="49"/>
  <c r="A46" i="49"/>
  <c r="A47" i="49"/>
  <c r="A48" i="49"/>
  <c r="A49" i="49"/>
  <c r="A50" i="49"/>
  <c r="A51" i="49"/>
  <c r="A52" i="49"/>
  <c r="A53" i="49"/>
  <c r="A54" i="49"/>
  <c r="A55" i="49"/>
  <c r="A56" i="49"/>
  <c r="A57" i="49"/>
  <c r="A58" i="49"/>
  <c r="A59" i="49"/>
  <c r="A60" i="49"/>
  <c r="A61" i="49"/>
  <c r="A62" i="49"/>
  <c r="A63" i="49"/>
  <c r="A5" i="48"/>
  <c r="A6" i="48"/>
  <c r="A7" i="48"/>
  <c r="A8" i="48"/>
  <c r="A9" i="48"/>
  <c r="A10" i="48"/>
  <c r="A11" i="48"/>
  <c r="A12" i="48"/>
  <c r="A13" i="48"/>
  <c r="A14" i="48"/>
  <c r="A15" i="48"/>
  <c r="A16" i="48"/>
  <c r="A17" i="48"/>
  <c r="A18" i="48"/>
  <c r="A19" i="48"/>
  <c r="A20" i="48"/>
  <c r="A21" i="48"/>
  <c r="A22" i="48"/>
  <c r="A23" i="48"/>
  <c r="A24" i="48"/>
  <c r="A25" i="48"/>
  <c r="A26" i="48"/>
  <c r="A27" i="48"/>
  <c r="A28" i="48"/>
  <c r="A29" i="48"/>
  <c r="A30" i="48"/>
  <c r="A31" i="48"/>
  <c r="A32" i="48"/>
  <c r="A33" i="48"/>
  <c r="A34" i="48"/>
  <c r="A35" i="48"/>
  <c r="A36" i="48"/>
  <c r="A37" i="48"/>
  <c r="A38" i="48"/>
  <c r="A39" i="48"/>
  <c r="A40" i="48"/>
  <c r="A41" i="48"/>
  <c r="A42" i="48"/>
  <c r="A43" i="48"/>
  <c r="A44" i="48"/>
  <c r="A45" i="48"/>
  <c r="A46" i="48"/>
  <c r="A47" i="48"/>
  <c r="A48" i="48"/>
  <c r="A49" i="48"/>
  <c r="A50" i="48"/>
  <c r="A51" i="48"/>
  <c r="A52" i="48"/>
  <c r="A53" i="48"/>
  <c r="A54" i="48"/>
  <c r="A55" i="48"/>
  <c r="A56" i="48"/>
  <c r="A57" i="48"/>
  <c r="A58" i="48"/>
  <c r="A59" i="48"/>
  <c r="A60" i="48"/>
  <c r="A61" i="48"/>
  <c r="A62" i="48"/>
  <c r="A63" i="48"/>
  <c r="A5" i="50"/>
  <c r="A6" i="50"/>
  <c r="A7" i="50"/>
  <c r="A8" i="50"/>
  <c r="A9" i="50"/>
  <c r="A10" i="50"/>
  <c r="A11" i="50"/>
  <c r="A12" i="50"/>
  <c r="A13" i="50"/>
  <c r="A14" i="50"/>
  <c r="A15" i="50"/>
  <c r="A16" i="50"/>
  <c r="A17" i="50"/>
  <c r="A18" i="50"/>
  <c r="A19" i="50"/>
  <c r="A20" i="50"/>
  <c r="A21" i="50"/>
  <c r="A22" i="50"/>
  <c r="A23" i="50"/>
  <c r="A24" i="50"/>
  <c r="A25" i="50"/>
  <c r="A26" i="50"/>
  <c r="A27" i="50"/>
  <c r="A28" i="50"/>
  <c r="A29" i="50"/>
  <c r="A30" i="50"/>
  <c r="A31" i="50"/>
  <c r="A32" i="50"/>
  <c r="A33" i="50"/>
  <c r="A34" i="50"/>
  <c r="A35" i="50"/>
  <c r="A36" i="50"/>
  <c r="A37" i="50"/>
  <c r="A38" i="50"/>
  <c r="A39" i="50"/>
  <c r="A40" i="50"/>
  <c r="A41" i="50"/>
  <c r="A42" i="50"/>
  <c r="A43" i="50"/>
  <c r="A44" i="50"/>
  <c r="A45" i="50"/>
  <c r="A46" i="50"/>
  <c r="A47" i="50"/>
  <c r="A48" i="50"/>
  <c r="A49" i="50"/>
  <c r="A50" i="50"/>
  <c r="A51" i="50"/>
  <c r="A52" i="50"/>
  <c r="A53" i="50"/>
  <c r="A54" i="50"/>
  <c r="A55" i="50"/>
  <c r="A56" i="50"/>
  <c r="A57" i="50"/>
  <c r="A58" i="50"/>
  <c r="A59" i="50"/>
  <c r="A60" i="50"/>
  <c r="A61" i="50"/>
  <c r="A62" i="50"/>
  <c r="A63" i="50"/>
  <c r="A5" i="53"/>
  <c r="A6" i="53"/>
  <c r="A7" i="53"/>
  <c r="A8" i="53"/>
  <c r="A9" i="53"/>
  <c r="A10" i="53"/>
  <c r="A11" i="53"/>
  <c r="A12" i="53"/>
  <c r="A13" i="53"/>
  <c r="A14" i="53"/>
  <c r="A15" i="53"/>
  <c r="A16" i="53"/>
  <c r="A17" i="53"/>
  <c r="A18" i="53"/>
  <c r="A19" i="53"/>
  <c r="A20" i="53"/>
  <c r="A21" i="53"/>
  <c r="A22" i="53"/>
  <c r="A23" i="53"/>
  <c r="A24" i="53"/>
  <c r="A25" i="53"/>
  <c r="A26" i="53"/>
  <c r="A27" i="53"/>
  <c r="A28" i="53"/>
  <c r="A29" i="53"/>
  <c r="A30" i="53"/>
  <c r="A31" i="53"/>
  <c r="A32" i="53"/>
  <c r="A33" i="53"/>
  <c r="A34" i="53"/>
  <c r="A35" i="53"/>
  <c r="A36" i="53"/>
  <c r="A37" i="53"/>
  <c r="A38" i="53"/>
  <c r="A39" i="53"/>
  <c r="A40" i="53"/>
  <c r="A41" i="53"/>
  <c r="A42" i="53"/>
  <c r="A43" i="53"/>
  <c r="A44" i="53"/>
  <c r="A45" i="53"/>
  <c r="A46" i="53"/>
  <c r="A47" i="53"/>
  <c r="A48" i="53"/>
  <c r="A49" i="53"/>
  <c r="A50" i="53"/>
  <c r="A51" i="53"/>
  <c r="A52" i="53"/>
  <c r="A53" i="53"/>
  <c r="A54" i="53"/>
  <c r="A55" i="53"/>
  <c r="A56" i="53"/>
  <c r="A57" i="53"/>
  <c r="A58" i="53"/>
  <c r="A59" i="53"/>
  <c r="A60" i="53"/>
  <c r="A61" i="53"/>
  <c r="A62" i="53"/>
  <c r="A63" i="53"/>
  <c r="A5" i="54"/>
  <c r="A6" i="54"/>
  <c r="A7" i="54"/>
  <c r="A8" i="54"/>
  <c r="A9" i="54"/>
  <c r="A10" i="54"/>
  <c r="A11" i="54"/>
  <c r="A12" i="54"/>
  <c r="A13" i="54"/>
  <c r="A14" i="54"/>
  <c r="A15" i="54"/>
  <c r="A16" i="54"/>
  <c r="A17" i="54"/>
  <c r="A18" i="54"/>
  <c r="A19" i="54"/>
  <c r="A20" i="54"/>
  <c r="A21" i="54"/>
  <c r="A22" i="54"/>
  <c r="A23" i="54"/>
  <c r="A24" i="54"/>
  <c r="A25" i="54"/>
  <c r="A26" i="54"/>
  <c r="A27" i="54"/>
  <c r="A28" i="54"/>
  <c r="A29" i="54"/>
  <c r="A30" i="54"/>
  <c r="A31" i="54"/>
  <c r="A32" i="54"/>
  <c r="A33" i="54"/>
  <c r="A34" i="54"/>
  <c r="A35" i="54"/>
  <c r="A36" i="54"/>
  <c r="A37" i="54"/>
  <c r="A38" i="54"/>
  <c r="A39" i="54"/>
  <c r="A40" i="54"/>
  <c r="A41" i="54"/>
  <c r="A42" i="54"/>
  <c r="A43" i="54"/>
  <c r="A44" i="54"/>
  <c r="A45" i="54"/>
  <c r="A46" i="54"/>
  <c r="A47" i="54"/>
  <c r="A48" i="54"/>
  <c r="A49" i="54"/>
  <c r="A50" i="54"/>
  <c r="A51" i="54"/>
  <c r="A52" i="54"/>
  <c r="A53" i="54"/>
  <c r="A54" i="54"/>
  <c r="A55" i="54"/>
  <c r="A56" i="54"/>
  <c r="A57" i="54"/>
  <c r="A58" i="54"/>
  <c r="A59" i="54"/>
  <c r="A60" i="54"/>
  <c r="A61" i="54"/>
  <c r="A62" i="54"/>
  <c r="A63" i="54"/>
  <c r="A5" i="55"/>
  <c r="A6" i="55"/>
  <c r="A7" i="55"/>
  <c r="A8" i="55"/>
  <c r="A9" i="55"/>
  <c r="A10" i="55"/>
  <c r="A11" i="55"/>
  <c r="A12" i="55"/>
  <c r="A13" i="55"/>
  <c r="A14" i="55"/>
  <c r="A15" i="55"/>
  <c r="A16" i="55"/>
  <c r="A17" i="55"/>
  <c r="A18" i="55"/>
  <c r="A19" i="55"/>
  <c r="A20" i="55"/>
  <c r="A21" i="55"/>
  <c r="A22" i="55"/>
  <c r="A23" i="55"/>
  <c r="A24" i="55"/>
  <c r="A25" i="55"/>
  <c r="A26" i="55"/>
  <c r="A27" i="55"/>
  <c r="A28" i="55"/>
  <c r="A29" i="55"/>
  <c r="A30" i="55"/>
  <c r="A31" i="55"/>
  <c r="A32" i="55"/>
  <c r="A33" i="55"/>
  <c r="A34" i="55"/>
  <c r="A35" i="55"/>
  <c r="A36" i="55"/>
  <c r="A37" i="55"/>
  <c r="A38" i="55"/>
  <c r="A39" i="55"/>
  <c r="A40" i="55"/>
  <c r="A41" i="55"/>
  <c r="A42" i="55"/>
  <c r="A43" i="55"/>
  <c r="A44" i="55"/>
  <c r="A45" i="55"/>
  <c r="A46" i="55"/>
  <c r="A47" i="55"/>
  <c r="A48" i="55"/>
  <c r="A49" i="55"/>
  <c r="A50" i="55"/>
  <c r="A51" i="55"/>
  <c r="A52" i="55"/>
  <c r="A53" i="55"/>
  <c r="A54" i="55"/>
  <c r="A55" i="55"/>
  <c r="A56" i="55"/>
  <c r="A57" i="55"/>
  <c r="A58" i="55"/>
  <c r="A59" i="55"/>
  <c r="A60" i="55"/>
  <c r="A61" i="55"/>
  <c r="A62" i="55"/>
  <c r="A63" i="55"/>
  <c r="A5" i="56"/>
  <c r="A6" i="56"/>
  <c r="A7" i="56"/>
  <c r="A8" i="56"/>
  <c r="A9" i="56"/>
  <c r="A10" i="56"/>
  <c r="A11" i="56"/>
  <c r="A12" i="56"/>
  <c r="A13" i="56"/>
  <c r="A14" i="56"/>
  <c r="A15" i="56"/>
  <c r="A16" i="56"/>
  <c r="A17" i="56"/>
  <c r="A18" i="56"/>
  <c r="A19" i="56"/>
  <c r="A20" i="56"/>
  <c r="A21" i="56"/>
  <c r="A22" i="56"/>
  <c r="A23" i="56"/>
  <c r="A24" i="56"/>
  <c r="A25" i="56"/>
  <c r="A26" i="56"/>
  <c r="A27" i="56"/>
  <c r="A28" i="56"/>
  <c r="A29" i="56"/>
  <c r="A30" i="56"/>
  <c r="A31" i="56"/>
  <c r="A32" i="56"/>
  <c r="A33" i="56"/>
  <c r="A34" i="56"/>
  <c r="A35" i="56"/>
  <c r="A36" i="56"/>
  <c r="A37" i="56"/>
  <c r="A38" i="56"/>
  <c r="A39" i="56"/>
  <c r="A40" i="56"/>
  <c r="A41" i="56"/>
  <c r="A42" i="56"/>
  <c r="A43" i="56"/>
  <c r="A44" i="56"/>
  <c r="A45" i="56"/>
  <c r="A46" i="56"/>
  <c r="A47" i="56"/>
  <c r="A48" i="56"/>
  <c r="A49" i="56"/>
  <c r="A50" i="56"/>
  <c r="A51" i="56"/>
  <c r="A52" i="56"/>
  <c r="A53" i="56"/>
  <c r="A54" i="56"/>
  <c r="A55" i="56"/>
  <c r="A56" i="56"/>
  <c r="A57" i="56"/>
  <c r="A58" i="56"/>
  <c r="A59" i="56"/>
  <c r="A60" i="56"/>
  <c r="A61" i="56"/>
  <c r="A62" i="56"/>
  <c r="A63" i="56"/>
  <c r="A5" i="57"/>
  <c r="A6" i="57"/>
  <c r="A7" i="57"/>
  <c r="A8" i="57"/>
  <c r="A9" i="57"/>
  <c r="A10" i="57"/>
  <c r="A11" i="57"/>
  <c r="A12" i="57"/>
  <c r="A13" i="57"/>
  <c r="A14" i="57"/>
  <c r="A15" i="57"/>
  <c r="A16" i="57"/>
  <c r="A17" i="57"/>
  <c r="A18" i="57"/>
  <c r="A19" i="57"/>
  <c r="A20" i="57"/>
  <c r="A21" i="57"/>
  <c r="A22" i="57"/>
  <c r="A23" i="57"/>
  <c r="A24" i="57"/>
  <c r="A25" i="57"/>
  <c r="A26" i="57"/>
  <c r="A27" i="57"/>
  <c r="A28" i="57"/>
  <c r="A29" i="57"/>
  <c r="A30" i="57"/>
  <c r="A31" i="57"/>
  <c r="A32" i="57"/>
  <c r="A33" i="57"/>
  <c r="A34" i="57"/>
  <c r="A35" i="57"/>
  <c r="A36" i="57"/>
  <c r="A37" i="57"/>
  <c r="A38" i="57"/>
  <c r="A39" i="57"/>
  <c r="A40" i="57"/>
  <c r="A41" i="57"/>
  <c r="A42" i="57"/>
  <c r="A43" i="57"/>
  <c r="A44" i="57"/>
  <c r="A45" i="57"/>
  <c r="A46" i="57"/>
  <c r="A47" i="57"/>
  <c r="A48" i="57"/>
  <c r="A49" i="57"/>
  <c r="A50" i="57"/>
  <c r="A51" i="57"/>
  <c r="A52" i="57"/>
  <c r="A53" i="57"/>
  <c r="A54" i="57"/>
  <c r="A55" i="57"/>
  <c r="A56" i="57"/>
  <c r="A57" i="57"/>
  <c r="A58" i="57"/>
  <c r="A59" i="57"/>
  <c r="A60" i="57"/>
  <c r="A61" i="57"/>
  <c r="A62" i="57"/>
  <c r="A63" i="57"/>
  <c r="A5" i="58"/>
  <c r="A6" i="58"/>
  <c r="A7" i="58"/>
  <c r="A8" i="58"/>
  <c r="A9" i="58"/>
  <c r="A10" i="58"/>
  <c r="A11" i="58"/>
  <c r="A12" i="58"/>
  <c r="A13" i="58"/>
  <c r="A14" i="58"/>
  <c r="A15" i="58"/>
  <c r="A16" i="58"/>
  <c r="A17" i="58"/>
  <c r="A18" i="58"/>
  <c r="A19" i="58"/>
  <c r="A20" i="58"/>
  <c r="A21" i="58"/>
  <c r="A22" i="58"/>
  <c r="A23" i="58"/>
  <c r="A24" i="58"/>
  <c r="A25" i="58"/>
  <c r="A26" i="58"/>
  <c r="A27" i="58"/>
  <c r="A28" i="58"/>
  <c r="A29" i="58"/>
  <c r="A30" i="58"/>
  <c r="A31" i="58"/>
  <c r="A32" i="58"/>
  <c r="A33" i="58"/>
  <c r="A34" i="58"/>
  <c r="A35" i="58"/>
  <c r="A36" i="58"/>
  <c r="A37" i="58"/>
  <c r="A38" i="58"/>
  <c r="A39" i="58"/>
  <c r="A40" i="58"/>
  <c r="A41" i="58"/>
  <c r="A42" i="58"/>
  <c r="A43" i="58"/>
  <c r="A44" i="58"/>
  <c r="A45" i="58"/>
  <c r="A46" i="58"/>
  <c r="A47" i="58"/>
  <c r="A48" i="58"/>
  <c r="A49" i="58"/>
  <c r="A50" i="58"/>
  <c r="A51" i="58"/>
  <c r="A52" i="58"/>
  <c r="A53" i="58"/>
  <c r="A54" i="58"/>
  <c r="A55" i="58"/>
  <c r="A56" i="58"/>
  <c r="A57" i="58"/>
  <c r="A58" i="58"/>
  <c r="A59" i="58"/>
  <c r="A60" i="58"/>
  <c r="A61" i="58"/>
  <c r="A62" i="58"/>
  <c r="A63" i="58"/>
  <c r="A5" i="59"/>
  <c r="A6" i="59"/>
  <c r="A7" i="59"/>
  <c r="A8" i="59"/>
  <c r="A9" i="59"/>
  <c r="A10" i="59"/>
  <c r="A11" i="59"/>
  <c r="A12" i="59"/>
  <c r="A13" i="59"/>
  <c r="A14" i="59"/>
  <c r="A15" i="59"/>
  <c r="A16" i="59"/>
  <c r="A17" i="59"/>
  <c r="A18" i="59"/>
  <c r="A19" i="59"/>
  <c r="A20" i="59"/>
  <c r="A21" i="59"/>
  <c r="A22" i="59"/>
  <c r="A23" i="59"/>
  <c r="A24" i="59"/>
  <c r="A25" i="59"/>
  <c r="A26" i="59"/>
  <c r="A27" i="59"/>
  <c r="A28" i="59"/>
  <c r="A29" i="59"/>
  <c r="A30" i="59"/>
  <c r="A31" i="59"/>
  <c r="A32" i="59"/>
  <c r="A33" i="59"/>
  <c r="A34" i="59"/>
  <c r="A35" i="59"/>
  <c r="A36" i="59"/>
  <c r="A37" i="59"/>
  <c r="A38" i="59"/>
  <c r="A39" i="59"/>
  <c r="A40" i="59"/>
  <c r="A41" i="59"/>
  <c r="A42" i="59"/>
  <c r="A43" i="59"/>
  <c r="A44" i="59"/>
  <c r="A45" i="59"/>
  <c r="A46" i="59"/>
  <c r="A47" i="59"/>
  <c r="A48" i="59"/>
  <c r="A49" i="59"/>
  <c r="A50" i="59"/>
  <c r="A51" i="59"/>
  <c r="A52" i="59"/>
  <c r="A53" i="59"/>
  <c r="A54" i="59"/>
  <c r="A55" i="59"/>
  <c r="A56" i="59"/>
  <c r="A57" i="59"/>
  <c r="A58" i="59"/>
  <c r="A59" i="59"/>
  <c r="A60" i="59"/>
  <c r="A61" i="59"/>
  <c r="A62" i="59"/>
  <c r="A63" i="59"/>
  <c r="A5" i="60"/>
  <c r="A6" i="60"/>
  <c r="A7" i="60"/>
  <c r="A8" i="60"/>
  <c r="A9" i="60"/>
  <c r="A10" i="60"/>
  <c r="A11" i="60"/>
  <c r="A12" i="60"/>
  <c r="A13" i="60"/>
  <c r="A14" i="60"/>
  <c r="A15" i="60"/>
  <c r="A16" i="60"/>
  <c r="A17" i="60"/>
  <c r="A18" i="60"/>
  <c r="A19" i="60"/>
  <c r="A20" i="60"/>
  <c r="A21" i="60"/>
  <c r="A22" i="60"/>
  <c r="A23" i="60"/>
  <c r="A24" i="60"/>
  <c r="A25" i="60"/>
  <c r="A26" i="60"/>
  <c r="A27" i="60"/>
  <c r="A28" i="60"/>
  <c r="A29" i="60"/>
  <c r="A30" i="60"/>
  <c r="A31" i="60"/>
  <c r="A32" i="60"/>
  <c r="A33" i="60"/>
  <c r="A34" i="60"/>
  <c r="A35" i="60"/>
  <c r="A36" i="60"/>
  <c r="A37" i="60"/>
  <c r="A38" i="60"/>
  <c r="A39" i="60"/>
  <c r="A40" i="60"/>
  <c r="A41" i="60"/>
  <c r="A42" i="60"/>
  <c r="A43" i="60"/>
  <c r="A44" i="60"/>
  <c r="A45" i="60"/>
  <c r="A46" i="60"/>
  <c r="A47" i="60"/>
  <c r="A48" i="60"/>
  <c r="A49" i="60"/>
  <c r="A50" i="60"/>
  <c r="A51" i="60"/>
  <c r="A52" i="60"/>
  <c r="A53" i="60"/>
  <c r="A54" i="60"/>
  <c r="A55" i="60"/>
  <c r="A56" i="60"/>
  <c r="A57" i="60"/>
  <c r="A58" i="60"/>
  <c r="A59" i="60"/>
  <c r="A60" i="60"/>
  <c r="A61" i="60"/>
  <c r="A62" i="60"/>
  <c r="A63" i="60"/>
  <c r="A5" i="61"/>
  <c r="A6" i="61"/>
  <c r="A7" i="61"/>
  <c r="A8" i="61"/>
  <c r="A9" i="61"/>
  <c r="A10" i="61"/>
  <c r="A11" i="61"/>
  <c r="A12" i="61"/>
  <c r="A13" i="61"/>
  <c r="A14" i="61"/>
  <c r="A15" i="61"/>
  <c r="A16" i="61"/>
  <c r="A17" i="61"/>
  <c r="A18" i="61"/>
  <c r="A19" i="61"/>
  <c r="A20" i="61"/>
  <c r="A21" i="61"/>
  <c r="A22" i="61"/>
  <c r="A23" i="61"/>
  <c r="A24" i="61"/>
  <c r="A25" i="61"/>
  <c r="A26" i="61"/>
  <c r="A27" i="61"/>
  <c r="A28" i="61"/>
  <c r="A29" i="61"/>
  <c r="A30" i="61"/>
  <c r="A31" i="61"/>
  <c r="A32" i="61"/>
  <c r="A33" i="61"/>
  <c r="A34" i="61"/>
  <c r="A35" i="61"/>
  <c r="A36" i="61"/>
  <c r="A37" i="61"/>
  <c r="A38" i="61"/>
  <c r="A39" i="61"/>
  <c r="A40" i="61"/>
  <c r="A41" i="61"/>
  <c r="A42" i="61"/>
  <c r="A43" i="61"/>
  <c r="A44" i="61"/>
  <c r="A45" i="61"/>
  <c r="A46" i="61"/>
  <c r="A47" i="61"/>
  <c r="A48" i="61"/>
  <c r="A49" i="61"/>
  <c r="A50" i="61"/>
  <c r="A51" i="61"/>
  <c r="A52" i="61"/>
  <c r="A53" i="61"/>
  <c r="A54" i="61"/>
  <c r="A55" i="61"/>
  <c r="A56" i="61"/>
  <c r="A57" i="61"/>
  <c r="A58" i="61"/>
  <c r="A59" i="61"/>
  <c r="A60" i="61"/>
  <c r="A61" i="61"/>
  <c r="A62" i="61"/>
  <c r="A63" i="61"/>
  <c r="A5" i="62"/>
  <c r="A6" i="62"/>
  <c r="A7" i="62"/>
  <c r="A8" i="62"/>
  <c r="A9" i="62"/>
  <c r="A10" i="62"/>
  <c r="A11" i="62"/>
  <c r="A12" i="62"/>
  <c r="A13" i="62"/>
  <c r="A14" i="62"/>
  <c r="A15" i="62"/>
  <c r="A16" i="62"/>
  <c r="A17" i="62"/>
  <c r="A18" i="62"/>
  <c r="A19" i="62"/>
  <c r="A20" i="62"/>
  <c r="A21" i="62"/>
  <c r="A22" i="62"/>
  <c r="A23" i="62"/>
  <c r="A24" i="62"/>
  <c r="A25" i="62"/>
  <c r="A26" i="62"/>
  <c r="A27" i="62"/>
  <c r="A28" i="62"/>
  <c r="A29" i="62"/>
  <c r="A30" i="62"/>
  <c r="A31" i="62"/>
  <c r="A32" i="62"/>
  <c r="A33" i="62"/>
  <c r="A34" i="62"/>
  <c r="A35" i="62"/>
  <c r="A36" i="62"/>
  <c r="A37" i="62"/>
  <c r="A38" i="62"/>
  <c r="A39" i="62"/>
  <c r="A40" i="62"/>
  <c r="A41" i="62"/>
  <c r="A42" i="62"/>
  <c r="A43" i="62"/>
  <c r="A44" i="62"/>
  <c r="A45" i="62"/>
  <c r="A46" i="62"/>
  <c r="A47" i="62"/>
  <c r="A48" i="62"/>
  <c r="A49" i="62"/>
  <c r="A50" i="62"/>
  <c r="A51" i="62"/>
  <c r="A52" i="62"/>
  <c r="A53" i="62"/>
  <c r="A54" i="62"/>
  <c r="A55" i="62"/>
  <c r="A56" i="62"/>
  <c r="A57" i="62"/>
  <c r="A58" i="62"/>
  <c r="A59" i="62"/>
  <c r="A60" i="62"/>
  <c r="A61" i="62"/>
  <c r="A62" i="62"/>
  <c r="A63" i="62"/>
  <c r="A5" i="67"/>
  <c r="A6" i="67"/>
  <c r="A7" i="67"/>
  <c r="A8" i="67"/>
  <c r="A9" i="67"/>
  <c r="A10" i="67"/>
  <c r="A11" i="67"/>
  <c r="A12" i="67"/>
  <c r="A13" i="67"/>
  <c r="A14" i="67"/>
  <c r="A15" i="67"/>
  <c r="A16" i="67"/>
  <c r="A17" i="67"/>
  <c r="A18" i="67"/>
  <c r="A19" i="67"/>
  <c r="A20" i="67"/>
  <c r="A21" i="67"/>
  <c r="A22" i="67"/>
  <c r="A23" i="67"/>
  <c r="A24" i="67"/>
  <c r="A25" i="67"/>
  <c r="A26" i="67"/>
  <c r="A27" i="67"/>
  <c r="A28" i="67"/>
  <c r="A29" i="67"/>
  <c r="A30" i="67"/>
  <c r="A31" i="67"/>
  <c r="A32" i="67"/>
  <c r="A33" i="67"/>
  <c r="A34" i="67"/>
  <c r="A35" i="67"/>
  <c r="A36" i="67"/>
  <c r="A37" i="67"/>
  <c r="A38" i="67"/>
  <c r="A39" i="67"/>
  <c r="A40" i="67"/>
  <c r="A41" i="67"/>
  <c r="A42" i="67"/>
  <c r="A43" i="67"/>
  <c r="A44" i="67"/>
  <c r="A45" i="67"/>
  <c r="A46" i="67"/>
  <c r="A47" i="67"/>
  <c r="A48" i="67"/>
  <c r="A49" i="67"/>
  <c r="A50" i="67"/>
  <c r="A51" i="67"/>
  <c r="A52" i="67"/>
  <c r="A53" i="67"/>
  <c r="A54" i="67"/>
  <c r="A55" i="67"/>
  <c r="A56" i="67"/>
  <c r="A57" i="67"/>
  <c r="A58" i="67"/>
  <c r="A59" i="67"/>
  <c r="A60" i="67"/>
  <c r="A61" i="67"/>
  <c r="A62" i="67"/>
  <c r="A63" i="67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4" i="3"/>
  <c r="A4" i="4"/>
  <c r="A4" i="5"/>
  <c r="A4" i="6"/>
  <c r="A4" i="7"/>
  <c r="A4" i="8"/>
  <c r="A4" i="22"/>
  <c r="A4" i="21"/>
  <c r="A4" i="20"/>
  <c r="A4" i="19"/>
  <c r="A4" i="18"/>
  <c r="A4" i="17"/>
  <c r="A4" i="15"/>
  <c r="A4" i="14"/>
  <c r="A4" i="13"/>
  <c r="A4" i="12"/>
  <c r="A4" i="11"/>
  <c r="A4" i="10"/>
  <c r="A4" i="9"/>
  <c r="A4" i="33"/>
  <c r="A4" i="32"/>
  <c r="A4" i="31"/>
  <c r="A4" i="30"/>
  <c r="A4" i="29"/>
  <c r="A4" i="28"/>
  <c r="A4" i="27"/>
  <c r="A4" i="26"/>
  <c r="A4" i="25"/>
  <c r="A4" i="24"/>
  <c r="A4" i="23"/>
  <c r="A4" i="42"/>
  <c r="A4" i="41"/>
  <c r="A4" i="40"/>
  <c r="A4" i="39"/>
  <c r="A4" i="38"/>
  <c r="A4" i="37"/>
  <c r="A4" i="36"/>
  <c r="A4" i="35"/>
  <c r="A4" i="34"/>
  <c r="A4" i="47"/>
  <c r="A4" i="46"/>
  <c r="A4" i="45"/>
  <c r="A4" i="44"/>
  <c r="A4" i="43"/>
  <c r="A4" i="51"/>
  <c r="A4" i="49"/>
  <c r="A4" i="48"/>
  <c r="A4" i="50"/>
  <c r="A4" i="53"/>
  <c r="A4" i="54"/>
  <c r="A4" i="55"/>
  <c r="A4" i="56"/>
  <c r="A4" i="57"/>
  <c r="A4" i="58"/>
  <c r="A4" i="59"/>
  <c r="A4" i="60"/>
  <c r="A4" i="61"/>
  <c r="A4" i="62"/>
  <c r="A4" i="67"/>
  <c r="A4" i="2"/>
  <c r="S1" i="67"/>
  <c r="O1" i="67"/>
  <c r="E1" i="67"/>
  <c r="M1" i="106"/>
  <c r="M1" i="105"/>
  <c r="M1" i="104"/>
  <c r="M1" i="103"/>
  <c r="M1" i="102"/>
  <c r="M1" i="101"/>
  <c r="M1" i="100"/>
  <c r="M1" i="99"/>
  <c r="M1" i="98"/>
  <c r="M1" i="97"/>
  <c r="M1" i="96"/>
  <c r="M1" i="95"/>
  <c r="M1" i="94"/>
  <c r="M1" i="93"/>
  <c r="M1" i="92"/>
  <c r="M1" i="91"/>
  <c r="M1" i="90"/>
  <c r="M1" i="89"/>
  <c r="M1" i="88"/>
  <c r="M1" i="87"/>
  <c r="M1" i="86"/>
  <c r="M1" i="85"/>
  <c r="M1" i="84"/>
  <c r="M1" i="83"/>
  <c r="M1" i="82"/>
  <c r="M1" i="81"/>
  <c r="M1" i="80"/>
  <c r="M1" i="79"/>
  <c r="M1" i="78"/>
  <c r="M1" i="77"/>
  <c r="M1" i="76"/>
  <c r="M1" i="75"/>
  <c r="M1" i="74"/>
  <c r="M1" i="73"/>
  <c r="M1" i="72"/>
  <c r="M1" i="71"/>
  <c r="M1" i="70"/>
  <c r="M1" i="69"/>
  <c r="M1" i="68"/>
  <c r="M1" i="67"/>
  <c r="Q64" i="67"/>
  <c r="O64" i="67"/>
  <c r="I64" i="67"/>
  <c r="H64" i="67"/>
  <c r="F64" i="67"/>
  <c r="E64" i="67"/>
  <c r="D64" i="67"/>
  <c r="C64" i="67"/>
  <c r="G63" i="67"/>
  <c r="G62" i="67"/>
  <c r="G61" i="67"/>
  <c r="G60" i="67"/>
  <c r="G59" i="67"/>
  <c r="G58" i="67"/>
  <c r="G57" i="67"/>
  <c r="G56" i="67"/>
  <c r="G55" i="67"/>
  <c r="G54" i="67"/>
  <c r="G53" i="67"/>
  <c r="G52" i="67"/>
  <c r="V51" i="67"/>
  <c r="AC67" i="1"/>
  <c r="G51" i="67"/>
  <c r="V50" i="67"/>
  <c r="AB67" i="1"/>
  <c r="G50" i="67"/>
  <c r="V49" i="67"/>
  <c r="AA67" i="1"/>
  <c r="G49" i="67"/>
  <c r="V48" i="67"/>
  <c r="Z67" i="1"/>
  <c r="G48" i="67"/>
  <c r="V47" i="67"/>
  <c r="Y67" i="1"/>
  <c r="G47" i="67"/>
  <c r="V46" i="67"/>
  <c r="G46" i="67"/>
  <c r="G45" i="67"/>
  <c r="V44" i="67"/>
  <c r="G44" i="67"/>
  <c r="V43" i="67"/>
  <c r="G43" i="67"/>
  <c r="V42" i="67"/>
  <c r="G42" i="67"/>
  <c r="V41" i="67"/>
  <c r="S41" i="67"/>
  <c r="S42" i="67"/>
  <c r="S43" i="67"/>
  <c r="S44" i="67"/>
  <c r="S45" i="67"/>
  <c r="S46" i="67"/>
  <c r="S47" i="67"/>
  <c r="S48" i="67"/>
  <c r="S49" i="67"/>
  <c r="S50" i="67"/>
  <c r="S51" i="67"/>
  <c r="S52" i="67"/>
  <c r="S53" i="67"/>
  <c r="S54" i="67"/>
  <c r="S55" i="67"/>
  <c r="S56" i="67"/>
  <c r="S57" i="67"/>
  <c r="S58" i="67"/>
  <c r="S59" i="67"/>
  <c r="S60" i="67"/>
  <c r="S61" i="67"/>
  <c r="S62" i="67"/>
  <c r="S63" i="67"/>
  <c r="S64" i="67"/>
  <c r="G41" i="67"/>
  <c r="V40" i="67"/>
  <c r="S40" i="67"/>
  <c r="G40" i="67"/>
  <c r="G39" i="67"/>
  <c r="G38" i="67"/>
  <c r="G37" i="67"/>
  <c r="G36" i="67"/>
  <c r="R35" i="67"/>
  <c r="Q35" i="67"/>
  <c r="G35" i="67"/>
  <c r="G34" i="67"/>
  <c r="G33" i="67"/>
  <c r="G32" i="67"/>
  <c r="G31" i="67"/>
  <c r="G30" i="67"/>
  <c r="G29" i="67"/>
  <c r="G28" i="67"/>
  <c r="G27" i="67"/>
  <c r="G26" i="67"/>
  <c r="G25" i="67"/>
  <c r="G24" i="67"/>
  <c r="G23" i="67"/>
  <c r="G22" i="67"/>
  <c r="G21" i="67"/>
  <c r="G20" i="67"/>
  <c r="G19" i="67"/>
  <c r="G18" i="67"/>
  <c r="G17" i="67"/>
  <c r="G16" i="67"/>
  <c r="G15" i="67"/>
  <c r="G14" i="67"/>
  <c r="G13" i="67"/>
  <c r="G12" i="67"/>
  <c r="G11" i="67"/>
  <c r="G10" i="67"/>
  <c r="G9" i="67"/>
  <c r="G8" i="67"/>
  <c r="G7" i="67"/>
  <c r="G6" i="67"/>
  <c r="G5" i="67"/>
  <c r="L4" i="67"/>
  <c r="L5" i="67"/>
  <c r="L6" i="67"/>
  <c r="L7" i="67"/>
  <c r="L8" i="67"/>
  <c r="L9" i="67"/>
  <c r="L10" i="67"/>
  <c r="L11" i="67"/>
  <c r="L12" i="67"/>
  <c r="L13" i="67"/>
  <c r="L14" i="67"/>
  <c r="L15" i="67"/>
  <c r="L16" i="67"/>
  <c r="L17" i="67"/>
  <c r="L18" i="67"/>
  <c r="L19" i="67"/>
  <c r="L20" i="67"/>
  <c r="L21" i="67"/>
  <c r="L22" i="67"/>
  <c r="L23" i="67"/>
  <c r="L24" i="67"/>
  <c r="L25" i="67"/>
  <c r="L26" i="67"/>
  <c r="L27" i="67"/>
  <c r="L28" i="67"/>
  <c r="L29" i="67"/>
  <c r="L30" i="67"/>
  <c r="L31" i="67"/>
  <c r="L32" i="67"/>
  <c r="L33" i="67"/>
  <c r="L34" i="67"/>
  <c r="L35" i="67"/>
  <c r="L36" i="67"/>
  <c r="L37" i="67"/>
  <c r="L38" i="67"/>
  <c r="L39" i="67"/>
  <c r="L40" i="67"/>
  <c r="L41" i="67"/>
  <c r="L42" i="67"/>
  <c r="L43" i="67"/>
  <c r="L44" i="67"/>
  <c r="L45" i="67"/>
  <c r="L46" i="67"/>
  <c r="L47" i="67"/>
  <c r="L48" i="67"/>
  <c r="L49" i="67"/>
  <c r="L50" i="67"/>
  <c r="L51" i="67"/>
  <c r="L52" i="67"/>
  <c r="L53" i="67"/>
  <c r="L54" i="67"/>
  <c r="L55" i="67"/>
  <c r="L56" i="67"/>
  <c r="L57" i="67"/>
  <c r="L58" i="67"/>
  <c r="L59" i="67"/>
  <c r="L60" i="67"/>
  <c r="L61" i="67"/>
  <c r="L62" i="67"/>
  <c r="L63" i="67"/>
  <c r="L64" i="67"/>
  <c r="G4" i="67"/>
  <c r="G64" i="67"/>
  <c r="V45" i="67"/>
  <c r="V1" i="67"/>
  <c r="B1" i="67"/>
  <c r="C7" i="65"/>
  <c r="R7" i="3"/>
  <c r="V39" i="3"/>
  <c r="R8" i="1"/>
  <c r="R7" i="4"/>
  <c r="V39" i="4"/>
  <c r="R9" i="1"/>
  <c r="R7" i="5"/>
  <c r="R7" i="6"/>
  <c r="R7" i="7"/>
  <c r="R7" i="8"/>
  <c r="R7" i="21"/>
  <c r="R7" i="20"/>
  <c r="R7" i="19"/>
  <c r="V39" i="19"/>
  <c r="R17" i="1"/>
  <c r="R7" i="18"/>
  <c r="V39" i="18"/>
  <c r="R18" i="1"/>
  <c r="R7" i="17"/>
  <c r="R7" i="16"/>
  <c r="R7" i="15"/>
  <c r="R7" i="14"/>
  <c r="R7" i="13"/>
  <c r="R7" i="12"/>
  <c r="R7" i="11"/>
  <c r="R7" i="10"/>
  <c r="R7" i="9"/>
  <c r="R7" i="33"/>
  <c r="R7" i="32"/>
  <c r="R7" i="31"/>
  <c r="R7" i="30"/>
  <c r="R7" i="29"/>
  <c r="R7" i="28"/>
  <c r="R7" i="27"/>
  <c r="R7" i="26"/>
  <c r="R7" i="25"/>
  <c r="R7" i="24"/>
  <c r="R7" i="23"/>
  <c r="R7" i="42"/>
  <c r="R7" i="41"/>
  <c r="R7" i="40"/>
  <c r="R7" i="39"/>
  <c r="R7" i="38"/>
  <c r="R7" i="37"/>
  <c r="R7" i="36"/>
  <c r="R7" i="35"/>
  <c r="R7" i="34"/>
  <c r="R7" i="47"/>
  <c r="R7" i="46"/>
  <c r="R7" i="45"/>
  <c r="R7" i="44"/>
  <c r="R7" i="43"/>
  <c r="R7" i="51"/>
  <c r="R7" i="49"/>
  <c r="R7" i="48"/>
  <c r="R7" i="50"/>
  <c r="R7" i="53"/>
  <c r="R7" i="54"/>
  <c r="R7" i="55"/>
  <c r="R7" i="56"/>
  <c r="R7" i="57"/>
  <c r="R7" i="58"/>
  <c r="R7" i="59"/>
  <c r="R7" i="60"/>
  <c r="R7" i="61"/>
  <c r="R7" i="62"/>
  <c r="V51" i="3"/>
  <c r="AC8" i="1"/>
  <c r="V51" i="4"/>
  <c r="AC9" i="1"/>
  <c r="V51" i="5"/>
  <c r="AC10" i="1"/>
  <c r="V51" i="6"/>
  <c r="AC11" i="1"/>
  <c r="V51" i="7"/>
  <c r="AC12" i="1"/>
  <c r="V51" i="8"/>
  <c r="AC13" i="1"/>
  <c r="V56" i="22"/>
  <c r="AC14" i="1"/>
  <c r="V51" i="21"/>
  <c r="AC15" i="1"/>
  <c r="V51" i="20"/>
  <c r="AC16" i="1"/>
  <c r="V51" i="19"/>
  <c r="AC17" i="1"/>
  <c r="V51" i="18"/>
  <c r="AC18" i="1"/>
  <c r="V51" i="17"/>
  <c r="AC19" i="1"/>
  <c r="V51" i="16"/>
  <c r="AC20" i="1"/>
  <c r="V51" i="15"/>
  <c r="AC21" i="1"/>
  <c r="V51" i="14"/>
  <c r="AC22" i="1"/>
  <c r="V51" i="13"/>
  <c r="AC23" i="1"/>
  <c r="V51" i="12"/>
  <c r="AC24" i="1"/>
  <c r="V51" i="11"/>
  <c r="AC25" i="1"/>
  <c r="V51" i="10"/>
  <c r="AC26" i="1"/>
  <c r="V51" i="9"/>
  <c r="AC27" i="1"/>
  <c r="V51" i="33"/>
  <c r="AC28" i="1"/>
  <c r="V51" i="32"/>
  <c r="AC29" i="1"/>
  <c r="V51" i="31"/>
  <c r="AC30" i="1"/>
  <c r="V51" i="30"/>
  <c r="AC31" i="1"/>
  <c r="V51" i="29"/>
  <c r="AC32" i="1"/>
  <c r="V51" i="28"/>
  <c r="AC33" i="1"/>
  <c r="V51" i="27"/>
  <c r="AC34" i="1"/>
  <c r="V51" i="26"/>
  <c r="AC35" i="1" s="1"/>
  <c r="V51" i="25"/>
  <c r="AC36" i="1"/>
  <c r="V51" i="24"/>
  <c r="AC37" i="1"/>
  <c r="V51" i="23"/>
  <c r="AC38" i="1"/>
  <c r="V51" i="42"/>
  <c r="V51" i="41"/>
  <c r="AC40" i="1"/>
  <c r="V51" i="40"/>
  <c r="AC41" i="1"/>
  <c r="V51" i="39"/>
  <c r="AC42" i="1"/>
  <c r="V51" i="38"/>
  <c r="AC43" i="1"/>
  <c r="V51" i="37"/>
  <c r="AC44" i="1"/>
  <c r="V51" i="36"/>
  <c r="AC45" i="1"/>
  <c r="V51" i="35"/>
  <c r="AC46" i="1"/>
  <c r="V51" i="34"/>
  <c r="AC47" i="1"/>
  <c r="V51" i="47"/>
  <c r="AC48" i="1"/>
  <c r="V51" i="46"/>
  <c r="AC49" i="1"/>
  <c r="V51" i="45"/>
  <c r="AC50" i="1"/>
  <c r="V51" i="44"/>
  <c r="AC51" i="1"/>
  <c r="V51" i="43"/>
  <c r="AC52" i="1"/>
  <c r="V51" i="51"/>
  <c r="AC53" i="1"/>
  <c r="V51" i="49"/>
  <c r="AC54" i="1"/>
  <c r="V51" i="48"/>
  <c r="AC55" i="1"/>
  <c r="V51" i="50"/>
  <c r="AC56" i="1"/>
  <c r="V51" i="53"/>
  <c r="AC57" i="1"/>
  <c r="V51" i="54"/>
  <c r="AC58" i="1"/>
  <c r="V51" i="55"/>
  <c r="AC59" i="1"/>
  <c r="V51" i="56"/>
  <c r="AC60" i="1"/>
  <c r="V51" i="57"/>
  <c r="AC61" i="1"/>
  <c r="V51" i="58"/>
  <c r="AC62" i="1"/>
  <c r="V51" i="59"/>
  <c r="V51" i="60"/>
  <c r="AC64" i="1"/>
  <c r="V51" i="61"/>
  <c r="AC65" i="1"/>
  <c r="V51" i="62"/>
  <c r="AC66" i="1"/>
  <c r="V51" i="2"/>
  <c r="AC7" i="1"/>
  <c r="C9" i="64"/>
  <c r="C10" i="64"/>
  <c r="C11" i="64"/>
  <c r="C12" i="64"/>
  <c r="C13" i="64"/>
  <c r="C14" i="64"/>
  <c r="AJ18" i="65"/>
  <c r="AI18" i="65"/>
  <c r="AH18" i="65"/>
  <c r="AG18" i="65"/>
  <c r="AJ17" i="65"/>
  <c r="AI17" i="65"/>
  <c r="AH17" i="65"/>
  <c r="AG17" i="65"/>
  <c r="AJ16" i="65"/>
  <c r="AI16" i="65"/>
  <c r="AH16" i="65"/>
  <c r="AG16" i="65"/>
  <c r="AJ15" i="65"/>
  <c r="AI15" i="65"/>
  <c r="AH15" i="65"/>
  <c r="AG15" i="65"/>
  <c r="AJ14" i="65"/>
  <c r="AI14" i="65"/>
  <c r="AH14" i="65"/>
  <c r="AG14" i="65"/>
  <c r="AJ13" i="65"/>
  <c r="AI13" i="65"/>
  <c r="AH13" i="65"/>
  <c r="AG13" i="65"/>
  <c r="AJ12" i="65"/>
  <c r="AI12" i="65"/>
  <c r="AH12" i="65"/>
  <c r="AG12" i="65"/>
  <c r="AJ11" i="65"/>
  <c r="AI11" i="65"/>
  <c r="AH11" i="65"/>
  <c r="AG11" i="65"/>
  <c r="AJ10" i="65"/>
  <c r="AI10" i="65"/>
  <c r="AH10" i="65"/>
  <c r="AG10" i="65"/>
  <c r="AJ9" i="65"/>
  <c r="AI9" i="65"/>
  <c r="AH9" i="65"/>
  <c r="AG9" i="65"/>
  <c r="AJ8" i="65"/>
  <c r="AI8" i="65"/>
  <c r="AH8" i="65"/>
  <c r="AG8" i="65"/>
  <c r="AJ7" i="65"/>
  <c r="AI7" i="65"/>
  <c r="AH7" i="65"/>
  <c r="AG7" i="65"/>
  <c r="AJ6" i="65"/>
  <c r="AI6" i="65"/>
  <c r="AH6" i="65"/>
  <c r="AG6" i="65"/>
  <c r="AB50" i="65"/>
  <c r="AB49" i="65"/>
  <c r="AB48" i="65"/>
  <c r="AB47" i="65"/>
  <c r="AB46" i="65"/>
  <c r="AB45" i="65"/>
  <c r="AB44" i="65"/>
  <c r="AB43" i="65"/>
  <c r="AB36" i="65"/>
  <c r="AB35" i="65"/>
  <c r="AB34" i="65"/>
  <c r="AB33" i="65"/>
  <c r="AB32" i="65"/>
  <c r="AB31" i="65"/>
  <c r="AB30" i="65"/>
  <c r="AB29" i="65"/>
  <c r="AB28" i="65"/>
  <c r="AB27" i="65"/>
  <c r="AB26" i="65"/>
  <c r="AB25" i="65"/>
  <c r="A44" i="65"/>
  <c r="B44" i="65"/>
  <c r="A45" i="65"/>
  <c r="B45" i="65"/>
  <c r="A46" i="65"/>
  <c r="B46" i="65"/>
  <c r="A47" i="65"/>
  <c r="B47" i="65"/>
  <c r="B50" i="65"/>
  <c r="B49" i="65"/>
  <c r="B48" i="65"/>
  <c r="B43" i="65"/>
  <c r="B42" i="65"/>
  <c r="B41" i="65"/>
  <c r="B40" i="65"/>
  <c r="B39" i="65"/>
  <c r="B38" i="65"/>
  <c r="B37" i="65"/>
  <c r="B36" i="65"/>
  <c r="B35" i="65"/>
  <c r="B34" i="65"/>
  <c r="B33" i="65"/>
  <c r="B32" i="65"/>
  <c r="B31" i="65"/>
  <c r="B30" i="65"/>
  <c r="B29" i="65"/>
  <c r="B28" i="65"/>
  <c r="B27" i="65"/>
  <c r="B26" i="65"/>
  <c r="B25" i="65"/>
  <c r="B24" i="65"/>
  <c r="B23" i="65"/>
  <c r="B22" i="65"/>
  <c r="B21" i="65"/>
  <c r="B20" i="65"/>
  <c r="B19" i="65"/>
  <c r="B18" i="65"/>
  <c r="B17" i="65"/>
  <c r="B16" i="65"/>
  <c r="B15" i="65"/>
  <c r="A50" i="65"/>
  <c r="A49" i="65"/>
  <c r="A48" i="65"/>
  <c r="A43" i="65"/>
  <c r="A42" i="65"/>
  <c r="A41" i="65"/>
  <c r="A40" i="65"/>
  <c r="A39" i="65"/>
  <c r="A38" i="65"/>
  <c r="A37" i="65"/>
  <c r="A36" i="65"/>
  <c r="A35" i="65"/>
  <c r="A34" i="65"/>
  <c r="A33" i="65"/>
  <c r="A32" i="65"/>
  <c r="A31" i="65"/>
  <c r="A30" i="65"/>
  <c r="A29" i="65"/>
  <c r="A28" i="65"/>
  <c r="A27" i="65"/>
  <c r="A26" i="65"/>
  <c r="A25" i="65"/>
  <c r="A24" i="65"/>
  <c r="A23" i="65"/>
  <c r="A22" i="65"/>
  <c r="A21" i="65"/>
  <c r="A20" i="65"/>
  <c r="A19" i="65"/>
  <c r="A18" i="65"/>
  <c r="A17" i="65"/>
  <c r="A16" i="65"/>
  <c r="A15" i="65"/>
  <c r="AB24" i="65"/>
  <c r="AB23" i="65"/>
  <c r="AB22" i="65"/>
  <c r="AB21" i="65"/>
  <c r="AB20" i="65"/>
  <c r="AB19" i="65"/>
  <c r="AB18" i="65"/>
  <c r="AB17" i="65"/>
  <c r="AB16" i="65"/>
  <c r="AB15" i="65"/>
  <c r="S13" i="65"/>
  <c r="R13" i="65"/>
  <c r="Q13" i="65"/>
  <c r="P13" i="65"/>
  <c r="G4" i="5"/>
  <c r="L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L26" i="5"/>
  <c r="L27" i="5"/>
  <c r="L28" i="5"/>
  <c r="L29" i="5"/>
  <c r="G27" i="5"/>
  <c r="G28" i="5"/>
  <c r="G29" i="5"/>
  <c r="G30" i="5"/>
  <c r="G64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4" i="6"/>
  <c r="L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4" i="7"/>
  <c r="L4" i="7"/>
  <c r="G5" i="7"/>
  <c r="L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4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13" i="1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4" i="22"/>
  <c r="L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64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4" i="21"/>
  <c r="L4" i="21"/>
  <c r="L5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4" i="20"/>
  <c r="L4" i="20"/>
  <c r="G5" i="20"/>
  <c r="G6" i="20"/>
  <c r="G7" i="20"/>
  <c r="G8" i="20"/>
  <c r="G9" i="20"/>
  <c r="G10" i="20"/>
  <c r="G11" i="20"/>
  <c r="G12" i="20"/>
  <c r="G13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L30" i="20"/>
  <c r="L31" i="20"/>
  <c r="L32" i="20"/>
  <c r="L33" i="20"/>
  <c r="L34" i="20"/>
  <c r="L35" i="20"/>
  <c r="L36" i="20"/>
  <c r="L37" i="20"/>
  <c r="L38" i="20"/>
  <c r="L39" i="20"/>
  <c r="L40" i="20"/>
  <c r="L41" i="20"/>
  <c r="L42" i="20"/>
  <c r="L43" i="20"/>
  <c r="L44" i="20"/>
  <c r="L45" i="20"/>
  <c r="L46" i="20"/>
  <c r="L47" i="20"/>
  <c r="L48" i="20"/>
  <c r="L49" i="20"/>
  <c r="L50" i="20"/>
  <c r="L51" i="20"/>
  <c r="L52" i="20"/>
  <c r="L53" i="20"/>
  <c r="L54" i="20"/>
  <c r="L55" i="20"/>
  <c r="L56" i="20"/>
  <c r="L57" i="20"/>
  <c r="L58" i="20"/>
  <c r="L59" i="20"/>
  <c r="L60" i="20"/>
  <c r="L61" i="20"/>
  <c r="L62" i="20"/>
  <c r="L63" i="20"/>
  <c r="L64" i="20"/>
  <c r="L16" i="1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4" i="19"/>
  <c r="L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4" i="18"/>
  <c r="L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64" i="18"/>
  <c r="K18" i="1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4" i="17"/>
  <c r="L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64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4" i="16"/>
  <c r="L4" i="16"/>
  <c r="L5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4" i="15"/>
  <c r="L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4" i="14"/>
  <c r="L4" i="14"/>
  <c r="L5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4" i="13"/>
  <c r="L4" i="13"/>
  <c r="L5" i="13"/>
  <c r="L6" i="13"/>
  <c r="L7" i="13"/>
  <c r="L8" i="13"/>
  <c r="L9" i="13"/>
  <c r="L10" i="13"/>
  <c r="L11" i="13"/>
  <c r="G5" i="13"/>
  <c r="G6" i="13"/>
  <c r="G7" i="13"/>
  <c r="G8" i="13"/>
  <c r="G9" i="13"/>
  <c r="G10" i="13"/>
  <c r="G11" i="13"/>
  <c r="G12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23" i="1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4" i="12"/>
  <c r="L4" i="12"/>
  <c r="L5" i="12"/>
  <c r="G5" i="12"/>
  <c r="G6" i="12"/>
  <c r="G7" i="12"/>
  <c r="G8" i="12"/>
  <c r="G9" i="12"/>
  <c r="G10" i="12"/>
  <c r="G11" i="12"/>
  <c r="G12" i="12"/>
  <c r="G13" i="12"/>
  <c r="G64" i="12"/>
  <c r="K24" i="1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4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64" i="11"/>
  <c r="K25" i="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4" i="10"/>
  <c r="G5" i="10"/>
  <c r="G6" i="10"/>
  <c r="G64" i="10"/>
  <c r="K26" i="1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4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27" i="1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4" i="33"/>
  <c r="L4" i="33"/>
  <c r="L5" i="33"/>
  <c r="G5" i="33"/>
  <c r="G6" i="33"/>
  <c r="G7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23" i="33"/>
  <c r="G24" i="33"/>
  <c r="G25" i="33"/>
  <c r="G26" i="33"/>
  <c r="G27" i="33"/>
  <c r="G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45" i="33"/>
  <c r="G46" i="33"/>
  <c r="G47" i="33"/>
  <c r="G48" i="33"/>
  <c r="G49" i="33"/>
  <c r="G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4" i="32"/>
  <c r="L4" i="32"/>
  <c r="L5" i="32"/>
  <c r="L6" i="32"/>
  <c r="G5" i="32"/>
  <c r="G6" i="32"/>
  <c r="G7" i="32"/>
  <c r="G8" i="32"/>
  <c r="G9" i="32"/>
  <c r="G10" i="32"/>
  <c r="G11" i="32"/>
  <c r="G12" i="32"/>
  <c r="G13" i="32"/>
  <c r="G14" i="32"/>
  <c r="G15" i="32"/>
  <c r="G16" i="32"/>
  <c r="G17" i="32"/>
  <c r="G18" i="32"/>
  <c r="G19" i="32"/>
  <c r="G20" i="32"/>
  <c r="G21" i="32"/>
  <c r="G22" i="32"/>
  <c r="G23" i="32"/>
  <c r="G24" i="32"/>
  <c r="G25" i="32"/>
  <c r="G26" i="32"/>
  <c r="G27" i="32"/>
  <c r="G28" i="32"/>
  <c r="G29" i="32"/>
  <c r="G30" i="32"/>
  <c r="G31" i="32"/>
  <c r="G32" i="32"/>
  <c r="G33" i="32"/>
  <c r="G34" i="32"/>
  <c r="G35" i="32"/>
  <c r="G36" i="32"/>
  <c r="G37" i="32"/>
  <c r="G38" i="32"/>
  <c r="G39" i="32"/>
  <c r="G40" i="32"/>
  <c r="G41" i="32"/>
  <c r="G42" i="32"/>
  <c r="G43" i="32"/>
  <c r="G44" i="32"/>
  <c r="G45" i="32"/>
  <c r="G46" i="32"/>
  <c r="G47" i="32"/>
  <c r="G48" i="32"/>
  <c r="G49" i="32"/>
  <c r="G50" i="32"/>
  <c r="G51" i="32"/>
  <c r="G52" i="32"/>
  <c r="G53" i="32"/>
  <c r="G54" i="32"/>
  <c r="G55" i="32"/>
  <c r="G56" i="32"/>
  <c r="G57" i="32"/>
  <c r="G58" i="32"/>
  <c r="G59" i="32"/>
  <c r="G60" i="32"/>
  <c r="G61" i="32"/>
  <c r="G62" i="32"/>
  <c r="G63" i="32"/>
  <c r="G4" i="31"/>
  <c r="L4" i="31"/>
  <c r="G5" i="31"/>
  <c r="G6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23" i="31"/>
  <c r="G24" i="31"/>
  <c r="G25" i="31"/>
  <c r="G64" i="31"/>
  <c r="G26" i="31"/>
  <c r="G27" i="31"/>
  <c r="G28" i="31"/>
  <c r="G29" i="31"/>
  <c r="G30" i="31"/>
  <c r="G31" i="31"/>
  <c r="G32" i="31"/>
  <c r="G33" i="31"/>
  <c r="G34" i="31"/>
  <c r="G35" i="31"/>
  <c r="G36" i="31"/>
  <c r="G37" i="31"/>
  <c r="G38" i="31"/>
  <c r="G39" i="31"/>
  <c r="G40" i="31"/>
  <c r="G41" i="31"/>
  <c r="G42" i="31"/>
  <c r="G43" i="31"/>
  <c r="G44" i="31"/>
  <c r="G45" i="31"/>
  <c r="G46" i="31"/>
  <c r="G47" i="31"/>
  <c r="G48" i="31"/>
  <c r="G49" i="31"/>
  <c r="G50" i="31"/>
  <c r="G51" i="31"/>
  <c r="G52" i="31"/>
  <c r="G53" i="31"/>
  <c r="G54" i="31"/>
  <c r="G55" i="31"/>
  <c r="G56" i="31"/>
  <c r="G57" i="31"/>
  <c r="G58" i="31"/>
  <c r="G59" i="31"/>
  <c r="G60" i="31"/>
  <c r="G61" i="31"/>
  <c r="G62" i="31"/>
  <c r="G63" i="31"/>
  <c r="G4" i="30"/>
  <c r="L4" i="30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G64" i="30"/>
  <c r="K31" i="1"/>
  <c r="G30" i="30"/>
  <c r="G31" i="30"/>
  <c r="G32" i="30"/>
  <c r="G33" i="30"/>
  <c r="G34" i="30"/>
  <c r="G35" i="30"/>
  <c r="G36" i="30"/>
  <c r="G37" i="30"/>
  <c r="G38" i="30"/>
  <c r="G39" i="30"/>
  <c r="G40" i="30"/>
  <c r="G41" i="30"/>
  <c r="G42" i="30"/>
  <c r="G43" i="30"/>
  <c r="G44" i="30"/>
  <c r="G45" i="30"/>
  <c r="G46" i="30"/>
  <c r="G47" i="30"/>
  <c r="G48" i="30"/>
  <c r="G49" i="30"/>
  <c r="G50" i="30"/>
  <c r="G51" i="30"/>
  <c r="G52" i="30"/>
  <c r="G53" i="30"/>
  <c r="G54" i="30"/>
  <c r="G55" i="30"/>
  <c r="G56" i="30"/>
  <c r="G57" i="30"/>
  <c r="G58" i="30"/>
  <c r="G59" i="30"/>
  <c r="G60" i="30"/>
  <c r="G61" i="30"/>
  <c r="G62" i="30"/>
  <c r="G63" i="30"/>
  <c r="G4" i="29"/>
  <c r="L4" i="29"/>
  <c r="G5" i="29"/>
  <c r="L5" i="29"/>
  <c r="L6" i="29"/>
  <c r="L7" i="29"/>
  <c r="L8" i="29"/>
  <c r="L9" i="29"/>
  <c r="L10" i="29"/>
  <c r="L11" i="29"/>
  <c r="L12" i="29"/>
  <c r="L13" i="29"/>
  <c r="L14" i="29"/>
  <c r="L15" i="29"/>
  <c r="L16" i="29"/>
  <c r="L17" i="29"/>
  <c r="L18" i="29"/>
  <c r="L19" i="29"/>
  <c r="L20" i="29"/>
  <c r="L21" i="29"/>
  <c r="L22" i="29"/>
  <c r="L23" i="29"/>
  <c r="L24" i="29"/>
  <c r="L25" i="29"/>
  <c r="L26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35" i="29"/>
  <c r="G36" i="29"/>
  <c r="G37" i="29"/>
  <c r="G38" i="29"/>
  <c r="G39" i="29"/>
  <c r="G40" i="29"/>
  <c r="G41" i="29"/>
  <c r="G42" i="29"/>
  <c r="G43" i="29"/>
  <c r="G44" i="29"/>
  <c r="G45" i="29"/>
  <c r="G46" i="29"/>
  <c r="G47" i="29"/>
  <c r="G48" i="29"/>
  <c r="G49" i="29"/>
  <c r="G50" i="29"/>
  <c r="G51" i="29"/>
  <c r="G52" i="29"/>
  <c r="G53" i="29"/>
  <c r="G54" i="29"/>
  <c r="G55" i="29"/>
  <c r="G56" i="29"/>
  <c r="G57" i="29"/>
  <c r="G58" i="29"/>
  <c r="G59" i="29"/>
  <c r="G60" i="29"/>
  <c r="G61" i="29"/>
  <c r="G62" i="29"/>
  <c r="G63" i="29"/>
  <c r="G4" i="28"/>
  <c r="L4" i="28"/>
  <c r="G5" i="28"/>
  <c r="L5" i="28"/>
  <c r="L6" i="28"/>
  <c r="L7" i="28"/>
  <c r="L8" i="28"/>
  <c r="L9" i="28"/>
  <c r="L10" i="28"/>
  <c r="L11" i="28"/>
  <c r="L12" i="28"/>
  <c r="L13" i="28"/>
  <c r="L14" i="28"/>
  <c r="L15" i="28"/>
  <c r="L16" i="28"/>
  <c r="L17" i="28"/>
  <c r="L18" i="28"/>
  <c r="L19" i="28"/>
  <c r="L20" i="28"/>
  <c r="L21" i="28"/>
  <c r="L22" i="28"/>
  <c r="L23" i="28"/>
  <c r="L24" i="28"/>
  <c r="L25" i="28"/>
  <c r="L26" i="28"/>
  <c r="L27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G40" i="28"/>
  <c r="G41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G61" i="28"/>
  <c r="G62" i="28"/>
  <c r="G63" i="28"/>
  <c r="G4" i="27"/>
  <c r="L4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4" i="26"/>
  <c r="L4" i="26"/>
  <c r="G5" i="26"/>
  <c r="G6" i="26"/>
  <c r="G7" i="26"/>
  <c r="G8" i="26"/>
  <c r="G9" i="26"/>
  <c r="G10" i="26"/>
  <c r="G11" i="26"/>
  <c r="G12" i="26"/>
  <c r="G13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25" i="26"/>
  <c r="L26" i="26"/>
  <c r="L27" i="26"/>
  <c r="L28" i="26"/>
  <c r="L29" i="26"/>
  <c r="L30" i="26"/>
  <c r="L31" i="26"/>
  <c r="L32" i="26"/>
  <c r="L33" i="26"/>
  <c r="L34" i="26"/>
  <c r="L35" i="26"/>
  <c r="L36" i="26"/>
  <c r="L37" i="26"/>
  <c r="L38" i="26"/>
  <c r="L39" i="26"/>
  <c r="L40" i="26"/>
  <c r="L41" i="26"/>
  <c r="L42" i="26"/>
  <c r="L43" i="26"/>
  <c r="L44" i="26"/>
  <c r="L45" i="26"/>
  <c r="L46" i="26"/>
  <c r="L47" i="26"/>
  <c r="L48" i="26"/>
  <c r="L49" i="26"/>
  <c r="L50" i="26"/>
  <c r="L51" i="26"/>
  <c r="L52" i="26"/>
  <c r="L53" i="26"/>
  <c r="L54" i="26"/>
  <c r="L55" i="26"/>
  <c r="L56" i="26"/>
  <c r="L57" i="26"/>
  <c r="L58" i="26"/>
  <c r="L59" i="26"/>
  <c r="L60" i="26"/>
  <c r="L61" i="26"/>
  <c r="L62" i="26"/>
  <c r="L63" i="26"/>
  <c r="L64" i="26"/>
  <c r="L35" i="1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4" i="25"/>
  <c r="L4" i="25"/>
  <c r="L5" i="25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64" i="25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G44" i="25"/>
  <c r="G45" i="25"/>
  <c r="G46" i="25"/>
  <c r="G47" i="25"/>
  <c r="G48" i="25"/>
  <c r="G49" i="25"/>
  <c r="G50" i="25"/>
  <c r="G51" i="25"/>
  <c r="G52" i="25"/>
  <c r="G53" i="25"/>
  <c r="G54" i="25"/>
  <c r="G55" i="25"/>
  <c r="G56" i="25"/>
  <c r="G57" i="25"/>
  <c r="G58" i="25"/>
  <c r="G59" i="25"/>
  <c r="G60" i="25"/>
  <c r="G61" i="25"/>
  <c r="G62" i="25"/>
  <c r="G63" i="25"/>
  <c r="G4" i="24"/>
  <c r="L4" i="24"/>
  <c r="G5" i="24"/>
  <c r="G6" i="24"/>
  <c r="G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G32" i="24"/>
  <c r="G33" i="24"/>
  <c r="G34" i="24"/>
  <c r="G35" i="24"/>
  <c r="G36" i="24"/>
  <c r="G37" i="24"/>
  <c r="G38" i="24"/>
  <c r="G39" i="24"/>
  <c r="G40" i="24"/>
  <c r="G41" i="24"/>
  <c r="G42" i="24"/>
  <c r="G43" i="24"/>
  <c r="G44" i="24"/>
  <c r="G45" i="24"/>
  <c r="G46" i="24"/>
  <c r="G47" i="24"/>
  <c r="G48" i="24"/>
  <c r="G49" i="24"/>
  <c r="G50" i="24"/>
  <c r="G51" i="24"/>
  <c r="G52" i="24"/>
  <c r="G53" i="24"/>
  <c r="G54" i="24"/>
  <c r="G55" i="24"/>
  <c r="G56" i="24"/>
  <c r="G57" i="24"/>
  <c r="G58" i="24"/>
  <c r="G59" i="24"/>
  <c r="G60" i="24"/>
  <c r="G61" i="24"/>
  <c r="G62" i="24"/>
  <c r="G63" i="24"/>
  <c r="G4" i="23"/>
  <c r="L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4" i="42"/>
  <c r="L4" i="42"/>
  <c r="G5" i="42"/>
  <c r="G6" i="42"/>
  <c r="G7" i="42"/>
  <c r="G8" i="42"/>
  <c r="G9" i="42"/>
  <c r="G10" i="42"/>
  <c r="G11" i="42"/>
  <c r="G12" i="42"/>
  <c r="G13" i="42"/>
  <c r="G14" i="42"/>
  <c r="G15" i="42"/>
  <c r="G16" i="42"/>
  <c r="G17" i="42"/>
  <c r="G18" i="42"/>
  <c r="G19" i="42"/>
  <c r="G20" i="42"/>
  <c r="G21" i="42"/>
  <c r="G22" i="42"/>
  <c r="G23" i="42"/>
  <c r="G24" i="42"/>
  <c r="G25" i="42"/>
  <c r="G26" i="42"/>
  <c r="G27" i="42"/>
  <c r="G28" i="42"/>
  <c r="G29" i="42"/>
  <c r="G30" i="42"/>
  <c r="G31" i="42"/>
  <c r="G32" i="42"/>
  <c r="G33" i="42"/>
  <c r="G34" i="42"/>
  <c r="G35" i="42"/>
  <c r="G36" i="42"/>
  <c r="G37" i="42"/>
  <c r="G38" i="42"/>
  <c r="G39" i="42"/>
  <c r="G40" i="42"/>
  <c r="G41" i="42"/>
  <c r="G42" i="42"/>
  <c r="G43" i="42"/>
  <c r="G44" i="42"/>
  <c r="G45" i="42"/>
  <c r="G46" i="42"/>
  <c r="G47" i="42"/>
  <c r="G48" i="42"/>
  <c r="G49" i="42"/>
  <c r="G50" i="42"/>
  <c r="G51" i="42"/>
  <c r="G52" i="42"/>
  <c r="G53" i="42"/>
  <c r="G54" i="42"/>
  <c r="G55" i="42"/>
  <c r="G56" i="42"/>
  <c r="G57" i="42"/>
  <c r="G58" i="42"/>
  <c r="G59" i="42"/>
  <c r="G60" i="42"/>
  <c r="G61" i="42"/>
  <c r="G62" i="42"/>
  <c r="G63" i="42"/>
  <c r="G4" i="41"/>
  <c r="G5" i="41"/>
  <c r="G6" i="41"/>
  <c r="G7" i="41"/>
  <c r="G8" i="41"/>
  <c r="G9" i="41"/>
  <c r="G10" i="41"/>
  <c r="G11" i="41"/>
  <c r="G12" i="41"/>
  <c r="G13" i="41"/>
  <c r="G14" i="41"/>
  <c r="G15" i="41"/>
  <c r="G16" i="41"/>
  <c r="G17" i="41"/>
  <c r="G18" i="41"/>
  <c r="G19" i="41"/>
  <c r="G20" i="41"/>
  <c r="G21" i="41"/>
  <c r="G22" i="41"/>
  <c r="G23" i="41"/>
  <c r="G24" i="41"/>
  <c r="G25" i="41"/>
  <c r="G26" i="41"/>
  <c r="G27" i="41"/>
  <c r="G28" i="41"/>
  <c r="G29" i="41"/>
  <c r="G30" i="41"/>
  <c r="G31" i="41"/>
  <c r="G32" i="41"/>
  <c r="G33" i="41"/>
  <c r="G34" i="41"/>
  <c r="G35" i="41"/>
  <c r="G36" i="41"/>
  <c r="G37" i="41"/>
  <c r="G38" i="41"/>
  <c r="G39" i="41"/>
  <c r="G40" i="41"/>
  <c r="G41" i="41"/>
  <c r="G42" i="41"/>
  <c r="G43" i="41"/>
  <c r="G44" i="41"/>
  <c r="G45" i="41"/>
  <c r="G46" i="41"/>
  <c r="G47" i="41"/>
  <c r="G48" i="41"/>
  <c r="G49" i="41"/>
  <c r="G50" i="41"/>
  <c r="G51" i="41"/>
  <c r="G52" i="41"/>
  <c r="G53" i="41"/>
  <c r="G54" i="41"/>
  <c r="G55" i="41"/>
  <c r="G56" i="41"/>
  <c r="G57" i="41"/>
  <c r="G58" i="41"/>
  <c r="G59" i="41"/>
  <c r="G60" i="41"/>
  <c r="G61" i="41"/>
  <c r="G62" i="41"/>
  <c r="G63" i="41"/>
  <c r="G4" i="40"/>
  <c r="L4" i="40"/>
  <c r="G5" i="40"/>
  <c r="G6" i="40"/>
  <c r="G7" i="40"/>
  <c r="G8" i="40"/>
  <c r="G9" i="40"/>
  <c r="G10" i="40"/>
  <c r="G11" i="40"/>
  <c r="G12" i="40"/>
  <c r="G13" i="40"/>
  <c r="G14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G28" i="40"/>
  <c r="G29" i="40"/>
  <c r="G30" i="40"/>
  <c r="G31" i="40"/>
  <c r="G32" i="40"/>
  <c r="G33" i="40"/>
  <c r="G34" i="40"/>
  <c r="G35" i="40"/>
  <c r="G36" i="40"/>
  <c r="G37" i="40"/>
  <c r="G38" i="40"/>
  <c r="G39" i="40"/>
  <c r="G40" i="40"/>
  <c r="G41" i="40"/>
  <c r="G42" i="40"/>
  <c r="G43" i="40"/>
  <c r="G44" i="40"/>
  <c r="G45" i="40"/>
  <c r="G46" i="40"/>
  <c r="G47" i="40"/>
  <c r="G48" i="40"/>
  <c r="G49" i="40"/>
  <c r="G50" i="40"/>
  <c r="G51" i="40"/>
  <c r="G52" i="40"/>
  <c r="G53" i="40"/>
  <c r="G54" i="40"/>
  <c r="G55" i="40"/>
  <c r="G56" i="40"/>
  <c r="G57" i="40"/>
  <c r="G58" i="40"/>
  <c r="G59" i="40"/>
  <c r="G60" i="40"/>
  <c r="G61" i="40"/>
  <c r="G62" i="40"/>
  <c r="G63" i="40"/>
  <c r="G4" i="39"/>
  <c r="L4" i="39"/>
  <c r="G5" i="39"/>
  <c r="L5" i="39"/>
  <c r="L6" i="39"/>
  <c r="G6" i="39"/>
  <c r="G7" i="39"/>
  <c r="G8" i="39"/>
  <c r="G9" i="39"/>
  <c r="G10" i="39"/>
  <c r="G11" i="39"/>
  <c r="G12" i="39"/>
  <c r="G13" i="39"/>
  <c r="G14" i="39"/>
  <c r="G15" i="39"/>
  <c r="G16" i="39"/>
  <c r="G17" i="39"/>
  <c r="G18" i="39"/>
  <c r="G19" i="39"/>
  <c r="G20" i="39"/>
  <c r="G21" i="39"/>
  <c r="G22" i="39"/>
  <c r="G23" i="39"/>
  <c r="G24" i="39"/>
  <c r="G25" i="39"/>
  <c r="G26" i="39"/>
  <c r="G27" i="39"/>
  <c r="G28" i="39"/>
  <c r="G29" i="39"/>
  <c r="G64" i="39"/>
  <c r="G30" i="39"/>
  <c r="G31" i="39"/>
  <c r="G32" i="39"/>
  <c r="G33" i="39"/>
  <c r="G34" i="39"/>
  <c r="G35" i="39"/>
  <c r="G36" i="39"/>
  <c r="G37" i="39"/>
  <c r="G38" i="39"/>
  <c r="G39" i="39"/>
  <c r="G40" i="39"/>
  <c r="G41" i="39"/>
  <c r="G42" i="39"/>
  <c r="G43" i="39"/>
  <c r="G44" i="39"/>
  <c r="G45" i="39"/>
  <c r="G46" i="39"/>
  <c r="G47" i="39"/>
  <c r="G48" i="39"/>
  <c r="G49" i="39"/>
  <c r="G50" i="39"/>
  <c r="G51" i="39"/>
  <c r="G52" i="39"/>
  <c r="G53" i="39"/>
  <c r="G54" i="39"/>
  <c r="G55" i="39"/>
  <c r="G56" i="39"/>
  <c r="G57" i="39"/>
  <c r="G58" i="39"/>
  <c r="G59" i="39"/>
  <c r="G60" i="39"/>
  <c r="G61" i="39"/>
  <c r="G62" i="39"/>
  <c r="G63" i="39"/>
  <c r="G4" i="38"/>
  <c r="G5" i="38"/>
  <c r="G6" i="38"/>
  <c r="G7" i="38"/>
  <c r="G8" i="38"/>
  <c r="G9" i="38"/>
  <c r="G10" i="38"/>
  <c r="G11" i="38"/>
  <c r="G12" i="38"/>
  <c r="G13" i="38"/>
  <c r="G14" i="38"/>
  <c r="G15" i="38"/>
  <c r="G16" i="38"/>
  <c r="G17" i="38"/>
  <c r="G18" i="38"/>
  <c r="G19" i="38"/>
  <c r="G20" i="38"/>
  <c r="G21" i="38"/>
  <c r="G22" i="38"/>
  <c r="G23" i="38"/>
  <c r="G24" i="38"/>
  <c r="G25" i="38"/>
  <c r="G26" i="38"/>
  <c r="G27" i="38"/>
  <c r="G28" i="38"/>
  <c r="G29" i="38"/>
  <c r="L29" i="38"/>
  <c r="L30" i="38"/>
  <c r="L31" i="38"/>
  <c r="L32" i="38"/>
  <c r="L33" i="38"/>
  <c r="L34" i="38"/>
  <c r="L35" i="38"/>
  <c r="L36" i="38"/>
  <c r="L37" i="38"/>
  <c r="L38" i="38"/>
  <c r="L39" i="38"/>
  <c r="L40" i="38"/>
  <c r="L41" i="38"/>
  <c r="L42" i="38"/>
  <c r="L43" i="38"/>
  <c r="L44" i="38"/>
  <c r="L45" i="38"/>
  <c r="L46" i="38"/>
  <c r="L47" i="38"/>
  <c r="L48" i="38"/>
  <c r="L49" i="38"/>
  <c r="L50" i="38"/>
  <c r="L51" i="38"/>
  <c r="L52" i="38"/>
  <c r="L53" i="38"/>
  <c r="L54" i="38"/>
  <c r="L55" i="38"/>
  <c r="L56" i="38"/>
  <c r="L57" i="38"/>
  <c r="L58" i="38"/>
  <c r="L59" i="38"/>
  <c r="L60" i="38"/>
  <c r="L61" i="38"/>
  <c r="L62" i="38"/>
  <c r="L63" i="38"/>
  <c r="L64" i="38"/>
  <c r="L43" i="1"/>
  <c r="G30" i="38"/>
  <c r="G31" i="38"/>
  <c r="G32" i="38"/>
  <c r="G33" i="38"/>
  <c r="G34" i="38"/>
  <c r="G35" i="38"/>
  <c r="G36" i="38"/>
  <c r="G37" i="38"/>
  <c r="G38" i="38"/>
  <c r="G39" i="38"/>
  <c r="G40" i="38"/>
  <c r="G41" i="38"/>
  <c r="G42" i="38"/>
  <c r="G43" i="38"/>
  <c r="G44" i="38"/>
  <c r="G45" i="38"/>
  <c r="G46" i="38"/>
  <c r="G47" i="38"/>
  <c r="G48" i="38"/>
  <c r="G49" i="38"/>
  <c r="G50" i="38"/>
  <c r="G51" i="38"/>
  <c r="G52" i="38"/>
  <c r="G53" i="38"/>
  <c r="G54" i="38"/>
  <c r="G55" i="38"/>
  <c r="G56" i="38"/>
  <c r="G57" i="38"/>
  <c r="G58" i="38"/>
  <c r="G59" i="38"/>
  <c r="G60" i="38"/>
  <c r="G61" i="38"/>
  <c r="G62" i="38"/>
  <c r="G63" i="38"/>
  <c r="G4" i="37"/>
  <c r="L4" i="37"/>
  <c r="G5" i="37"/>
  <c r="G6" i="37"/>
  <c r="G7" i="37"/>
  <c r="G8" i="37"/>
  <c r="G9" i="37"/>
  <c r="G10" i="37"/>
  <c r="G11" i="37"/>
  <c r="G12" i="37"/>
  <c r="G13" i="37"/>
  <c r="G14" i="37"/>
  <c r="G15" i="37"/>
  <c r="G16" i="37"/>
  <c r="G17" i="37"/>
  <c r="G18" i="37"/>
  <c r="G19" i="37"/>
  <c r="G20" i="37"/>
  <c r="G21" i="37"/>
  <c r="G22" i="37"/>
  <c r="G23" i="37"/>
  <c r="G24" i="37"/>
  <c r="G25" i="37"/>
  <c r="G26" i="37"/>
  <c r="G27" i="37"/>
  <c r="G28" i="37"/>
  <c r="G29" i="37"/>
  <c r="L29" i="37"/>
  <c r="L30" i="37"/>
  <c r="L31" i="37"/>
  <c r="L32" i="37"/>
  <c r="L33" i="37"/>
  <c r="L34" i="37"/>
  <c r="L35" i="37"/>
  <c r="L36" i="37"/>
  <c r="L37" i="37"/>
  <c r="L38" i="37"/>
  <c r="L39" i="37"/>
  <c r="L40" i="37"/>
  <c r="L41" i="37"/>
  <c r="L42" i="37"/>
  <c r="L43" i="37"/>
  <c r="L44" i="37"/>
  <c r="L45" i="37"/>
  <c r="L46" i="37"/>
  <c r="L47" i="37"/>
  <c r="L48" i="37"/>
  <c r="L49" i="37"/>
  <c r="L50" i="37"/>
  <c r="L51" i="37"/>
  <c r="L52" i="37"/>
  <c r="L53" i="37"/>
  <c r="L54" i="37"/>
  <c r="L55" i="37"/>
  <c r="L56" i="37"/>
  <c r="L57" i="37"/>
  <c r="L58" i="37"/>
  <c r="L59" i="37"/>
  <c r="L60" i="37"/>
  <c r="L61" i="37"/>
  <c r="L62" i="37"/>
  <c r="L63" i="37"/>
  <c r="L64" i="37"/>
  <c r="L44" i="1"/>
  <c r="G30" i="37"/>
  <c r="G31" i="37"/>
  <c r="G32" i="37"/>
  <c r="G33" i="37"/>
  <c r="G34" i="37"/>
  <c r="G35" i="37"/>
  <c r="G36" i="37"/>
  <c r="G37" i="37"/>
  <c r="G38" i="37"/>
  <c r="G39" i="37"/>
  <c r="G40" i="37"/>
  <c r="G41" i="37"/>
  <c r="G42" i="37"/>
  <c r="G43" i="37"/>
  <c r="G44" i="37"/>
  <c r="G45" i="37"/>
  <c r="G46" i="37"/>
  <c r="G47" i="37"/>
  <c r="G48" i="37"/>
  <c r="G49" i="37"/>
  <c r="G50" i="37"/>
  <c r="G51" i="37"/>
  <c r="G52" i="37"/>
  <c r="G53" i="37"/>
  <c r="G54" i="37"/>
  <c r="G55" i="37"/>
  <c r="G56" i="37"/>
  <c r="G57" i="37"/>
  <c r="G58" i="37"/>
  <c r="G59" i="37"/>
  <c r="G60" i="37"/>
  <c r="G61" i="37"/>
  <c r="G62" i="37"/>
  <c r="G63" i="37"/>
  <c r="G4" i="36"/>
  <c r="L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33" i="36"/>
  <c r="G34" i="36"/>
  <c r="G35" i="36"/>
  <c r="G36" i="36"/>
  <c r="G37" i="36"/>
  <c r="G38" i="36"/>
  <c r="G39" i="36"/>
  <c r="G40" i="36"/>
  <c r="G41" i="36"/>
  <c r="G42" i="36"/>
  <c r="G43" i="36"/>
  <c r="G44" i="36"/>
  <c r="G45" i="36"/>
  <c r="G46" i="36"/>
  <c r="G47" i="36"/>
  <c r="G48" i="36"/>
  <c r="G49" i="36"/>
  <c r="G50" i="36"/>
  <c r="G51" i="36"/>
  <c r="G52" i="36"/>
  <c r="G53" i="36"/>
  <c r="G54" i="36"/>
  <c r="G55" i="36"/>
  <c r="G56" i="36"/>
  <c r="G57" i="36"/>
  <c r="G58" i="36"/>
  <c r="G59" i="36"/>
  <c r="G60" i="36"/>
  <c r="G61" i="36"/>
  <c r="G62" i="36"/>
  <c r="G63" i="36"/>
  <c r="G4" i="35"/>
  <c r="L4" i="35"/>
  <c r="G5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4" i="34"/>
  <c r="L4" i="34"/>
  <c r="L5" i="34"/>
  <c r="L6" i="34"/>
  <c r="G5" i="34"/>
  <c r="G6" i="34"/>
  <c r="G7" i="34"/>
  <c r="G8" i="34"/>
  <c r="G9" i="34"/>
  <c r="G10" i="34"/>
  <c r="G11" i="34"/>
  <c r="G12" i="34"/>
  <c r="G13" i="34"/>
  <c r="G14" i="34"/>
  <c r="G15" i="34"/>
  <c r="G16" i="34"/>
  <c r="G17" i="34"/>
  <c r="G18" i="34"/>
  <c r="G19" i="34"/>
  <c r="G20" i="34"/>
  <c r="G21" i="34"/>
  <c r="G22" i="34"/>
  <c r="G23" i="34"/>
  <c r="G24" i="34"/>
  <c r="G25" i="34"/>
  <c r="G26" i="34"/>
  <c r="G27" i="34"/>
  <c r="G28" i="34"/>
  <c r="G29" i="34"/>
  <c r="G30" i="34"/>
  <c r="G31" i="34"/>
  <c r="G32" i="34"/>
  <c r="G33" i="34"/>
  <c r="G34" i="34"/>
  <c r="G35" i="34"/>
  <c r="G36" i="34"/>
  <c r="G37" i="34"/>
  <c r="G38" i="34"/>
  <c r="G39" i="34"/>
  <c r="G40" i="34"/>
  <c r="G41" i="34"/>
  <c r="G42" i="34"/>
  <c r="G43" i="34"/>
  <c r="G44" i="34"/>
  <c r="G45" i="34"/>
  <c r="G46" i="34"/>
  <c r="G47" i="34"/>
  <c r="G48" i="34"/>
  <c r="G49" i="34"/>
  <c r="G50" i="34"/>
  <c r="G51" i="34"/>
  <c r="G52" i="34"/>
  <c r="G53" i="34"/>
  <c r="G54" i="34"/>
  <c r="G55" i="34"/>
  <c r="G56" i="34"/>
  <c r="G57" i="34"/>
  <c r="G58" i="34"/>
  <c r="G59" i="34"/>
  <c r="G60" i="34"/>
  <c r="G61" i="34"/>
  <c r="G62" i="34"/>
  <c r="G63" i="34"/>
  <c r="G4" i="47"/>
  <c r="L4" i="47"/>
  <c r="G5" i="47"/>
  <c r="G6" i="47"/>
  <c r="G7" i="47"/>
  <c r="G8" i="47"/>
  <c r="G9" i="47"/>
  <c r="G10" i="47"/>
  <c r="G11" i="47"/>
  <c r="G12" i="47"/>
  <c r="G13" i="47"/>
  <c r="G14" i="47"/>
  <c r="G15" i="47"/>
  <c r="G16" i="47"/>
  <c r="G17" i="47"/>
  <c r="G18" i="47"/>
  <c r="G19" i="47"/>
  <c r="G20" i="47"/>
  <c r="G21" i="47"/>
  <c r="G22" i="47"/>
  <c r="G23" i="47"/>
  <c r="G24" i="47"/>
  <c r="G25" i="47"/>
  <c r="G26" i="47"/>
  <c r="G27" i="47"/>
  <c r="G28" i="47"/>
  <c r="G29" i="47"/>
  <c r="G30" i="47"/>
  <c r="G31" i="47"/>
  <c r="G32" i="47"/>
  <c r="G33" i="47"/>
  <c r="G34" i="47"/>
  <c r="G35" i="47"/>
  <c r="G36" i="47"/>
  <c r="G37" i="47"/>
  <c r="G38" i="47"/>
  <c r="G39" i="47"/>
  <c r="G40" i="47"/>
  <c r="G41" i="47"/>
  <c r="G42" i="47"/>
  <c r="G43" i="47"/>
  <c r="G44" i="47"/>
  <c r="G45" i="47"/>
  <c r="G46" i="47"/>
  <c r="G47" i="47"/>
  <c r="G48" i="47"/>
  <c r="G49" i="47"/>
  <c r="G50" i="47"/>
  <c r="G51" i="47"/>
  <c r="G52" i="47"/>
  <c r="G53" i="47"/>
  <c r="G54" i="47"/>
  <c r="G55" i="47"/>
  <c r="G56" i="47"/>
  <c r="G57" i="47"/>
  <c r="G58" i="47"/>
  <c r="G59" i="47"/>
  <c r="G60" i="47"/>
  <c r="G61" i="47"/>
  <c r="G62" i="47"/>
  <c r="G63" i="47"/>
  <c r="G4" i="46"/>
  <c r="L4" i="46"/>
  <c r="G5" i="46"/>
  <c r="G6" i="46"/>
  <c r="G7" i="46"/>
  <c r="G8" i="46"/>
  <c r="G9" i="46"/>
  <c r="G10" i="46"/>
  <c r="G11" i="46"/>
  <c r="G12" i="46"/>
  <c r="G13" i="46"/>
  <c r="G14" i="46"/>
  <c r="G15" i="46"/>
  <c r="G16" i="46"/>
  <c r="G17" i="46"/>
  <c r="G18" i="46"/>
  <c r="G19" i="46"/>
  <c r="G20" i="46"/>
  <c r="G21" i="46"/>
  <c r="G22" i="46"/>
  <c r="G23" i="46"/>
  <c r="G24" i="46"/>
  <c r="G25" i="46"/>
  <c r="G26" i="46"/>
  <c r="G27" i="46"/>
  <c r="G28" i="46"/>
  <c r="G29" i="46"/>
  <c r="G30" i="46"/>
  <c r="G31" i="46"/>
  <c r="G32" i="46"/>
  <c r="G33" i="46"/>
  <c r="G34" i="46"/>
  <c r="G35" i="46"/>
  <c r="G36" i="46"/>
  <c r="G37" i="46"/>
  <c r="G38" i="46"/>
  <c r="G39" i="46"/>
  <c r="G40" i="46"/>
  <c r="G41" i="46"/>
  <c r="G42" i="46"/>
  <c r="G43" i="46"/>
  <c r="G44" i="46"/>
  <c r="G45" i="46"/>
  <c r="G46" i="46"/>
  <c r="G47" i="46"/>
  <c r="G48" i="46"/>
  <c r="G49" i="46"/>
  <c r="G50" i="46"/>
  <c r="G51" i="46"/>
  <c r="G52" i="46"/>
  <c r="G53" i="46"/>
  <c r="G54" i="46"/>
  <c r="G55" i="46"/>
  <c r="G56" i="46"/>
  <c r="G57" i="46"/>
  <c r="G58" i="46"/>
  <c r="G59" i="46"/>
  <c r="G60" i="46"/>
  <c r="G61" i="46"/>
  <c r="G62" i="46"/>
  <c r="G63" i="46"/>
  <c r="G4" i="45"/>
  <c r="L4" i="45"/>
  <c r="G5" i="45"/>
  <c r="G6" i="45"/>
  <c r="G7" i="45"/>
  <c r="G8" i="45"/>
  <c r="G9" i="45"/>
  <c r="G10" i="45"/>
  <c r="G11" i="45"/>
  <c r="G12" i="45"/>
  <c r="G13" i="45"/>
  <c r="G14" i="45"/>
  <c r="G15" i="45"/>
  <c r="G16" i="45"/>
  <c r="G17" i="45"/>
  <c r="G18" i="45"/>
  <c r="G19" i="45"/>
  <c r="G20" i="45"/>
  <c r="G21" i="45"/>
  <c r="G22" i="45"/>
  <c r="G23" i="45"/>
  <c r="G24" i="45"/>
  <c r="G25" i="45"/>
  <c r="G26" i="45"/>
  <c r="G27" i="45"/>
  <c r="G28" i="45"/>
  <c r="G29" i="45"/>
  <c r="G30" i="45"/>
  <c r="G31" i="45"/>
  <c r="G32" i="45"/>
  <c r="G33" i="45"/>
  <c r="G34" i="45"/>
  <c r="G35" i="45"/>
  <c r="G36" i="45"/>
  <c r="G37" i="45"/>
  <c r="G38" i="45"/>
  <c r="G39" i="45"/>
  <c r="G40" i="45"/>
  <c r="G41" i="45"/>
  <c r="G42" i="45"/>
  <c r="G43" i="45"/>
  <c r="G44" i="45"/>
  <c r="G45" i="45"/>
  <c r="G46" i="45"/>
  <c r="G47" i="45"/>
  <c r="G48" i="45"/>
  <c r="G49" i="45"/>
  <c r="G50" i="45"/>
  <c r="G51" i="45"/>
  <c r="G52" i="45"/>
  <c r="G53" i="45"/>
  <c r="G54" i="45"/>
  <c r="G55" i="45"/>
  <c r="G56" i="45"/>
  <c r="G57" i="45"/>
  <c r="G58" i="45"/>
  <c r="G59" i="45"/>
  <c r="G60" i="45"/>
  <c r="G61" i="45"/>
  <c r="G62" i="45"/>
  <c r="G63" i="45"/>
  <c r="G4" i="44"/>
  <c r="L4" i="44"/>
  <c r="G5" i="44"/>
  <c r="G6" i="44"/>
  <c r="G7" i="44"/>
  <c r="G8" i="44"/>
  <c r="G9" i="44"/>
  <c r="G10" i="44"/>
  <c r="G11" i="44"/>
  <c r="G12" i="44"/>
  <c r="G13" i="44"/>
  <c r="G14" i="44"/>
  <c r="G15" i="44"/>
  <c r="G16" i="44"/>
  <c r="G17" i="44"/>
  <c r="G18" i="44"/>
  <c r="G19" i="44"/>
  <c r="G20" i="44"/>
  <c r="G21" i="44"/>
  <c r="G22" i="44"/>
  <c r="G23" i="44"/>
  <c r="G24" i="44"/>
  <c r="G25" i="44"/>
  <c r="G26" i="44"/>
  <c r="G27" i="44"/>
  <c r="G28" i="44"/>
  <c r="G29" i="44"/>
  <c r="G30" i="44"/>
  <c r="G31" i="44"/>
  <c r="G32" i="44"/>
  <c r="G33" i="44"/>
  <c r="G34" i="44"/>
  <c r="G35" i="44"/>
  <c r="G36" i="44"/>
  <c r="G37" i="44"/>
  <c r="G38" i="44"/>
  <c r="G39" i="44"/>
  <c r="G40" i="44"/>
  <c r="G41" i="44"/>
  <c r="G42" i="44"/>
  <c r="G43" i="44"/>
  <c r="G44" i="44"/>
  <c r="G45" i="44"/>
  <c r="G46" i="44"/>
  <c r="G47" i="44"/>
  <c r="G48" i="44"/>
  <c r="G49" i="44"/>
  <c r="G50" i="44"/>
  <c r="G51" i="44"/>
  <c r="G52" i="44"/>
  <c r="G53" i="44"/>
  <c r="G54" i="44"/>
  <c r="G55" i="44"/>
  <c r="G56" i="44"/>
  <c r="G57" i="44"/>
  <c r="G58" i="44"/>
  <c r="G59" i="44"/>
  <c r="G60" i="44"/>
  <c r="G61" i="44"/>
  <c r="G62" i="44"/>
  <c r="G63" i="44"/>
  <c r="G4" i="43"/>
  <c r="L4" i="43"/>
  <c r="G5" i="43"/>
  <c r="G6" i="43"/>
  <c r="G7" i="43"/>
  <c r="G8" i="43"/>
  <c r="G9" i="43"/>
  <c r="G10" i="43"/>
  <c r="G11" i="43"/>
  <c r="G12" i="43"/>
  <c r="G13" i="43"/>
  <c r="G14" i="43"/>
  <c r="G15" i="43"/>
  <c r="G16" i="43"/>
  <c r="G17" i="43"/>
  <c r="G18" i="43"/>
  <c r="G19" i="43"/>
  <c r="G20" i="43"/>
  <c r="G21" i="43"/>
  <c r="G22" i="43"/>
  <c r="G23" i="43"/>
  <c r="G24" i="43"/>
  <c r="G25" i="43"/>
  <c r="G26" i="43"/>
  <c r="G27" i="43"/>
  <c r="G28" i="43"/>
  <c r="G29" i="43"/>
  <c r="G30" i="43"/>
  <c r="G31" i="43"/>
  <c r="G32" i="43"/>
  <c r="G33" i="43"/>
  <c r="G34" i="43"/>
  <c r="G35" i="43"/>
  <c r="G36" i="43"/>
  <c r="G37" i="43"/>
  <c r="G38" i="43"/>
  <c r="G39" i="43"/>
  <c r="G40" i="43"/>
  <c r="G41" i="43"/>
  <c r="G42" i="43"/>
  <c r="G43" i="43"/>
  <c r="G44" i="43"/>
  <c r="G45" i="43"/>
  <c r="G46" i="43"/>
  <c r="G47" i="43"/>
  <c r="G48" i="43"/>
  <c r="G49" i="43"/>
  <c r="G50" i="43"/>
  <c r="G51" i="43"/>
  <c r="G52" i="43"/>
  <c r="G53" i="43"/>
  <c r="G54" i="43"/>
  <c r="G55" i="43"/>
  <c r="G56" i="43"/>
  <c r="G57" i="43"/>
  <c r="G58" i="43"/>
  <c r="G59" i="43"/>
  <c r="G60" i="43"/>
  <c r="G61" i="43"/>
  <c r="G62" i="43"/>
  <c r="G63" i="43"/>
  <c r="G4" i="51"/>
  <c r="G5" i="51"/>
  <c r="G6" i="51"/>
  <c r="G7" i="51"/>
  <c r="G8" i="51"/>
  <c r="G9" i="51"/>
  <c r="G10" i="51"/>
  <c r="G11" i="51"/>
  <c r="G12" i="51"/>
  <c r="G13" i="51"/>
  <c r="G14" i="51"/>
  <c r="G15" i="51"/>
  <c r="G16" i="51"/>
  <c r="G17" i="51"/>
  <c r="G18" i="51"/>
  <c r="G19" i="51"/>
  <c r="G20" i="51"/>
  <c r="G21" i="51"/>
  <c r="G22" i="51"/>
  <c r="G23" i="51"/>
  <c r="G24" i="51"/>
  <c r="G25" i="51"/>
  <c r="G26" i="51"/>
  <c r="G27" i="51"/>
  <c r="G28" i="51"/>
  <c r="G29" i="51"/>
  <c r="G30" i="51"/>
  <c r="G31" i="51"/>
  <c r="G32" i="51"/>
  <c r="G33" i="51"/>
  <c r="G34" i="51"/>
  <c r="G35" i="51"/>
  <c r="G36" i="51"/>
  <c r="G37" i="51"/>
  <c r="G38" i="51"/>
  <c r="G39" i="51"/>
  <c r="G40" i="51"/>
  <c r="G41" i="51"/>
  <c r="G42" i="51"/>
  <c r="G43" i="51"/>
  <c r="G44" i="51"/>
  <c r="G45" i="51"/>
  <c r="G46" i="51"/>
  <c r="G47" i="51"/>
  <c r="G48" i="51"/>
  <c r="G49" i="51"/>
  <c r="G50" i="51"/>
  <c r="G51" i="51"/>
  <c r="G52" i="51"/>
  <c r="G53" i="51"/>
  <c r="G54" i="51"/>
  <c r="G55" i="51"/>
  <c r="G56" i="51"/>
  <c r="G57" i="51"/>
  <c r="G58" i="51"/>
  <c r="G59" i="51"/>
  <c r="G60" i="51"/>
  <c r="G61" i="51"/>
  <c r="G62" i="51"/>
  <c r="G63" i="51"/>
  <c r="G4" i="49"/>
  <c r="L4" i="49"/>
  <c r="G5" i="49"/>
  <c r="G6" i="49"/>
  <c r="G7" i="49"/>
  <c r="G8" i="49"/>
  <c r="G9" i="49"/>
  <c r="G10" i="49"/>
  <c r="G11" i="49"/>
  <c r="G12" i="49"/>
  <c r="G13" i="49"/>
  <c r="G14" i="49"/>
  <c r="G15" i="49"/>
  <c r="G16" i="49"/>
  <c r="G17" i="49"/>
  <c r="G18" i="49"/>
  <c r="G19" i="49"/>
  <c r="G20" i="49"/>
  <c r="G21" i="49"/>
  <c r="G22" i="49"/>
  <c r="G23" i="49"/>
  <c r="G24" i="49"/>
  <c r="G25" i="49"/>
  <c r="G26" i="49"/>
  <c r="G27" i="49"/>
  <c r="G28" i="49"/>
  <c r="G29" i="49"/>
  <c r="G30" i="49"/>
  <c r="G31" i="49"/>
  <c r="G32" i="49"/>
  <c r="G33" i="49"/>
  <c r="G34" i="49"/>
  <c r="G35" i="49"/>
  <c r="G36" i="49"/>
  <c r="G37" i="49"/>
  <c r="G38" i="49"/>
  <c r="G39" i="49"/>
  <c r="G40" i="49"/>
  <c r="G41" i="49"/>
  <c r="G42" i="49"/>
  <c r="G43" i="49"/>
  <c r="G44" i="49"/>
  <c r="G45" i="49"/>
  <c r="G46" i="49"/>
  <c r="G47" i="49"/>
  <c r="G48" i="49"/>
  <c r="G49" i="49"/>
  <c r="G50" i="49"/>
  <c r="G51" i="49"/>
  <c r="G52" i="49"/>
  <c r="G53" i="49"/>
  <c r="G54" i="49"/>
  <c r="G55" i="49"/>
  <c r="G56" i="49"/>
  <c r="G57" i="49"/>
  <c r="G58" i="49"/>
  <c r="G59" i="49"/>
  <c r="G60" i="49"/>
  <c r="G61" i="49"/>
  <c r="G62" i="49"/>
  <c r="G63" i="49"/>
  <c r="G4" i="48"/>
  <c r="L4" i="48"/>
  <c r="G5" i="48"/>
  <c r="G6" i="48"/>
  <c r="G7" i="48"/>
  <c r="G8" i="48"/>
  <c r="G9" i="48"/>
  <c r="G10" i="48"/>
  <c r="G11" i="48"/>
  <c r="G12" i="48"/>
  <c r="G13" i="48"/>
  <c r="G14" i="48"/>
  <c r="G15" i="48"/>
  <c r="G16" i="48"/>
  <c r="G17" i="48"/>
  <c r="G18" i="48"/>
  <c r="G19" i="48"/>
  <c r="G20" i="48"/>
  <c r="G21" i="48"/>
  <c r="G22" i="48"/>
  <c r="G23" i="48"/>
  <c r="G24" i="48"/>
  <c r="G25" i="48"/>
  <c r="G26" i="48"/>
  <c r="G27" i="48"/>
  <c r="G28" i="48"/>
  <c r="G29" i="48"/>
  <c r="G30" i="48"/>
  <c r="G31" i="48"/>
  <c r="G32" i="48"/>
  <c r="G33" i="48"/>
  <c r="G34" i="48"/>
  <c r="G35" i="48"/>
  <c r="G36" i="48"/>
  <c r="G37" i="48"/>
  <c r="G38" i="48"/>
  <c r="G39" i="48"/>
  <c r="G40" i="48"/>
  <c r="G41" i="48"/>
  <c r="G42" i="48"/>
  <c r="G43" i="48"/>
  <c r="G44" i="48"/>
  <c r="G45" i="48"/>
  <c r="G46" i="48"/>
  <c r="G47" i="48"/>
  <c r="G48" i="48"/>
  <c r="G49" i="48"/>
  <c r="G50" i="48"/>
  <c r="G51" i="48"/>
  <c r="G52" i="48"/>
  <c r="G53" i="48"/>
  <c r="G54" i="48"/>
  <c r="G55" i="48"/>
  <c r="G56" i="48"/>
  <c r="G57" i="48"/>
  <c r="G58" i="48"/>
  <c r="G59" i="48"/>
  <c r="G60" i="48"/>
  <c r="G61" i="48"/>
  <c r="G62" i="48"/>
  <c r="G63" i="48"/>
  <c r="G4" i="50"/>
  <c r="L4" i="50"/>
  <c r="G5" i="50"/>
  <c r="G6" i="50"/>
  <c r="G7" i="50"/>
  <c r="G8" i="50"/>
  <c r="G9" i="50"/>
  <c r="G10" i="50"/>
  <c r="G11" i="50"/>
  <c r="G12" i="50"/>
  <c r="G13" i="50"/>
  <c r="G14" i="50"/>
  <c r="G15" i="50"/>
  <c r="G16" i="50"/>
  <c r="G17" i="50"/>
  <c r="G18" i="50"/>
  <c r="G19" i="50"/>
  <c r="G20" i="50"/>
  <c r="G21" i="50"/>
  <c r="G22" i="50"/>
  <c r="G23" i="50"/>
  <c r="G24" i="50"/>
  <c r="G25" i="50"/>
  <c r="G26" i="50"/>
  <c r="G27" i="50"/>
  <c r="G28" i="50"/>
  <c r="G29" i="50"/>
  <c r="G30" i="50"/>
  <c r="G31" i="50"/>
  <c r="G32" i="50"/>
  <c r="G33" i="50"/>
  <c r="G34" i="50"/>
  <c r="G35" i="50"/>
  <c r="G36" i="50"/>
  <c r="G37" i="50"/>
  <c r="G38" i="50"/>
  <c r="G39" i="50"/>
  <c r="G40" i="50"/>
  <c r="G41" i="50"/>
  <c r="G42" i="50"/>
  <c r="G43" i="50"/>
  <c r="G44" i="50"/>
  <c r="G45" i="50"/>
  <c r="G46" i="50"/>
  <c r="G47" i="50"/>
  <c r="G48" i="50"/>
  <c r="G49" i="50"/>
  <c r="G50" i="50"/>
  <c r="G51" i="50"/>
  <c r="G52" i="50"/>
  <c r="G53" i="50"/>
  <c r="G54" i="50"/>
  <c r="G55" i="50"/>
  <c r="G56" i="50"/>
  <c r="G57" i="50"/>
  <c r="G58" i="50"/>
  <c r="G59" i="50"/>
  <c r="G60" i="50"/>
  <c r="G61" i="50"/>
  <c r="G62" i="50"/>
  <c r="G63" i="50"/>
  <c r="G4" i="53"/>
  <c r="G5" i="53"/>
  <c r="G6" i="53"/>
  <c r="G7" i="53"/>
  <c r="G8" i="53"/>
  <c r="G9" i="53"/>
  <c r="G10" i="53"/>
  <c r="G11" i="53"/>
  <c r="G12" i="53"/>
  <c r="G13" i="53"/>
  <c r="G14" i="53"/>
  <c r="G15" i="53"/>
  <c r="G16" i="53"/>
  <c r="G17" i="53"/>
  <c r="G18" i="53"/>
  <c r="G19" i="53"/>
  <c r="G20" i="53"/>
  <c r="G21" i="53"/>
  <c r="G22" i="53"/>
  <c r="G23" i="53"/>
  <c r="G24" i="53"/>
  <c r="G25" i="53"/>
  <c r="G26" i="53"/>
  <c r="G27" i="53"/>
  <c r="G28" i="53"/>
  <c r="G29" i="53"/>
  <c r="G30" i="53"/>
  <c r="G31" i="53"/>
  <c r="G32" i="53"/>
  <c r="G33" i="53"/>
  <c r="G34" i="53"/>
  <c r="G35" i="53"/>
  <c r="G36" i="53"/>
  <c r="G37" i="53"/>
  <c r="G38" i="53"/>
  <c r="G39" i="53"/>
  <c r="G40" i="53"/>
  <c r="G41" i="53"/>
  <c r="G42" i="53"/>
  <c r="G43" i="53"/>
  <c r="G44" i="53"/>
  <c r="G45" i="53"/>
  <c r="G46" i="53"/>
  <c r="G47" i="53"/>
  <c r="G48" i="53"/>
  <c r="G49" i="53"/>
  <c r="G50" i="53"/>
  <c r="G51" i="53"/>
  <c r="G52" i="53"/>
  <c r="G53" i="53"/>
  <c r="G54" i="53"/>
  <c r="G55" i="53"/>
  <c r="G56" i="53"/>
  <c r="G57" i="53"/>
  <c r="G58" i="53"/>
  <c r="G59" i="53"/>
  <c r="G60" i="53"/>
  <c r="G61" i="53"/>
  <c r="G62" i="53"/>
  <c r="G63" i="53"/>
  <c r="G4" i="54"/>
  <c r="L4" i="54"/>
  <c r="G5" i="54"/>
  <c r="G6" i="54"/>
  <c r="G7" i="54"/>
  <c r="G8" i="54"/>
  <c r="G9" i="54"/>
  <c r="G10" i="54"/>
  <c r="G11" i="54"/>
  <c r="G12" i="54"/>
  <c r="G13" i="54"/>
  <c r="G14" i="54"/>
  <c r="G15" i="54"/>
  <c r="G16" i="54"/>
  <c r="G17" i="54"/>
  <c r="G18" i="54"/>
  <c r="G19" i="54"/>
  <c r="G20" i="54"/>
  <c r="G21" i="54"/>
  <c r="G22" i="54"/>
  <c r="G23" i="54"/>
  <c r="G24" i="54"/>
  <c r="G25" i="54"/>
  <c r="G26" i="54"/>
  <c r="G27" i="54"/>
  <c r="G28" i="54"/>
  <c r="G29" i="54"/>
  <c r="G30" i="54"/>
  <c r="G31" i="54"/>
  <c r="G32" i="54"/>
  <c r="G33" i="54"/>
  <c r="G34" i="54"/>
  <c r="G35" i="54"/>
  <c r="G36" i="54"/>
  <c r="G37" i="54"/>
  <c r="G38" i="54"/>
  <c r="G39" i="54"/>
  <c r="G40" i="54"/>
  <c r="G41" i="54"/>
  <c r="G42" i="54"/>
  <c r="G43" i="54"/>
  <c r="G44" i="54"/>
  <c r="G45" i="54"/>
  <c r="G46" i="54"/>
  <c r="G47" i="54"/>
  <c r="G48" i="54"/>
  <c r="G49" i="54"/>
  <c r="G50" i="54"/>
  <c r="G51" i="54"/>
  <c r="G52" i="54"/>
  <c r="G53" i="54"/>
  <c r="G54" i="54"/>
  <c r="G55" i="54"/>
  <c r="G56" i="54"/>
  <c r="G57" i="54"/>
  <c r="G58" i="54"/>
  <c r="G59" i="54"/>
  <c r="G60" i="54"/>
  <c r="G61" i="54"/>
  <c r="G62" i="54"/>
  <c r="G63" i="54"/>
  <c r="G4" i="55"/>
  <c r="L4" i="55"/>
  <c r="G5" i="55"/>
  <c r="G6" i="55"/>
  <c r="G7" i="55"/>
  <c r="G8" i="55"/>
  <c r="G9" i="55"/>
  <c r="G10" i="55"/>
  <c r="G11" i="55"/>
  <c r="G12" i="55"/>
  <c r="G13" i="55"/>
  <c r="G14" i="55"/>
  <c r="G15" i="55"/>
  <c r="G16" i="55"/>
  <c r="G17" i="55"/>
  <c r="G18" i="55"/>
  <c r="G19" i="55"/>
  <c r="G20" i="55"/>
  <c r="G21" i="55"/>
  <c r="G22" i="55"/>
  <c r="G23" i="55"/>
  <c r="G24" i="55"/>
  <c r="G25" i="55"/>
  <c r="G26" i="55"/>
  <c r="G27" i="55"/>
  <c r="G28" i="55"/>
  <c r="G29" i="55"/>
  <c r="G30" i="55"/>
  <c r="G31" i="55"/>
  <c r="G32" i="55"/>
  <c r="G33" i="55"/>
  <c r="G34" i="55"/>
  <c r="G35" i="55"/>
  <c r="G36" i="55"/>
  <c r="G37" i="55"/>
  <c r="G38" i="55"/>
  <c r="G39" i="55"/>
  <c r="G40" i="55"/>
  <c r="G41" i="55"/>
  <c r="G42" i="55"/>
  <c r="G43" i="55"/>
  <c r="G44" i="55"/>
  <c r="G45" i="55"/>
  <c r="G46" i="55"/>
  <c r="G47" i="55"/>
  <c r="G48" i="55"/>
  <c r="G49" i="55"/>
  <c r="G50" i="55"/>
  <c r="G51" i="55"/>
  <c r="G52" i="55"/>
  <c r="G53" i="55"/>
  <c r="G54" i="55"/>
  <c r="G55" i="55"/>
  <c r="G56" i="55"/>
  <c r="G57" i="55"/>
  <c r="G58" i="55"/>
  <c r="G59" i="55"/>
  <c r="G60" i="55"/>
  <c r="G61" i="55"/>
  <c r="G62" i="55"/>
  <c r="G63" i="55"/>
  <c r="G4" i="56"/>
  <c r="L4" i="56"/>
  <c r="G5" i="56"/>
  <c r="G6" i="56"/>
  <c r="G7" i="56"/>
  <c r="G8" i="56"/>
  <c r="G9" i="56"/>
  <c r="G10" i="56"/>
  <c r="G11" i="56"/>
  <c r="G12" i="56"/>
  <c r="G13" i="56"/>
  <c r="G14" i="56"/>
  <c r="G15" i="56"/>
  <c r="G16" i="56"/>
  <c r="G17" i="56"/>
  <c r="G18" i="56"/>
  <c r="G19" i="56"/>
  <c r="G20" i="56"/>
  <c r="G21" i="56"/>
  <c r="G22" i="56"/>
  <c r="G23" i="56"/>
  <c r="G24" i="56"/>
  <c r="G25" i="56"/>
  <c r="G26" i="56"/>
  <c r="G27" i="56"/>
  <c r="G28" i="56"/>
  <c r="G29" i="56"/>
  <c r="G30" i="56"/>
  <c r="G31" i="56"/>
  <c r="G32" i="56"/>
  <c r="G33" i="56"/>
  <c r="G34" i="56"/>
  <c r="G35" i="56"/>
  <c r="G36" i="56"/>
  <c r="G37" i="56"/>
  <c r="G38" i="56"/>
  <c r="G39" i="56"/>
  <c r="G40" i="56"/>
  <c r="G41" i="56"/>
  <c r="G42" i="56"/>
  <c r="G43" i="56"/>
  <c r="G44" i="56"/>
  <c r="G45" i="56"/>
  <c r="G46" i="56"/>
  <c r="G47" i="56"/>
  <c r="G48" i="56"/>
  <c r="G49" i="56"/>
  <c r="G50" i="56"/>
  <c r="G51" i="56"/>
  <c r="G52" i="56"/>
  <c r="G53" i="56"/>
  <c r="G54" i="56"/>
  <c r="G55" i="56"/>
  <c r="G56" i="56"/>
  <c r="G57" i="56"/>
  <c r="G58" i="56"/>
  <c r="G59" i="56"/>
  <c r="G60" i="56"/>
  <c r="G61" i="56"/>
  <c r="G62" i="56"/>
  <c r="G63" i="56"/>
  <c r="G4" i="57"/>
  <c r="L4" i="57"/>
  <c r="L5" i="57"/>
  <c r="G5" i="57"/>
  <c r="G6" i="57"/>
  <c r="G7" i="57"/>
  <c r="G8" i="57"/>
  <c r="G9" i="57"/>
  <c r="G10" i="57"/>
  <c r="G11" i="57"/>
  <c r="G12" i="57"/>
  <c r="G13" i="57"/>
  <c r="G14" i="57"/>
  <c r="G15" i="57"/>
  <c r="G16" i="57"/>
  <c r="G17" i="57"/>
  <c r="G18" i="57"/>
  <c r="G19" i="57"/>
  <c r="G20" i="57"/>
  <c r="G21" i="57"/>
  <c r="G22" i="57"/>
  <c r="G23" i="57"/>
  <c r="G24" i="57"/>
  <c r="G25" i="57"/>
  <c r="G26" i="57"/>
  <c r="G27" i="57"/>
  <c r="G28" i="57"/>
  <c r="G29" i="57"/>
  <c r="G30" i="57"/>
  <c r="G31" i="57"/>
  <c r="G32" i="57"/>
  <c r="G33" i="57"/>
  <c r="G34" i="57"/>
  <c r="G35" i="57"/>
  <c r="G36" i="57"/>
  <c r="G37" i="57"/>
  <c r="G38" i="57"/>
  <c r="G39" i="57"/>
  <c r="G40" i="57"/>
  <c r="G41" i="57"/>
  <c r="G42" i="57"/>
  <c r="G43" i="57"/>
  <c r="G44" i="57"/>
  <c r="G45" i="57"/>
  <c r="G46" i="57"/>
  <c r="G47" i="57"/>
  <c r="G48" i="57"/>
  <c r="G49" i="57"/>
  <c r="G50" i="57"/>
  <c r="G51" i="57"/>
  <c r="G52" i="57"/>
  <c r="G53" i="57"/>
  <c r="G54" i="57"/>
  <c r="G55" i="57"/>
  <c r="G56" i="57"/>
  <c r="G57" i="57"/>
  <c r="G58" i="57"/>
  <c r="G59" i="57"/>
  <c r="G60" i="57"/>
  <c r="G61" i="57"/>
  <c r="G62" i="57"/>
  <c r="G63" i="57"/>
  <c r="G4" i="58"/>
  <c r="L4" i="58"/>
  <c r="G5" i="58"/>
  <c r="G6" i="58"/>
  <c r="G7" i="58"/>
  <c r="G8" i="58"/>
  <c r="G9" i="58"/>
  <c r="G10" i="58"/>
  <c r="G11" i="58"/>
  <c r="G12" i="58"/>
  <c r="G13" i="58"/>
  <c r="G14" i="58"/>
  <c r="G15" i="58"/>
  <c r="G16" i="58"/>
  <c r="G17" i="58"/>
  <c r="G18" i="58"/>
  <c r="G19" i="58"/>
  <c r="G20" i="58"/>
  <c r="G21" i="58"/>
  <c r="G22" i="58"/>
  <c r="G23" i="58"/>
  <c r="G24" i="58"/>
  <c r="G25" i="58"/>
  <c r="G26" i="58"/>
  <c r="G27" i="58"/>
  <c r="G28" i="58"/>
  <c r="G29" i="58"/>
  <c r="G30" i="58"/>
  <c r="G31" i="58"/>
  <c r="G32" i="58"/>
  <c r="G33" i="58"/>
  <c r="G34" i="58"/>
  <c r="G35" i="58"/>
  <c r="G36" i="58"/>
  <c r="G37" i="58"/>
  <c r="G38" i="58"/>
  <c r="G39" i="58"/>
  <c r="G40" i="58"/>
  <c r="G41" i="58"/>
  <c r="G42" i="58"/>
  <c r="G43" i="58"/>
  <c r="G44" i="58"/>
  <c r="G45" i="58"/>
  <c r="G46" i="58"/>
  <c r="G47" i="58"/>
  <c r="G48" i="58"/>
  <c r="G49" i="58"/>
  <c r="G50" i="58"/>
  <c r="G51" i="58"/>
  <c r="G52" i="58"/>
  <c r="G53" i="58"/>
  <c r="G54" i="58"/>
  <c r="G55" i="58"/>
  <c r="G56" i="58"/>
  <c r="G57" i="58"/>
  <c r="G58" i="58"/>
  <c r="G59" i="58"/>
  <c r="G60" i="58"/>
  <c r="G61" i="58"/>
  <c r="G62" i="58"/>
  <c r="G63" i="58"/>
  <c r="G4" i="59"/>
  <c r="L4" i="59"/>
  <c r="G5" i="59"/>
  <c r="G6" i="59"/>
  <c r="G7" i="59"/>
  <c r="G8" i="59"/>
  <c r="G9" i="59"/>
  <c r="G10" i="59"/>
  <c r="G11" i="59"/>
  <c r="G12" i="59"/>
  <c r="G13" i="59"/>
  <c r="G14" i="59"/>
  <c r="G15" i="59"/>
  <c r="G16" i="59"/>
  <c r="G17" i="59"/>
  <c r="G18" i="59"/>
  <c r="G19" i="59"/>
  <c r="G20" i="59"/>
  <c r="G21" i="59"/>
  <c r="G22" i="59"/>
  <c r="G23" i="59"/>
  <c r="G24" i="59"/>
  <c r="G25" i="59"/>
  <c r="G26" i="59"/>
  <c r="G27" i="59"/>
  <c r="G28" i="59"/>
  <c r="G29" i="59"/>
  <c r="G30" i="59"/>
  <c r="G31" i="59"/>
  <c r="G32" i="59"/>
  <c r="G33" i="59"/>
  <c r="G34" i="59"/>
  <c r="G35" i="59"/>
  <c r="G36" i="59"/>
  <c r="G37" i="59"/>
  <c r="G38" i="59"/>
  <c r="G39" i="59"/>
  <c r="G40" i="59"/>
  <c r="G41" i="59"/>
  <c r="G42" i="59"/>
  <c r="G43" i="59"/>
  <c r="G44" i="59"/>
  <c r="G45" i="59"/>
  <c r="G46" i="59"/>
  <c r="G47" i="59"/>
  <c r="G48" i="59"/>
  <c r="G49" i="59"/>
  <c r="G50" i="59"/>
  <c r="G51" i="59"/>
  <c r="G52" i="59"/>
  <c r="G53" i="59"/>
  <c r="G54" i="59"/>
  <c r="G55" i="59"/>
  <c r="G56" i="59"/>
  <c r="G57" i="59"/>
  <c r="G58" i="59"/>
  <c r="G59" i="59"/>
  <c r="G60" i="59"/>
  <c r="G61" i="59"/>
  <c r="G62" i="59"/>
  <c r="G63" i="59"/>
  <c r="G4" i="60"/>
  <c r="L4" i="60"/>
  <c r="G5" i="60"/>
  <c r="G6" i="60"/>
  <c r="G7" i="60"/>
  <c r="G8" i="60"/>
  <c r="G9" i="60"/>
  <c r="G10" i="60"/>
  <c r="G11" i="60"/>
  <c r="G12" i="60"/>
  <c r="G13" i="60"/>
  <c r="G14" i="60"/>
  <c r="G15" i="60"/>
  <c r="G16" i="60"/>
  <c r="G17" i="60"/>
  <c r="G18" i="60"/>
  <c r="G19" i="60"/>
  <c r="G20" i="60"/>
  <c r="G21" i="60"/>
  <c r="G22" i="60"/>
  <c r="G23" i="60"/>
  <c r="G24" i="60"/>
  <c r="G25" i="60"/>
  <c r="G26" i="60"/>
  <c r="G27" i="60"/>
  <c r="G28" i="60"/>
  <c r="G29" i="60"/>
  <c r="G30" i="60"/>
  <c r="G31" i="60"/>
  <c r="G32" i="60"/>
  <c r="G33" i="60"/>
  <c r="G34" i="60"/>
  <c r="G35" i="60"/>
  <c r="G36" i="60"/>
  <c r="G37" i="60"/>
  <c r="G38" i="60"/>
  <c r="G39" i="60"/>
  <c r="G40" i="60"/>
  <c r="G41" i="60"/>
  <c r="G42" i="60"/>
  <c r="G43" i="60"/>
  <c r="G44" i="60"/>
  <c r="G45" i="60"/>
  <c r="G46" i="60"/>
  <c r="G47" i="60"/>
  <c r="G48" i="60"/>
  <c r="G49" i="60"/>
  <c r="G50" i="60"/>
  <c r="G51" i="60"/>
  <c r="G52" i="60"/>
  <c r="G53" i="60"/>
  <c r="G54" i="60"/>
  <c r="G55" i="60"/>
  <c r="G56" i="60"/>
  <c r="G57" i="60"/>
  <c r="G58" i="60"/>
  <c r="G59" i="60"/>
  <c r="G60" i="60"/>
  <c r="G61" i="60"/>
  <c r="G62" i="60"/>
  <c r="G63" i="60"/>
  <c r="G4" i="61"/>
  <c r="L4" i="61"/>
  <c r="L5" i="61"/>
  <c r="G5" i="61"/>
  <c r="G6" i="61"/>
  <c r="G7" i="61"/>
  <c r="G8" i="61"/>
  <c r="G9" i="61"/>
  <c r="G10" i="61"/>
  <c r="G11" i="61"/>
  <c r="G12" i="61"/>
  <c r="G13" i="61"/>
  <c r="G14" i="61"/>
  <c r="G15" i="61"/>
  <c r="G16" i="61"/>
  <c r="G17" i="61"/>
  <c r="G18" i="61"/>
  <c r="G19" i="61"/>
  <c r="G20" i="61"/>
  <c r="G21" i="61"/>
  <c r="G22" i="61"/>
  <c r="G23" i="61"/>
  <c r="G24" i="61"/>
  <c r="G25" i="61"/>
  <c r="G26" i="61"/>
  <c r="G27" i="61"/>
  <c r="G28" i="61"/>
  <c r="G29" i="61"/>
  <c r="G30" i="61"/>
  <c r="G31" i="61"/>
  <c r="G32" i="61"/>
  <c r="G33" i="61"/>
  <c r="G34" i="61"/>
  <c r="G35" i="61"/>
  <c r="G36" i="61"/>
  <c r="G37" i="61"/>
  <c r="G38" i="61"/>
  <c r="G39" i="61"/>
  <c r="G40" i="61"/>
  <c r="G41" i="61"/>
  <c r="G42" i="61"/>
  <c r="G43" i="61"/>
  <c r="G44" i="61"/>
  <c r="G45" i="61"/>
  <c r="G46" i="61"/>
  <c r="G47" i="61"/>
  <c r="G48" i="61"/>
  <c r="G49" i="61"/>
  <c r="G50" i="61"/>
  <c r="G51" i="61"/>
  <c r="G52" i="61"/>
  <c r="G53" i="61"/>
  <c r="G54" i="61"/>
  <c r="G55" i="61"/>
  <c r="G56" i="61"/>
  <c r="G57" i="61"/>
  <c r="G58" i="61"/>
  <c r="G59" i="61"/>
  <c r="G60" i="61"/>
  <c r="G61" i="61"/>
  <c r="G62" i="61"/>
  <c r="G63" i="61"/>
  <c r="G4" i="62"/>
  <c r="L4" i="62"/>
  <c r="G5" i="62"/>
  <c r="G6" i="62"/>
  <c r="G7" i="62"/>
  <c r="G8" i="62"/>
  <c r="G9" i="62"/>
  <c r="G10" i="62"/>
  <c r="G11" i="62"/>
  <c r="G12" i="62"/>
  <c r="G13" i="62"/>
  <c r="G14" i="62"/>
  <c r="G15" i="62"/>
  <c r="G16" i="62"/>
  <c r="G17" i="62"/>
  <c r="G18" i="62"/>
  <c r="G19" i="62"/>
  <c r="G20" i="62"/>
  <c r="G21" i="62"/>
  <c r="G22" i="62"/>
  <c r="G23" i="62"/>
  <c r="G24" i="62"/>
  <c r="G25" i="62"/>
  <c r="G26" i="62"/>
  <c r="G27" i="62"/>
  <c r="G28" i="62"/>
  <c r="G29" i="62"/>
  <c r="G30" i="62"/>
  <c r="G31" i="62"/>
  <c r="G32" i="62"/>
  <c r="G33" i="62"/>
  <c r="G34" i="62"/>
  <c r="G35" i="62"/>
  <c r="G36" i="62"/>
  <c r="G37" i="62"/>
  <c r="G38" i="62"/>
  <c r="G39" i="62"/>
  <c r="G40" i="62"/>
  <c r="G41" i="62"/>
  <c r="G42" i="62"/>
  <c r="G43" i="62"/>
  <c r="G44" i="62"/>
  <c r="G45" i="62"/>
  <c r="G46" i="62"/>
  <c r="G47" i="62"/>
  <c r="G48" i="62"/>
  <c r="G49" i="62"/>
  <c r="G50" i="62"/>
  <c r="G51" i="62"/>
  <c r="G52" i="62"/>
  <c r="G53" i="62"/>
  <c r="G54" i="62"/>
  <c r="G55" i="62"/>
  <c r="G56" i="62"/>
  <c r="G57" i="62"/>
  <c r="G58" i="62"/>
  <c r="G59" i="62"/>
  <c r="G60" i="62"/>
  <c r="G61" i="62"/>
  <c r="G62" i="62"/>
  <c r="G63" i="62"/>
  <c r="N66" i="1"/>
  <c r="N62" i="1"/>
  <c r="N59" i="1"/>
  <c r="N58" i="1"/>
  <c r="N55" i="1"/>
  <c r="N26" i="1"/>
  <c r="N22" i="1"/>
  <c r="S40" i="62"/>
  <c r="S41" i="62"/>
  <c r="S42" i="62"/>
  <c r="S43" i="62"/>
  <c r="S44" i="62"/>
  <c r="S45" i="62"/>
  <c r="S46" i="62"/>
  <c r="S47" i="62"/>
  <c r="S48" i="62"/>
  <c r="S49" i="62"/>
  <c r="S50" i="62"/>
  <c r="S51" i="62"/>
  <c r="S52" i="62"/>
  <c r="S53" i="62"/>
  <c r="S54" i="62"/>
  <c r="S55" i="62"/>
  <c r="S56" i="62"/>
  <c r="S57" i="62"/>
  <c r="S58" i="62"/>
  <c r="S59" i="62"/>
  <c r="S60" i="62"/>
  <c r="S61" i="62"/>
  <c r="S62" i="62"/>
  <c r="S63" i="62"/>
  <c r="S64" i="62"/>
  <c r="V52" i="62"/>
  <c r="S40" i="61"/>
  <c r="S41" i="61"/>
  <c r="S42" i="61"/>
  <c r="S43" i="61"/>
  <c r="S44" i="61"/>
  <c r="S45" i="61"/>
  <c r="S46" i="61"/>
  <c r="S47" i="61"/>
  <c r="S48" i="61"/>
  <c r="S49" i="61"/>
  <c r="S50" i="61"/>
  <c r="S51" i="61"/>
  <c r="S52" i="61"/>
  <c r="S53" i="61"/>
  <c r="S54" i="61"/>
  <c r="S55" i="61"/>
  <c r="S56" i="61"/>
  <c r="S57" i="61"/>
  <c r="S58" i="61"/>
  <c r="S59" i="61"/>
  <c r="S60" i="61"/>
  <c r="S61" i="61"/>
  <c r="S62" i="61"/>
  <c r="S63" i="61"/>
  <c r="S64" i="61"/>
  <c r="M65" i="1"/>
  <c r="S40" i="60"/>
  <c r="S41" i="60"/>
  <c r="S42" i="60"/>
  <c r="S43" i="60"/>
  <c r="S44" i="60"/>
  <c r="S45" i="60"/>
  <c r="S46" i="60"/>
  <c r="S47" i="60"/>
  <c r="S48" i="60"/>
  <c r="S49" i="60"/>
  <c r="S50" i="60"/>
  <c r="S51" i="60"/>
  <c r="S52" i="60"/>
  <c r="S53" i="60"/>
  <c r="S54" i="60"/>
  <c r="S55" i="60"/>
  <c r="S56" i="60"/>
  <c r="S57" i="60"/>
  <c r="S58" i="60"/>
  <c r="S59" i="60"/>
  <c r="S60" i="60"/>
  <c r="S61" i="60"/>
  <c r="S62" i="60"/>
  <c r="S63" i="60"/>
  <c r="S64" i="60"/>
  <c r="S40" i="59"/>
  <c r="S41" i="59"/>
  <c r="S42" i="59"/>
  <c r="S43" i="59"/>
  <c r="S44" i="59"/>
  <c r="S45" i="59"/>
  <c r="S46" i="59"/>
  <c r="S47" i="59"/>
  <c r="S48" i="59"/>
  <c r="S49" i="59"/>
  <c r="S50" i="59"/>
  <c r="S51" i="59"/>
  <c r="S52" i="59"/>
  <c r="S53" i="59"/>
  <c r="S54" i="59"/>
  <c r="S55" i="59"/>
  <c r="S56" i="59"/>
  <c r="S57" i="59"/>
  <c r="S58" i="59"/>
  <c r="S59" i="59"/>
  <c r="S60" i="59"/>
  <c r="S61" i="59"/>
  <c r="S62" i="59"/>
  <c r="S63" i="59"/>
  <c r="S64" i="59"/>
  <c r="S40" i="58"/>
  <c r="S41" i="58"/>
  <c r="S42" i="58"/>
  <c r="S43" i="58"/>
  <c r="S44" i="58"/>
  <c r="S45" i="58"/>
  <c r="S46" i="58"/>
  <c r="S47" i="58"/>
  <c r="S48" i="58"/>
  <c r="S49" i="58"/>
  <c r="S50" i="58"/>
  <c r="S51" i="58"/>
  <c r="S52" i="58"/>
  <c r="S53" i="58"/>
  <c r="S54" i="58"/>
  <c r="S55" i="58"/>
  <c r="S56" i="58"/>
  <c r="S57" i="58"/>
  <c r="S58" i="58"/>
  <c r="S59" i="58"/>
  <c r="S60" i="58"/>
  <c r="S61" i="58"/>
  <c r="S62" i="58"/>
  <c r="S63" i="58"/>
  <c r="S64" i="58"/>
  <c r="S40" i="57"/>
  <c r="S41" i="57"/>
  <c r="S42" i="57"/>
  <c r="S43" i="57"/>
  <c r="S44" i="57"/>
  <c r="S45" i="57"/>
  <c r="S46" i="57"/>
  <c r="S47" i="57"/>
  <c r="S48" i="57"/>
  <c r="S49" i="57"/>
  <c r="S50" i="57"/>
  <c r="S51" i="57"/>
  <c r="S52" i="57"/>
  <c r="S53" i="57"/>
  <c r="S54" i="57"/>
  <c r="S55" i="57"/>
  <c r="S56" i="57"/>
  <c r="S57" i="57"/>
  <c r="S58" i="57"/>
  <c r="S59" i="57"/>
  <c r="S60" i="57"/>
  <c r="S61" i="57"/>
  <c r="S62" i="57"/>
  <c r="S63" i="57"/>
  <c r="S64" i="57"/>
  <c r="M61" i="1"/>
  <c r="S40" i="56"/>
  <c r="S41" i="56"/>
  <c r="S42" i="56"/>
  <c r="S43" i="56"/>
  <c r="S44" i="56"/>
  <c r="S45" i="56"/>
  <c r="S46" i="56"/>
  <c r="S47" i="56"/>
  <c r="S48" i="56"/>
  <c r="S49" i="56"/>
  <c r="S50" i="56"/>
  <c r="S51" i="56"/>
  <c r="S52" i="56"/>
  <c r="S53" i="56"/>
  <c r="S54" i="56"/>
  <c r="S55" i="56"/>
  <c r="S56" i="56"/>
  <c r="S57" i="56"/>
  <c r="S58" i="56"/>
  <c r="S59" i="56"/>
  <c r="S60" i="56"/>
  <c r="S61" i="56"/>
  <c r="S62" i="56"/>
  <c r="S63" i="56"/>
  <c r="S64" i="56"/>
  <c r="S40" i="55"/>
  <c r="S41" i="55"/>
  <c r="S42" i="55"/>
  <c r="S43" i="55"/>
  <c r="S44" i="55"/>
  <c r="S45" i="55"/>
  <c r="S46" i="55"/>
  <c r="S47" i="55"/>
  <c r="S48" i="55"/>
  <c r="S49" i="55"/>
  <c r="S50" i="55"/>
  <c r="S51" i="55"/>
  <c r="S52" i="55"/>
  <c r="S53" i="55"/>
  <c r="S54" i="55"/>
  <c r="S55" i="55"/>
  <c r="S56" i="55"/>
  <c r="S57" i="55"/>
  <c r="S58" i="55"/>
  <c r="S59" i="55"/>
  <c r="S60" i="55"/>
  <c r="S61" i="55"/>
  <c r="S62" i="55"/>
  <c r="S63" i="55"/>
  <c r="S64" i="55"/>
  <c r="S40" i="54"/>
  <c r="S41" i="54"/>
  <c r="S42" i="54"/>
  <c r="S43" i="54"/>
  <c r="S44" i="54"/>
  <c r="S45" i="54"/>
  <c r="S46" i="54"/>
  <c r="S47" i="54"/>
  <c r="S48" i="54"/>
  <c r="S49" i="54"/>
  <c r="S50" i="54"/>
  <c r="S51" i="54"/>
  <c r="S52" i="54"/>
  <c r="S53" i="54"/>
  <c r="S54" i="54"/>
  <c r="S55" i="54"/>
  <c r="S56" i="54"/>
  <c r="S57" i="54"/>
  <c r="S58" i="54"/>
  <c r="S59" i="54"/>
  <c r="S60" i="54"/>
  <c r="S61" i="54"/>
  <c r="S62" i="54"/>
  <c r="S63" i="54"/>
  <c r="S64" i="54"/>
  <c r="S40" i="53"/>
  <c r="S41" i="53"/>
  <c r="S42" i="53"/>
  <c r="S43" i="53"/>
  <c r="S44" i="53"/>
  <c r="S45" i="53"/>
  <c r="S46" i="53"/>
  <c r="S47" i="53"/>
  <c r="S48" i="53"/>
  <c r="S49" i="53"/>
  <c r="S50" i="53"/>
  <c r="S51" i="53"/>
  <c r="S52" i="53"/>
  <c r="S53" i="53"/>
  <c r="S54" i="53"/>
  <c r="S55" i="53"/>
  <c r="S56" i="53"/>
  <c r="S57" i="53"/>
  <c r="S58" i="53"/>
  <c r="S59" i="53"/>
  <c r="S60" i="53"/>
  <c r="S61" i="53"/>
  <c r="S62" i="53"/>
  <c r="S63" i="53"/>
  <c r="S64" i="53"/>
  <c r="M57" i="1"/>
  <c r="S40" i="50"/>
  <c r="S41" i="50"/>
  <c r="S42" i="50"/>
  <c r="S43" i="50"/>
  <c r="S44" i="50"/>
  <c r="S45" i="50"/>
  <c r="S46" i="50"/>
  <c r="S47" i="50"/>
  <c r="S48" i="50"/>
  <c r="S49" i="50"/>
  <c r="S50" i="50"/>
  <c r="S51" i="50"/>
  <c r="S52" i="50"/>
  <c r="S53" i="50"/>
  <c r="S54" i="50"/>
  <c r="S55" i="50"/>
  <c r="S56" i="50"/>
  <c r="S57" i="50"/>
  <c r="S58" i="50"/>
  <c r="S59" i="50"/>
  <c r="S60" i="50"/>
  <c r="S61" i="50"/>
  <c r="S62" i="50"/>
  <c r="S63" i="50"/>
  <c r="S64" i="50"/>
  <c r="M56" i="1"/>
  <c r="S40" i="48"/>
  <c r="S41" i="48"/>
  <c r="S42" i="48"/>
  <c r="S43" i="48"/>
  <c r="S44" i="48"/>
  <c r="S45" i="48"/>
  <c r="S46" i="48"/>
  <c r="S47" i="48"/>
  <c r="S48" i="48"/>
  <c r="S49" i="48"/>
  <c r="S50" i="48"/>
  <c r="S51" i="48"/>
  <c r="S52" i="48"/>
  <c r="S53" i="48"/>
  <c r="S54" i="48"/>
  <c r="S55" i="48"/>
  <c r="S56" i="48"/>
  <c r="S57" i="48"/>
  <c r="S58" i="48"/>
  <c r="S59" i="48"/>
  <c r="S60" i="48"/>
  <c r="S61" i="48"/>
  <c r="S62" i="48"/>
  <c r="S63" i="48"/>
  <c r="S64" i="48"/>
  <c r="S40" i="49"/>
  <c r="S41" i="49"/>
  <c r="S42" i="49"/>
  <c r="S43" i="49"/>
  <c r="S44" i="49"/>
  <c r="S45" i="49"/>
  <c r="S46" i="49"/>
  <c r="S47" i="49"/>
  <c r="S48" i="49"/>
  <c r="S49" i="49"/>
  <c r="S50" i="49"/>
  <c r="S51" i="49"/>
  <c r="S52" i="49"/>
  <c r="S53" i="49"/>
  <c r="S54" i="49"/>
  <c r="S55" i="49"/>
  <c r="S56" i="49"/>
  <c r="S57" i="49"/>
  <c r="S58" i="49"/>
  <c r="S59" i="49"/>
  <c r="S60" i="49"/>
  <c r="S61" i="49"/>
  <c r="S62" i="49"/>
  <c r="S63" i="49"/>
  <c r="S64" i="49"/>
  <c r="S40" i="51"/>
  <c r="S41" i="51"/>
  <c r="S42" i="51"/>
  <c r="S43" i="51"/>
  <c r="S44" i="51"/>
  <c r="S45" i="51"/>
  <c r="S46" i="51"/>
  <c r="S47" i="51"/>
  <c r="S48" i="51"/>
  <c r="S49" i="51"/>
  <c r="S50" i="51"/>
  <c r="S51" i="51"/>
  <c r="S52" i="51"/>
  <c r="S53" i="51"/>
  <c r="S54" i="51"/>
  <c r="S55" i="51"/>
  <c r="S56" i="51"/>
  <c r="S57" i="51"/>
  <c r="S58" i="51"/>
  <c r="S59" i="51"/>
  <c r="S60" i="51"/>
  <c r="S61" i="51"/>
  <c r="S62" i="51"/>
  <c r="S63" i="51"/>
  <c r="S64" i="51"/>
  <c r="S40" i="43"/>
  <c r="S41" i="43"/>
  <c r="S42" i="43"/>
  <c r="S43" i="43"/>
  <c r="S44" i="43"/>
  <c r="S45" i="43"/>
  <c r="S46" i="43"/>
  <c r="S47" i="43"/>
  <c r="S48" i="43"/>
  <c r="S49" i="43"/>
  <c r="S50" i="43"/>
  <c r="S51" i="43"/>
  <c r="S52" i="43"/>
  <c r="S53" i="43"/>
  <c r="S54" i="43"/>
  <c r="S55" i="43"/>
  <c r="S56" i="43"/>
  <c r="S57" i="43"/>
  <c r="S58" i="43"/>
  <c r="S59" i="43"/>
  <c r="S60" i="43"/>
  <c r="S61" i="43"/>
  <c r="S62" i="43"/>
  <c r="S63" i="43"/>
  <c r="S64" i="43"/>
  <c r="S40" i="44"/>
  <c r="S41" i="44"/>
  <c r="S42" i="44"/>
  <c r="S43" i="44"/>
  <c r="S44" i="44"/>
  <c r="S45" i="44"/>
  <c r="S46" i="44"/>
  <c r="S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V52" i="44"/>
  <c r="S40" i="45"/>
  <c r="S41" i="45"/>
  <c r="S42" i="45"/>
  <c r="S43" i="45"/>
  <c r="S44" i="45"/>
  <c r="S45" i="45"/>
  <c r="S46" i="45"/>
  <c r="S47" i="45"/>
  <c r="S48" i="45"/>
  <c r="S49" i="45"/>
  <c r="S50" i="45"/>
  <c r="S51" i="45"/>
  <c r="S52" i="45"/>
  <c r="S53" i="45"/>
  <c r="S54" i="45"/>
  <c r="S55" i="45"/>
  <c r="S56" i="45"/>
  <c r="S57" i="45"/>
  <c r="S58" i="45"/>
  <c r="S59" i="45"/>
  <c r="S60" i="45"/>
  <c r="S61" i="45"/>
  <c r="S62" i="45"/>
  <c r="S63" i="45"/>
  <c r="S64" i="45"/>
  <c r="S40" i="46"/>
  <c r="S41" i="46"/>
  <c r="S42" i="46"/>
  <c r="S43" i="46"/>
  <c r="S44" i="46"/>
  <c r="S45" i="46"/>
  <c r="S46" i="46"/>
  <c r="S47" i="46"/>
  <c r="S48" i="46"/>
  <c r="S49" i="46"/>
  <c r="S50" i="46"/>
  <c r="S51" i="46"/>
  <c r="S52" i="46"/>
  <c r="S53" i="46"/>
  <c r="S54" i="46"/>
  <c r="S55" i="46"/>
  <c r="S56" i="46"/>
  <c r="S57" i="46"/>
  <c r="S58" i="46"/>
  <c r="S59" i="46"/>
  <c r="S60" i="46"/>
  <c r="S61" i="46"/>
  <c r="S62" i="46"/>
  <c r="S63" i="46"/>
  <c r="S64" i="46"/>
  <c r="S40" i="47"/>
  <c r="S41" i="47"/>
  <c r="S42" i="47"/>
  <c r="S43" i="47"/>
  <c r="S44" i="47"/>
  <c r="S45" i="47"/>
  <c r="S46" i="47"/>
  <c r="S47" i="47"/>
  <c r="S48" i="47"/>
  <c r="S49" i="47"/>
  <c r="S50" i="47"/>
  <c r="S51" i="47"/>
  <c r="S52" i="47"/>
  <c r="S53" i="47"/>
  <c r="S54" i="47"/>
  <c r="S55" i="47"/>
  <c r="S56" i="47"/>
  <c r="S57" i="47"/>
  <c r="S58" i="47"/>
  <c r="S59" i="47"/>
  <c r="S60" i="47"/>
  <c r="S61" i="47"/>
  <c r="S62" i="47"/>
  <c r="S63" i="47"/>
  <c r="S64" i="47"/>
  <c r="V52" i="47"/>
  <c r="S40" i="34"/>
  <c r="S41" i="34"/>
  <c r="S42" i="34"/>
  <c r="S43" i="34"/>
  <c r="S44" i="34"/>
  <c r="S45" i="34"/>
  <c r="S46" i="34"/>
  <c r="S47" i="34"/>
  <c r="S48" i="34"/>
  <c r="S49" i="34"/>
  <c r="S50" i="34"/>
  <c r="S51" i="34"/>
  <c r="S52" i="34"/>
  <c r="S53" i="34"/>
  <c r="S54" i="34"/>
  <c r="S55" i="34"/>
  <c r="S56" i="34"/>
  <c r="S57" i="34"/>
  <c r="S58" i="34"/>
  <c r="S59" i="34"/>
  <c r="S60" i="34"/>
  <c r="S61" i="34"/>
  <c r="S62" i="34"/>
  <c r="S63" i="34"/>
  <c r="S64" i="34"/>
  <c r="S40" i="35"/>
  <c r="S41" i="35"/>
  <c r="S42" i="35"/>
  <c r="S43" i="35"/>
  <c r="S44" i="35"/>
  <c r="S45" i="35"/>
  <c r="S46" i="35"/>
  <c r="S47" i="35"/>
  <c r="S48" i="35"/>
  <c r="S49" i="35"/>
  <c r="S50" i="35"/>
  <c r="S51" i="35"/>
  <c r="S52" i="35"/>
  <c r="S53" i="35"/>
  <c r="S54" i="35"/>
  <c r="S55" i="35"/>
  <c r="S56" i="35"/>
  <c r="S57" i="35"/>
  <c r="S58" i="35"/>
  <c r="S59" i="35"/>
  <c r="S60" i="35"/>
  <c r="S61" i="35"/>
  <c r="S62" i="35"/>
  <c r="S63" i="35"/>
  <c r="S64" i="35"/>
  <c r="S40" i="36"/>
  <c r="S41" i="36"/>
  <c r="S42" i="36"/>
  <c r="S43" i="36"/>
  <c r="S44" i="36"/>
  <c r="S45" i="36"/>
  <c r="S46" i="36"/>
  <c r="S47" i="36"/>
  <c r="S48" i="36"/>
  <c r="S49" i="36"/>
  <c r="S50" i="36"/>
  <c r="S51" i="36"/>
  <c r="S52" i="36"/>
  <c r="S53" i="36"/>
  <c r="S54" i="36"/>
  <c r="S55" i="36"/>
  <c r="S56" i="36"/>
  <c r="S57" i="36"/>
  <c r="S58" i="36"/>
  <c r="S59" i="36"/>
  <c r="S60" i="36"/>
  <c r="S61" i="36"/>
  <c r="S62" i="36"/>
  <c r="S63" i="36"/>
  <c r="S64" i="36"/>
  <c r="M45" i="1"/>
  <c r="S40" i="37"/>
  <c r="S41" i="37"/>
  <c r="S42" i="37"/>
  <c r="S43" i="37"/>
  <c r="S44" i="37"/>
  <c r="S45" i="37"/>
  <c r="S46" i="37"/>
  <c r="S47" i="37"/>
  <c r="S48" i="37"/>
  <c r="S49" i="37"/>
  <c r="S50" i="37"/>
  <c r="S51" i="37"/>
  <c r="S52" i="37"/>
  <c r="S53" i="37"/>
  <c r="S54" i="37"/>
  <c r="S55" i="37"/>
  <c r="S56" i="37"/>
  <c r="S57" i="37"/>
  <c r="S58" i="37"/>
  <c r="S59" i="37"/>
  <c r="S60" i="37"/>
  <c r="S61" i="37"/>
  <c r="S62" i="37"/>
  <c r="S63" i="37"/>
  <c r="S64" i="37"/>
  <c r="S40" i="38"/>
  <c r="S41" i="38"/>
  <c r="S42" i="38"/>
  <c r="S43" i="38"/>
  <c r="S44" i="38"/>
  <c r="S45" i="38"/>
  <c r="S46" i="38"/>
  <c r="S47" i="38"/>
  <c r="S48" i="38"/>
  <c r="S49" i="38"/>
  <c r="S50" i="38"/>
  <c r="S51" i="38"/>
  <c r="S52" i="38"/>
  <c r="S53" i="38"/>
  <c r="S54" i="38"/>
  <c r="S55" i="38"/>
  <c r="S56" i="38"/>
  <c r="S57" i="38"/>
  <c r="S58" i="38"/>
  <c r="S59" i="38"/>
  <c r="S60" i="38"/>
  <c r="S61" i="38"/>
  <c r="S62" i="38"/>
  <c r="S63" i="38"/>
  <c r="S64" i="38"/>
  <c r="S40" i="39"/>
  <c r="S41" i="39"/>
  <c r="S42" i="39"/>
  <c r="S43" i="39"/>
  <c r="S44" i="39"/>
  <c r="S45" i="39"/>
  <c r="S46" i="39"/>
  <c r="S47" i="39"/>
  <c r="S48" i="39"/>
  <c r="S49" i="39"/>
  <c r="S50" i="39"/>
  <c r="S51" i="39"/>
  <c r="S52" i="39"/>
  <c r="S53" i="39"/>
  <c r="S54" i="39"/>
  <c r="S55" i="39"/>
  <c r="S56" i="39"/>
  <c r="S57" i="39"/>
  <c r="S58" i="39"/>
  <c r="S59" i="39"/>
  <c r="S60" i="39"/>
  <c r="S61" i="39"/>
  <c r="S62" i="39"/>
  <c r="S63" i="39"/>
  <c r="S64" i="39"/>
  <c r="S40" i="40"/>
  <c r="S41" i="40"/>
  <c r="S42" i="40"/>
  <c r="S43" i="40"/>
  <c r="S44" i="40"/>
  <c r="S45" i="40"/>
  <c r="S46" i="40"/>
  <c r="S47" i="40"/>
  <c r="S48" i="40"/>
  <c r="S49" i="40"/>
  <c r="S50" i="40"/>
  <c r="S51" i="40"/>
  <c r="S52" i="40"/>
  <c r="S53" i="40"/>
  <c r="S54" i="40"/>
  <c r="S55" i="40"/>
  <c r="S56" i="40"/>
  <c r="S57" i="40"/>
  <c r="S58" i="40"/>
  <c r="S59" i="40"/>
  <c r="S60" i="40"/>
  <c r="S61" i="40"/>
  <c r="S62" i="40"/>
  <c r="S63" i="40"/>
  <c r="S64" i="40"/>
  <c r="S40" i="41"/>
  <c r="S41" i="41"/>
  <c r="S42" i="41"/>
  <c r="S43" i="41"/>
  <c r="S44" i="41"/>
  <c r="S45" i="41"/>
  <c r="S46" i="41"/>
  <c r="S47" i="41"/>
  <c r="S48" i="41"/>
  <c r="S49" i="41"/>
  <c r="S50" i="41"/>
  <c r="S51" i="41"/>
  <c r="S52" i="41"/>
  <c r="S53" i="41"/>
  <c r="S54" i="41"/>
  <c r="S55" i="41"/>
  <c r="S56" i="41"/>
  <c r="S57" i="41"/>
  <c r="S58" i="41"/>
  <c r="S59" i="41"/>
  <c r="S60" i="41"/>
  <c r="S61" i="41"/>
  <c r="S62" i="41"/>
  <c r="S63" i="41"/>
  <c r="S64" i="41"/>
  <c r="S40" i="42"/>
  <c r="S41" i="42"/>
  <c r="S42" i="42"/>
  <c r="S43" i="42"/>
  <c r="S44" i="42"/>
  <c r="S45" i="42"/>
  <c r="S46" i="42"/>
  <c r="S47" i="42"/>
  <c r="S48" i="42"/>
  <c r="S49" i="42"/>
  <c r="S50" i="42"/>
  <c r="S51" i="42"/>
  <c r="S52" i="42"/>
  <c r="S53" i="42"/>
  <c r="S54" i="42"/>
  <c r="S55" i="42"/>
  <c r="S56" i="42"/>
  <c r="S57" i="42"/>
  <c r="S58" i="42"/>
  <c r="S59" i="42"/>
  <c r="S60" i="42"/>
  <c r="S61" i="42"/>
  <c r="S62" i="42"/>
  <c r="S63" i="42"/>
  <c r="S64" i="42"/>
  <c r="V52" i="42"/>
  <c r="S40" i="23"/>
  <c r="S41" i="23"/>
  <c r="S42" i="23"/>
  <c r="S43" i="23"/>
  <c r="S44" i="23"/>
  <c r="S45" i="23"/>
  <c r="S46" i="23"/>
  <c r="S47" i="23"/>
  <c r="S48" i="23"/>
  <c r="S49" i="23"/>
  <c r="S50" i="23"/>
  <c r="S51" i="23"/>
  <c r="S52" i="23"/>
  <c r="S53" i="23"/>
  <c r="S54" i="23"/>
  <c r="S55" i="23"/>
  <c r="S56" i="23"/>
  <c r="S57" i="23"/>
  <c r="S58" i="23"/>
  <c r="S59" i="23"/>
  <c r="S60" i="23"/>
  <c r="S61" i="23"/>
  <c r="S62" i="23"/>
  <c r="S63" i="23"/>
  <c r="S64" i="23"/>
  <c r="S40" i="24"/>
  <c r="S41" i="24"/>
  <c r="S42" i="24"/>
  <c r="S43" i="24"/>
  <c r="S44" i="24"/>
  <c r="S45" i="24"/>
  <c r="S46" i="24"/>
  <c r="S47" i="24"/>
  <c r="S48" i="24"/>
  <c r="S49" i="24"/>
  <c r="S50" i="24"/>
  <c r="S51" i="24"/>
  <c r="S52" i="24"/>
  <c r="S53" i="24"/>
  <c r="S54" i="24"/>
  <c r="S55" i="24"/>
  <c r="S56" i="24"/>
  <c r="S57" i="24"/>
  <c r="S58" i="24"/>
  <c r="S59" i="24"/>
  <c r="S60" i="24"/>
  <c r="S61" i="24"/>
  <c r="S62" i="24"/>
  <c r="S63" i="24"/>
  <c r="S64" i="24"/>
  <c r="S40" i="25"/>
  <c r="S41" i="25"/>
  <c r="S42" i="25"/>
  <c r="S43" i="25"/>
  <c r="S44" i="25"/>
  <c r="S45" i="25"/>
  <c r="S46" i="25"/>
  <c r="S47" i="25"/>
  <c r="S48" i="25"/>
  <c r="S49" i="25"/>
  <c r="S50" i="25"/>
  <c r="S51" i="25"/>
  <c r="S52" i="25"/>
  <c r="S53" i="25"/>
  <c r="S54" i="25"/>
  <c r="S55" i="25"/>
  <c r="S56" i="25"/>
  <c r="S57" i="25"/>
  <c r="S58" i="25"/>
  <c r="S59" i="25"/>
  <c r="S60" i="25"/>
  <c r="S61" i="25"/>
  <c r="S62" i="25"/>
  <c r="S63" i="25"/>
  <c r="S64" i="25"/>
  <c r="S40" i="26"/>
  <c r="S41" i="26"/>
  <c r="S42" i="26" s="1"/>
  <c r="S43" i="26" s="1"/>
  <c r="S44" i="26" s="1"/>
  <c r="S45" i="26" s="1"/>
  <c r="S46" i="26" s="1"/>
  <c r="S47" i="26" s="1"/>
  <c r="S48" i="26" s="1"/>
  <c r="S49" i="26" s="1"/>
  <c r="S50" i="26" s="1"/>
  <c r="S51" i="26" s="1"/>
  <c r="S52" i="26" s="1"/>
  <c r="S53" i="26" s="1"/>
  <c r="S54" i="26" s="1"/>
  <c r="S55" i="26" s="1"/>
  <c r="S56" i="26" s="1"/>
  <c r="S57" i="26" s="1"/>
  <c r="S58" i="26" s="1"/>
  <c r="S59" i="26" s="1"/>
  <c r="S60" i="26" s="1"/>
  <c r="S61" i="26" s="1"/>
  <c r="S62" i="26" s="1"/>
  <c r="S63" i="26" s="1"/>
  <c r="S64" i="26" s="1"/>
  <c r="S40" i="27"/>
  <c r="S41" i="27"/>
  <c r="S42" i="27"/>
  <c r="S43" i="27"/>
  <c r="S44" i="27"/>
  <c r="S45" i="27"/>
  <c r="S46" i="27"/>
  <c r="S47" i="27"/>
  <c r="S48" i="27"/>
  <c r="S49" i="27"/>
  <c r="S50" i="27"/>
  <c r="S51" i="27"/>
  <c r="S52" i="27"/>
  <c r="S53" i="27"/>
  <c r="S54" i="27"/>
  <c r="S55" i="27"/>
  <c r="S56" i="27"/>
  <c r="S57" i="27"/>
  <c r="S58" i="27"/>
  <c r="S59" i="27"/>
  <c r="S60" i="27"/>
  <c r="S61" i="27"/>
  <c r="S62" i="27"/>
  <c r="S63" i="27"/>
  <c r="S64" i="27"/>
  <c r="S40" i="28"/>
  <c r="S41" i="28"/>
  <c r="S42" i="28"/>
  <c r="S43" i="28"/>
  <c r="S44" i="28"/>
  <c r="S45" i="28"/>
  <c r="S46" i="28"/>
  <c r="S47" i="28"/>
  <c r="S48" i="28"/>
  <c r="S49" i="28"/>
  <c r="S50" i="28"/>
  <c r="S51" i="28"/>
  <c r="S52" i="28"/>
  <c r="S53" i="28"/>
  <c r="S54" i="28"/>
  <c r="S55" i="28"/>
  <c r="S56" i="28"/>
  <c r="S57" i="28"/>
  <c r="S58" i="28"/>
  <c r="S59" i="28"/>
  <c r="S60" i="28"/>
  <c r="S61" i="28"/>
  <c r="S62" i="28"/>
  <c r="S63" i="28"/>
  <c r="S64" i="28"/>
  <c r="S40" i="29"/>
  <c r="S41" i="29"/>
  <c r="S42" i="29"/>
  <c r="S43" i="29"/>
  <c r="S44" i="29"/>
  <c r="S45" i="29"/>
  <c r="S46" i="29"/>
  <c r="S47" i="29"/>
  <c r="S48" i="29"/>
  <c r="S49" i="29"/>
  <c r="S50" i="29"/>
  <c r="S51" i="29"/>
  <c r="S52" i="29"/>
  <c r="S53" i="29"/>
  <c r="S54" i="29"/>
  <c r="S55" i="29"/>
  <c r="S56" i="29"/>
  <c r="S57" i="29"/>
  <c r="S58" i="29"/>
  <c r="S59" i="29"/>
  <c r="S60" i="29"/>
  <c r="S61" i="29"/>
  <c r="S62" i="29"/>
  <c r="S63" i="29"/>
  <c r="S64" i="29"/>
  <c r="V39" i="29"/>
  <c r="S40" i="30"/>
  <c r="S41" i="30"/>
  <c r="S42" i="30"/>
  <c r="S43" i="30"/>
  <c r="S44" i="30"/>
  <c r="S45" i="30"/>
  <c r="S46" i="30"/>
  <c r="S47" i="30"/>
  <c r="S48" i="30"/>
  <c r="S49" i="30"/>
  <c r="S50" i="30"/>
  <c r="S51" i="30"/>
  <c r="S52" i="30"/>
  <c r="S53" i="30"/>
  <c r="S54" i="30"/>
  <c r="S55" i="30"/>
  <c r="S56" i="30"/>
  <c r="S57" i="30"/>
  <c r="S58" i="30"/>
  <c r="S59" i="30"/>
  <c r="S60" i="30"/>
  <c r="S61" i="30"/>
  <c r="S62" i="30"/>
  <c r="S63" i="30"/>
  <c r="S64" i="30"/>
  <c r="S40" i="31"/>
  <c r="S41" i="31"/>
  <c r="S42" i="31"/>
  <c r="S43" i="31"/>
  <c r="S44" i="31"/>
  <c r="S45" i="31"/>
  <c r="S46" i="31"/>
  <c r="S47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S61" i="31"/>
  <c r="S62" i="31"/>
  <c r="S63" i="31"/>
  <c r="S64" i="31"/>
  <c r="S40" i="32"/>
  <c r="S41" i="32"/>
  <c r="S42" i="32"/>
  <c r="S43" i="32"/>
  <c r="S44" i="32"/>
  <c r="S45" i="32"/>
  <c r="S46" i="32"/>
  <c r="S47" i="32"/>
  <c r="S48" i="32"/>
  <c r="S49" i="32"/>
  <c r="S50" i="32"/>
  <c r="S51" i="32"/>
  <c r="S52" i="32"/>
  <c r="S53" i="32"/>
  <c r="S54" i="32"/>
  <c r="S55" i="32"/>
  <c r="S56" i="32"/>
  <c r="S57" i="32"/>
  <c r="S58" i="32"/>
  <c r="S59" i="32"/>
  <c r="S60" i="32"/>
  <c r="S61" i="32"/>
  <c r="S62" i="32"/>
  <c r="S63" i="32"/>
  <c r="S64" i="32"/>
  <c r="S40" i="33"/>
  <c r="S41" i="33"/>
  <c r="S42" i="33"/>
  <c r="S43" i="33"/>
  <c r="S44" i="33"/>
  <c r="S45" i="33"/>
  <c r="S46" i="33"/>
  <c r="S47" i="33"/>
  <c r="S48" i="33"/>
  <c r="S49" i="33"/>
  <c r="S50" i="33"/>
  <c r="S51" i="33"/>
  <c r="S52" i="33"/>
  <c r="S53" i="33"/>
  <c r="S54" i="33"/>
  <c r="S55" i="33"/>
  <c r="S56" i="33"/>
  <c r="S57" i="33"/>
  <c r="S58" i="33"/>
  <c r="S59" i="33"/>
  <c r="S60" i="33"/>
  <c r="S61" i="33"/>
  <c r="S62" i="33"/>
  <c r="S63" i="33"/>
  <c r="S64" i="33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V52" i="10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63" i="11"/>
  <c r="S64" i="11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M24" i="1"/>
  <c r="S40" i="13"/>
  <c r="S41" i="13"/>
  <c r="S42" i="13"/>
  <c r="S43" i="13"/>
  <c r="S44" i="13"/>
  <c r="S45" i="13"/>
  <c r="S46" i="13"/>
  <c r="S47" i="13"/>
  <c r="S48" i="13"/>
  <c r="S49" i="13"/>
  <c r="S50" i="13"/>
  <c r="S51" i="13"/>
  <c r="S52" i="13"/>
  <c r="S53" i="13"/>
  <c r="S54" i="13"/>
  <c r="S55" i="13"/>
  <c r="S56" i="13"/>
  <c r="S57" i="13"/>
  <c r="S58" i="13"/>
  <c r="S59" i="13"/>
  <c r="S60" i="13"/>
  <c r="S61" i="13"/>
  <c r="S62" i="13"/>
  <c r="S63" i="13"/>
  <c r="S64" i="13"/>
  <c r="S40" i="14"/>
  <c r="S41" i="14"/>
  <c r="S42" i="14"/>
  <c r="S43" i="14"/>
  <c r="S44" i="14"/>
  <c r="S45" i="14"/>
  <c r="S46" i="14"/>
  <c r="S47" i="14"/>
  <c r="S48" i="14"/>
  <c r="S49" i="14"/>
  <c r="S50" i="14"/>
  <c r="S51" i="14"/>
  <c r="S52" i="14"/>
  <c r="S53" i="14"/>
  <c r="S54" i="14"/>
  <c r="S55" i="14"/>
  <c r="S56" i="14"/>
  <c r="S57" i="14"/>
  <c r="S58" i="14"/>
  <c r="S59" i="14"/>
  <c r="S60" i="14"/>
  <c r="S61" i="14"/>
  <c r="S62" i="14"/>
  <c r="S63" i="14"/>
  <c r="S64" i="14"/>
  <c r="S40" i="15"/>
  <c r="S41" i="15"/>
  <c r="S42" i="15"/>
  <c r="S43" i="15"/>
  <c r="S44" i="15"/>
  <c r="S45" i="15"/>
  <c r="S46" i="15"/>
  <c r="S47" i="15"/>
  <c r="S48" i="15"/>
  <c r="S49" i="15"/>
  <c r="S50" i="15"/>
  <c r="S51" i="15"/>
  <c r="S52" i="15"/>
  <c r="S53" i="15"/>
  <c r="S54" i="15"/>
  <c r="S55" i="15"/>
  <c r="S56" i="15"/>
  <c r="S57" i="15"/>
  <c r="S58" i="15"/>
  <c r="S59" i="15"/>
  <c r="S60" i="15"/>
  <c r="S61" i="15"/>
  <c r="S62" i="15"/>
  <c r="S63" i="15"/>
  <c r="S64" i="15"/>
  <c r="S40" i="16"/>
  <c r="S41" i="16"/>
  <c r="S42" i="16"/>
  <c r="S43" i="16"/>
  <c r="S44" i="16"/>
  <c r="S45" i="16"/>
  <c r="S46" i="16"/>
  <c r="S47" i="16"/>
  <c r="S48" i="16"/>
  <c r="S49" i="16"/>
  <c r="S50" i="16"/>
  <c r="S51" i="16"/>
  <c r="S52" i="16"/>
  <c r="S53" i="16"/>
  <c r="S54" i="16"/>
  <c r="S55" i="16"/>
  <c r="S56" i="16"/>
  <c r="S57" i="16"/>
  <c r="S58" i="16"/>
  <c r="S59" i="16"/>
  <c r="S60" i="16"/>
  <c r="S61" i="16"/>
  <c r="S62" i="16"/>
  <c r="S63" i="16"/>
  <c r="S64" i="16"/>
  <c r="S40" i="17"/>
  <c r="S41" i="17"/>
  <c r="S42" i="17"/>
  <c r="S43" i="17"/>
  <c r="S44" i="17"/>
  <c r="S45" i="17"/>
  <c r="S46" i="17"/>
  <c r="S47" i="17"/>
  <c r="S48" i="17"/>
  <c r="S49" i="17"/>
  <c r="S50" i="17"/>
  <c r="S51" i="17"/>
  <c r="S52" i="17"/>
  <c r="S53" i="17"/>
  <c r="S54" i="17"/>
  <c r="S55" i="17"/>
  <c r="S56" i="17"/>
  <c r="S57" i="17"/>
  <c r="S58" i="17"/>
  <c r="S59" i="17"/>
  <c r="S60" i="17"/>
  <c r="S61" i="17"/>
  <c r="S62" i="17"/>
  <c r="S63" i="17"/>
  <c r="S64" i="17"/>
  <c r="S40" i="18"/>
  <c r="S41" i="18"/>
  <c r="S42" i="18"/>
  <c r="S43" i="18"/>
  <c r="S44" i="18"/>
  <c r="S45" i="18"/>
  <c r="S46" i="18"/>
  <c r="S47" i="18"/>
  <c r="S48" i="18"/>
  <c r="S49" i="18"/>
  <c r="S50" i="18"/>
  <c r="S51" i="18"/>
  <c r="S52" i="18"/>
  <c r="S53" i="18"/>
  <c r="S54" i="18"/>
  <c r="S55" i="18"/>
  <c r="S56" i="18"/>
  <c r="S57" i="18"/>
  <c r="S58" i="18"/>
  <c r="S59" i="18"/>
  <c r="S60" i="18"/>
  <c r="S61" i="18"/>
  <c r="S62" i="18"/>
  <c r="S63" i="18"/>
  <c r="S64" i="18"/>
  <c r="S40" i="19"/>
  <c r="S41" i="19"/>
  <c r="S42" i="19"/>
  <c r="S43" i="19"/>
  <c r="S44" i="19"/>
  <c r="S45" i="19"/>
  <c r="S46" i="19"/>
  <c r="S47" i="19"/>
  <c r="S48" i="19"/>
  <c r="S49" i="19"/>
  <c r="S50" i="19"/>
  <c r="S51" i="19"/>
  <c r="S52" i="19"/>
  <c r="S53" i="19"/>
  <c r="S54" i="19"/>
  <c r="S55" i="19"/>
  <c r="S56" i="19"/>
  <c r="S57" i="19"/>
  <c r="S58" i="19"/>
  <c r="S59" i="19"/>
  <c r="S60" i="19"/>
  <c r="S61" i="19"/>
  <c r="S62" i="19"/>
  <c r="S63" i="19"/>
  <c r="S64" i="19"/>
  <c r="S40" i="20"/>
  <c r="S41" i="20"/>
  <c r="S42" i="20"/>
  <c r="S43" i="20"/>
  <c r="S44" i="20"/>
  <c r="S45" i="20"/>
  <c r="S46" i="20"/>
  <c r="S47" i="20"/>
  <c r="S48" i="20"/>
  <c r="S49" i="20"/>
  <c r="S50" i="20"/>
  <c r="S51" i="20"/>
  <c r="S52" i="20"/>
  <c r="S53" i="20"/>
  <c r="S54" i="20"/>
  <c r="S55" i="20"/>
  <c r="S56" i="20"/>
  <c r="S57" i="20"/>
  <c r="S58" i="20"/>
  <c r="S59" i="20"/>
  <c r="S60" i="20"/>
  <c r="S61" i="20"/>
  <c r="S62" i="20"/>
  <c r="S63" i="20"/>
  <c r="S64" i="20"/>
  <c r="S40" i="21"/>
  <c r="S41" i="21"/>
  <c r="S42" i="21"/>
  <c r="S43" i="21"/>
  <c r="S44" i="21"/>
  <c r="S45" i="21"/>
  <c r="S46" i="21"/>
  <c r="S47" i="21"/>
  <c r="S48" i="21"/>
  <c r="S49" i="21"/>
  <c r="S50" i="21"/>
  <c r="S51" i="21"/>
  <c r="S52" i="21"/>
  <c r="S53" i="21"/>
  <c r="S54" i="21"/>
  <c r="S55" i="21"/>
  <c r="S56" i="21"/>
  <c r="S57" i="21"/>
  <c r="S58" i="21"/>
  <c r="S59" i="21"/>
  <c r="S60" i="21"/>
  <c r="S61" i="21"/>
  <c r="S62" i="21"/>
  <c r="S63" i="21"/>
  <c r="S64" i="21"/>
  <c r="S45" i="22"/>
  <c r="S46" i="22"/>
  <c r="S47" i="22"/>
  <c r="S48" i="22"/>
  <c r="S49" i="22"/>
  <c r="S50" i="22"/>
  <c r="S51" i="22"/>
  <c r="S52" i="22"/>
  <c r="S53" i="22"/>
  <c r="S54" i="22"/>
  <c r="S55" i="22"/>
  <c r="S56" i="22"/>
  <c r="S57" i="22"/>
  <c r="S58" i="22"/>
  <c r="S59" i="22"/>
  <c r="S60" i="22"/>
  <c r="S61" i="22"/>
  <c r="S62" i="22"/>
  <c r="S63" i="22"/>
  <c r="S64" i="22"/>
  <c r="S65" i="22"/>
  <c r="S66" i="22"/>
  <c r="S67" i="22"/>
  <c r="S68" i="22"/>
  <c r="S69" i="22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C64" i="62"/>
  <c r="J66" i="1"/>
  <c r="C64" i="61"/>
  <c r="J65" i="1"/>
  <c r="C64" i="60"/>
  <c r="C64" i="59"/>
  <c r="J63" i="1"/>
  <c r="C64" i="58"/>
  <c r="C64" i="57"/>
  <c r="V41" i="57"/>
  <c r="T61" i="1"/>
  <c r="C64" i="56"/>
  <c r="C64" i="55"/>
  <c r="C64" i="54"/>
  <c r="J58" i="1"/>
  <c r="C64" i="53"/>
  <c r="J57" i="1"/>
  <c r="C64" i="50"/>
  <c r="C64" i="48"/>
  <c r="J55" i="1"/>
  <c r="C64" i="49"/>
  <c r="J54" i="1"/>
  <c r="C64" i="51"/>
  <c r="V41" i="51"/>
  <c r="T53" i="1"/>
  <c r="C64" i="43"/>
  <c r="C64" i="44"/>
  <c r="C64" i="45"/>
  <c r="J50" i="1"/>
  <c r="C64" i="46"/>
  <c r="J49" i="1"/>
  <c r="C64" i="47"/>
  <c r="B48" i="111"/>
  <c r="D48" i="111"/>
  <c r="C64" i="34"/>
  <c r="B47" i="111"/>
  <c r="D47" i="111"/>
  <c r="C64" i="35"/>
  <c r="J46" i="1"/>
  <c r="C64" i="36"/>
  <c r="J45" i="1"/>
  <c r="C64" i="37"/>
  <c r="B44" i="111"/>
  <c r="D44" i="111"/>
  <c r="C64" i="38"/>
  <c r="J43" i="1"/>
  <c r="C64" i="39"/>
  <c r="B42" i="111"/>
  <c r="D42" i="111"/>
  <c r="C64" i="40"/>
  <c r="J41" i="1"/>
  <c r="C64" i="41"/>
  <c r="B40" i="111"/>
  <c r="D40" i="111"/>
  <c r="C64" i="42"/>
  <c r="J39" i="1"/>
  <c r="C64" i="23"/>
  <c r="J38" i="1"/>
  <c r="C64" i="24"/>
  <c r="V41" i="24"/>
  <c r="T37" i="1"/>
  <c r="C64" i="25"/>
  <c r="J36" i="1"/>
  <c r="C64" i="26"/>
  <c r="J35" i="1"/>
  <c r="C64" i="27"/>
  <c r="B34" i="111"/>
  <c r="D34" i="111"/>
  <c r="C64" i="28"/>
  <c r="B33" i="111"/>
  <c r="D33" i="111"/>
  <c r="C64" i="29"/>
  <c r="B32" i="111"/>
  <c r="D32" i="111"/>
  <c r="C64" i="30"/>
  <c r="B31" i="111"/>
  <c r="D31" i="111"/>
  <c r="C64" i="31"/>
  <c r="B30" i="111"/>
  <c r="D30" i="111"/>
  <c r="C64" i="32"/>
  <c r="B29" i="111"/>
  <c r="D29" i="111"/>
  <c r="C64" i="33"/>
  <c r="B28" i="111"/>
  <c r="D28" i="111"/>
  <c r="C64" i="9"/>
  <c r="J27" i="1"/>
  <c r="C64" i="10"/>
  <c r="J26" i="1"/>
  <c r="C64" i="11"/>
  <c r="J25" i="1"/>
  <c r="C64" i="12"/>
  <c r="J24" i="1"/>
  <c r="C64" i="13"/>
  <c r="B23" i="111"/>
  <c r="D23" i="111"/>
  <c r="J23" i="1"/>
  <c r="C64" i="14"/>
  <c r="J22" i="1"/>
  <c r="C64" i="15"/>
  <c r="B21" i="111"/>
  <c r="D21" i="111"/>
  <c r="J21" i="1"/>
  <c r="C64" i="16"/>
  <c r="B20" i="111"/>
  <c r="D20" i="111"/>
  <c r="C64" i="17"/>
  <c r="B19" i="111"/>
  <c r="D19" i="111"/>
  <c r="C64" i="18"/>
  <c r="B18" i="111"/>
  <c r="D18" i="111"/>
  <c r="C64" i="19"/>
  <c r="J17" i="1"/>
  <c r="C64" i="20"/>
  <c r="J16" i="1"/>
  <c r="C64" i="21"/>
  <c r="B15" i="111"/>
  <c r="D15" i="111"/>
  <c r="C64" i="22"/>
  <c r="V46" i="22"/>
  <c r="T14" i="1"/>
  <c r="C64" i="8"/>
  <c r="J13" i="1"/>
  <c r="C64" i="7"/>
  <c r="V41" i="7"/>
  <c r="T12" i="1"/>
  <c r="C64" i="6"/>
  <c r="J11" i="1"/>
  <c r="C64" i="5"/>
  <c r="B10" i="111"/>
  <c r="D10" i="111"/>
  <c r="E64" i="62"/>
  <c r="V43" i="62"/>
  <c r="W66" i="1"/>
  <c r="E64" i="61"/>
  <c r="V43" i="61"/>
  <c r="W65" i="1"/>
  <c r="E64" i="60"/>
  <c r="V43" i="60"/>
  <c r="W64" i="1"/>
  <c r="E64" i="59"/>
  <c r="V43" i="59"/>
  <c r="W63" i="1"/>
  <c r="E64" i="58"/>
  <c r="V43" i="58"/>
  <c r="W62" i="1"/>
  <c r="E64" i="57"/>
  <c r="V43" i="57"/>
  <c r="W61" i="1"/>
  <c r="E64" i="56"/>
  <c r="V43" i="56"/>
  <c r="W60" i="1"/>
  <c r="E64" i="55"/>
  <c r="V43" i="55"/>
  <c r="W59" i="1"/>
  <c r="E64" i="54"/>
  <c r="V43" i="54"/>
  <c r="W58" i="1"/>
  <c r="E64" i="53"/>
  <c r="V43" i="53"/>
  <c r="W57" i="1"/>
  <c r="E64" i="50"/>
  <c r="V43" i="50"/>
  <c r="W56" i="1"/>
  <c r="E64" i="48"/>
  <c r="V43" i="48"/>
  <c r="W55" i="1"/>
  <c r="E64" i="49"/>
  <c r="V43" i="49"/>
  <c r="W54" i="1"/>
  <c r="E64" i="51"/>
  <c r="V43" i="51"/>
  <c r="W53" i="1"/>
  <c r="E64" i="43"/>
  <c r="V43" i="43"/>
  <c r="W52" i="1"/>
  <c r="E64" i="44"/>
  <c r="V43" i="44"/>
  <c r="W51" i="1"/>
  <c r="E64" i="45"/>
  <c r="V43" i="45"/>
  <c r="W50" i="1"/>
  <c r="E64" i="46"/>
  <c r="V43" i="46"/>
  <c r="W49" i="1"/>
  <c r="E64" i="47"/>
  <c r="V43" i="47"/>
  <c r="W48" i="1"/>
  <c r="I64" i="47"/>
  <c r="V46" i="47"/>
  <c r="X48" i="1"/>
  <c r="R35" i="47"/>
  <c r="V40" i="47"/>
  <c r="S48" i="1"/>
  <c r="V47" i="47"/>
  <c r="Y48" i="1"/>
  <c r="V48" i="47"/>
  <c r="Z48" i="1"/>
  <c r="V49" i="47"/>
  <c r="AA48" i="1"/>
  <c r="V50" i="47"/>
  <c r="AB48" i="1"/>
  <c r="AE48" i="1"/>
  <c r="E64" i="34"/>
  <c r="V43" i="34"/>
  <c r="W47" i="1"/>
  <c r="E64" i="35"/>
  <c r="V43" i="35"/>
  <c r="W46" i="1"/>
  <c r="E64" i="36"/>
  <c r="V43" i="36"/>
  <c r="W45" i="1"/>
  <c r="E64" i="37"/>
  <c r="V43" i="37"/>
  <c r="W44" i="1"/>
  <c r="V47" i="37"/>
  <c r="Y44" i="1"/>
  <c r="V48" i="37"/>
  <c r="Z44" i="1"/>
  <c r="V49" i="37"/>
  <c r="AA44" i="1"/>
  <c r="V50" i="37"/>
  <c r="AB44" i="1"/>
  <c r="AE44" i="1"/>
  <c r="E64" i="38"/>
  <c r="V43" i="38"/>
  <c r="W43" i="1"/>
  <c r="I64" i="38"/>
  <c r="V46" i="38"/>
  <c r="X43" i="1"/>
  <c r="V47" i="38"/>
  <c r="Y43" i="1"/>
  <c r="V48" i="38"/>
  <c r="Z43" i="1"/>
  <c r="V49" i="38"/>
  <c r="AA43" i="1"/>
  <c r="V50" i="38"/>
  <c r="AB43" i="1"/>
  <c r="AE43" i="1"/>
  <c r="E64" i="39"/>
  <c r="V43" i="39"/>
  <c r="W42" i="1"/>
  <c r="I64" i="39"/>
  <c r="V46" i="39"/>
  <c r="X42" i="1"/>
  <c r="V47" i="39"/>
  <c r="Y42" i="1"/>
  <c r="V48" i="39"/>
  <c r="Z42" i="1"/>
  <c r="V49" i="39"/>
  <c r="AA42" i="1"/>
  <c r="V50" i="39"/>
  <c r="AB42" i="1"/>
  <c r="AE42" i="1"/>
  <c r="E64" i="40"/>
  <c r="V43" i="40"/>
  <c r="W41" i="1"/>
  <c r="E64" i="41"/>
  <c r="V43" i="41"/>
  <c r="W40" i="1"/>
  <c r="E64" i="42"/>
  <c r="V43" i="42"/>
  <c r="W39" i="1"/>
  <c r="E64" i="23"/>
  <c r="V43" i="23"/>
  <c r="W38" i="1"/>
  <c r="E64" i="24"/>
  <c r="V43" i="24"/>
  <c r="W37" i="1"/>
  <c r="I64" i="24"/>
  <c r="V46" i="24"/>
  <c r="X37" i="1"/>
  <c r="AE37" i="1"/>
  <c r="E64" i="25"/>
  <c r="V43" i="25"/>
  <c r="W36" i="1"/>
  <c r="V47" i="25"/>
  <c r="Y36" i="1"/>
  <c r="V48" i="25"/>
  <c r="Z36" i="1"/>
  <c r="V49" i="25"/>
  <c r="AA36" i="1"/>
  <c r="V50" i="25"/>
  <c r="AB36" i="1"/>
  <c r="AE36" i="1"/>
  <c r="E64" i="26"/>
  <c r="V43" i="26"/>
  <c r="W35" i="1"/>
  <c r="E64" i="27"/>
  <c r="V43" i="27"/>
  <c r="W34" i="1"/>
  <c r="E64" i="28"/>
  <c r="V43" i="28"/>
  <c r="W33" i="1"/>
  <c r="E64" i="29"/>
  <c r="V43" i="29"/>
  <c r="W32" i="1"/>
  <c r="E64" i="30"/>
  <c r="V43" i="30"/>
  <c r="W31" i="1"/>
  <c r="E64" i="31"/>
  <c r="V43" i="31"/>
  <c r="W30" i="1"/>
  <c r="E64" i="32"/>
  <c r="V43" i="32"/>
  <c r="W29" i="1"/>
  <c r="E64" i="33"/>
  <c r="V43" i="33"/>
  <c r="W28" i="1"/>
  <c r="E64" i="9"/>
  <c r="V43" i="9"/>
  <c r="W27" i="1"/>
  <c r="E64" i="10"/>
  <c r="V43" i="10"/>
  <c r="W26" i="1"/>
  <c r="E64" i="11"/>
  <c r="V43" i="11"/>
  <c r="W25" i="1"/>
  <c r="E64" i="12"/>
  <c r="V43" i="12"/>
  <c r="W24" i="1"/>
  <c r="I64" i="12"/>
  <c r="V46" i="12"/>
  <c r="X24" i="1"/>
  <c r="AE24" i="1"/>
  <c r="E64" i="13"/>
  <c r="V43" i="13"/>
  <c r="W23" i="1"/>
  <c r="E64" i="14"/>
  <c r="V43" i="14"/>
  <c r="W22" i="1"/>
  <c r="E64" i="15"/>
  <c r="V43" i="15"/>
  <c r="W21" i="1"/>
  <c r="E64" i="16"/>
  <c r="V43" i="16"/>
  <c r="W20" i="1"/>
  <c r="E64" i="17"/>
  <c r="V43" i="17"/>
  <c r="W19" i="1"/>
  <c r="E64" i="18"/>
  <c r="V43" i="18"/>
  <c r="W18" i="1"/>
  <c r="E64" i="19"/>
  <c r="V43" i="19"/>
  <c r="W17" i="1"/>
  <c r="E64" i="20"/>
  <c r="V43" i="20"/>
  <c r="W16" i="1"/>
  <c r="I64" i="20"/>
  <c r="V46" i="20"/>
  <c r="X16" i="1"/>
  <c r="AE16" i="1"/>
  <c r="E64" i="21"/>
  <c r="V43" i="21"/>
  <c r="W15" i="1"/>
  <c r="E64" i="22"/>
  <c r="V48" i="22"/>
  <c r="W14" i="1"/>
  <c r="E64" i="8"/>
  <c r="V43" i="8"/>
  <c r="W13" i="1"/>
  <c r="E64" i="7"/>
  <c r="V43" i="7"/>
  <c r="W12" i="1"/>
  <c r="E64" i="6"/>
  <c r="V43" i="6"/>
  <c r="W11" i="1"/>
  <c r="I64" i="6"/>
  <c r="V46" i="6"/>
  <c r="X11" i="1"/>
  <c r="AE11" i="1"/>
  <c r="E64" i="5"/>
  <c r="V43" i="5"/>
  <c r="W10" i="1"/>
  <c r="E64" i="4"/>
  <c r="V43" i="4"/>
  <c r="W9" i="1"/>
  <c r="V1" i="12"/>
  <c r="V1" i="48"/>
  <c r="V1" i="54"/>
  <c r="V1" i="55"/>
  <c r="V1" i="62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4" i="3"/>
  <c r="G4" i="4"/>
  <c r="C15" i="64"/>
  <c r="C16" i="64"/>
  <c r="C17" i="64"/>
  <c r="C18" i="64"/>
  <c r="C19" i="64"/>
  <c r="C20" i="64"/>
  <c r="C21" i="64"/>
  <c r="C22" i="64"/>
  <c r="C23" i="64"/>
  <c r="C24" i="64"/>
  <c r="C25" i="64"/>
  <c r="C26" i="64"/>
  <c r="C27" i="64"/>
  <c r="C28" i="64"/>
  <c r="C29" i="64"/>
  <c r="C30" i="64"/>
  <c r="C31" i="64"/>
  <c r="C32" i="64"/>
  <c r="C33" i="64"/>
  <c r="C34" i="64"/>
  <c r="C35" i="64"/>
  <c r="C36" i="64"/>
  <c r="C37" i="64"/>
  <c r="C38" i="64"/>
  <c r="C39" i="64"/>
  <c r="C40" i="64"/>
  <c r="C41" i="64"/>
  <c r="C42" i="64"/>
  <c r="C43" i="64"/>
  <c r="C44" i="64"/>
  <c r="C45" i="64"/>
  <c r="C46" i="64"/>
  <c r="C47" i="64"/>
  <c r="C48" i="64"/>
  <c r="C49" i="64"/>
  <c r="C50" i="64"/>
  <c r="C51" i="64"/>
  <c r="C52" i="64"/>
  <c r="C53" i="64"/>
  <c r="C54" i="64"/>
  <c r="C55" i="64"/>
  <c r="C56" i="64"/>
  <c r="C57" i="64"/>
  <c r="C58" i="64"/>
  <c r="C59" i="64"/>
  <c r="C60" i="64"/>
  <c r="C61" i="64"/>
  <c r="C62" i="64"/>
  <c r="C63" i="64"/>
  <c r="C64" i="64"/>
  <c r="C65" i="64"/>
  <c r="C66" i="64"/>
  <c r="C67" i="64"/>
  <c r="B10" i="64"/>
  <c r="B11" i="64"/>
  <c r="B12" i="64"/>
  <c r="B13" i="64"/>
  <c r="B14" i="64"/>
  <c r="B15" i="64"/>
  <c r="B16" i="64"/>
  <c r="B17" i="64"/>
  <c r="B18" i="64"/>
  <c r="B19" i="64"/>
  <c r="B20" i="64"/>
  <c r="B21" i="64"/>
  <c r="B22" i="64"/>
  <c r="B23" i="64"/>
  <c r="B24" i="64"/>
  <c r="B25" i="64"/>
  <c r="B26" i="64"/>
  <c r="B27" i="64"/>
  <c r="B28" i="64"/>
  <c r="B29" i="64"/>
  <c r="B30" i="64"/>
  <c r="B31" i="64"/>
  <c r="B32" i="64"/>
  <c r="B33" i="64"/>
  <c r="B34" i="64"/>
  <c r="B35" i="64"/>
  <c r="B36" i="64"/>
  <c r="B37" i="64"/>
  <c r="B38" i="64"/>
  <c r="B39" i="64"/>
  <c r="B40" i="64"/>
  <c r="B41" i="64"/>
  <c r="B42" i="64"/>
  <c r="B43" i="64"/>
  <c r="B44" i="64"/>
  <c r="B45" i="64"/>
  <c r="B46" i="64"/>
  <c r="B47" i="64"/>
  <c r="B48" i="64"/>
  <c r="B49" i="64"/>
  <c r="B50" i="64"/>
  <c r="B51" i="64"/>
  <c r="B52" i="64"/>
  <c r="B53" i="64"/>
  <c r="B54" i="64"/>
  <c r="B55" i="64"/>
  <c r="B56" i="64"/>
  <c r="B57" i="64"/>
  <c r="B58" i="64"/>
  <c r="B59" i="64"/>
  <c r="B60" i="64"/>
  <c r="B61" i="64"/>
  <c r="B62" i="64"/>
  <c r="B63" i="64"/>
  <c r="B64" i="64"/>
  <c r="B65" i="64"/>
  <c r="B66" i="64"/>
  <c r="B67" i="64"/>
  <c r="B9" i="64"/>
  <c r="S1" i="62"/>
  <c r="O1" i="62"/>
  <c r="E1" i="62"/>
  <c r="S1" i="61"/>
  <c r="O1" i="61"/>
  <c r="E1" i="61"/>
  <c r="S1" i="60"/>
  <c r="O1" i="60"/>
  <c r="E1" i="60"/>
  <c r="S1" i="59"/>
  <c r="O1" i="59"/>
  <c r="E1" i="59"/>
  <c r="S1" i="58"/>
  <c r="O1" i="58"/>
  <c r="E1" i="58"/>
  <c r="S1" i="57"/>
  <c r="O1" i="57"/>
  <c r="E1" i="57"/>
  <c r="S1" i="56"/>
  <c r="O1" i="56"/>
  <c r="E1" i="56"/>
  <c r="S1" i="55"/>
  <c r="O1" i="55"/>
  <c r="E1" i="55"/>
  <c r="S1" i="53"/>
  <c r="O1" i="53"/>
  <c r="S1" i="54"/>
  <c r="O1" i="54"/>
  <c r="E1" i="54"/>
  <c r="E1" i="53"/>
  <c r="Q64" i="62"/>
  <c r="O64" i="62"/>
  <c r="I64" i="62"/>
  <c r="V46" i="62"/>
  <c r="X66" i="1"/>
  <c r="H64" i="62"/>
  <c r="F64" i="62"/>
  <c r="V44" i="62"/>
  <c r="U66" i="1"/>
  <c r="D64" i="62"/>
  <c r="V42" i="62"/>
  <c r="V66" i="1"/>
  <c r="V50" i="62"/>
  <c r="AB66" i="1"/>
  <c r="V49" i="62"/>
  <c r="AA66" i="1"/>
  <c r="V48" i="62"/>
  <c r="Z66" i="1"/>
  <c r="V47" i="62"/>
  <c r="Y66" i="1"/>
  <c r="R35" i="62"/>
  <c r="V40" i="62"/>
  <c r="S66" i="1"/>
  <c r="Q35" i="62"/>
  <c r="V39" i="62"/>
  <c r="B1" i="62"/>
  <c r="Q64" i="61"/>
  <c r="O64" i="61"/>
  <c r="I64" i="61"/>
  <c r="V46" i="61"/>
  <c r="X65" i="1"/>
  <c r="H64" i="61"/>
  <c r="F64" i="61"/>
  <c r="V44" i="61"/>
  <c r="U65" i="1"/>
  <c r="D64" i="61"/>
  <c r="V42" i="61"/>
  <c r="V65" i="1"/>
  <c r="V41" i="61"/>
  <c r="T65" i="1"/>
  <c r="V50" i="61"/>
  <c r="AB65" i="1"/>
  <c r="V49" i="61"/>
  <c r="AA65" i="1"/>
  <c r="V48" i="61"/>
  <c r="Z65" i="1"/>
  <c r="V47" i="61"/>
  <c r="Y65" i="1"/>
  <c r="R35" i="61"/>
  <c r="V40" i="61"/>
  <c r="S65" i="1"/>
  <c r="Q35" i="61"/>
  <c r="V39" i="61"/>
  <c r="R65" i="1"/>
  <c r="B1" i="61"/>
  <c r="Q64" i="60"/>
  <c r="O64" i="60"/>
  <c r="I64" i="60"/>
  <c r="V46" i="60"/>
  <c r="X64" i="1"/>
  <c r="H64" i="60"/>
  <c r="F64" i="60"/>
  <c r="V44" i="60"/>
  <c r="U64" i="1"/>
  <c r="D64" i="60"/>
  <c r="V42" i="60"/>
  <c r="V64" i="1"/>
  <c r="V50" i="60"/>
  <c r="AB64" i="1"/>
  <c r="V49" i="60"/>
  <c r="AA64" i="1"/>
  <c r="V48" i="60"/>
  <c r="Z64" i="1"/>
  <c r="V47" i="60"/>
  <c r="Y64" i="1"/>
  <c r="R35" i="60"/>
  <c r="V40" i="60"/>
  <c r="S64" i="1"/>
  <c r="Q35" i="60"/>
  <c r="V39" i="60"/>
  <c r="R64" i="1"/>
  <c r="B1" i="60"/>
  <c r="Q64" i="59"/>
  <c r="O64" i="59"/>
  <c r="I64" i="59"/>
  <c r="V46" i="59"/>
  <c r="X63" i="1"/>
  <c r="H64" i="59"/>
  <c r="F64" i="59"/>
  <c r="V44" i="59"/>
  <c r="U63" i="1"/>
  <c r="D64" i="59"/>
  <c r="V42" i="59"/>
  <c r="V63" i="1"/>
  <c r="V50" i="59"/>
  <c r="AB63" i="1"/>
  <c r="V49" i="59"/>
  <c r="AA63" i="1"/>
  <c r="V48" i="59"/>
  <c r="Z63" i="1"/>
  <c r="V47" i="59"/>
  <c r="Y63" i="1"/>
  <c r="R35" i="59"/>
  <c r="V40" i="59"/>
  <c r="Q35" i="59"/>
  <c r="V39" i="59"/>
  <c r="R63" i="1"/>
  <c r="B1" i="59"/>
  <c r="Q64" i="58"/>
  <c r="O64" i="58"/>
  <c r="I64" i="58"/>
  <c r="V46" i="58"/>
  <c r="X62" i="1"/>
  <c r="H64" i="58"/>
  <c r="F64" i="58"/>
  <c r="V44" i="58"/>
  <c r="U62" i="1"/>
  <c r="D64" i="58"/>
  <c r="V42" i="58"/>
  <c r="V62" i="1"/>
  <c r="V50" i="58"/>
  <c r="AB62" i="1"/>
  <c r="V49" i="58"/>
  <c r="AA62" i="1"/>
  <c r="V48" i="58"/>
  <c r="Z62" i="1"/>
  <c r="V47" i="58"/>
  <c r="Y62" i="1"/>
  <c r="R35" i="58"/>
  <c r="V40" i="58"/>
  <c r="S62" i="1"/>
  <c r="Q35" i="58"/>
  <c r="V39" i="58"/>
  <c r="B1" i="58"/>
  <c r="Q64" i="57"/>
  <c r="O64" i="57"/>
  <c r="I64" i="57"/>
  <c r="V46" i="57"/>
  <c r="X61" i="1"/>
  <c r="H64" i="57"/>
  <c r="F64" i="57"/>
  <c r="V44" i="57"/>
  <c r="U61" i="1"/>
  <c r="D64" i="57"/>
  <c r="V42" i="57"/>
  <c r="V61" i="1"/>
  <c r="V50" i="57"/>
  <c r="AB61" i="1"/>
  <c r="V49" i="57"/>
  <c r="AA61" i="1"/>
  <c r="V48" i="57"/>
  <c r="Z61" i="1"/>
  <c r="V47" i="57"/>
  <c r="Y61" i="1"/>
  <c r="R35" i="57"/>
  <c r="V40" i="57"/>
  <c r="S61" i="1"/>
  <c r="Q35" i="57"/>
  <c r="V39" i="57"/>
  <c r="B1" i="57"/>
  <c r="Q64" i="56"/>
  <c r="O64" i="56"/>
  <c r="I64" i="56"/>
  <c r="V46" i="56"/>
  <c r="X60" i="1"/>
  <c r="H64" i="56"/>
  <c r="F64" i="56"/>
  <c r="V44" i="56"/>
  <c r="U60" i="1"/>
  <c r="D64" i="56"/>
  <c r="V42" i="56"/>
  <c r="V60" i="1"/>
  <c r="V50" i="56"/>
  <c r="AB60" i="1"/>
  <c r="V49" i="56"/>
  <c r="AA60" i="1"/>
  <c r="V48" i="56"/>
  <c r="Z60" i="1"/>
  <c r="V47" i="56"/>
  <c r="Y60" i="1"/>
  <c r="R35" i="56"/>
  <c r="V40" i="56"/>
  <c r="S60" i="1"/>
  <c r="Q35" i="56"/>
  <c r="V39" i="56"/>
  <c r="R60" i="1"/>
  <c r="B1" i="56"/>
  <c r="Q64" i="55"/>
  <c r="O64" i="55"/>
  <c r="I64" i="55"/>
  <c r="V46" i="55"/>
  <c r="X59" i="1"/>
  <c r="H64" i="55"/>
  <c r="F64" i="55"/>
  <c r="V44" i="55"/>
  <c r="U59" i="1"/>
  <c r="D64" i="55"/>
  <c r="V42" i="55"/>
  <c r="V59" i="1"/>
  <c r="V50" i="55"/>
  <c r="V49" i="55"/>
  <c r="AA59" i="1"/>
  <c r="V48" i="55"/>
  <c r="Z59" i="1"/>
  <c r="V47" i="55"/>
  <c r="Y59" i="1"/>
  <c r="R35" i="55"/>
  <c r="V40" i="55"/>
  <c r="S59" i="1"/>
  <c r="Q35" i="55"/>
  <c r="V39" i="55"/>
  <c r="R59" i="1"/>
  <c r="B1" i="55"/>
  <c r="Q64" i="54"/>
  <c r="O64" i="54"/>
  <c r="I64" i="54"/>
  <c r="V46" i="54"/>
  <c r="X58" i="1"/>
  <c r="H64" i="54"/>
  <c r="F64" i="54"/>
  <c r="V44" i="54"/>
  <c r="U58" i="1"/>
  <c r="D64" i="54"/>
  <c r="V42" i="54"/>
  <c r="V58" i="1"/>
  <c r="V50" i="54"/>
  <c r="AB58" i="1"/>
  <c r="V49" i="54"/>
  <c r="V48" i="54"/>
  <c r="Z58" i="1"/>
  <c r="V47" i="54"/>
  <c r="Y58" i="1"/>
  <c r="R35" i="54"/>
  <c r="V40" i="54"/>
  <c r="Q35" i="54"/>
  <c r="V39" i="54"/>
  <c r="R58" i="1"/>
  <c r="B1" i="54"/>
  <c r="Q64" i="53"/>
  <c r="O64" i="53"/>
  <c r="I64" i="53"/>
  <c r="V46" i="53"/>
  <c r="X57" i="1"/>
  <c r="H64" i="53"/>
  <c r="F64" i="53"/>
  <c r="V44" i="53"/>
  <c r="U57" i="1"/>
  <c r="D64" i="53"/>
  <c r="V42" i="53"/>
  <c r="V57" i="1"/>
  <c r="V41" i="53"/>
  <c r="T57" i="1"/>
  <c r="V50" i="53"/>
  <c r="AB57" i="1"/>
  <c r="V49" i="53"/>
  <c r="AA57" i="1"/>
  <c r="V48" i="53"/>
  <c r="Z57" i="1"/>
  <c r="V47" i="53"/>
  <c r="Y57" i="1"/>
  <c r="R35" i="53"/>
  <c r="V40" i="53"/>
  <c r="S57" i="1"/>
  <c r="Q35" i="53"/>
  <c r="V39" i="53"/>
  <c r="B1" i="53"/>
  <c r="M1" i="53"/>
  <c r="M1" i="54"/>
  <c r="M1" i="55"/>
  <c r="M1" i="56"/>
  <c r="M1" i="57"/>
  <c r="M1" i="58"/>
  <c r="M1" i="59"/>
  <c r="M1" i="60"/>
  <c r="M1" i="61"/>
  <c r="M1" i="62"/>
  <c r="S1" i="50"/>
  <c r="O1" i="50"/>
  <c r="E1" i="50"/>
  <c r="S1" i="48"/>
  <c r="O1" i="48"/>
  <c r="E1" i="48"/>
  <c r="S1" i="49"/>
  <c r="O1" i="49"/>
  <c r="E1" i="49"/>
  <c r="S1" i="51"/>
  <c r="O1" i="51"/>
  <c r="E1" i="51"/>
  <c r="S1" i="43"/>
  <c r="O1" i="43"/>
  <c r="E1" i="43"/>
  <c r="S1" i="44"/>
  <c r="O1" i="44"/>
  <c r="E1" i="44"/>
  <c r="S1" i="45"/>
  <c r="O1" i="45"/>
  <c r="E1" i="45"/>
  <c r="S1" i="46"/>
  <c r="O1" i="46"/>
  <c r="E1" i="46"/>
  <c r="S1" i="47"/>
  <c r="O1" i="47"/>
  <c r="E1" i="47"/>
  <c r="S1" i="34"/>
  <c r="O1" i="34"/>
  <c r="E1" i="34"/>
  <c r="S1" i="35"/>
  <c r="O1" i="35"/>
  <c r="E1" i="35"/>
  <c r="S1" i="36"/>
  <c r="O1" i="36"/>
  <c r="E1" i="36"/>
  <c r="S1" i="37"/>
  <c r="O1" i="37"/>
  <c r="E1" i="37"/>
  <c r="S1" i="38"/>
  <c r="O1" i="38"/>
  <c r="E1" i="38"/>
  <c r="S1" i="39"/>
  <c r="O1" i="39"/>
  <c r="E1" i="39"/>
  <c r="S1" i="40"/>
  <c r="O1" i="40"/>
  <c r="E1" i="40"/>
  <c r="S1" i="41"/>
  <c r="O1" i="41"/>
  <c r="E1" i="41"/>
  <c r="S1" i="42"/>
  <c r="O1" i="42"/>
  <c r="E1" i="42"/>
  <c r="S1" i="23"/>
  <c r="O1" i="23"/>
  <c r="E1" i="23"/>
  <c r="S1" i="24"/>
  <c r="O1" i="24"/>
  <c r="E1" i="24"/>
  <c r="S1" i="25"/>
  <c r="O1" i="25"/>
  <c r="E1" i="25"/>
  <c r="S1" i="26"/>
  <c r="O1" i="26"/>
  <c r="E1" i="26"/>
  <c r="S1" i="27"/>
  <c r="O1" i="27"/>
  <c r="E1" i="27"/>
  <c r="S1" i="28"/>
  <c r="O1" i="28"/>
  <c r="E1" i="28"/>
  <c r="S1" i="29"/>
  <c r="O1" i="29"/>
  <c r="E1" i="29"/>
  <c r="S1" i="30"/>
  <c r="O1" i="30"/>
  <c r="E1" i="30"/>
  <c r="S1" i="31"/>
  <c r="O1" i="31"/>
  <c r="E1" i="31"/>
  <c r="S1" i="32"/>
  <c r="O1" i="32"/>
  <c r="E1" i="32"/>
  <c r="S1" i="33"/>
  <c r="O1" i="33"/>
  <c r="E1" i="33"/>
  <c r="S1" i="9"/>
  <c r="O1" i="9"/>
  <c r="E1" i="9"/>
  <c r="S1" i="10"/>
  <c r="O1" i="10"/>
  <c r="E1" i="10"/>
  <c r="S1" i="11"/>
  <c r="O1" i="11"/>
  <c r="E1" i="11"/>
  <c r="S1" i="12"/>
  <c r="O1" i="12"/>
  <c r="E1" i="12"/>
  <c r="S1" i="13"/>
  <c r="O1" i="13"/>
  <c r="E1" i="13"/>
  <c r="S1" i="14"/>
  <c r="O1" i="14"/>
  <c r="E1" i="14"/>
  <c r="S1" i="15"/>
  <c r="O1" i="15"/>
  <c r="E1" i="15"/>
  <c r="S1" i="16"/>
  <c r="O1" i="16"/>
  <c r="E1" i="16"/>
  <c r="S1" i="17"/>
  <c r="O1" i="17"/>
  <c r="E1" i="17"/>
  <c r="S1" i="18"/>
  <c r="O1" i="18"/>
  <c r="E1" i="18"/>
  <c r="O1" i="19"/>
  <c r="S1" i="19"/>
  <c r="E1" i="19"/>
  <c r="S1" i="20"/>
  <c r="O1" i="20"/>
  <c r="E1" i="20"/>
  <c r="S1" i="21"/>
  <c r="O1" i="21"/>
  <c r="E1" i="21"/>
  <c r="S1" i="22"/>
  <c r="O1" i="22"/>
  <c r="E1" i="22"/>
  <c r="S1" i="8"/>
  <c r="O1" i="8"/>
  <c r="E1" i="8"/>
  <c r="S1" i="7"/>
  <c r="O1" i="7"/>
  <c r="E1" i="7"/>
  <c r="S1" i="6"/>
  <c r="O1" i="6"/>
  <c r="E1" i="6"/>
  <c r="S1" i="5"/>
  <c r="O1" i="5"/>
  <c r="E1" i="5"/>
  <c r="S1" i="4"/>
  <c r="O1" i="4"/>
  <c r="E1" i="4"/>
  <c r="S1" i="3"/>
  <c r="O1" i="3"/>
  <c r="E1" i="3"/>
  <c r="Q64" i="51"/>
  <c r="O64" i="51"/>
  <c r="I64" i="51"/>
  <c r="V46" i="51"/>
  <c r="X53" i="1"/>
  <c r="H64" i="51"/>
  <c r="F64" i="51"/>
  <c r="V44" i="51"/>
  <c r="U53" i="1"/>
  <c r="D64" i="51"/>
  <c r="V42" i="51"/>
  <c r="V53" i="1"/>
  <c r="V50" i="51"/>
  <c r="AB53" i="1"/>
  <c r="V49" i="51"/>
  <c r="AA53" i="1"/>
  <c r="V48" i="51"/>
  <c r="Z53" i="1"/>
  <c r="V47" i="51"/>
  <c r="Y53" i="1"/>
  <c r="R35" i="51"/>
  <c r="V40" i="51"/>
  <c r="S53" i="1"/>
  <c r="Q35" i="51"/>
  <c r="V39" i="51"/>
  <c r="R53" i="1"/>
  <c r="B1" i="51"/>
  <c r="Q64" i="50"/>
  <c r="O64" i="50"/>
  <c r="I64" i="50"/>
  <c r="V46" i="50"/>
  <c r="X56" i="1"/>
  <c r="H64" i="50"/>
  <c r="F64" i="50"/>
  <c r="V44" i="50"/>
  <c r="U56" i="1"/>
  <c r="D64" i="50"/>
  <c r="V42" i="50"/>
  <c r="V56" i="1"/>
  <c r="V50" i="50"/>
  <c r="AB56" i="1"/>
  <c r="V49" i="50"/>
  <c r="AA56" i="1"/>
  <c r="V48" i="50"/>
  <c r="Z56" i="1"/>
  <c r="V47" i="50"/>
  <c r="R35" i="50"/>
  <c r="V40" i="50"/>
  <c r="S56" i="1"/>
  <c r="Q35" i="50"/>
  <c r="V39" i="50"/>
  <c r="R56" i="1"/>
  <c r="AE56" i="1"/>
  <c r="B1" i="50"/>
  <c r="Q64" i="49"/>
  <c r="O64" i="49"/>
  <c r="I64" i="49"/>
  <c r="V46" i="49"/>
  <c r="X54" i="1"/>
  <c r="H64" i="49"/>
  <c r="F64" i="49"/>
  <c r="V44" i="49"/>
  <c r="U54" i="1"/>
  <c r="D64" i="49"/>
  <c r="V42" i="49"/>
  <c r="V54" i="1"/>
  <c r="V50" i="49"/>
  <c r="AB54" i="1"/>
  <c r="V49" i="49"/>
  <c r="AA54" i="1"/>
  <c r="V48" i="49"/>
  <c r="Z54" i="1"/>
  <c r="V47" i="49"/>
  <c r="Y54" i="1"/>
  <c r="R35" i="49"/>
  <c r="V40" i="49"/>
  <c r="S54" i="1"/>
  <c r="V39" i="49"/>
  <c r="R54" i="1"/>
  <c r="AE54" i="1"/>
  <c r="Q35" i="49"/>
  <c r="B1" i="49"/>
  <c r="Q64" i="48"/>
  <c r="O64" i="48"/>
  <c r="I64" i="48"/>
  <c r="V46" i="48"/>
  <c r="X55" i="1"/>
  <c r="H64" i="48"/>
  <c r="F64" i="48"/>
  <c r="V44" i="48"/>
  <c r="U55" i="1"/>
  <c r="D64" i="48"/>
  <c r="V42" i="48"/>
  <c r="V55" i="1"/>
  <c r="V41" i="48"/>
  <c r="T55" i="1"/>
  <c r="V50" i="48"/>
  <c r="AB55" i="1"/>
  <c r="V49" i="48"/>
  <c r="AA55" i="1"/>
  <c r="V48" i="48"/>
  <c r="Z55" i="1"/>
  <c r="V47" i="48"/>
  <c r="Y55" i="1"/>
  <c r="R35" i="48"/>
  <c r="V40" i="48"/>
  <c r="S55" i="1"/>
  <c r="Q35" i="48"/>
  <c r="V39" i="48"/>
  <c r="R55" i="1"/>
  <c r="B1" i="48"/>
  <c r="Q64" i="47"/>
  <c r="O64" i="47"/>
  <c r="H64" i="47"/>
  <c r="F64" i="47"/>
  <c r="V44" i="47"/>
  <c r="U48" i="1"/>
  <c r="D64" i="47"/>
  <c r="V42" i="47"/>
  <c r="V48" i="1"/>
  <c r="Q35" i="47"/>
  <c r="V39" i="47"/>
  <c r="R48" i="1"/>
  <c r="B1" i="47"/>
  <c r="Q64" i="46"/>
  <c r="O64" i="46"/>
  <c r="I64" i="46"/>
  <c r="V46" i="46"/>
  <c r="X49" i="1"/>
  <c r="H64" i="46"/>
  <c r="F64" i="46"/>
  <c r="V44" i="46"/>
  <c r="U49" i="1"/>
  <c r="D64" i="46"/>
  <c r="V42" i="46"/>
  <c r="V49" i="1"/>
  <c r="V41" i="46"/>
  <c r="T49" i="1"/>
  <c r="V50" i="46"/>
  <c r="AB49" i="1"/>
  <c r="V49" i="46"/>
  <c r="AA49" i="1"/>
  <c r="V48" i="46"/>
  <c r="V47" i="46"/>
  <c r="Y49" i="1"/>
  <c r="Z49" i="1"/>
  <c r="AE49" i="1"/>
  <c r="R35" i="46"/>
  <c r="V40" i="46"/>
  <c r="Q35" i="46"/>
  <c r="V39" i="46"/>
  <c r="R49" i="1"/>
  <c r="B1" i="46"/>
  <c r="Q64" i="45"/>
  <c r="O64" i="45"/>
  <c r="I64" i="45"/>
  <c r="V46" i="45"/>
  <c r="X50" i="1"/>
  <c r="H64" i="45"/>
  <c r="F64" i="45"/>
  <c r="V44" i="45"/>
  <c r="U50" i="1"/>
  <c r="D64" i="45"/>
  <c r="V42" i="45"/>
  <c r="V50" i="1"/>
  <c r="V41" i="45"/>
  <c r="T50" i="1"/>
  <c r="V50" i="45"/>
  <c r="AB50" i="1"/>
  <c r="V49" i="45"/>
  <c r="V48" i="45"/>
  <c r="Z50" i="1"/>
  <c r="V47" i="45"/>
  <c r="Y50" i="1"/>
  <c r="R35" i="45"/>
  <c r="V40" i="45"/>
  <c r="S50" i="1"/>
  <c r="Q35" i="45"/>
  <c r="V39" i="45"/>
  <c r="R50" i="1"/>
  <c r="B1" i="45"/>
  <c r="Q64" i="44"/>
  <c r="O64" i="44"/>
  <c r="I64" i="44"/>
  <c r="V46" i="44"/>
  <c r="X51" i="1"/>
  <c r="H64" i="44"/>
  <c r="F64" i="44"/>
  <c r="V44" i="44"/>
  <c r="U51" i="1"/>
  <c r="D64" i="44"/>
  <c r="V42" i="44"/>
  <c r="V51" i="1"/>
  <c r="V50" i="44"/>
  <c r="AB51" i="1"/>
  <c r="V49" i="44"/>
  <c r="AA51" i="1"/>
  <c r="V48" i="44"/>
  <c r="Z51" i="1"/>
  <c r="V47" i="44"/>
  <c r="Y51" i="1"/>
  <c r="R35" i="44"/>
  <c r="V40" i="44"/>
  <c r="S51" i="1"/>
  <c r="Q35" i="44"/>
  <c r="V39" i="44"/>
  <c r="R51" i="1"/>
  <c r="B1" i="44"/>
  <c r="Q64" i="43"/>
  <c r="O64" i="43"/>
  <c r="I64" i="43"/>
  <c r="V46" i="43"/>
  <c r="X52" i="1"/>
  <c r="H64" i="43"/>
  <c r="F64" i="43"/>
  <c r="V44" i="43"/>
  <c r="U52" i="1"/>
  <c r="D64" i="43"/>
  <c r="V42" i="43"/>
  <c r="V52" i="1"/>
  <c r="V50" i="43"/>
  <c r="AB52" i="1"/>
  <c r="V49" i="43"/>
  <c r="AA52" i="1"/>
  <c r="V48" i="43"/>
  <c r="Z52" i="1"/>
  <c r="V47" i="43"/>
  <c r="Y52" i="1"/>
  <c r="R35" i="43"/>
  <c r="V40" i="43"/>
  <c r="S52" i="1"/>
  <c r="Q35" i="43"/>
  <c r="V39" i="43"/>
  <c r="R52" i="1"/>
  <c r="B1" i="43"/>
  <c r="Q64" i="42"/>
  <c r="O64" i="42"/>
  <c r="I64" i="42"/>
  <c r="V46" i="42"/>
  <c r="X39" i="1"/>
  <c r="H64" i="42"/>
  <c r="F64" i="42"/>
  <c r="V44" i="42"/>
  <c r="U39" i="1"/>
  <c r="D64" i="42"/>
  <c r="V42" i="42"/>
  <c r="V39" i="1"/>
  <c r="V50" i="42"/>
  <c r="AB39" i="1"/>
  <c r="V49" i="42"/>
  <c r="AA39" i="1"/>
  <c r="V48" i="42"/>
  <c r="Z39" i="1"/>
  <c r="V47" i="42"/>
  <c r="Y39" i="1"/>
  <c r="R35" i="42"/>
  <c r="V40" i="42"/>
  <c r="Q35" i="42"/>
  <c r="V39" i="42"/>
  <c r="R39" i="1"/>
  <c r="B1" i="42"/>
  <c r="Q64" i="41"/>
  <c r="O64" i="41"/>
  <c r="I64" i="41"/>
  <c r="V46" i="41"/>
  <c r="X40" i="1"/>
  <c r="H64" i="41"/>
  <c r="F64" i="41"/>
  <c r="V44" i="41"/>
  <c r="U40" i="1"/>
  <c r="D64" i="41"/>
  <c r="V42" i="41"/>
  <c r="V40" i="1"/>
  <c r="V50" i="41"/>
  <c r="AB40" i="1"/>
  <c r="V49" i="41"/>
  <c r="AA40" i="1"/>
  <c r="V48" i="41"/>
  <c r="Z40" i="1"/>
  <c r="V47" i="41"/>
  <c r="Y40" i="1"/>
  <c r="R35" i="41"/>
  <c r="V40" i="41"/>
  <c r="Q35" i="41"/>
  <c r="V39" i="41"/>
  <c r="R40" i="1"/>
  <c r="B1" i="41"/>
  <c r="Q64" i="40"/>
  <c r="O64" i="40"/>
  <c r="I64" i="40"/>
  <c r="V46" i="40"/>
  <c r="X41" i="1"/>
  <c r="H64" i="40"/>
  <c r="F64" i="40"/>
  <c r="V44" i="40"/>
  <c r="U41" i="1"/>
  <c r="D64" i="40"/>
  <c r="V42" i="40"/>
  <c r="V41" i="1"/>
  <c r="V50" i="40"/>
  <c r="V49" i="40"/>
  <c r="AA41" i="1"/>
  <c r="V48" i="40"/>
  <c r="Z41" i="1"/>
  <c r="V47" i="40"/>
  <c r="Y41" i="1"/>
  <c r="V41" i="40"/>
  <c r="T41" i="1"/>
  <c r="R35" i="40"/>
  <c r="V40" i="40"/>
  <c r="S41" i="1"/>
  <c r="Q35" i="40"/>
  <c r="V39" i="40"/>
  <c r="R41" i="1"/>
  <c r="B1" i="40"/>
  <c r="Q64" i="39"/>
  <c r="O64" i="39"/>
  <c r="H64" i="39"/>
  <c r="F64" i="39"/>
  <c r="V44" i="39"/>
  <c r="U42" i="1"/>
  <c r="D64" i="39"/>
  <c r="V42" i="39"/>
  <c r="V42" i="1"/>
  <c r="R35" i="39"/>
  <c r="V40" i="39"/>
  <c r="S42" i="1"/>
  <c r="Q35" i="39"/>
  <c r="V39" i="39"/>
  <c r="R42" i="1"/>
  <c r="B1" i="39"/>
  <c r="Q64" i="38"/>
  <c r="O64" i="38"/>
  <c r="H64" i="38"/>
  <c r="F64" i="38"/>
  <c r="V44" i="38"/>
  <c r="U43" i="1"/>
  <c r="D64" i="38"/>
  <c r="V42" i="38"/>
  <c r="V43" i="1"/>
  <c r="R35" i="38"/>
  <c r="V40" i="38"/>
  <c r="S43" i="1"/>
  <c r="Q35" i="38"/>
  <c r="V39" i="38"/>
  <c r="R43" i="1"/>
  <c r="B1" i="38"/>
  <c r="Q64" i="37"/>
  <c r="O64" i="37"/>
  <c r="I64" i="37"/>
  <c r="V46" i="37"/>
  <c r="X44" i="1"/>
  <c r="H64" i="37"/>
  <c r="F64" i="37"/>
  <c r="V44" i="37"/>
  <c r="U44" i="1"/>
  <c r="D64" i="37"/>
  <c r="V42" i="37"/>
  <c r="V44" i="1"/>
  <c r="R35" i="37"/>
  <c r="V40" i="37"/>
  <c r="Q35" i="37"/>
  <c r="V39" i="37"/>
  <c r="R44" i="1"/>
  <c r="B1" i="37"/>
  <c r="Q64" i="36"/>
  <c r="O64" i="36"/>
  <c r="I64" i="36"/>
  <c r="V46" i="36"/>
  <c r="X45" i="1"/>
  <c r="H64" i="36"/>
  <c r="F64" i="36"/>
  <c r="V44" i="36"/>
  <c r="U45" i="1"/>
  <c r="D64" i="36"/>
  <c r="V42" i="36"/>
  <c r="V45" i="1"/>
  <c r="V50" i="36"/>
  <c r="AB45" i="1"/>
  <c r="V49" i="36"/>
  <c r="AA45" i="1"/>
  <c r="V48" i="36"/>
  <c r="Z45" i="1"/>
  <c r="V47" i="36"/>
  <c r="Y45" i="1"/>
  <c r="R35" i="36"/>
  <c r="V40" i="36"/>
  <c r="S45" i="1"/>
  <c r="Q35" i="36"/>
  <c r="V39" i="36"/>
  <c r="R45" i="1"/>
  <c r="B1" i="36"/>
  <c r="Q64" i="35"/>
  <c r="O64" i="35"/>
  <c r="I64" i="35"/>
  <c r="V46" i="35"/>
  <c r="X46" i="1"/>
  <c r="H64" i="35"/>
  <c r="F64" i="35"/>
  <c r="V44" i="35"/>
  <c r="U46" i="1"/>
  <c r="D64" i="35"/>
  <c r="V42" i="35"/>
  <c r="V46" i="1"/>
  <c r="V50" i="35"/>
  <c r="AB46" i="1"/>
  <c r="V49" i="35"/>
  <c r="AA46" i="1"/>
  <c r="V48" i="35"/>
  <c r="Z46" i="1"/>
  <c r="V47" i="35"/>
  <c r="Y46" i="1"/>
  <c r="R35" i="35"/>
  <c r="V40" i="35"/>
  <c r="S46" i="1"/>
  <c r="Q35" i="35"/>
  <c r="V39" i="35"/>
  <c r="R46" i="1"/>
  <c r="B1" i="35"/>
  <c r="Q64" i="34"/>
  <c r="O64" i="34"/>
  <c r="I64" i="34"/>
  <c r="V46" i="34"/>
  <c r="X47" i="1"/>
  <c r="H64" i="34"/>
  <c r="F64" i="34"/>
  <c r="V44" i="34"/>
  <c r="U47" i="1"/>
  <c r="D64" i="34"/>
  <c r="V42" i="34"/>
  <c r="V47" i="1"/>
  <c r="V50" i="34"/>
  <c r="AB47" i="1"/>
  <c r="V49" i="34"/>
  <c r="AA47" i="1"/>
  <c r="V48" i="34"/>
  <c r="Z47" i="1"/>
  <c r="V47" i="34"/>
  <c r="Y47" i="1"/>
  <c r="R35" i="34"/>
  <c r="V40" i="34"/>
  <c r="S47" i="1"/>
  <c r="Q35" i="34"/>
  <c r="V39" i="34"/>
  <c r="R47" i="1"/>
  <c r="B1" i="34"/>
  <c r="Q64" i="33"/>
  <c r="O64" i="33"/>
  <c r="I64" i="33"/>
  <c r="V46" i="33"/>
  <c r="X28" i="1"/>
  <c r="H64" i="33"/>
  <c r="F64" i="33"/>
  <c r="V44" i="33"/>
  <c r="U28" i="1"/>
  <c r="D64" i="33"/>
  <c r="V42" i="33"/>
  <c r="V28" i="1"/>
  <c r="V50" i="33"/>
  <c r="AB28" i="1"/>
  <c r="V49" i="33"/>
  <c r="AA28" i="1"/>
  <c r="V48" i="33"/>
  <c r="Z28" i="1"/>
  <c r="V47" i="33"/>
  <c r="Y28" i="1"/>
  <c r="R35" i="33"/>
  <c r="V40" i="33"/>
  <c r="S28" i="1"/>
  <c r="Q35" i="33"/>
  <c r="V39" i="33"/>
  <c r="R28" i="1"/>
  <c r="B1" i="33"/>
  <c r="Q64" i="32"/>
  <c r="O64" i="32"/>
  <c r="I64" i="32"/>
  <c r="V46" i="32"/>
  <c r="H64" i="32"/>
  <c r="F64" i="32"/>
  <c r="V44" i="32"/>
  <c r="U29" i="1"/>
  <c r="D64" i="32"/>
  <c r="V42" i="32"/>
  <c r="V29" i="1"/>
  <c r="V50" i="32"/>
  <c r="AB29" i="1"/>
  <c r="V49" i="32"/>
  <c r="V48" i="32"/>
  <c r="Z29" i="1"/>
  <c r="V47" i="32"/>
  <c r="Y29" i="1"/>
  <c r="R35" i="32"/>
  <c r="V40" i="32"/>
  <c r="Q35" i="32"/>
  <c r="V39" i="32"/>
  <c r="R29" i="1"/>
  <c r="B1" i="32"/>
  <c r="Q64" i="31"/>
  <c r="O64" i="31"/>
  <c r="I64" i="31"/>
  <c r="V46" i="31"/>
  <c r="X30" i="1"/>
  <c r="H64" i="31"/>
  <c r="F64" i="31"/>
  <c r="V44" i="31"/>
  <c r="U30" i="1"/>
  <c r="D64" i="31"/>
  <c r="V42" i="31"/>
  <c r="V30" i="1"/>
  <c r="V50" i="31"/>
  <c r="AB30" i="1"/>
  <c r="V49" i="31"/>
  <c r="AA30" i="1"/>
  <c r="V48" i="31"/>
  <c r="V47" i="31"/>
  <c r="Y30" i="1"/>
  <c r="R35" i="31"/>
  <c r="V40" i="31"/>
  <c r="Q35" i="31"/>
  <c r="V39" i="31"/>
  <c r="R30" i="1"/>
  <c r="B1" i="31"/>
  <c r="Q64" i="30"/>
  <c r="O64" i="30"/>
  <c r="I64" i="30"/>
  <c r="V46" i="30"/>
  <c r="H64" i="30"/>
  <c r="F64" i="30"/>
  <c r="V44" i="30"/>
  <c r="U31" i="1"/>
  <c r="D64" i="30"/>
  <c r="V42" i="30"/>
  <c r="V31" i="1"/>
  <c r="X31" i="1"/>
  <c r="AE31" i="1"/>
  <c r="V50" i="30"/>
  <c r="AB31" i="1"/>
  <c r="V49" i="30"/>
  <c r="AA31" i="1"/>
  <c r="V48" i="30"/>
  <c r="Z31" i="1"/>
  <c r="V47" i="30"/>
  <c r="Y31" i="1"/>
  <c r="R35" i="30"/>
  <c r="V40" i="30"/>
  <c r="Q35" i="30"/>
  <c r="V39" i="30"/>
  <c r="R31" i="1"/>
  <c r="B1" i="30"/>
  <c r="Q64" i="29"/>
  <c r="O64" i="29"/>
  <c r="I64" i="29"/>
  <c r="V46" i="29"/>
  <c r="X32" i="1"/>
  <c r="H64" i="29"/>
  <c r="F64" i="29"/>
  <c r="V44" i="29"/>
  <c r="U32" i="1"/>
  <c r="D64" i="29"/>
  <c r="V42" i="29"/>
  <c r="V32" i="1"/>
  <c r="V50" i="29"/>
  <c r="AB32" i="1"/>
  <c r="V49" i="29"/>
  <c r="AA32" i="1"/>
  <c r="V48" i="29"/>
  <c r="Z32" i="1"/>
  <c r="V47" i="29"/>
  <c r="Y32" i="1"/>
  <c r="R35" i="29"/>
  <c r="V40" i="29"/>
  <c r="Q35" i="29"/>
  <c r="R32" i="1"/>
  <c r="B1" i="29"/>
  <c r="Q64" i="28"/>
  <c r="O64" i="28"/>
  <c r="I64" i="28"/>
  <c r="V46" i="28"/>
  <c r="X33" i="1"/>
  <c r="H64" i="28"/>
  <c r="F64" i="28"/>
  <c r="V44" i="28"/>
  <c r="U33" i="1"/>
  <c r="D64" i="28"/>
  <c r="V42" i="28"/>
  <c r="V33" i="1"/>
  <c r="V50" i="28"/>
  <c r="V49" i="28"/>
  <c r="AA33" i="1"/>
  <c r="V48" i="28"/>
  <c r="Z33" i="1"/>
  <c r="V47" i="28"/>
  <c r="Y33" i="1"/>
  <c r="R35" i="28"/>
  <c r="V40" i="28"/>
  <c r="Q35" i="28"/>
  <c r="V39" i="28"/>
  <c r="R33" i="1"/>
  <c r="B1" i="28"/>
  <c r="Q64" i="27"/>
  <c r="O64" i="27"/>
  <c r="I64" i="27"/>
  <c r="V46" i="27"/>
  <c r="X34" i="1"/>
  <c r="H64" i="27"/>
  <c r="F64" i="27"/>
  <c r="V44" i="27"/>
  <c r="U34" i="1"/>
  <c r="D64" i="27"/>
  <c r="V42" i="27"/>
  <c r="V34" i="1"/>
  <c r="V50" i="27"/>
  <c r="AB34" i="1"/>
  <c r="V49" i="27"/>
  <c r="AA34" i="1"/>
  <c r="V48" i="27"/>
  <c r="Z34" i="1"/>
  <c r="V47" i="27"/>
  <c r="Y34" i="1"/>
  <c r="R35" i="27"/>
  <c r="V40" i="27"/>
  <c r="S34" i="1"/>
  <c r="Q35" i="27"/>
  <c r="V39" i="27"/>
  <c r="R34" i="1"/>
  <c r="B1" i="27"/>
  <c r="Q64" i="26"/>
  <c r="O64" i="26"/>
  <c r="I64" i="26"/>
  <c r="V46" i="26"/>
  <c r="X35" i="1"/>
  <c r="H64" i="26"/>
  <c r="F64" i="26"/>
  <c r="V44" i="26"/>
  <c r="U35" i="1"/>
  <c r="D64" i="26"/>
  <c r="V42" i="26"/>
  <c r="V35" i="1"/>
  <c r="V50" i="26"/>
  <c r="AB35" i="1" s="1"/>
  <c r="V49" i="26"/>
  <c r="AA35" i="1" s="1"/>
  <c r="V48" i="26"/>
  <c r="Z35" i="1" s="1"/>
  <c r="V47" i="26"/>
  <c r="Y35" i="1" s="1"/>
  <c r="R35" i="26"/>
  <c r="V40" i="26"/>
  <c r="S35" i="1"/>
  <c r="Q35" i="26"/>
  <c r="V39" i="26"/>
  <c r="B1" i="26"/>
  <c r="Q64" i="25"/>
  <c r="O64" i="25"/>
  <c r="I64" i="25"/>
  <c r="V46" i="25"/>
  <c r="X36" i="1"/>
  <c r="H64" i="25"/>
  <c r="F64" i="25"/>
  <c r="V44" i="25"/>
  <c r="U36" i="1"/>
  <c r="D64" i="25"/>
  <c r="V42" i="25"/>
  <c r="V36" i="1"/>
  <c r="R35" i="25"/>
  <c r="V40" i="25"/>
  <c r="Q35" i="25"/>
  <c r="V39" i="25"/>
  <c r="B1" i="25"/>
  <c r="Q64" i="24"/>
  <c r="O64" i="24"/>
  <c r="H64" i="24"/>
  <c r="F64" i="24"/>
  <c r="V44" i="24"/>
  <c r="U37" i="1"/>
  <c r="D64" i="24"/>
  <c r="V42" i="24"/>
  <c r="V37" i="1"/>
  <c r="V50" i="24"/>
  <c r="AB37" i="1"/>
  <c r="V49" i="24"/>
  <c r="AA37" i="1"/>
  <c r="V48" i="24"/>
  <c r="Z37" i="1"/>
  <c r="V47" i="24"/>
  <c r="R35" i="24"/>
  <c r="V40" i="24"/>
  <c r="Q35" i="24"/>
  <c r="V39" i="24"/>
  <c r="B1" i="24"/>
  <c r="Q64" i="23"/>
  <c r="O64" i="23"/>
  <c r="I64" i="23"/>
  <c r="V46" i="23"/>
  <c r="X38" i="1"/>
  <c r="H64" i="23"/>
  <c r="F64" i="23"/>
  <c r="V44" i="23"/>
  <c r="U38" i="1"/>
  <c r="D64" i="23"/>
  <c r="V42" i="23"/>
  <c r="V38" i="1"/>
  <c r="V50" i="23"/>
  <c r="AB38" i="1"/>
  <c r="V49" i="23"/>
  <c r="AA38" i="1"/>
  <c r="V48" i="23"/>
  <c r="Z38" i="1"/>
  <c r="V47" i="23"/>
  <c r="Y38" i="1"/>
  <c r="R35" i="23"/>
  <c r="V40" i="23"/>
  <c r="S38" i="1"/>
  <c r="Q35" i="23"/>
  <c r="V39" i="23"/>
  <c r="B1" i="23"/>
  <c r="Q69" i="22"/>
  <c r="O69" i="22"/>
  <c r="I64" i="22"/>
  <c r="V51" i="22"/>
  <c r="X14" i="1"/>
  <c r="H64" i="22"/>
  <c r="F64" i="22"/>
  <c r="V49" i="22"/>
  <c r="U14" i="1"/>
  <c r="D64" i="22"/>
  <c r="V47" i="22"/>
  <c r="V14" i="1"/>
  <c r="V55" i="22"/>
  <c r="AB14" i="1"/>
  <c r="V54" i="22"/>
  <c r="AA14" i="1"/>
  <c r="V53" i="22"/>
  <c r="Z14" i="1"/>
  <c r="V52" i="22"/>
  <c r="Y14" i="1"/>
  <c r="Q40" i="22"/>
  <c r="B1" i="22"/>
  <c r="Q64" i="21"/>
  <c r="O64" i="21"/>
  <c r="I64" i="21"/>
  <c r="V46" i="21"/>
  <c r="X15" i="1"/>
  <c r="H64" i="21"/>
  <c r="F64" i="21"/>
  <c r="V44" i="21"/>
  <c r="U15" i="1"/>
  <c r="D64" i="21"/>
  <c r="V42" i="21"/>
  <c r="V15" i="1"/>
  <c r="V50" i="21"/>
  <c r="AB15" i="1"/>
  <c r="V49" i="21"/>
  <c r="AA15" i="1"/>
  <c r="V48" i="21"/>
  <c r="Z15" i="1"/>
  <c r="V47" i="21"/>
  <c r="Y15" i="1"/>
  <c r="R35" i="21"/>
  <c r="V40" i="21"/>
  <c r="Q35" i="21"/>
  <c r="V39" i="21"/>
  <c r="B1" i="21"/>
  <c r="Q64" i="20"/>
  <c r="O64" i="20"/>
  <c r="H64" i="20"/>
  <c r="F64" i="20"/>
  <c r="V44" i="20"/>
  <c r="U16" i="1"/>
  <c r="D64" i="20"/>
  <c r="V42" i="20"/>
  <c r="V16" i="1"/>
  <c r="V50" i="20"/>
  <c r="AB16" i="1"/>
  <c r="V49" i="20"/>
  <c r="AA16" i="1"/>
  <c r="V48" i="20"/>
  <c r="Z16" i="1"/>
  <c r="V47" i="20"/>
  <c r="Y16" i="1"/>
  <c r="R35" i="20"/>
  <c r="V40" i="20"/>
  <c r="Q35" i="20"/>
  <c r="V39" i="20"/>
  <c r="B1" i="20"/>
  <c r="Q64" i="19"/>
  <c r="O64" i="19"/>
  <c r="I64" i="19"/>
  <c r="V46" i="19"/>
  <c r="H64" i="19"/>
  <c r="F64" i="19"/>
  <c r="V44" i="19"/>
  <c r="U17" i="1"/>
  <c r="D64" i="19"/>
  <c r="V42" i="19"/>
  <c r="V17" i="1"/>
  <c r="V50" i="19"/>
  <c r="AB17" i="1"/>
  <c r="V49" i="19"/>
  <c r="AA17" i="1"/>
  <c r="V48" i="19"/>
  <c r="Z17" i="1"/>
  <c r="V47" i="19"/>
  <c r="Y17" i="1"/>
  <c r="R35" i="19"/>
  <c r="V40" i="19"/>
  <c r="Q35" i="19"/>
  <c r="B1" i="19"/>
  <c r="Q64" i="18"/>
  <c r="O64" i="18"/>
  <c r="I64" i="18"/>
  <c r="V46" i="18"/>
  <c r="X18" i="1"/>
  <c r="H64" i="18"/>
  <c r="F64" i="18"/>
  <c r="V44" i="18"/>
  <c r="U18" i="1"/>
  <c r="D64" i="18"/>
  <c r="V42" i="18"/>
  <c r="V18" i="1"/>
  <c r="V50" i="18"/>
  <c r="AB18" i="1"/>
  <c r="V49" i="18"/>
  <c r="AA18" i="1"/>
  <c r="V48" i="18"/>
  <c r="Z18" i="1"/>
  <c r="V47" i="18"/>
  <c r="Y18" i="1"/>
  <c r="R35" i="18"/>
  <c r="V40" i="18"/>
  <c r="Q35" i="18"/>
  <c r="B1" i="18"/>
  <c r="Q64" i="17"/>
  <c r="O64" i="17"/>
  <c r="I64" i="17"/>
  <c r="H64" i="17"/>
  <c r="F64" i="17"/>
  <c r="V44" i="17"/>
  <c r="U19" i="1"/>
  <c r="D64" i="17"/>
  <c r="V42" i="17"/>
  <c r="V19" i="1"/>
  <c r="V50" i="17"/>
  <c r="AB19" i="1"/>
  <c r="V49" i="17"/>
  <c r="AA19" i="1"/>
  <c r="V48" i="17"/>
  <c r="V47" i="17"/>
  <c r="Y19" i="1"/>
  <c r="V46" i="17"/>
  <c r="X19" i="1"/>
  <c r="R35" i="17"/>
  <c r="V40" i="17"/>
  <c r="S19" i="1"/>
  <c r="Q35" i="17"/>
  <c r="V39" i="17"/>
  <c r="B1" i="17"/>
  <c r="Q64" i="16"/>
  <c r="O64" i="16"/>
  <c r="I64" i="16"/>
  <c r="V46" i="16"/>
  <c r="X20" i="1"/>
  <c r="H64" i="16"/>
  <c r="F64" i="16"/>
  <c r="V44" i="16"/>
  <c r="U20" i="1"/>
  <c r="D64" i="16"/>
  <c r="V42" i="16"/>
  <c r="V20" i="1"/>
  <c r="V50" i="16"/>
  <c r="AB20" i="1"/>
  <c r="V49" i="16"/>
  <c r="AA20" i="1"/>
  <c r="V48" i="16"/>
  <c r="Z20" i="1"/>
  <c r="V47" i="16"/>
  <c r="Y20" i="1"/>
  <c r="R35" i="16"/>
  <c r="V40" i="16"/>
  <c r="S20" i="1"/>
  <c r="Q35" i="16"/>
  <c r="V39" i="16"/>
  <c r="B1" i="16"/>
  <c r="Q64" i="15"/>
  <c r="O64" i="15"/>
  <c r="I64" i="15"/>
  <c r="V46" i="15"/>
  <c r="X21" i="1"/>
  <c r="H64" i="15"/>
  <c r="F64" i="15"/>
  <c r="V44" i="15"/>
  <c r="U21" i="1"/>
  <c r="D64" i="15"/>
  <c r="V42" i="15"/>
  <c r="V21" i="1"/>
  <c r="V50" i="15"/>
  <c r="V49" i="15"/>
  <c r="AA21" i="1"/>
  <c r="V48" i="15"/>
  <c r="Z21" i="1"/>
  <c r="V47" i="15"/>
  <c r="Y21" i="1"/>
  <c r="V39" i="15"/>
  <c r="R21" i="1"/>
  <c r="B1" i="15"/>
  <c r="Q64" i="14"/>
  <c r="O64" i="14"/>
  <c r="I64" i="14"/>
  <c r="V46" i="14"/>
  <c r="X22" i="1"/>
  <c r="H64" i="14"/>
  <c r="F64" i="14"/>
  <c r="V44" i="14"/>
  <c r="U22" i="1"/>
  <c r="D64" i="14"/>
  <c r="V42" i="14"/>
  <c r="V22" i="1"/>
  <c r="V50" i="14"/>
  <c r="AB22" i="1"/>
  <c r="V49" i="14"/>
  <c r="AA22" i="1"/>
  <c r="V48" i="14"/>
  <c r="Z22" i="1"/>
  <c r="V47" i="14"/>
  <c r="Y22" i="1"/>
  <c r="R35" i="14"/>
  <c r="V40" i="14"/>
  <c r="S22" i="1"/>
  <c r="Q35" i="14"/>
  <c r="V39" i="14"/>
  <c r="B1" i="14"/>
  <c r="Q64" i="13"/>
  <c r="O64" i="13"/>
  <c r="I64" i="13"/>
  <c r="V46" i="13"/>
  <c r="X23" i="1"/>
  <c r="H64" i="13"/>
  <c r="F64" i="13"/>
  <c r="V44" i="13"/>
  <c r="U23" i="1"/>
  <c r="D64" i="13"/>
  <c r="V42" i="13"/>
  <c r="V23" i="1"/>
  <c r="V50" i="13"/>
  <c r="AB23" i="1"/>
  <c r="V49" i="13"/>
  <c r="AA23" i="1"/>
  <c r="V48" i="13"/>
  <c r="Z23" i="1"/>
  <c r="V47" i="13"/>
  <c r="Y23" i="1"/>
  <c r="R35" i="13"/>
  <c r="V40" i="13"/>
  <c r="Q35" i="13"/>
  <c r="V39" i="13"/>
  <c r="R23" i="1"/>
  <c r="B1" i="13"/>
  <c r="Q64" i="12"/>
  <c r="O64" i="12"/>
  <c r="H64" i="12"/>
  <c r="F64" i="12"/>
  <c r="V44" i="12"/>
  <c r="U24" i="1"/>
  <c r="D64" i="12"/>
  <c r="V42" i="12"/>
  <c r="V24" i="1"/>
  <c r="V50" i="12"/>
  <c r="AB24" i="1"/>
  <c r="V49" i="12"/>
  <c r="AA24" i="1"/>
  <c r="V48" i="12"/>
  <c r="Z24" i="1"/>
  <c r="V47" i="12"/>
  <c r="Y24" i="1"/>
  <c r="R35" i="12"/>
  <c r="V40" i="12"/>
  <c r="Q35" i="12"/>
  <c r="V39" i="12"/>
  <c r="B1" i="12"/>
  <c r="Q64" i="11"/>
  <c r="O64" i="11"/>
  <c r="I64" i="11"/>
  <c r="V46" i="11"/>
  <c r="X25" i="1"/>
  <c r="H64" i="11"/>
  <c r="F64" i="11"/>
  <c r="V44" i="11"/>
  <c r="U25" i="1"/>
  <c r="D64" i="11"/>
  <c r="V42" i="11"/>
  <c r="V25" i="1"/>
  <c r="V50" i="11"/>
  <c r="AB25" i="1"/>
  <c r="V49" i="11"/>
  <c r="AA25" i="1"/>
  <c r="V48" i="11"/>
  <c r="Z25" i="1"/>
  <c r="V47" i="11"/>
  <c r="Y25" i="1"/>
  <c r="R35" i="11"/>
  <c r="V40" i="11"/>
  <c r="S25" i="1"/>
  <c r="Q35" i="11"/>
  <c r="V39" i="11"/>
  <c r="B1" i="11"/>
  <c r="Q64" i="10"/>
  <c r="O64" i="10"/>
  <c r="I64" i="10"/>
  <c r="V46" i="10"/>
  <c r="X26" i="1"/>
  <c r="H64" i="10"/>
  <c r="F64" i="10"/>
  <c r="V44" i="10"/>
  <c r="U26" i="1"/>
  <c r="D64" i="10"/>
  <c r="V42" i="10"/>
  <c r="V26" i="1"/>
  <c r="V41" i="10"/>
  <c r="T26" i="1"/>
  <c r="V50" i="10"/>
  <c r="AB26" i="1"/>
  <c r="V49" i="10"/>
  <c r="AA26" i="1"/>
  <c r="V48" i="10"/>
  <c r="Z26" i="1"/>
  <c r="V47" i="10"/>
  <c r="Y26" i="1"/>
  <c r="R35" i="10"/>
  <c r="V40" i="10"/>
  <c r="S26" i="1"/>
  <c r="Q35" i="10"/>
  <c r="V39" i="10"/>
  <c r="B1" i="10"/>
  <c r="Q64" i="9"/>
  <c r="O64" i="9"/>
  <c r="I64" i="9"/>
  <c r="V46" i="9"/>
  <c r="X27" i="1"/>
  <c r="H64" i="9"/>
  <c r="F64" i="9"/>
  <c r="V44" i="9"/>
  <c r="U27" i="1"/>
  <c r="D64" i="9"/>
  <c r="V42" i="9"/>
  <c r="V27" i="1"/>
  <c r="V50" i="9"/>
  <c r="V49" i="9"/>
  <c r="AA27" i="1"/>
  <c r="V48" i="9"/>
  <c r="Z27" i="1"/>
  <c r="V47" i="9"/>
  <c r="Y27" i="1"/>
  <c r="R35" i="9"/>
  <c r="V40" i="9"/>
  <c r="S27" i="1"/>
  <c r="Q35" i="9"/>
  <c r="V39" i="9"/>
  <c r="R27" i="1"/>
  <c r="B1" i="9"/>
  <c r="Q64" i="8"/>
  <c r="O64" i="8"/>
  <c r="I64" i="8"/>
  <c r="V46" i="8"/>
  <c r="X13" i="1"/>
  <c r="H64" i="8"/>
  <c r="F64" i="8"/>
  <c r="V44" i="8"/>
  <c r="U13" i="1"/>
  <c r="D64" i="8"/>
  <c r="V42" i="8"/>
  <c r="V13" i="1"/>
  <c r="V50" i="8"/>
  <c r="AB13" i="1"/>
  <c r="V49" i="8"/>
  <c r="AA13" i="1"/>
  <c r="V48" i="8"/>
  <c r="Z13" i="1"/>
  <c r="V47" i="8"/>
  <c r="Y13" i="1"/>
  <c r="R35" i="8"/>
  <c r="V40" i="8"/>
  <c r="S13" i="1"/>
  <c r="Q35" i="8"/>
  <c r="V39" i="8"/>
  <c r="B1" i="8"/>
  <c r="Q64" i="7"/>
  <c r="O64" i="7"/>
  <c r="I64" i="7"/>
  <c r="V46" i="7"/>
  <c r="X12" i="1"/>
  <c r="H64" i="7"/>
  <c r="F64" i="7"/>
  <c r="V44" i="7"/>
  <c r="U12" i="1"/>
  <c r="D64" i="7"/>
  <c r="V42" i="7"/>
  <c r="V12" i="1"/>
  <c r="V50" i="7"/>
  <c r="AB12" i="1"/>
  <c r="V49" i="7"/>
  <c r="AA12" i="1"/>
  <c r="V48" i="7"/>
  <c r="Z12" i="1"/>
  <c r="V47" i="7"/>
  <c r="Y12" i="1"/>
  <c r="V39" i="7"/>
  <c r="R35" i="7"/>
  <c r="V40" i="7"/>
  <c r="S12" i="1"/>
  <c r="Q35" i="7"/>
  <c r="B1" i="7"/>
  <c r="Q64" i="6"/>
  <c r="O64" i="6"/>
  <c r="H64" i="6"/>
  <c r="F64" i="6"/>
  <c r="V44" i="6"/>
  <c r="U11" i="1"/>
  <c r="D64" i="6"/>
  <c r="V42" i="6"/>
  <c r="V11" i="1"/>
  <c r="V50" i="6"/>
  <c r="AB11" i="1"/>
  <c r="V49" i="6"/>
  <c r="AA11" i="1"/>
  <c r="V48" i="6"/>
  <c r="Z11" i="1"/>
  <c r="V47" i="6"/>
  <c r="Y11" i="1"/>
  <c r="R35" i="6"/>
  <c r="V40" i="6"/>
  <c r="S11" i="1"/>
  <c r="Q35" i="6"/>
  <c r="V39" i="6"/>
  <c r="R11" i="1"/>
  <c r="B1" i="6"/>
  <c r="Q64" i="5"/>
  <c r="O64" i="5"/>
  <c r="I64" i="5"/>
  <c r="V46" i="5"/>
  <c r="X10" i="1"/>
  <c r="H64" i="5"/>
  <c r="F64" i="5"/>
  <c r="V44" i="5"/>
  <c r="U10" i="1"/>
  <c r="D64" i="5"/>
  <c r="V42" i="5"/>
  <c r="V10" i="1"/>
  <c r="V50" i="5"/>
  <c r="AB10" i="1"/>
  <c r="V49" i="5"/>
  <c r="AA10" i="1"/>
  <c r="V48" i="5"/>
  <c r="Z10" i="1"/>
  <c r="V47" i="5"/>
  <c r="Y10" i="1"/>
  <c r="R35" i="5"/>
  <c r="V40" i="5"/>
  <c r="Q35" i="5"/>
  <c r="V39" i="5"/>
  <c r="R10" i="1"/>
  <c r="B1" i="5"/>
  <c r="Q64" i="4"/>
  <c r="O64" i="4"/>
  <c r="I64" i="4"/>
  <c r="V46" i="4"/>
  <c r="X9" i="1"/>
  <c r="H64" i="4"/>
  <c r="F64" i="4"/>
  <c r="V44" i="4"/>
  <c r="U9" i="1"/>
  <c r="D64" i="4"/>
  <c r="V42" i="4"/>
  <c r="V9" i="1"/>
  <c r="C64" i="4"/>
  <c r="B9" i="111"/>
  <c r="D9" i="111"/>
  <c r="V50" i="4"/>
  <c r="AB9" i="1"/>
  <c r="V49" i="4"/>
  <c r="AA9" i="1"/>
  <c r="V48" i="4"/>
  <c r="Z9" i="1"/>
  <c r="V47" i="4"/>
  <c r="Y9" i="1"/>
  <c r="R35" i="4"/>
  <c r="V40" i="4"/>
  <c r="S9" i="1"/>
  <c r="Q35" i="4"/>
  <c r="B1" i="4"/>
  <c r="Q64" i="3"/>
  <c r="O64" i="3"/>
  <c r="I64" i="3"/>
  <c r="V46" i="3"/>
  <c r="X8" i="1"/>
  <c r="H64" i="3"/>
  <c r="F64" i="3"/>
  <c r="V44" i="3"/>
  <c r="U8" i="1"/>
  <c r="E64" i="3"/>
  <c r="V43" i="3"/>
  <c r="W8" i="1"/>
  <c r="D64" i="3"/>
  <c r="V42" i="3"/>
  <c r="V8" i="1"/>
  <c r="C64" i="3"/>
  <c r="J8" i="1"/>
  <c r="V50" i="3"/>
  <c r="AB8" i="1"/>
  <c r="V49" i="3"/>
  <c r="AA8" i="1"/>
  <c r="V48" i="3"/>
  <c r="Z8" i="1"/>
  <c r="V47" i="3"/>
  <c r="Y8" i="1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R35" i="3"/>
  <c r="V40" i="3"/>
  <c r="Q35" i="3"/>
  <c r="B1" i="3"/>
  <c r="S1" i="2"/>
  <c r="O1" i="2"/>
  <c r="E1" i="2"/>
  <c r="V48" i="2"/>
  <c r="Z7" i="1"/>
  <c r="V49" i="2"/>
  <c r="AA7" i="1"/>
  <c r="V50" i="2"/>
  <c r="V47" i="2"/>
  <c r="Y7" i="1"/>
  <c r="Q64" i="2"/>
  <c r="O64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D64" i="2"/>
  <c r="V42" i="2"/>
  <c r="V7" i="1"/>
  <c r="E64" i="2"/>
  <c r="V43" i="2"/>
  <c r="W7" i="1"/>
  <c r="F64" i="2"/>
  <c r="V44" i="2"/>
  <c r="U7" i="1"/>
  <c r="H64" i="2"/>
  <c r="I64" i="2"/>
  <c r="V46" i="2"/>
  <c r="X7" i="1"/>
  <c r="C64" i="2"/>
  <c r="J7" i="1"/>
  <c r="R35" i="2"/>
  <c r="V40" i="2"/>
  <c r="Q35" i="2"/>
  <c r="B1" i="2"/>
  <c r="M1" i="9"/>
  <c r="M1" i="47"/>
  <c r="M1" i="46"/>
  <c r="M1" i="45"/>
  <c r="M1" i="44"/>
  <c r="M1" i="43"/>
  <c r="M1" i="51"/>
  <c r="M1" i="49"/>
  <c r="M1" i="48"/>
  <c r="M1" i="50"/>
  <c r="V41" i="54"/>
  <c r="T58" i="1"/>
  <c r="G64" i="40"/>
  <c r="K41" i="1"/>
  <c r="L6" i="61"/>
  <c r="L7" i="61"/>
  <c r="L6" i="57"/>
  <c r="L7" i="57"/>
  <c r="G64" i="51"/>
  <c r="K53" i="1"/>
  <c r="G64" i="45"/>
  <c r="K50" i="1"/>
  <c r="G64" i="59"/>
  <c r="G64" i="49"/>
  <c r="V1" i="43"/>
  <c r="V52" i="57"/>
  <c r="L5" i="62"/>
  <c r="L6" i="62"/>
  <c r="L7" i="62"/>
  <c r="L8" i="62"/>
  <c r="L5" i="58"/>
  <c r="L5" i="56"/>
  <c r="L6" i="56"/>
  <c r="L7" i="56"/>
  <c r="L8" i="56"/>
  <c r="L7" i="39"/>
  <c r="L8" i="39"/>
  <c r="J61" i="1"/>
  <c r="L4" i="51"/>
  <c r="L5" i="51"/>
  <c r="L6" i="51"/>
  <c r="L7" i="51"/>
  <c r="L8" i="51"/>
  <c r="L9" i="51"/>
  <c r="L10" i="51"/>
  <c r="L11" i="51"/>
  <c r="L12" i="51"/>
  <c r="L13" i="51"/>
  <c r="L14" i="51"/>
  <c r="L9" i="62"/>
  <c r="L10" i="62"/>
  <c r="L11" i="62"/>
  <c r="L6" i="58"/>
  <c r="L7" i="58"/>
  <c r="V41" i="49"/>
  <c r="T54" i="1"/>
  <c r="G64" i="14"/>
  <c r="K22" i="1"/>
  <c r="V45" i="14"/>
  <c r="G64" i="48"/>
  <c r="K55" i="1"/>
  <c r="V41" i="8"/>
  <c r="T13" i="1"/>
  <c r="V41" i="14"/>
  <c r="T22" i="1"/>
  <c r="L4" i="10"/>
  <c r="L5" i="10"/>
  <c r="V41" i="11"/>
  <c r="T25" i="1"/>
  <c r="N60" i="1"/>
  <c r="V1" i="56"/>
  <c r="N41" i="1"/>
  <c r="V45" i="48"/>
  <c r="J51" i="1"/>
  <c r="V41" i="44"/>
  <c r="T51" i="1"/>
  <c r="J59" i="1"/>
  <c r="V41" i="55"/>
  <c r="T59" i="1"/>
  <c r="J62" i="1"/>
  <c r="V41" i="58"/>
  <c r="T62" i="1"/>
  <c r="N25" i="1"/>
  <c r="V1" i="11"/>
  <c r="L8" i="61"/>
  <c r="L9" i="61"/>
  <c r="L10" i="61"/>
  <c r="L11" i="61"/>
  <c r="L12" i="61"/>
  <c r="L13" i="61"/>
  <c r="L14" i="61"/>
  <c r="L15" i="61"/>
  <c r="L16" i="61"/>
  <c r="L17" i="61"/>
  <c r="L18" i="61"/>
  <c r="L19" i="61"/>
  <c r="L20" i="61"/>
  <c r="L21" i="61"/>
  <c r="L22" i="61"/>
  <c r="L23" i="61"/>
  <c r="L24" i="61"/>
  <c r="L25" i="61"/>
  <c r="L26" i="61"/>
  <c r="L27" i="61"/>
  <c r="L28" i="61"/>
  <c r="L29" i="61"/>
  <c r="L30" i="61"/>
  <c r="L31" i="61"/>
  <c r="L32" i="61"/>
  <c r="L33" i="61"/>
  <c r="L34" i="61"/>
  <c r="L35" i="61"/>
  <c r="L36" i="61"/>
  <c r="L37" i="61"/>
  <c r="L38" i="61"/>
  <c r="L39" i="61"/>
  <c r="L40" i="61"/>
  <c r="L41" i="61"/>
  <c r="L42" i="61"/>
  <c r="L43" i="61"/>
  <c r="L44" i="61"/>
  <c r="L45" i="61"/>
  <c r="L46" i="61"/>
  <c r="L47" i="61"/>
  <c r="L48" i="61"/>
  <c r="L49" i="61"/>
  <c r="L50" i="61"/>
  <c r="L51" i="61"/>
  <c r="L52" i="61"/>
  <c r="L53" i="61"/>
  <c r="L54" i="61"/>
  <c r="L55" i="61"/>
  <c r="L56" i="61"/>
  <c r="L57" i="61"/>
  <c r="L58" i="61"/>
  <c r="L59" i="61"/>
  <c r="L60" i="61"/>
  <c r="L61" i="61"/>
  <c r="L62" i="61"/>
  <c r="L63" i="61"/>
  <c r="L64" i="61"/>
  <c r="L65" i="1"/>
  <c r="L8" i="58"/>
  <c r="L9" i="58"/>
  <c r="L10" i="58"/>
  <c r="L11" i="58"/>
  <c r="L12" i="58"/>
  <c r="L13" i="58"/>
  <c r="L14" i="58"/>
  <c r="L15" i="58"/>
  <c r="L16" i="58"/>
  <c r="L17" i="58"/>
  <c r="L18" i="58"/>
  <c r="L19" i="58"/>
  <c r="L20" i="58"/>
  <c r="L21" i="58"/>
  <c r="L22" i="58"/>
  <c r="L23" i="58"/>
  <c r="L24" i="58"/>
  <c r="L25" i="58"/>
  <c r="L26" i="58"/>
  <c r="L27" i="58"/>
  <c r="L28" i="58"/>
  <c r="L29" i="58"/>
  <c r="L30" i="58"/>
  <c r="L31" i="58"/>
  <c r="L32" i="58"/>
  <c r="L33" i="58"/>
  <c r="L34" i="58"/>
  <c r="L35" i="58"/>
  <c r="L36" i="58"/>
  <c r="L37" i="58"/>
  <c r="L38" i="58"/>
  <c r="L39" i="58"/>
  <c r="L40" i="58"/>
  <c r="L41" i="58"/>
  <c r="L42" i="58"/>
  <c r="L43" i="58"/>
  <c r="L44" i="58"/>
  <c r="L45" i="58"/>
  <c r="L46" i="58"/>
  <c r="L47" i="58"/>
  <c r="L48" i="58"/>
  <c r="L49" i="58"/>
  <c r="L50" i="58"/>
  <c r="L51" i="58"/>
  <c r="L52" i="58"/>
  <c r="L53" i="58"/>
  <c r="L54" i="58"/>
  <c r="L55" i="58"/>
  <c r="L56" i="58"/>
  <c r="L57" i="58"/>
  <c r="L58" i="58"/>
  <c r="L59" i="58"/>
  <c r="L60" i="58"/>
  <c r="L61" i="58"/>
  <c r="L62" i="58"/>
  <c r="L63" i="58"/>
  <c r="L64" i="58"/>
  <c r="L62" i="1"/>
  <c r="L8" i="57"/>
  <c r="L9" i="57"/>
  <c r="L10" i="57"/>
  <c r="L11" i="57"/>
  <c r="L12" i="57"/>
  <c r="L13" i="57"/>
  <c r="L14" i="57"/>
  <c r="L15" i="57"/>
  <c r="L16" i="57"/>
  <c r="L17" i="57"/>
  <c r="L18" i="57"/>
  <c r="L19" i="57"/>
  <c r="L20" i="57"/>
  <c r="L21" i="57"/>
  <c r="L22" i="57"/>
  <c r="L23" i="57"/>
  <c r="L24" i="57"/>
  <c r="L25" i="57"/>
  <c r="L26" i="57"/>
  <c r="L27" i="57"/>
  <c r="L28" i="57"/>
  <c r="L29" i="57"/>
  <c r="L30" i="57"/>
  <c r="L31" i="57"/>
  <c r="L32" i="57"/>
  <c r="L33" i="57"/>
  <c r="L34" i="57"/>
  <c r="L35" i="57"/>
  <c r="L36" i="57"/>
  <c r="L37" i="57"/>
  <c r="L38" i="57"/>
  <c r="L39" i="57"/>
  <c r="L40" i="57"/>
  <c r="L41" i="57"/>
  <c r="L42" i="57"/>
  <c r="L43" i="57"/>
  <c r="L44" i="57"/>
  <c r="L45" i="57"/>
  <c r="L46" i="57"/>
  <c r="L47" i="57"/>
  <c r="L48" i="57"/>
  <c r="L49" i="57"/>
  <c r="L50" i="57"/>
  <c r="L51" i="57"/>
  <c r="L52" i="57"/>
  <c r="L53" i="57"/>
  <c r="L54" i="57"/>
  <c r="L55" i="57"/>
  <c r="L56" i="57"/>
  <c r="L57" i="57"/>
  <c r="L58" i="57"/>
  <c r="L59" i="57"/>
  <c r="L60" i="57"/>
  <c r="L61" i="57"/>
  <c r="L62" i="57"/>
  <c r="L63" i="57"/>
  <c r="L64" i="57"/>
  <c r="L61" i="1"/>
  <c r="V52" i="53"/>
  <c r="V1" i="53"/>
  <c r="V52" i="50"/>
  <c r="V1" i="14"/>
  <c r="R19" i="1"/>
  <c r="M59" i="1"/>
  <c r="V52" i="55"/>
  <c r="N63" i="1"/>
  <c r="V1" i="59"/>
  <c r="L9" i="56"/>
  <c r="L10" i="56"/>
  <c r="L11" i="56"/>
  <c r="L12" i="56"/>
  <c r="L13" i="56"/>
  <c r="L14" i="56"/>
  <c r="L15" i="56"/>
  <c r="L16" i="56"/>
  <c r="L17" i="56"/>
  <c r="L18" i="56"/>
  <c r="L19" i="56"/>
  <c r="L20" i="56"/>
  <c r="L21" i="56"/>
  <c r="L22" i="56"/>
  <c r="L23" i="56"/>
  <c r="L24" i="56"/>
  <c r="L25" i="56"/>
  <c r="L26" i="56"/>
  <c r="L27" i="56"/>
  <c r="L28" i="56"/>
  <c r="L29" i="56"/>
  <c r="L30" i="56"/>
  <c r="L31" i="56"/>
  <c r="L32" i="56"/>
  <c r="L33" i="56"/>
  <c r="L34" i="56"/>
  <c r="L35" i="56"/>
  <c r="L36" i="56"/>
  <c r="L37" i="56"/>
  <c r="L38" i="56"/>
  <c r="L39" i="56"/>
  <c r="L40" i="56"/>
  <c r="L41" i="56"/>
  <c r="L42" i="56"/>
  <c r="L43" i="56"/>
  <c r="L44" i="56"/>
  <c r="L45" i="56"/>
  <c r="L46" i="56"/>
  <c r="L47" i="56"/>
  <c r="L48" i="56"/>
  <c r="L49" i="56"/>
  <c r="L50" i="56"/>
  <c r="L51" i="56"/>
  <c r="L52" i="56"/>
  <c r="L53" i="56"/>
  <c r="L54" i="56"/>
  <c r="L55" i="56"/>
  <c r="L56" i="56"/>
  <c r="L57" i="56"/>
  <c r="L58" i="56"/>
  <c r="L59" i="56"/>
  <c r="L60" i="56"/>
  <c r="L61" i="56"/>
  <c r="L62" i="56"/>
  <c r="L63" i="56"/>
  <c r="L64" i="56"/>
  <c r="L60" i="1"/>
  <c r="L9" i="39"/>
  <c r="L10" i="39"/>
  <c r="L11" i="39"/>
  <c r="L12" i="39"/>
  <c r="L13" i="39"/>
  <c r="L14" i="39"/>
  <c r="L15" i="39"/>
  <c r="L16" i="39"/>
  <c r="L17" i="39"/>
  <c r="L18" i="39"/>
  <c r="L19" i="39"/>
  <c r="L20" i="39"/>
  <c r="L5" i="55"/>
  <c r="L6" i="55"/>
  <c r="L7" i="55"/>
  <c r="L8" i="55"/>
  <c r="L9" i="55"/>
  <c r="L10" i="55"/>
  <c r="L11" i="55"/>
  <c r="L12" i="55"/>
  <c r="L13" i="55"/>
  <c r="L14" i="55"/>
  <c r="L15" i="55"/>
  <c r="L16" i="55"/>
  <c r="L17" i="55"/>
  <c r="L18" i="55"/>
  <c r="L19" i="55"/>
  <c r="L20" i="55"/>
  <c r="L21" i="55"/>
  <c r="L22" i="55"/>
  <c r="L23" i="55"/>
  <c r="L24" i="55"/>
  <c r="L25" i="55"/>
  <c r="L26" i="55"/>
  <c r="L27" i="55"/>
  <c r="L28" i="55"/>
  <c r="L29" i="55"/>
  <c r="L30" i="55"/>
  <c r="L31" i="55"/>
  <c r="L32" i="55"/>
  <c r="L33" i="55"/>
  <c r="L34" i="55"/>
  <c r="L35" i="55"/>
  <c r="L36" i="55"/>
  <c r="L37" i="55"/>
  <c r="L38" i="55"/>
  <c r="L39" i="55"/>
  <c r="L40" i="55"/>
  <c r="L41" i="55"/>
  <c r="L42" i="55"/>
  <c r="L43" i="55"/>
  <c r="L44" i="55"/>
  <c r="L45" i="55"/>
  <c r="L46" i="55"/>
  <c r="L47" i="55"/>
  <c r="L48" i="55"/>
  <c r="L49" i="55"/>
  <c r="L50" i="55"/>
  <c r="L51" i="55"/>
  <c r="L52" i="55"/>
  <c r="L53" i="55"/>
  <c r="L54" i="55"/>
  <c r="L55" i="55"/>
  <c r="L56" i="55"/>
  <c r="L57" i="55"/>
  <c r="L58" i="55"/>
  <c r="L59" i="55"/>
  <c r="L60" i="55"/>
  <c r="L61" i="55"/>
  <c r="L62" i="55"/>
  <c r="L63" i="55"/>
  <c r="L64" i="55"/>
  <c r="L59" i="1"/>
  <c r="L5" i="54"/>
  <c r="L6" i="54"/>
  <c r="L7" i="54"/>
  <c r="G64" i="53"/>
  <c r="L5" i="50"/>
  <c r="L6" i="50"/>
  <c r="L7" i="50"/>
  <c r="L8" i="50"/>
  <c r="L9" i="50"/>
  <c r="L10" i="50"/>
  <c r="L11" i="50"/>
  <c r="L12" i="50"/>
  <c r="L13" i="50"/>
  <c r="L14" i="50"/>
  <c r="L15" i="50"/>
  <c r="L16" i="50"/>
  <c r="L17" i="50"/>
  <c r="L18" i="50"/>
  <c r="L19" i="50"/>
  <c r="L20" i="50"/>
  <c r="L21" i="50"/>
  <c r="L22" i="50"/>
  <c r="L23" i="50"/>
  <c r="L24" i="50"/>
  <c r="L25" i="50"/>
  <c r="L26" i="50"/>
  <c r="L27" i="50"/>
  <c r="L28" i="50"/>
  <c r="L29" i="50"/>
  <c r="L30" i="50"/>
  <c r="L31" i="50"/>
  <c r="L32" i="50"/>
  <c r="L33" i="50"/>
  <c r="L34" i="50"/>
  <c r="L35" i="50"/>
  <c r="L36" i="50"/>
  <c r="L37" i="50"/>
  <c r="L38" i="50"/>
  <c r="L39" i="50"/>
  <c r="L40" i="50"/>
  <c r="L41" i="50"/>
  <c r="L42" i="50"/>
  <c r="L43" i="50"/>
  <c r="L44" i="50"/>
  <c r="L45" i="50"/>
  <c r="L46" i="50"/>
  <c r="L47" i="50"/>
  <c r="L48" i="50"/>
  <c r="L49" i="50"/>
  <c r="L50" i="50"/>
  <c r="L51" i="50"/>
  <c r="L52" i="50"/>
  <c r="L53" i="50"/>
  <c r="L54" i="50"/>
  <c r="L55" i="50"/>
  <c r="L56" i="50"/>
  <c r="L57" i="50"/>
  <c r="L58" i="50"/>
  <c r="L59" i="50"/>
  <c r="L60" i="50"/>
  <c r="L61" i="50"/>
  <c r="L62" i="50"/>
  <c r="L63" i="50"/>
  <c r="L64" i="50"/>
  <c r="L56" i="1"/>
  <c r="L5" i="43"/>
  <c r="L6" i="43"/>
  <c r="L7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36" i="43"/>
  <c r="L37" i="43"/>
  <c r="L38" i="43"/>
  <c r="L39" i="43"/>
  <c r="L40" i="43"/>
  <c r="L41" i="43"/>
  <c r="L42" i="43"/>
  <c r="L43" i="43"/>
  <c r="L44" i="43"/>
  <c r="L45" i="43"/>
  <c r="L46" i="43"/>
  <c r="L47" i="43"/>
  <c r="L48" i="43"/>
  <c r="L49" i="43"/>
  <c r="L50" i="43"/>
  <c r="L51" i="43"/>
  <c r="L52" i="43"/>
  <c r="L53" i="43"/>
  <c r="L54" i="43"/>
  <c r="L55" i="43"/>
  <c r="L56" i="43"/>
  <c r="L57" i="43"/>
  <c r="L58" i="43"/>
  <c r="L59" i="43"/>
  <c r="L60" i="43"/>
  <c r="L61" i="43"/>
  <c r="L62" i="43"/>
  <c r="L63" i="43"/>
  <c r="L64" i="43"/>
  <c r="L52" i="1"/>
  <c r="L5" i="46"/>
  <c r="L6" i="46"/>
  <c r="L7" i="46"/>
  <c r="L8" i="46"/>
  <c r="L9" i="46"/>
  <c r="L10" i="46"/>
  <c r="L11" i="46"/>
  <c r="L12" i="46"/>
  <c r="L13" i="46"/>
  <c r="L14" i="46"/>
  <c r="L15" i="46"/>
  <c r="L16" i="46"/>
  <c r="L17" i="46"/>
  <c r="L18" i="46"/>
  <c r="L19" i="46"/>
  <c r="L20" i="46"/>
  <c r="L21" i="46"/>
  <c r="L22" i="46"/>
  <c r="L23" i="46"/>
  <c r="L5" i="37"/>
  <c r="L6" i="37"/>
  <c r="L7" i="37"/>
  <c r="L8" i="37"/>
  <c r="L9" i="37"/>
  <c r="L10" i="37"/>
  <c r="L11" i="37"/>
  <c r="L12" i="37"/>
  <c r="V41" i="59"/>
  <c r="T63" i="1"/>
  <c r="G64" i="44"/>
  <c r="K51" i="1"/>
  <c r="G64" i="58"/>
  <c r="V45" i="58"/>
  <c r="L5" i="48"/>
  <c r="L6" i="48"/>
  <c r="L7" i="48"/>
  <c r="L8" i="48"/>
  <c r="L9" i="48"/>
  <c r="L10" i="48"/>
  <c r="L11" i="48"/>
  <c r="L12" i="48"/>
  <c r="L13" i="48"/>
  <c r="L14" i="48"/>
  <c r="L15" i="48"/>
  <c r="L16" i="48"/>
  <c r="L17" i="48"/>
  <c r="L18" i="48"/>
  <c r="L19" i="48"/>
  <c r="L20" i="48"/>
  <c r="L21" i="48"/>
  <c r="L22" i="48"/>
  <c r="L23" i="48"/>
  <c r="L24" i="48"/>
  <c r="L25" i="48"/>
  <c r="L26" i="48"/>
  <c r="L27" i="48"/>
  <c r="L28" i="48"/>
  <c r="L29" i="48"/>
  <c r="L30" i="48"/>
  <c r="L31" i="48"/>
  <c r="L32" i="48"/>
  <c r="L33" i="48"/>
  <c r="L34" i="48"/>
  <c r="L35" i="48"/>
  <c r="L36" i="48"/>
  <c r="L37" i="48"/>
  <c r="L38" i="48"/>
  <c r="L39" i="48"/>
  <c r="L40" i="48"/>
  <c r="L41" i="48"/>
  <c r="L42" i="48"/>
  <c r="L43" i="48"/>
  <c r="L44" i="48"/>
  <c r="L45" i="48"/>
  <c r="L46" i="48"/>
  <c r="L47" i="48"/>
  <c r="L48" i="48"/>
  <c r="L49" i="48"/>
  <c r="L50" i="48"/>
  <c r="L51" i="48"/>
  <c r="L52" i="48"/>
  <c r="L53" i="48"/>
  <c r="L54" i="48"/>
  <c r="L55" i="48"/>
  <c r="L56" i="48"/>
  <c r="L57" i="48"/>
  <c r="L58" i="48"/>
  <c r="L59" i="48"/>
  <c r="L60" i="48"/>
  <c r="L61" i="48"/>
  <c r="L62" i="48"/>
  <c r="L63" i="48"/>
  <c r="L64" i="48"/>
  <c r="L55" i="1"/>
  <c r="G64" i="43"/>
  <c r="L5" i="40"/>
  <c r="L6" i="40"/>
  <c r="L7" i="40"/>
  <c r="L8" i="40"/>
  <c r="L9" i="40"/>
  <c r="L10" i="40"/>
  <c r="L11" i="40"/>
  <c r="L12" i="40"/>
  <c r="L13" i="40"/>
  <c r="L14" i="40"/>
  <c r="L15" i="40"/>
  <c r="L16" i="40"/>
  <c r="L17" i="40"/>
  <c r="L18" i="40"/>
  <c r="L19" i="40"/>
  <c r="L20" i="40"/>
  <c r="L21" i="40"/>
  <c r="L22" i="40"/>
  <c r="L23" i="40"/>
  <c r="L24" i="40"/>
  <c r="L25" i="40"/>
  <c r="L26" i="40"/>
  <c r="L27" i="40"/>
  <c r="L28" i="40"/>
  <c r="L29" i="40"/>
  <c r="L30" i="40"/>
  <c r="L31" i="40"/>
  <c r="L32" i="40"/>
  <c r="L33" i="40"/>
  <c r="L34" i="40"/>
  <c r="L35" i="40"/>
  <c r="L36" i="40"/>
  <c r="L37" i="40"/>
  <c r="L38" i="40"/>
  <c r="L39" i="40"/>
  <c r="L40" i="40"/>
  <c r="L41" i="40"/>
  <c r="L42" i="40"/>
  <c r="L43" i="40"/>
  <c r="L44" i="40"/>
  <c r="L45" i="40"/>
  <c r="L46" i="40"/>
  <c r="L47" i="40"/>
  <c r="L48" i="40"/>
  <c r="L49" i="40"/>
  <c r="L50" i="40"/>
  <c r="L51" i="40"/>
  <c r="L52" i="40"/>
  <c r="L53" i="40"/>
  <c r="L54" i="40"/>
  <c r="L55" i="40"/>
  <c r="L56" i="40"/>
  <c r="L57" i="40"/>
  <c r="L58" i="40"/>
  <c r="L59" i="40"/>
  <c r="L60" i="40"/>
  <c r="L61" i="40"/>
  <c r="L62" i="40"/>
  <c r="L63" i="40"/>
  <c r="L64" i="40"/>
  <c r="L41" i="1"/>
  <c r="L5" i="31"/>
  <c r="L6" i="31"/>
  <c r="L7" i="31"/>
  <c r="G64" i="8"/>
  <c r="V45" i="8"/>
  <c r="V53" i="8"/>
  <c r="AD13" i="1"/>
  <c r="G64" i="55"/>
  <c r="K59" i="1"/>
  <c r="G64" i="62"/>
  <c r="V45" i="62"/>
  <c r="L5" i="24"/>
  <c r="L5" i="26"/>
  <c r="L6" i="26"/>
  <c r="L7" i="26"/>
  <c r="L8" i="26"/>
  <c r="L9" i="26"/>
  <c r="L10" i="26"/>
  <c r="L11" i="26"/>
  <c r="L12" i="26"/>
  <c r="K57" i="1"/>
  <c r="V45" i="53"/>
  <c r="V41" i="62"/>
  <c r="T66" i="1"/>
  <c r="R66" i="1"/>
  <c r="AE66" i="1"/>
  <c r="J53" i="1"/>
  <c r="L4" i="53"/>
  <c r="L5" i="53"/>
  <c r="L6" i="53"/>
  <c r="L7" i="53"/>
  <c r="L8" i="53"/>
  <c r="L9" i="53"/>
  <c r="L10" i="53"/>
  <c r="L11" i="53"/>
  <c r="L12" i="53"/>
  <c r="L13" i="53"/>
  <c r="L14" i="53"/>
  <c r="L15" i="53"/>
  <c r="L16" i="53"/>
  <c r="L17" i="53"/>
  <c r="L18" i="53"/>
  <c r="L19" i="53"/>
  <c r="L20" i="53"/>
  <c r="L21" i="53"/>
  <c r="L22" i="53"/>
  <c r="L23" i="53"/>
  <c r="L24" i="53"/>
  <c r="L25" i="53"/>
  <c r="L26" i="53"/>
  <c r="L27" i="53"/>
  <c r="L28" i="53"/>
  <c r="L29" i="53"/>
  <c r="L30" i="53"/>
  <c r="L31" i="53"/>
  <c r="L32" i="53"/>
  <c r="L33" i="53"/>
  <c r="L34" i="53"/>
  <c r="L35" i="53"/>
  <c r="L36" i="53"/>
  <c r="L37" i="53"/>
  <c r="L38" i="53"/>
  <c r="L39" i="53"/>
  <c r="L40" i="53"/>
  <c r="L41" i="53"/>
  <c r="L42" i="53"/>
  <c r="L43" i="53"/>
  <c r="L44" i="53"/>
  <c r="L45" i="53"/>
  <c r="L46" i="53"/>
  <c r="L47" i="53"/>
  <c r="L48" i="53"/>
  <c r="L49" i="53"/>
  <c r="L50" i="53"/>
  <c r="L51" i="53"/>
  <c r="L52" i="53"/>
  <c r="L53" i="53"/>
  <c r="L54" i="53"/>
  <c r="L55" i="53"/>
  <c r="L56" i="53"/>
  <c r="L57" i="53"/>
  <c r="L58" i="53"/>
  <c r="L59" i="53"/>
  <c r="L60" i="53"/>
  <c r="L61" i="53"/>
  <c r="L62" i="53"/>
  <c r="L63" i="53"/>
  <c r="L64" i="53"/>
  <c r="L57" i="1"/>
  <c r="L4" i="38"/>
  <c r="G64" i="50"/>
  <c r="K56" i="1"/>
  <c r="G64" i="57"/>
  <c r="V45" i="57"/>
  <c r="V45" i="40"/>
  <c r="L5" i="60"/>
  <c r="L6" i="60"/>
  <c r="L7" i="60"/>
  <c r="L8" i="60"/>
  <c r="L9" i="60"/>
  <c r="L10" i="60"/>
  <c r="L11" i="60"/>
  <c r="L12" i="60"/>
  <c r="L13" i="60"/>
  <c r="L14" i="60"/>
  <c r="L15" i="60"/>
  <c r="L16" i="60"/>
  <c r="L17" i="60"/>
  <c r="L18" i="60"/>
  <c r="L19" i="60"/>
  <c r="L20" i="60"/>
  <c r="L21" i="60"/>
  <c r="L22" i="60"/>
  <c r="L23" i="60"/>
  <c r="L24" i="60"/>
  <c r="L25" i="60"/>
  <c r="L26" i="60"/>
  <c r="L27" i="60"/>
  <c r="L28" i="60"/>
  <c r="L29" i="60"/>
  <c r="L30" i="60"/>
  <c r="L31" i="60"/>
  <c r="L32" i="60"/>
  <c r="L33" i="60"/>
  <c r="L34" i="60"/>
  <c r="L35" i="60"/>
  <c r="L36" i="60"/>
  <c r="L37" i="60"/>
  <c r="L38" i="60"/>
  <c r="L39" i="60"/>
  <c r="L40" i="60"/>
  <c r="L41" i="60"/>
  <c r="L42" i="60"/>
  <c r="L43" i="60"/>
  <c r="L44" i="60"/>
  <c r="L45" i="60"/>
  <c r="L46" i="60"/>
  <c r="L47" i="60"/>
  <c r="L48" i="60"/>
  <c r="L49" i="60"/>
  <c r="L50" i="60"/>
  <c r="L51" i="60"/>
  <c r="L52" i="60"/>
  <c r="L53" i="60"/>
  <c r="L54" i="60"/>
  <c r="L55" i="60"/>
  <c r="L56" i="60"/>
  <c r="L57" i="60"/>
  <c r="L58" i="60"/>
  <c r="L59" i="60"/>
  <c r="L60" i="60"/>
  <c r="L61" i="60"/>
  <c r="L62" i="60"/>
  <c r="L63" i="60"/>
  <c r="L64" i="60"/>
  <c r="L64" i="1"/>
  <c r="M66" i="1"/>
  <c r="R24" i="1"/>
  <c r="R37" i="1"/>
  <c r="R13" i="1"/>
  <c r="R36" i="1"/>
  <c r="M26" i="1"/>
  <c r="M36" i="1"/>
  <c r="V52" i="25"/>
  <c r="R15" i="1"/>
  <c r="R35" i="1"/>
  <c r="R20" i="1"/>
  <c r="M41" i="1"/>
  <c r="V52" i="40"/>
  <c r="R22" i="1"/>
  <c r="R38" i="1"/>
  <c r="V52" i="12"/>
  <c r="M51" i="1"/>
  <c r="M39" i="1"/>
  <c r="R12" i="1"/>
  <c r="R26" i="1"/>
  <c r="R16" i="1"/>
  <c r="X29" i="1"/>
  <c r="V52" i="36"/>
  <c r="J60" i="1"/>
  <c r="V41" i="56"/>
  <c r="T60" i="1"/>
  <c r="R25" i="1"/>
  <c r="G64" i="56"/>
  <c r="M50" i="1"/>
  <c r="V52" i="45"/>
  <c r="V52" i="61"/>
  <c r="S58" i="1"/>
  <c r="R62" i="1"/>
  <c r="S63" i="1"/>
  <c r="AE63" i="1"/>
  <c r="J64" i="1"/>
  <c r="V41" i="60"/>
  <c r="T64" i="1"/>
  <c r="K63" i="1"/>
  <c r="V45" i="59"/>
  <c r="L8" i="54"/>
  <c r="L9" i="54"/>
  <c r="L10" i="54"/>
  <c r="L11" i="54"/>
  <c r="L12" i="54"/>
  <c r="L13" i="54"/>
  <c r="L14" i="54"/>
  <c r="L15" i="54"/>
  <c r="L16" i="54"/>
  <c r="L17" i="54"/>
  <c r="L18" i="54"/>
  <c r="L19" i="54"/>
  <c r="L20" i="54"/>
  <c r="L21" i="54"/>
  <c r="L22" i="54"/>
  <c r="L23" i="54"/>
  <c r="L24" i="54"/>
  <c r="L25" i="54"/>
  <c r="L26" i="54"/>
  <c r="L27" i="54"/>
  <c r="L28" i="54"/>
  <c r="L29" i="54"/>
  <c r="L30" i="54"/>
  <c r="L31" i="54"/>
  <c r="L32" i="54"/>
  <c r="L33" i="54"/>
  <c r="L34" i="54"/>
  <c r="L35" i="54"/>
  <c r="L36" i="54"/>
  <c r="L37" i="54"/>
  <c r="L38" i="54"/>
  <c r="L39" i="54"/>
  <c r="L40" i="54"/>
  <c r="L41" i="54"/>
  <c r="L42" i="54"/>
  <c r="L43" i="54"/>
  <c r="L44" i="54"/>
  <c r="L45" i="54"/>
  <c r="L46" i="54"/>
  <c r="L47" i="54"/>
  <c r="L48" i="54"/>
  <c r="L49" i="54"/>
  <c r="L50" i="54"/>
  <c r="L51" i="54"/>
  <c r="L52" i="54"/>
  <c r="L53" i="54"/>
  <c r="L54" i="54"/>
  <c r="L55" i="54"/>
  <c r="L56" i="54"/>
  <c r="L57" i="54"/>
  <c r="L58" i="54"/>
  <c r="L59" i="54"/>
  <c r="L60" i="54"/>
  <c r="L61" i="54"/>
  <c r="L62" i="54"/>
  <c r="L63" i="54"/>
  <c r="L64" i="54"/>
  <c r="L58" i="1"/>
  <c r="G64" i="54"/>
  <c r="R57" i="1"/>
  <c r="R61" i="1"/>
  <c r="J52" i="1"/>
  <c r="V41" i="43"/>
  <c r="T52" i="1"/>
  <c r="J56" i="1"/>
  <c r="V41" i="50"/>
  <c r="T56" i="1"/>
  <c r="M44" i="1"/>
  <c r="V52" i="37"/>
  <c r="G64" i="60"/>
  <c r="L15" i="51"/>
  <c r="L16" i="51"/>
  <c r="L17" i="51"/>
  <c r="L18" i="51"/>
  <c r="L19" i="51"/>
  <c r="L20" i="51"/>
  <c r="L21" i="51"/>
  <c r="L22" i="51"/>
  <c r="L23" i="51"/>
  <c r="L24" i="51"/>
  <c r="L25" i="51"/>
  <c r="L26" i="51"/>
  <c r="L27" i="51"/>
  <c r="L28" i="51"/>
  <c r="L29" i="51"/>
  <c r="L30" i="51"/>
  <c r="L31" i="51"/>
  <c r="L32" i="51"/>
  <c r="L33" i="51"/>
  <c r="L34" i="51"/>
  <c r="L35" i="51"/>
  <c r="L36" i="51"/>
  <c r="L37" i="51"/>
  <c r="L38" i="51"/>
  <c r="L39" i="51"/>
  <c r="L40" i="51"/>
  <c r="L41" i="51"/>
  <c r="L42" i="51"/>
  <c r="L43" i="51"/>
  <c r="L44" i="51"/>
  <c r="L45" i="51"/>
  <c r="L46" i="51"/>
  <c r="L47" i="51"/>
  <c r="L48" i="51"/>
  <c r="L49" i="51"/>
  <c r="L50" i="51"/>
  <c r="L51" i="51"/>
  <c r="L52" i="51"/>
  <c r="L53" i="51"/>
  <c r="L54" i="51"/>
  <c r="L55" i="51"/>
  <c r="L56" i="51"/>
  <c r="L57" i="51"/>
  <c r="L58" i="51"/>
  <c r="L59" i="51"/>
  <c r="L60" i="51"/>
  <c r="L61" i="51"/>
  <c r="L62" i="51"/>
  <c r="L63" i="51"/>
  <c r="L64" i="51"/>
  <c r="L53" i="1"/>
  <c r="G64" i="61"/>
  <c r="L12" i="62"/>
  <c r="L13" i="62"/>
  <c r="L14" i="62"/>
  <c r="L15" i="62"/>
  <c r="L16" i="62"/>
  <c r="L17" i="62"/>
  <c r="L18" i="62"/>
  <c r="L19" i="62"/>
  <c r="L20" i="62"/>
  <c r="L21" i="62"/>
  <c r="L22" i="62"/>
  <c r="L23" i="62"/>
  <c r="L24" i="62"/>
  <c r="L25" i="62"/>
  <c r="L26" i="62"/>
  <c r="L27" i="62"/>
  <c r="L28" i="62"/>
  <c r="L29" i="62"/>
  <c r="L30" i="62"/>
  <c r="L31" i="62"/>
  <c r="L32" i="62"/>
  <c r="L33" i="62"/>
  <c r="L34" i="62"/>
  <c r="L35" i="62"/>
  <c r="L36" i="62"/>
  <c r="L37" i="62"/>
  <c r="L38" i="62"/>
  <c r="L39" i="62"/>
  <c r="L40" i="62"/>
  <c r="L41" i="62"/>
  <c r="L42" i="62"/>
  <c r="L43" i="62"/>
  <c r="L44" i="62"/>
  <c r="L45" i="62"/>
  <c r="L46" i="62"/>
  <c r="L47" i="62"/>
  <c r="L48" i="62"/>
  <c r="L49" i="62"/>
  <c r="L50" i="62"/>
  <c r="L51" i="62"/>
  <c r="L52" i="62"/>
  <c r="L53" i="62"/>
  <c r="L54" i="62"/>
  <c r="L55" i="62"/>
  <c r="L56" i="62"/>
  <c r="L57" i="62"/>
  <c r="L58" i="62"/>
  <c r="L59" i="62"/>
  <c r="L60" i="62"/>
  <c r="L61" i="62"/>
  <c r="L62" i="62"/>
  <c r="L63" i="62"/>
  <c r="L64" i="62"/>
  <c r="L66" i="1"/>
  <c r="L5" i="45"/>
  <c r="L6" i="45"/>
  <c r="L7" i="45"/>
  <c r="L8" i="45"/>
  <c r="L9" i="45"/>
  <c r="L10" i="45"/>
  <c r="L11" i="45"/>
  <c r="L12" i="45"/>
  <c r="L13" i="45"/>
  <c r="L14" i="45"/>
  <c r="L15" i="45"/>
  <c r="L16" i="45"/>
  <c r="L17" i="45"/>
  <c r="L18" i="45"/>
  <c r="L19" i="45"/>
  <c r="L20" i="45"/>
  <c r="L21" i="45"/>
  <c r="L22" i="45"/>
  <c r="L23" i="45"/>
  <c r="L24" i="45"/>
  <c r="L25" i="45"/>
  <c r="L26" i="45"/>
  <c r="L27" i="45"/>
  <c r="L28" i="45"/>
  <c r="L29" i="45"/>
  <c r="L30" i="45"/>
  <c r="L31" i="45"/>
  <c r="L32" i="45"/>
  <c r="L33" i="45"/>
  <c r="L34" i="45"/>
  <c r="L35" i="45"/>
  <c r="L36" i="45"/>
  <c r="L37" i="45"/>
  <c r="L38" i="45"/>
  <c r="L39" i="45"/>
  <c r="L40" i="45"/>
  <c r="L41" i="45"/>
  <c r="L42" i="45"/>
  <c r="L43" i="45"/>
  <c r="L44" i="45"/>
  <c r="L45" i="45"/>
  <c r="L46" i="45"/>
  <c r="L47" i="45"/>
  <c r="L48" i="45"/>
  <c r="L49" i="45"/>
  <c r="L50" i="45"/>
  <c r="L51" i="45"/>
  <c r="L52" i="45"/>
  <c r="L53" i="45"/>
  <c r="L54" i="45"/>
  <c r="L55" i="45"/>
  <c r="L56" i="45"/>
  <c r="L57" i="45"/>
  <c r="L58" i="45"/>
  <c r="L59" i="45"/>
  <c r="L60" i="45"/>
  <c r="L61" i="45"/>
  <c r="L62" i="45"/>
  <c r="L63" i="45"/>
  <c r="L64" i="45"/>
  <c r="L50" i="1"/>
  <c r="L5" i="49"/>
  <c r="L6" i="49"/>
  <c r="L7" i="49"/>
  <c r="L8" i="49"/>
  <c r="L9" i="49"/>
  <c r="L10" i="49"/>
  <c r="L11" i="49"/>
  <c r="L12" i="49"/>
  <c r="L13" i="49"/>
  <c r="L14" i="49"/>
  <c r="L15" i="49"/>
  <c r="L16" i="49"/>
  <c r="L17" i="49"/>
  <c r="L18" i="49"/>
  <c r="L19" i="49"/>
  <c r="L20" i="49"/>
  <c r="L21" i="49"/>
  <c r="L22" i="49"/>
  <c r="L23" i="49"/>
  <c r="L24" i="49"/>
  <c r="L25" i="49"/>
  <c r="L26" i="49"/>
  <c r="L27" i="49"/>
  <c r="L28" i="49"/>
  <c r="L29" i="49"/>
  <c r="L30" i="49"/>
  <c r="L31" i="49"/>
  <c r="L32" i="49"/>
  <c r="L33" i="49"/>
  <c r="L34" i="49"/>
  <c r="L35" i="49"/>
  <c r="L36" i="49"/>
  <c r="L37" i="49"/>
  <c r="L38" i="49"/>
  <c r="L39" i="49"/>
  <c r="L40" i="49"/>
  <c r="L41" i="49"/>
  <c r="L42" i="49"/>
  <c r="L43" i="49"/>
  <c r="L44" i="49"/>
  <c r="L45" i="49"/>
  <c r="L46" i="49"/>
  <c r="L47" i="49"/>
  <c r="L48" i="49"/>
  <c r="L49" i="49"/>
  <c r="L50" i="49"/>
  <c r="L51" i="49"/>
  <c r="L52" i="49"/>
  <c r="L53" i="49"/>
  <c r="L54" i="49"/>
  <c r="L55" i="49"/>
  <c r="L56" i="49"/>
  <c r="L57" i="49"/>
  <c r="L58" i="49"/>
  <c r="L59" i="49"/>
  <c r="L60" i="49"/>
  <c r="L61" i="49"/>
  <c r="L62" i="49"/>
  <c r="L63" i="49"/>
  <c r="L64" i="49"/>
  <c r="L54" i="1"/>
  <c r="L5" i="44"/>
  <c r="L6" i="44"/>
  <c r="L7" i="44"/>
  <c r="L8" i="44"/>
  <c r="L9" i="44"/>
  <c r="L10" i="44"/>
  <c r="L11" i="44"/>
  <c r="L12" i="44"/>
  <c r="L13" i="44"/>
  <c r="L14" i="44"/>
  <c r="L15" i="44"/>
  <c r="L16" i="44"/>
  <c r="L17" i="44"/>
  <c r="L18" i="44"/>
  <c r="L19" i="44"/>
  <c r="L20" i="44"/>
  <c r="L21" i="44"/>
  <c r="L22" i="44"/>
  <c r="L23" i="44"/>
  <c r="L24" i="44"/>
  <c r="L25" i="44"/>
  <c r="L26" i="44"/>
  <c r="L27" i="44"/>
  <c r="L28" i="44"/>
  <c r="L29" i="44"/>
  <c r="L30" i="44"/>
  <c r="L31" i="44"/>
  <c r="L32" i="44"/>
  <c r="L33" i="44"/>
  <c r="L34" i="44"/>
  <c r="L35" i="44"/>
  <c r="L36" i="44"/>
  <c r="L37" i="44"/>
  <c r="L38" i="44"/>
  <c r="L39" i="44"/>
  <c r="L40" i="44"/>
  <c r="L41" i="44"/>
  <c r="L42" i="44"/>
  <c r="L43" i="44"/>
  <c r="L44" i="44"/>
  <c r="L45" i="44"/>
  <c r="L46" i="44"/>
  <c r="L47" i="44"/>
  <c r="L48" i="44"/>
  <c r="L49" i="44"/>
  <c r="L50" i="44"/>
  <c r="L51" i="44"/>
  <c r="L52" i="44"/>
  <c r="L53" i="44"/>
  <c r="L54" i="44"/>
  <c r="L55" i="44"/>
  <c r="L56" i="44"/>
  <c r="L57" i="44"/>
  <c r="L58" i="44"/>
  <c r="L59" i="44"/>
  <c r="L60" i="44"/>
  <c r="L61" i="44"/>
  <c r="L62" i="44"/>
  <c r="L63" i="44"/>
  <c r="L64" i="44"/>
  <c r="L51" i="1"/>
  <c r="L5" i="38"/>
  <c r="L6" i="38"/>
  <c r="L7" i="38"/>
  <c r="L8" i="38"/>
  <c r="L9" i="38"/>
  <c r="L10" i="38"/>
  <c r="L11" i="38"/>
  <c r="L12" i="38"/>
  <c r="L13" i="38"/>
  <c r="L14" i="38"/>
  <c r="V45" i="45"/>
  <c r="V53" i="62"/>
  <c r="AD66" i="1"/>
  <c r="V45" i="51"/>
  <c r="K13" i="1"/>
  <c r="V45" i="55"/>
  <c r="K66" i="1"/>
  <c r="V45" i="44"/>
  <c r="K62" i="1"/>
  <c r="V45" i="43"/>
  <c r="K52" i="1"/>
  <c r="V45" i="50"/>
  <c r="K61" i="1"/>
  <c r="K58" i="1"/>
  <c r="V45" i="54"/>
  <c r="K65" i="1"/>
  <c r="V45" i="61"/>
  <c r="V45" i="56"/>
  <c r="K60" i="1"/>
  <c r="K64" i="1"/>
  <c r="V45" i="60"/>
  <c r="M49" i="1"/>
  <c r="V52" i="46"/>
  <c r="M58" i="1"/>
  <c r="V52" i="54"/>
  <c r="V52" i="67"/>
  <c r="M67" i="1"/>
  <c r="M62" i="1"/>
  <c r="V52" i="58"/>
  <c r="V53" i="58"/>
  <c r="AD62" i="1"/>
  <c r="V53" i="61"/>
  <c r="AD65" i="1"/>
  <c r="AB59" i="1"/>
  <c r="V53" i="55"/>
  <c r="AD59" i="1"/>
  <c r="M47" i="1"/>
  <c r="V52" i="34"/>
  <c r="M52" i="1"/>
  <c r="V52" i="43"/>
  <c r="V53" i="43"/>
  <c r="AD52" i="1"/>
  <c r="V52" i="81"/>
  <c r="M81" i="1"/>
  <c r="V52" i="92"/>
  <c r="M92" i="1"/>
  <c r="Y37" i="1"/>
  <c r="Z30" i="1"/>
  <c r="M27" i="1"/>
  <c r="V52" i="9"/>
  <c r="M38" i="1"/>
  <c r="V52" i="23"/>
  <c r="M53" i="1"/>
  <c r="V52" i="51"/>
  <c r="V52" i="69"/>
  <c r="M69" i="1"/>
  <c r="V52" i="72"/>
  <c r="M72" i="1"/>
  <c r="V52" i="78"/>
  <c r="M78" i="1"/>
  <c r="V52" i="84"/>
  <c r="V53" i="84"/>
  <c r="AD84" i="1"/>
  <c r="M84" i="1"/>
  <c r="V52" i="100"/>
  <c r="M100" i="1"/>
  <c r="M13" i="1"/>
  <c r="V52" i="8"/>
  <c r="M28" i="1"/>
  <c r="V52" i="33"/>
  <c r="M54" i="1"/>
  <c r="V52" i="49"/>
  <c r="M63" i="1"/>
  <c r="V52" i="59"/>
  <c r="AC63" i="1"/>
  <c r="V53" i="59"/>
  <c r="AC39" i="1"/>
  <c r="V52" i="77"/>
  <c r="M77" i="1"/>
  <c r="Y56" i="1"/>
  <c r="V53" i="50"/>
  <c r="AD56" i="1"/>
  <c r="V53" i="44"/>
  <c r="AD51" i="1"/>
  <c r="M48" i="1"/>
  <c r="AA58" i="1"/>
  <c r="V53" i="54"/>
  <c r="M64" i="1"/>
  <c r="V52" i="60"/>
  <c r="V52" i="105"/>
  <c r="V53" i="105"/>
  <c r="M105" i="1"/>
  <c r="AA50" i="1"/>
  <c r="V53" i="45"/>
  <c r="AD50" i="1"/>
  <c r="V53" i="51"/>
  <c r="AD53" i="1"/>
  <c r="M20" i="1"/>
  <c r="V52" i="16"/>
  <c r="V52" i="41"/>
  <c r="M40" i="1"/>
  <c r="V52" i="75"/>
  <c r="M75" i="1"/>
  <c r="V52" i="89"/>
  <c r="M89" i="1"/>
  <c r="V52" i="95"/>
  <c r="M95" i="1"/>
  <c r="V52" i="102"/>
  <c r="M102" i="1"/>
  <c r="V52" i="104"/>
  <c r="M104" i="1"/>
  <c r="V52" i="106"/>
  <c r="M106" i="1"/>
  <c r="V52" i="79"/>
  <c r="M79" i="1"/>
  <c r="AB41" i="1"/>
  <c r="V53" i="40"/>
  <c r="AD41" i="1"/>
  <c r="M21" i="1"/>
  <c r="V52" i="15"/>
  <c r="M46" i="1"/>
  <c r="V52" i="35"/>
  <c r="M55" i="1"/>
  <c r="V52" i="48"/>
  <c r="V53" i="68"/>
  <c r="AD68" i="1"/>
  <c r="V52" i="71"/>
  <c r="M71" i="1"/>
  <c r="V52" i="73"/>
  <c r="M73" i="1"/>
  <c r="V52" i="87"/>
  <c r="V53" i="87"/>
  <c r="M87" i="1"/>
  <c r="V53" i="94"/>
  <c r="AD94" i="1"/>
  <c r="V52" i="99"/>
  <c r="M99" i="1"/>
  <c r="AB27" i="1"/>
  <c r="AB21" i="1"/>
  <c r="AB33" i="1"/>
  <c r="AA29" i="1"/>
  <c r="M60" i="1"/>
  <c r="V52" i="56"/>
  <c r="V53" i="56"/>
  <c r="AD60" i="1"/>
  <c r="V52" i="85"/>
  <c r="M85" i="1"/>
  <c r="V52" i="96"/>
  <c r="M96" i="1"/>
  <c r="V52" i="98"/>
  <c r="M98" i="1"/>
  <c r="M68" i="1"/>
  <c r="M76" i="1"/>
  <c r="M80" i="1"/>
  <c r="M88" i="1"/>
  <c r="V53" i="57"/>
  <c r="AD61" i="1"/>
  <c r="M93" i="1"/>
  <c r="M97" i="1"/>
  <c r="M101" i="1"/>
  <c r="M70" i="1"/>
  <c r="M74" i="1"/>
  <c r="M82" i="1"/>
  <c r="M86" i="1"/>
  <c r="M90" i="1"/>
  <c r="M94" i="1"/>
  <c r="V53" i="60"/>
  <c r="AD64" i="1"/>
  <c r="M83" i="1"/>
  <c r="M91" i="1"/>
  <c r="M103" i="1"/>
  <c r="V53" i="53"/>
  <c r="AD57" i="1"/>
  <c r="V53" i="92"/>
  <c r="P4" i="65"/>
  <c r="S4" i="65"/>
  <c r="U4" i="65"/>
  <c r="P5" i="65"/>
  <c r="P7" i="65"/>
  <c r="S7" i="65"/>
  <c r="U7" i="65"/>
  <c r="V53" i="93"/>
  <c r="AD93" i="1"/>
  <c r="L4" i="93"/>
  <c r="L5" i="93"/>
  <c r="L6" i="93"/>
  <c r="L7" i="93"/>
  <c r="L8" i="93"/>
  <c r="L9" i="93"/>
  <c r="L10" i="93"/>
  <c r="L11" i="93"/>
  <c r="L12" i="93"/>
  <c r="L13" i="93"/>
  <c r="L14" i="93"/>
  <c r="L15" i="93"/>
  <c r="L16" i="93"/>
  <c r="L17" i="93"/>
  <c r="L18" i="93"/>
  <c r="L19" i="93"/>
  <c r="L20" i="93"/>
  <c r="L21" i="93"/>
  <c r="L22" i="93"/>
  <c r="L23" i="93"/>
  <c r="L24" i="93"/>
  <c r="L25" i="93"/>
  <c r="L26" i="93"/>
  <c r="L27" i="93"/>
  <c r="L28" i="93"/>
  <c r="L29" i="93"/>
  <c r="L30" i="93"/>
  <c r="L31" i="93"/>
  <c r="L32" i="93"/>
  <c r="L33" i="93"/>
  <c r="L34" i="93"/>
  <c r="L35" i="93"/>
  <c r="L36" i="93"/>
  <c r="L37" i="93"/>
  <c r="L38" i="93"/>
  <c r="L39" i="93"/>
  <c r="L40" i="93"/>
  <c r="L41" i="93"/>
  <c r="L42" i="93"/>
  <c r="L43" i="93"/>
  <c r="L44" i="93"/>
  <c r="L45" i="93"/>
  <c r="L46" i="93"/>
  <c r="L47" i="93"/>
  <c r="L48" i="93"/>
  <c r="L49" i="93"/>
  <c r="L50" i="93"/>
  <c r="L51" i="93"/>
  <c r="L52" i="93"/>
  <c r="L53" i="93"/>
  <c r="L54" i="93"/>
  <c r="L55" i="93"/>
  <c r="L56" i="93"/>
  <c r="L57" i="93"/>
  <c r="L58" i="93"/>
  <c r="L59" i="93"/>
  <c r="L60" i="93"/>
  <c r="L61" i="93"/>
  <c r="L62" i="93"/>
  <c r="L63" i="93"/>
  <c r="L64" i="93"/>
  <c r="G64" i="99"/>
  <c r="V45" i="99"/>
  <c r="V53" i="101"/>
  <c r="AD101" i="1"/>
  <c r="L4" i="94"/>
  <c r="L5" i="94"/>
  <c r="L6" i="94"/>
  <c r="L7" i="94"/>
  <c r="L8" i="94"/>
  <c r="L9" i="94"/>
  <c r="L10" i="94"/>
  <c r="L11" i="94"/>
  <c r="L12" i="94"/>
  <c r="L13" i="94"/>
  <c r="L14" i="94"/>
  <c r="L15" i="94"/>
  <c r="L16" i="94"/>
  <c r="L17" i="94"/>
  <c r="L18" i="94"/>
  <c r="L19" i="94"/>
  <c r="L20" i="94"/>
  <c r="L21" i="94"/>
  <c r="L22" i="94"/>
  <c r="L23" i="94"/>
  <c r="L24" i="94"/>
  <c r="L25" i="94"/>
  <c r="L26" i="94"/>
  <c r="L27" i="94"/>
  <c r="L28" i="94"/>
  <c r="L29" i="94"/>
  <c r="L30" i="94"/>
  <c r="L31" i="94"/>
  <c r="L32" i="94"/>
  <c r="L33" i="94"/>
  <c r="L34" i="94"/>
  <c r="L35" i="94"/>
  <c r="L36" i="94"/>
  <c r="L37" i="94"/>
  <c r="L38" i="94"/>
  <c r="L39" i="94"/>
  <c r="L40" i="94"/>
  <c r="L41" i="94"/>
  <c r="L42" i="94"/>
  <c r="L43" i="94"/>
  <c r="L44" i="94"/>
  <c r="L45" i="94"/>
  <c r="L46" i="94"/>
  <c r="L47" i="94"/>
  <c r="L48" i="94"/>
  <c r="L49" i="94"/>
  <c r="L50" i="94"/>
  <c r="L51" i="94"/>
  <c r="L52" i="94"/>
  <c r="L53" i="94"/>
  <c r="L54" i="94"/>
  <c r="L55" i="94"/>
  <c r="L56" i="94"/>
  <c r="L57" i="94"/>
  <c r="L58" i="94"/>
  <c r="L59" i="94"/>
  <c r="L60" i="94"/>
  <c r="L61" i="94"/>
  <c r="L62" i="94"/>
  <c r="L63" i="94"/>
  <c r="L64" i="94"/>
  <c r="G64" i="94"/>
  <c r="V45" i="94"/>
  <c r="V53" i="99"/>
  <c r="G64" i="100"/>
  <c r="V45" i="100"/>
  <c r="V53" i="100"/>
  <c r="L4" i="102"/>
  <c r="L5" i="102"/>
  <c r="L6" i="102"/>
  <c r="L7" i="102"/>
  <c r="L8" i="102"/>
  <c r="L9" i="102"/>
  <c r="L10" i="102"/>
  <c r="L11" i="102"/>
  <c r="L12" i="102"/>
  <c r="L13" i="102"/>
  <c r="L14" i="102"/>
  <c r="L15" i="102"/>
  <c r="L16" i="102"/>
  <c r="L17" i="102"/>
  <c r="L18" i="102"/>
  <c r="L19" i="102"/>
  <c r="L20" i="102"/>
  <c r="L21" i="102"/>
  <c r="L22" i="102"/>
  <c r="L23" i="102"/>
  <c r="L24" i="102"/>
  <c r="L25" i="102"/>
  <c r="L26" i="102"/>
  <c r="L27" i="102"/>
  <c r="L28" i="102"/>
  <c r="L29" i="102"/>
  <c r="L30" i="102"/>
  <c r="L31" i="102"/>
  <c r="L32" i="102"/>
  <c r="L33" i="102"/>
  <c r="L34" i="102"/>
  <c r="L35" i="102"/>
  <c r="L36" i="102"/>
  <c r="L37" i="102"/>
  <c r="L38" i="102"/>
  <c r="L39" i="102"/>
  <c r="L40" i="102"/>
  <c r="L41" i="102"/>
  <c r="L42" i="102"/>
  <c r="L43" i="102"/>
  <c r="L44" i="102"/>
  <c r="L45" i="102"/>
  <c r="L46" i="102"/>
  <c r="L47" i="102"/>
  <c r="L48" i="102"/>
  <c r="L49" i="102"/>
  <c r="L50" i="102"/>
  <c r="L51" i="102"/>
  <c r="L52" i="102"/>
  <c r="L53" i="102"/>
  <c r="L54" i="102"/>
  <c r="L55" i="102"/>
  <c r="L56" i="102"/>
  <c r="L57" i="102"/>
  <c r="L58" i="102"/>
  <c r="L59" i="102"/>
  <c r="L60" i="102"/>
  <c r="L61" i="102"/>
  <c r="L62" i="102"/>
  <c r="L63" i="102"/>
  <c r="L64" i="102"/>
  <c r="G64" i="102"/>
  <c r="V45" i="102"/>
  <c r="V53" i="98"/>
  <c r="V53" i="97"/>
  <c r="AD97" i="1"/>
  <c r="G64" i="95"/>
  <c r="V45" i="95"/>
  <c r="G64" i="96"/>
  <c r="V45" i="96"/>
  <c r="V53" i="96"/>
  <c r="G64" i="98"/>
  <c r="V45" i="98"/>
  <c r="L4" i="95"/>
  <c r="L5" i="95"/>
  <c r="L6" i="95"/>
  <c r="L7" i="95"/>
  <c r="L8" i="95"/>
  <c r="L9" i="95"/>
  <c r="L10" i="95"/>
  <c r="L11" i="95"/>
  <c r="L12" i="95"/>
  <c r="L13" i="95"/>
  <c r="L14" i="95"/>
  <c r="L15" i="95"/>
  <c r="L16" i="95"/>
  <c r="L17" i="95"/>
  <c r="L18" i="95"/>
  <c r="L19" i="95"/>
  <c r="L20" i="95"/>
  <c r="L21" i="95"/>
  <c r="L22" i="95"/>
  <c r="L23" i="95"/>
  <c r="L24" i="95"/>
  <c r="L25" i="95"/>
  <c r="L26" i="95"/>
  <c r="L27" i="95"/>
  <c r="L28" i="95"/>
  <c r="L29" i="95"/>
  <c r="L30" i="95"/>
  <c r="L31" i="95"/>
  <c r="L32" i="95"/>
  <c r="L33" i="95"/>
  <c r="L34" i="95"/>
  <c r="L35" i="95"/>
  <c r="L36" i="95"/>
  <c r="L37" i="95"/>
  <c r="L38" i="95"/>
  <c r="L39" i="95"/>
  <c r="L40" i="95"/>
  <c r="L41" i="95"/>
  <c r="L42" i="95"/>
  <c r="L43" i="95"/>
  <c r="L44" i="95"/>
  <c r="L45" i="95"/>
  <c r="L46" i="95"/>
  <c r="L47" i="95"/>
  <c r="L48" i="95"/>
  <c r="L49" i="95"/>
  <c r="L50" i="95"/>
  <c r="L51" i="95"/>
  <c r="L52" i="95"/>
  <c r="L53" i="95"/>
  <c r="L54" i="95"/>
  <c r="L55" i="95"/>
  <c r="L56" i="95"/>
  <c r="L57" i="95"/>
  <c r="L58" i="95"/>
  <c r="L59" i="95"/>
  <c r="L60" i="95"/>
  <c r="L61" i="95"/>
  <c r="L62" i="95"/>
  <c r="L63" i="95"/>
  <c r="L64" i="95"/>
  <c r="L4" i="97"/>
  <c r="L5" i="97"/>
  <c r="L6" i="97"/>
  <c r="L7" i="97"/>
  <c r="L8" i="97"/>
  <c r="L9" i="97"/>
  <c r="L10" i="97"/>
  <c r="L11" i="97"/>
  <c r="L12" i="97"/>
  <c r="L13" i="97"/>
  <c r="L14" i="97"/>
  <c r="L15" i="97"/>
  <c r="L16" i="97"/>
  <c r="L17" i="97"/>
  <c r="L18" i="97"/>
  <c r="L19" i="97"/>
  <c r="L20" i="97"/>
  <c r="L21" i="97"/>
  <c r="L22" i="97"/>
  <c r="L23" i="97"/>
  <c r="L24" i="97"/>
  <c r="L25" i="97"/>
  <c r="L26" i="97"/>
  <c r="L27" i="97"/>
  <c r="L28" i="97"/>
  <c r="L29" i="97"/>
  <c r="L30" i="97"/>
  <c r="L31" i="97"/>
  <c r="L32" i="97"/>
  <c r="L33" i="97"/>
  <c r="L34" i="97"/>
  <c r="L35" i="97"/>
  <c r="L36" i="97"/>
  <c r="L37" i="97"/>
  <c r="L38" i="97"/>
  <c r="L39" i="97"/>
  <c r="L40" i="97"/>
  <c r="L41" i="97"/>
  <c r="L42" i="97"/>
  <c r="L43" i="97"/>
  <c r="L44" i="97"/>
  <c r="L45" i="97"/>
  <c r="L46" i="97"/>
  <c r="L47" i="97"/>
  <c r="L48" i="97"/>
  <c r="L49" i="97"/>
  <c r="L50" i="97"/>
  <c r="L51" i="97"/>
  <c r="L52" i="97"/>
  <c r="L53" i="97"/>
  <c r="L54" i="97"/>
  <c r="L55" i="97"/>
  <c r="L56" i="97"/>
  <c r="L57" i="97"/>
  <c r="L58" i="97"/>
  <c r="L59" i="97"/>
  <c r="L60" i="97"/>
  <c r="L61" i="97"/>
  <c r="L62" i="97"/>
  <c r="L63" i="97"/>
  <c r="L64" i="97"/>
  <c r="L4" i="99"/>
  <c r="L5" i="99"/>
  <c r="L6" i="99"/>
  <c r="L7" i="99"/>
  <c r="L8" i="99"/>
  <c r="L9" i="99"/>
  <c r="L10" i="99"/>
  <c r="L11" i="99"/>
  <c r="L12" i="99"/>
  <c r="L13" i="99"/>
  <c r="L14" i="99"/>
  <c r="L15" i="99"/>
  <c r="L16" i="99"/>
  <c r="L17" i="99"/>
  <c r="L18" i="99"/>
  <c r="L19" i="99"/>
  <c r="L20" i="99"/>
  <c r="L21" i="99"/>
  <c r="L22" i="99"/>
  <c r="L23" i="99"/>
  <c r="L24" i="99"/>
  <c r="L25" i="99"/>
  <c r="L26" i="99"/>
  <c r="L27" i="99"/>
  <c r="L28" i="99"/>
  <c r="L29" i="99"/>
  <c r="L30" i="99"/>
  <c r="L31" i="99"/>
  <c r="L32" i="99"/>
  <c r="L33" i="99"/>
  <c r="L34" i="99"/>
  <c r="L35" i="99"/>
  <c r="L36" i="99"/>
  <c r="L37" i="99"/>
  <c r="L38" i="99"/>
  <c r="L39" i="99"/>
  <c r="L40" i="99"/>
  <c r="L41" i="99"/>
  <c r="L42" i="99"/>
  <c r="L43" i="99"/>
  <c r="L44" i="99"/>
  <c r="L45" i="99"/>
  <c r="L46" i="99"/>
  <c r="L47" i="99"/>
  <c r="L48" i="99"/>
  <c r="L49" i="99"/>
  <c r="L50" i="99"/>
  <c r="L51" i="99"/>
  <c r="L52" i="99"/>
  <c r="L53" i="99"/>
  <c r="L54" i="99"/>
  <c r="L55" i="99"/>
  <c r="L56" i="99"/>
  <c r="L57" i="99"/>
  <c r="L58" i="99"/>
  <c r="L59" i="99"/>
  <c r="L60" i="99"/>
  <c r="L61" i="99"/>
  <c r="L62" i="99"/>
  <c r="L63" i="99"/>
  <c r="L64" i="99"/>
  <c r="G64" i="101"/>
  <c r="V45" i="101"/>
  <c r="V53" i="102"/>
  <c r="G64" i="103"/>
  <c r="V45" i="103"/>
  <c r="L11" i="104"/>
  <c r="L12" i="104"/>
  <c r="L13" i="104"/>
  <c r="L14" i="104"/>
  <c r="L15" i="104"/>
  <c r="L16" i="104"/>
  <c r="L17" i="104"/>
  <c r="L18" i="104"/>
  <c r="L19" i="104"/>
  <c r="L20" i="104"/>
  <c r="L21" i="104"/>
  <c r="L22" i="104"/>
  <c r="L23" i="104"/>
  <c r="L24" i="104"/>
  <c r="L25" i="104"/>
  <c r="L26" i="104"/>
  <c r="L27" i="104"/>
  <c r="L28" i="104"/>
  <c r="L29" i="104"/>
  <c r="L30" i="104"/>
  <c r="L31" i="104"/>
  <c r="L32" i="104"/>
  <c r="L33" i="104"/>
  <c r="L34" i="104"/>
  <c r="L35" i="104"/>
  <c r="L36" i="104"/>
  <c r="L37" i="104"/>
  <c r="L38" i="104"/>
  <c r="L39" i="104"/>
  <c r="L40" i="104"/>
  <c r="L41" i="104"/>
  <c r="L42" i="104"/>
  <c r="L43" i="104"/>
  <c r="L44" i="104"/>
  <c r="L45" i="104"/>
  <c r="L46" i="104"/>
  <c r="L47" i="104"/>
  <c r="L48" i="104"/>
  <c r="L49" i="104"/>
  <c r="L50" i="104"/>
  <c r="L51" i="104"/>
  <c r="L52" i="104"/>
  <c r="L53" i="104"/>
  <c r="L54" i="104"/>
  <c r="L55" i="104"/>
  <c r="L56" i="104"/>
  <c r="L57" i="104"/>
  <c r="L58" i="104"/>
  <c r="L59" i="104"/>
  <c r="L60" i="104"/>
  <c r="L61" i="104"/>
  <c r="L62" i="104"/>
  <c r="L63" i="104"/>
  <c r="L64" i="104"/>
  <c r="V53" i="103"/>
  <c r="AD103" i="1"/>
  <c r="L4" i="100"/>
  <c r="L5" i="100"/>
  <c r="L6" i="100"/>
  <c r="L7" i="100"/>
  <c r="L8" i="100"/>
  <c r="L9" i="100"/>
  <c r="L10" i="100"/>
  <c r="L11" i="100"/>
  <c r="L12" i="100"/>
  <c r="L13" i="100"/>
  <c r="L14" i="100"/>
  <c r="L15" i="100"/>
  <c r="L16" i="100"/>
  <c r="L17" i="100"/>
  <c r="L18" i="100"/>
  <c r="L19" i="100"/>
  <c r="L20" i="100"/>
  <c r="L21" i="100"/>
  <c r="L22" i="100"/>
  <c r="L23" i="100"/>
  <c r="L24" i="100"/>
  <c r="L25" i="100"/>
  <c r="L26" i="100"/>
  <c r="L27" i="100"/>
  <c r="L28" i="100"/>
  <c r="L29" i="100"/>
  <c r="L30" i="100"/>
  <c r="L31" i="100"/>
  <c r="L32" i="100"/>
  <c r="L33" i="100"/>
  <c r="L34" i="100"/>
  <c r="L35" i="100"/>
  <c r="L36" i="100"/>
  <c r="L37" i="100"/>
  <c r="L38" i="100"/>
  <c r="L39" i="100"/>
  <c r="L40" i="100"/>
  <c r="L41" i="100"/>
  <c r="L42" i="100"/>
  <c r="L43" i="100"/>
  <c r="L44" i="100"/>
  <c r="L45" i="100"/>
  <c r="L46" i="100"/>
  <c r="L47" i="100"/>
  <c r="L48" i="100"/>
  <c r="L49" i="100"/>
  <c r="L50" i="100"/>
  <c r="L51" i="100"/>
  <c r="L52" i="100"/>
  <c r="L53" i="100"/>
  <c r="L54" i="100"/>
  <c r="L55" i="100"/>
  <c r="L56" i="100"/>
  <c r="L57" i="100"/>
  <c r="L58" i="100"/>
  <c r="L59" i="100"/>
  <c r="L60" i="100"/>
  <c r="L61" i="100"/>
  <c r="L62" i="100"/>
  <c r="L63" i="100"/>
  <c r="L64" i="100"/>
  <c r="V53" i="106"/>
  <c r="L4" i="103"/>
  <c r="L5" i="103"/>
  <c r="L6" i="103"/>
  <c r="L7" i="103"/>
  <c r="L8" i="103"/>
  <c r="L9" i="103"/>
  <c r="L10" i="103"/>
  <c r="L11" i="103"/>
  <c r="L12" i="103"/>
  <c r="L13" i="103"/>
  <c r="L14" i="103"/>
  <c r="L15" i="103"/>
  <c r="L16" i="103"/>
  <c r="L17" i="103"/>
  <c r="L18" i="103"/>
  <c r="L19" i="103"/>
  <c r="L20" i="103"/>
  <c r="L21" i="103"/>
  <c r="L22" i="103"/>
  <c r="L23" i="103"/>
  <c r="L24" i="103"/>
  <c r="L25" i="103"/>
  <c r="L26" i="103"/>
  <c r="L27" i="103"/>
  <c r="L28" i="103"/>
  <c r="L29" i="103"/>
  <c r="L30" i="103"/>
  <c r="L31" i="103"/>
  <c r="L32" i="103"/>
  <c r="L33" i="103"/>
  <c r="L34" i="103"/>
  <c r="L35" i="103"/>
  <c r="L36" i="103"/>
  <c r="L37" i="103"/>
  <c r="L38" i="103"/>
  <c r="L39" i="103"/>
  <c r="L40" i="103"/>
  <c r="L41" i="103"/>
  <c r="L42" i="103"/>
  <c r="L43" i="103"/>
  <c r="L44" i="103"/>
  <c r="L45" i="103"/>
  <c r="L46" i="103"/>
  <c r="L47" i="103"/>
  <c r="L48" i="103"/>
  <c r="L49" i="103"/>
  <c r="L50" i="103"/>
  <c r="L51" i="103"/>
  <c r="L52" i="103"/>
  <c r="L53" i="103"/>
  <c r="L54" i="103"/>
  <c r="L55" i="103"/>
  <c r="L56" i="103"/>
  <c r="L57" i="103"/>
  <c r="L58" i="103"/>
  <c r="L59" i="103"/>
  <c r="L60" i="103"/>
  <c r="L61" i="103"/>
  <c r="L62" i="103"/>
  <c r="L63" i="103"/>
  <c r="L64" i="103"/>
  <c r="G64" i="106"/>
  <c r="V45" i="106"/>
  <c r="L4" i="106"/>
  <c r="L5" i="106"/>
  <c r="L6" i="106"/>
  <c r="L7" i="106"/>
  <c r="L8" i="106"/>
  <c r="L9" i="106"/>
  <c r="L10" i="106"/>
  <c r="L11" i="106"/>
  <c r="L12" i="106"/>
  <c r="L13" i="106"/>
  <c r="L14" i="106"/>
  <c r="L15" i="106"/>
  <c r="L16" i="106"/>
  <c r="L17" i="106"/>
  <c r="L18" i="106"/>
  <c r="L19" i="106"/>
  <c r="L20" i="106"/>
  <c r="L21" i="106"/>
  <c r="L22" i="106"/>
  <c r="L23" i="106"/>
  <c r="L24" i="106"/>
  <c r="L25" i="106"/>
  <c r="L26" i="106"/>
  <c r="L27" i="106"/>
  <c r="L28" i="106"/>
  <c r="L29" i="106"/>
  <c r="L30" i="106"/>
  <c r="L31" i="106"/>
  <c r="L32" i="106"/>
  <c r="L33" i="106"/>
  <c r="L34" i="106"/>
  <c r="L35" i="106"/>
  <c r="L36" i="106"/>
  <c r="L37" i="106"/>
  <c r="L38" i="106"/>
  <c r="L39" i="106"/>
  <c r="L40" i="106"/>
  <c r="L41" i="106"/>
  <c r="L42" i="106"/>
  <c r="L43" i="106"/>
  <c r="L44" i="106"/>
  <c r="L45" i="106"/>
  <c r="L46" i="106"/>
  <c r="L47" i="106"/>
  <c r="L48" i="106"/>
  <c r="L49" i="106"/>
  <c r="L50" i="106"/>
  <c r="L51" i="106"/>
  <c r="L52" i="106"/>
  <c r="L53" i="106"/>
  <c r="L54" i="106"/>
  <c r="L55" i="106"/>
  <c r="L56" i="106"/>
  <c r="L57" i="106"/>
  <c r="L58" i="106"/>
  <c r="L59" i="106"/>
  <c r="L60" i="106"/>
  <c r="L61" i="106"/>
  <c r="L62" i="106"/>
  <c r="L63" i="106"/>
  <c r="L64" i="106"/>
  <c r="G64" i="104"/>
  <c r="V45" i="104"/>
  <c r="V53" i="104"/>
  <c r="L5" i="105"/>
  <c r="L6" i="105"/>
  <c r="L7" i="105"/>
  <c r="L8" i="105"/>
  <c r="L9" i="105"/>
  <c r="L10" i="105"/>
  <c r="L11" i="105"/>
  <c r="L12" i="105"/>
  <c r="L13" i="105"/>
  <c r="L14" i="105"/>
  <c r="L15" i="105"/>
  <c r="L16" i="105"/>
  <c r="L17" i="105"/>
  <c r="L18" i="105"/>
  <c r="L19" i="105"/>
  <c r="L20" i="105"/>
  <c r="L21" i="105"/>
  <c r="L22" i="105"/>
  <c r="L23" i="105"/>
  <c r="L24" i="105"/>
  <c r="L25" i="105"/>
  <c r="L26" i="105"/>
  <c r="L27" i="105"/>
  <c r="L28" i="105"/>
  <c r="L29" i="105"/>
  <c r="L30" i="105"/>
  <c r="L31" i="105"/>
  <c r="L32" i="105"/>
  <c r="L33" i="105"/>
  <c r="L34" i="105"/>
  <c r="L35" i="105"/>
  <c r="L36" i="105"/>
  <c r="L37" i="105"/>
  <c r="L38" i="105"/>
  <c r="L39" i="105"/>
  <c r="L40" i="105"/>
  <c r="L41" i="105"/>
  <c r="L42" i="105"/>
  <c r="L43" i="105"/>
  <c r="L44" i="105"/>
  <c r="L45" i="105"/>
  <c r="L46" i="105"/>
  <c r="L47" i="105"/>
  <c r="L48" i="105"/>
  <c r="L49" i="105"/>
  <c r="L50" i="105"/>
  <c r="L51" i="105"/>
  <c r="L52" i="105"/>
  <c r="L53" i="105"/>
  <c r="L54" i="105"/>
  <c r="L55" i="105"/>
  <c r="L56" i="105"/>
  <c r="L57" i="105"/>
  <c r="L58" i="105"/>
  <c r="L59" i="105"/>
  <c r="L60" i="105"/>
  <c r="L61" i="105"/>
  <c r="L62" i="105"/>
  <c r="L63" i="105"/>
  <c r="L64" i="105"/>
  <c r="G64" i="89"/>
  <c r="V45" i="89"/>
  <c r="L4" i="89"/>
  <c r="L5" i="89"/>
  <c r="L6" i="89"/>
  <c r="L7" i="89"/>
  <c r="L8" i="89"/>
  <c r="L9" i="89"/>
  <c r="L10" i="89"/>
  <c r="L11" i="89"/>
  <c r="L12" i="89"/>
  <c r="L13" i="89"/>
  <c r="L14" i="89"/>
  <c r="L15" i="89"/>
  <c r="L16" i="89"/>
  <c r="L17" i="89"/>
  <c r="L18" i="89"/>
  <c r="L19" i="89"/>
  <c r="L20" i="89"/>
  <c r="L21" i="89"/>
  <c r="L22" i="89"/>
  <c r="L23" i="89"/>
  <c r="L24" i="89"/>
  <c r="L25" i="89"/>
  <c r="L26" i="89"/>
  <c r="L27" i="89"/>
  <c r="L28" i="89"/>
  <c r="L29" i="89"/>
  <c r="L30" i="89"/>
  <c r="L31" i="89"/>
  <c r="L32" i="89"/>
  <c r="L33" i="89"/>
  <c r="L34" i="89"/>
  <c r="L35" i="89"/>
  <c r="L36" i="89"/>
  <c r="L37" i="89"/>
  <c r="L38" i="89"/>
  <c r="L39" i="89"/>
  <c r="L40" i="89"/>
  <c r="L41" i="89"/>
  <c r="L42" i="89"/>
  <c r="L43" i="89"/>
  <c r="L44" i="89"/>
  <c r="L45" i="89"/>
  <c r="L46" i="89"/>
  <c r="L47" i="89"/>
  <c r="L48" i="89"/>
  <c r="L49" i="89"/>
  <c r="L50" i="89"/>
  <c r="L51" i="89"/>
  <c r="L52" i="89"/>
  <c r="L53" i="89"/>
  <c r="L54" i="89"/>
  <c r="L55" i="89"/>
  <c r="L56" i="89"/>
  <c r="L57" i="89"/>
  <c r="L58" i="89"/>
  <c r="L59" i="89"/>
  <c r="L60" i="89"/>
  <c r="L61" i="89"/>
  <c r="L62" i="89"/>
  <c r="L63" i="89"/>
  <c r="L64" i="89"/>
  <c r="G64" i="82"/>
  <c r="V45" i="82"/>
  <c r="V53" i="82"/>
  <c r="AD82" i="1"/>
  <c r="G64" i="83"/>
  <c r="V45" i="83"/>
  <c r="V53" i="83"/>
  <c r="AD83" i="1"/>
  <c r="V53" i="85"/>
  <c r="G64" i="85"/>
  <c r="V45" i="85"/>
  <c r="L4" i="86"/>
  <c r="L5" i="86"/>
  <c r="L6" i="86"/>
  <c r="L7" i="86"/>
  <c r="L8" i="86"/>
  <c r="L9" i="86"/>
  <c r="L10" i="86"/>
  <c r="L11" i="86"/>
  <c r="L12" i="86"/>
  <c r="L13" i="86"/>
  <c r="L14" i="86"/>
  <c r="L15" i="86"/>
  <c r="L16" i="86"/>
  <c r="L17" i="86"/>
  <c r="L18" i="86"/>
  <c r="L19" i="86"/>
  <c r="L20" i="86"/>
  <c r="L21" i="86"/>
  <c r="L22" i="86"/>
  <c r="L23" i="86"/>
  <c r="L24" i="86"/>
  <c r="L25" i="86"/>
  <c r="L26" i="86"/>
  <c r="L27" i="86"/>
  <c r="L28" i="86"/>
  <c r="L29" i="86"/>
  <c r="L30" i="86"/>
  <c r="L31" i="86"/>
  <c r="L32" i="86"/>
  <c r="L33" i="86"/>
  <c r="L34" i="86"/>
  <c r="L35" i="86"/>
  <c r="L36" i="86"/>
  <c r="L37" i="86"/>
  <c r="L38" i="86"/>
  <c r="L39" i="86"/>
  <c r="L40" i="86"/>
  <c r="L41" i="86"/>
  <c r="L42" i="86"/>
  <c r="L43" i="86"/>
  <c r="L44" i="86"/>
  <c r="L45" i="86"/>
  <c r="L46" i="86"/>
  <c r="L47" i="86"/>
  <c r="L48" i="86"/>
  <c r="L49" i="86"/>
  <c r="L50" i="86"/>
  <c r="L51" i="86"/>
  <c r="L52" i="86"/>
  <c r="L53" i="86"/>
  <c r="L54" i="86"/>
  <c r="L55" i="86"/>
  <c r="L56" i="86"/>
  <c r="L57" i="86"/>
  <c r="L58" i="86"/>
  <c r="L59" i="86"/>
  <c r="L60" i="86"/>
  <c r="L61" i="86"/>
  <c r="L62" i="86"/>
  <c r="L63" i="86"/>
  <c r="L64" i="86"/>
  <c r="G64" i="86"/>
  <c r="V45" i="86"/>
  <c r="V53" i="86"/>
  <c r="AD86" i="1"/>
  <c r="L4" i="83"/>
  <c r="L5" i="83"/>
  <c r="L6" i="83"/>
  <c r="L7" i="83"/>
  <c r="L8" i="83"/>
  <c r="L9" i="83"/>
  <c r="L10" i="83"/>
  <c r="L11" i="83"/>
  <c r="L12" i="83"/>
  <c r="L13" i="83"/>
  <c r="L14" i="83"/>
  <c r="L15" i="83"/>
  <c r="L16" i="83"/>
  <c r="L17" i="83"/>
  <c r="L18" i="83"/>
  <c r="L19" i="83"/>
  <c r="L20" i="83"/>
  <c r="L21" i="83"/>
  <c r="L22" i="83"/>
  <c r="L23" i="83"/>
  <c r="L24" i="83"/>
  <c r="L25" i="83"/>
  <c r="L26" i="83"/>
  <c r="L27" i="83"/>
  <c r="L28" i="83"/>
  <c r="L29" i="83"/>
  <c r="L30" i="83"/>
  <c r="L31" i="83"/>
  <c r="L32" i="83"/>
  <c r="L33" i="83"/>
  <c r="L34" i="83"/>
  <c r="L35" i="83"/>
  <c r="L36" i="83"/>
  <c r="L37" i="83"/>
  <c r="L38" i="83"/>
  <c r="L39" i="83"/>
  <c r="L40" i="83"/>
  <c r="L41" i="83"/>
  <c r="L42" i="83"/>
  <c r="L43" i="83"/>
  <c r="L44" i="83"/>
  <c r="L45" i="83"/>
  <c r="L46" i="83"/>
  <c r="L47" i="83"/>
  <c r="L48" i="83"/>
  <c r="L49" i="83"/>
  <c r="L50" i="83"/>
  <c r="L51" i="83"/>
  <c r="L52" i="83"/>
  <c r="L53" i="83"/>
  <c r="L54" i="83"/>
  <c r="L55" i="83"/>
  <c r="L56" i="83"/>
  <c r="L57" i="83"/>
  <c r="L58" i="83"/>
  <c r="L59" i="83"/>
  <c r="L60" i="83"/>
  <c r="L61" i="83"/>
  <c r="L62" i="83"/>
  <c r="L63" i="83"/>
  <c r="L64" i="83"/>
  <c r="G64" i="87"/>
  <c r="V45" i="87"/>
  <c r="V53" i="88"/>
  <c r="AD88" i="1"/>
  <c r="L6" i="91"/>
  <c r="L7" i="91"/>
  <c r="L8" i="91"/>
  <c r="L9" i="91"/>
  <c r="L10" i="91"/>
  <c r="L11" i="91"/>
  <c r="L12" i="91"/>
  <c r="L13" i="91"/>
  <c r="L14" i="91"/>
  <c r="L15" i="91"/>
  <c r="L16" i="91"/>
  <c r="L17" i="91"/>
  <c r="L18" i="91"/>
  <c r="L19" i="91"/>
  <c r="L20" i="91"/>
  <c r="L21" i="91"/>
  <c r="L22" i="91"/>
  <c r="L23" i="91"/>
  <c r="L24" i="91"/>
  <c r="L25" i="91"/>
  <c r="L26" i="91"/>
  <c r="L27" i="91"/>
  <c r="L28" i="91"/>
  <c r="L29" i="91"/>
  <c r="L30" i="91"/>
  <c r="L31" i="91"/>
  <c r="L32" i="91"/>
  <c r="L33" i="91"/>
  <c r="L34" i="91"/>
  <c r="L35" i="91"/>
  <c r="L36" i="91"/>
  <c r="L37" i="91"/>
  <c r="L38" i="91"/>
  <c r="L39" i="91"/>
  <c r="L40" i="91"/>
  <c r="L41" i="91"/>
  <c r="L42" i="91"/>
  <c r="L43" i="91"/>
  <c r="L44" i="91"/>
  <c r="L45" i="91"/>
  <c r="L46" i="91"/>
  <c r="L47" i="91"/>
  <c r="L48" i="91"/>
  <c r="L49" i="91"/>
  <c r="L50" i="91"/>
  <c r="L51" i="91"/>
  <c r="L52" i="91"/>
  <c r="L53" i="91"/>
  <c r="L54" i="91"/>
  <c r="L55" i="91"/>
  <c r="L56" i="91"/>
  <c r="L57" i="91"/>
  <c r="L58" i="91"/>
  <c r="L59" i="91"/>
  <c r="L60" i="91"/>
  <c r="L61" i="91"/>
  <c r="L62" i="91"/>
  <c r="L63" i="91"/>
  <c r="L64" i="91"/>
  <c r="V53" i="89"/>
  <c r="G64" i="90"/>
  <c r="V45" i="90"/>
  <c r="V53" i="90"/>
  <c r="AD90" i="1"/>
  <c r="G64" i="91"/>
  <c r="V45" i="91"/>
  <c r="V53" i="91"/>
  <c r="AD91" i="1"/>
  <c r="V53" i="71"/>
  <c r="V53" i="72"/>
  <c r="V53" i="74"/>
  <c r="AD74" i="1"/>
  <c r="L8" i="76"/>
  <c r="L9" i="76"/>
  <c r="L10" i="76"/>
  <c r="L11" i="76"/>
  <c r="L12" i="76"/>
  <c r="L13" i="76"/>
  <c r="L14" i="76"/>
  <c r="L15" i="76"/>
  <c r="L16" i="76"/>
  <c r="L17" i="76"/>
  <c r="L18" i="76"/>
  <c r="L19" i="76"/>
  <c r="L20" i="76"/>
  <c r="L21" i="76"/>
  <c r="L22" i="76"/>
  <c r="L23" i="76"/>
  <c r="L24" i="76"/>
  <c r="L25" i="76"/>
  <c r="L26" i="76"/>
  <c r="L27" i="76"/>
  <c r="L28" i="76"/>
  <c r="L29" i="76"/>
  <c r="L30" i="76"/>
  <c r="L31" i="76"/>
  <c r="L32" i="76"/>
  <c r="L33" i="76"/>
  <c r="L34" i="76"/>
  <c r="L35" i="76"/>
  <c r="L36" i="76"/>
  <c r="L37" i="76"/>
  <c r="L38" i="76"/>
  <c r="L39" i="76"/>
  <c r="L40" i="76"/>
  <c r="L41" i="76"/>
  <c r="L42" i="76"/>
  <c r="L43" i="76"/>
  <c r="L44" i="76"/>
  <c r="L45" i="76"/>
  <c r="L46" i="76"/>
  <c r="L47" i="76"/>
  <c r="L48" i="76"/>
  <c r="L49" i="76"/>
  <c r="L50" i="76"/>
  <c r="L51" i="76"/>
  <c r="L52" i="76"/>
  <c r="L53" i="76"/>
  <c r="L54" i="76"/>
  <c r="L55" i="76"/>
  <c r="L56" i="76"/>
  <c r="L57" i="76"/>
  <c r="L58" i="76"/>
  <c r="L59" i="76"/>
  <c r="L60" i="76"/>
  <c r="L61" i="76"/>
  <c r="L62" i="76"/>
  <c r="L63" i="76"/>
  <c r="L64" i="76"/>
  <c r="L4" i="72"/>
  <c r="L5" i="72"/>
  <c r="L6" i="72"/>
  <c r="L7" i="72"/>
  <c r="L8" i="72"/>
  <c r="L9" i="72"/>
  <c r="L10" i="72"/>
  <c r="L11" i="72"/>
  <c r="L12" i="72"/>
  <c r="L13" i="72"/>
  <c r="L14" i="72"/>
  <c r="L15" i="72"/>
  <c r="L16" i="72"/>
  <c r="L17" i="72"/>
  <c r="L18" i="72"/>
  <c r="L19" i="72"/>
  <c r="L20" i="72"/>
  <c r="L21" i="72"/>
  <c r="L22" i="72"/>
  <c r="L23" i="72"/>
  <c r="L24" i="72"/>
  <c r="L25" i="72"/>
  <c r="L26" i="72"/>
  <c r="L27" i="72"/>
  <c r="L28" i="72"/>
  <c r="L29" i="72"/>
  <c r="L30" i="72"/>
  <c r="L31" i="72"/>
  <c r="L32" i="72"/>
  <c r="L33" i="72"/>
  <c r="L34" i="72"/>
  <c r="L35" i="72"/>
  <c r="L36" i="72"/>
  <c r="L37" i="72"/>
  <c r="L38" i="72"/>
  <c r="L39" i="72"/>
  <c r="L40" i="72"/>
  <c r="L41" i="72"/>
  <c r="L42" i="72"/>
  <c r="L43" i="72"/>
  <c r="L44" i="72"/>
  <c r="L45" i="72"/>
  <c r="L46" i="72"/>
  <c r="L47" i="72"/>
  <c r="L48" i="72"/>
  <c r="L49" i="72"/>
  <c r="L50" i="72"/>
  <c r="L51" i="72"/>
  <c r="L52" i="72"/>
  <c r="L53" i="72"/>
  <c r="L54" i="72"/>
  <c r="L55" i="72"/>
  <c r="L56" i="72"/>
  <c r="L57" i="72"/>
  <c r="L58" i="72"/>
  <c r="L59" i="72"/>
  <c r="L60" i="72"/>
  <c r="L61" i="72"/>
  <c r="L62" i="72"/>
  <c r="L63" i="72"/>
  <c r="L64" i="72"/>
  <c r="G64" i="77"/>
  <c r="V45" i="77"/>
  <c r="V53" i="77"/>
  <c r="L11" i="77"/>
  <c r="L12" i="77"/>
  <c r="L13" i="77"/>
  <c r="L14" i="77"/>
  <c r="L15" i="77"/>
  <c r="L16" i="77"/>
  <c r="L17" i="77"/>
  <c r="L18" i="77"/>
  <c r="L19" i="77"/>
  <c r="L20" i="77"/>
  <c r="L21" i="77"/>
  <c r="L22" i="77"/>
  <c r="L23" i="77"/>
  <c r="L24" i="77"/>
  <c r="L25" i="77"/>
  <c r="L26" i="77"/>
  <c r="L27" i="77"/>
  <c r="L28" i="77"/>
  <c r="L29" i="77"/>
  <c r="L30" i="77"/>
  <c r="L31" i="77"/>
  <c r="L32" i="77"/>
  <c r="L33" i="77"/>
  <c r="L34" i="77"/>
  <c r="L35" i="77"/>
  <c r="L36" i="77"/>
  <c r="L37" i="77"/>
  <c r="L38" i="77"/>
  <c r="L39" i="77"/>
  <c r="L40" i="77"/>
  <c r="L41" i="77"/>
  <c r="L42" i="77"/>
  <c r="L43" i="77"/>
  <c r="L44" i="77"/>
  <c r="L45" i="77"/>
  <c r="L46" i="77"/>
  <c r="L47" i="77"/>
  <c r="L48" i="77"/>
  <c r="L49" i="77"/>
  <c r="L50" i="77"/>
  <c r="L51" i="77"/>
  <c r="L52" i="77"/>
  <c r="L53" i="77"/>
  <c r="L54" i="77"/>
  <c r="L55" i="77"/>
  <c r="L56" i="77"/>
  <c r="L57" i="77"/>
  <c r="L58" i="77"/>
  <c r="L59" i="77"/>
  <c r="L60" i="77"/>
  <c r="L61" i="77"/>
  <c r="L62" i="77"/>
  <c r="L63" i="77"/>
  <c r="L64" i="77"/>
  <c r="G64" i="74"/>
  <c r="V45" i="74"/>
  <c r="L4" i="74"/>
  <c r="L5" i="74"/>
  <c r="L6" i="74"/>
  <c r="L7" i="74"/>
  <c r="L8" i="74"/>
  <c r="L9" i="74"/>
  <c r="L10" i="74"/>
  <c r="L11" i="74"/>
  <c r="L12" i="74"/>
  <c r="L13" i="74"/>
  <c r="L14" i="74"/>
  <c r="L15" i="74"/>
  <c r="L16" i="74"/>
  <c r="L17" i="74"/>
  <c r="L18" i="74"/>
  <c r="L19" i="74"/>
  <c r="L20" i="74"/>
  <c r="L21" i="74"/>
  <c r="L22" i="74"/>
  <c r="L23" i="74"/>
  <c r="L24" i="74"/>
  <c r="L25" i="74"/>
  <c r="L26" i="74"/>
  <c r="L27" i="74"/>
  <c r="L28" i="74"/>
  <c r="L29" i="74"/>
  <c r="L30" i="74"/>
  <c r="L31" i="74"/>
  <c r="L32" i="74"/>
  <c r="L33" i="74"/>
  <c r="L34" i="74"/>
  <c r="L35" i="74"/>
  <c r="L36" i="74"/>
  <c r="L37" i="74"/>
  <c r="L38" i="74"/>
  <c r="L39" i="74"/>
  <c r="L40" i="74"/>
  <c r="L41" i="74"/>
  <c r="L42" i="74"/>
  <c r="L43" i="74"/>
  <c r="L44" i="74"/>
  <c r="L45" i="74"/>
  <c r="L46" i="74"/>
  <c r="L47" i="74"/>
  <c r="L48" i="74"/>
  <c r="L49" i="74"/>
  <c r="L50" i="74"/>
  <c r="L51" i="74"/>
  <c r="L52" i="74"/>
  <c r="L53" i="74"/>
  <c r="L54" i="74"/>
  <c r="L55" i="74"/>
  <c r="L56" i="74"/>
  <c r="L57" i="74"/>
  <c r="L58" i="74"/>
  <c r="L59" i="74"/>
  <c r="L60" i="74"/>
  <c r="L61" i="74"/>
  <c r="L62" i="74"/>
  <c r="L63" i="74"/>
  <c r="L64" i="74"/>
  <c r="G64" i="76"/>
  <c r="V45" i="76"/>
  <c r="V53" i="76"/>
  <c r="AD76" i="1"/>
  <c r="G64" i="73"/>
  <c r="V45" i="73"/>
  <c r="V53" i="73"/>
  <c r="V53" i="80"/>
  <c r="AD80" i="1"/>
  <c r="L15" i="79"/>
  <c r="L16" i="79"/>
  <c r="L17" i="79"/>
  <c r="L18" i="79"/>
  <c r="L19" i="79"/>
  <c r="L20" i="79"/>
  <c r="L21" i="79"/>
  <c r="L22" i="79"/>
  <c r="L23" i="79"/>
  <c r="L24" i="79"/>
  <c r="L25" i="79"/>
  <c r="L26" i="79"/>
  <c r="L27" i="79"/>
  <c r="L28" i="79"/>
  <c r="L29" i="79"/>
  <c r="L30" i="79"/>
  <c r="L31" i="79"/>
  <c r="L32" i="79"/>
  <c r="L33" i="79"/>
  <c r="L34" i="79"/>
  <c r="L35" i="79"/>
  <c r="L36" i="79"/>
  <c r="L37" i="79"/>
  <c r="L38" i="79"/>
  <c r="L39" i="79"/>
  <c r="L40" i="79"/>
  <c r="L41" i="79"/>
  <c r="L42" i="79"/>
  <c r="L43" i="79"/>
  <c r="L44" i="79"/>
  <c r="L45" i="79"/>
  <c r="L46" i="79"/>
  <c r="L47" i="79"/>
  <c r="L48" i="79"/>
  <c r="L49" i="79"/>
  <c r="L50" i="79"/>
  <c r="L51" i="79"/>
  <c r="L52" i="79"/>
  <c r="L53" i="79"/>
  <c r="L54" i="79"/>
  <c r="L55" i="79"/>
  <c r="L56" i="79"/>
  <c r="L57" i="79"/>
  <c r="L58" i="79"/>
  <c r="L59" i="79"/>
  <c r="L60" i="79"/>
  <c r="L61" i="79"/>
  <c r="L62" i="79"/>
  <c r="L63" i="79"/>
  <c r="L64" i="79"/>
  <c r="V53" i="79"/>
  <c r="L6" i="80"/>
  <c r="L7" i="80"/>
  <c r="L8" i="80"/>
  <c r="L9" i="80"/>
  <c r="L10" i="80"/>
  <c r="L11" i="80"/>
  <c r="L12" i="80"/>
  <c r="L13" i="80"/>
  <c r="L14" i="80"/>
  <c r="L15" i="80"/>
  <c r="L16" i="80"/>
  <c r="L17" i="80"/>
  <c r="L18" i="80"/>
  <c r="L19" i="80"/>
  <c r="L20" i="80"/>
  <c r="L21" i="80"/>
  <c r="L22" i="80"/>
  <c r="L23" i="80"/>
  <c r="L24" i="80"/>
  <c r="L25" i="80"/>
  <c r="L26" i="80"/>
  <c r="L27" i="80"/>
  <c r="L28" i="80"/>
  <c r="L29" i="80"/>
  <c r="L30" i="80"/>
  <c r="L31" i="80"/>
  <c r="L32" i="80"/>
  <c r="L33" i="80"/>
  <c r="L34" i="80"/>
  <c r="L35" i="80"/>
  <c r="L36" i="80"/>
  <c r="L37" i="80"/>
  <c r="L38" i="80"/>
  <c r="L39" i="80"/>
  <c r="L40" i="80"/>
  <c r="L41" i="80"/>
  <c r="L42" i="80"/>
  <c r="L43" i="80"/>
  <c r="L44" i="80"/>
  <c r="L45" i="80"/>
  <c r="L46" i="80"/>
  <c r="L47" i="80"/>
  <c r="L48" i="80"/>
  <c r="L49" i="80"/>
  <c r="L50" i="80"/>
  <c r="L51" i="80"/>
  <c r="L52" i="80"/>
  <c r="L53" i="80"/>
  <c r="L54" i="80"/>
  <c r="L55" i="80"/>
  <c r="L56" i="80"/>
  <c r="L57" i="80"/>
  <c r="L58" i="80"/>
  <c r="L59" i="80"/>
  <c r="L60" i="80"/>
  <c r="L61" i="80"/>
  <c r="L62" i="80"/>
  <c r="L63" i="80"/>
  <c r="L64" i="80"/>
  <c r="G64" i="78"/>
  <c r="V45" i="78"/>
  <c r="V53" i="78"/>
  <c r="L4" i="78"/>
  <c r="L5" i="78"/>
  <c r="L6" i="78"/>
  <c r="L7" i="78"/>
  <c r="L8" i="78"/>
  <c r="L9" i="78"/>
  <c r="L10" i="78"/>
  <c r="L11" i="78"/>
  <c r="L12" i="78"/>
  <c r="L13" i="78"/>
  <c r="L14" i="78"/>
  <c r="L15" i="78"/>
  <c r="L16" i="78"/>
  <c r="L17" i="78"/>
  <c r="L18" i="78"/>
  <c r="L19" i="78"/>
  <c r="L20" i="78"/>
  <c r="L21" i="78"/>
  <c r="L22" i="78"/>
  <c r="L23" i="78"/>
  <c r="L24" i="78"/>
  <c r="L25" i="78"/>
  <c r="L26" i="78"/>
  <c r="L27" i="78"/>
  <c r="L28" i="78"/>
  <c r="L29" i="78"/>
  <c r="L30" i="78"/>
  <c r="L31" i="78"/>
  <c r="L32" i="78"/>
  <c r="L33" i="78"/>
  <c r="L34" i="78"/>
  <c r="L35" i="78"/>
  <c r="L36" i="78"/>
  <c r="L37" i="78"/>
  <c r="L38" i="78"/>
  <c r="L39" i="78"/>
  <c r="L40" i="78"/>
  <c r="L41" i="78"/>
  <c r="L42" i="78"/>
  <c r="L43" i="78"/>
  <c r="L44" i="78"/>
  <c r="L45" i="78"/>
  <c r="L46" i="78"/>
  <c r="L47" i="78"/>
  <c r="L48" i="78"/>
  <c r="L49" i="78"/>
  <c r="L50" i="78"/>
  <c r="L51" i="78"/>
  <c r="L52" i="78"/>
  <c r="L53" i="78"/>
  <c r="L54" i="78"/>
  <c r="L55" i="78"/>
  <c r="L56" i="78"/>
  <c r="L57" i="78"/>
  <c r="L58" i="78"/>
  <c r="L59" i="78"/>
  <c r="L60" i="78"/>
  <c r="L61" i="78"/>
  <c r="L62" i="78"/>
  <c r="L63" i="78"/>
  <c r="L64" i="78"/>
  <c r="G64" i="80"/>
  <c r="V45" i="80"/>
  <c r="V53" i="81"/>
  <c r="V53" i="70"/>
  <c r="AD70" i="1"/>
  <c r="G64" i="70"/>
  <c r="V45" i="70"/>
  <c r="L4" i="69"/>
  <c r="L5" i="69"/>
  <c r="L6" i="69"/>
  <c r="L7" i="69"/>
  <c r="L8" i="69"/>
  <c r="L9" i="69"/>
  <c r="L10" i="69"/>
  <c r="L11" i="69"/>
  <c r="L12" i="69"/>
  <c r="L13" i="69"/>
  <c r="L14" i="69"/>
  <c r="L15" i="69"/>
  <c r="L16" i="69"/>
  <c r="L17" i="69"/>
  <c r="L18" i="69"/>
  <c r="L19" i="69"/>
  <c r="L20" i="69"/>
  <c r="L21" i="69"/>
  <c r="L22" i="69"/>
  <c r="L23" i="69"/>
  <c r="L24" i="69"/>
  <c r="L25" i="69"/>
  <c r="L26" i="69"/>
  <c r="L27" i="69"/>
  <c r="L28" i="69"/>
  <c r="L29" i="69"/>
  <c r="L30" i="69"/>
  <c r="L31" i="69"/>
  <c r="L32" i="69"/>
  <c r="L33" i="69"/>
  <c r="L34" i="69"/>
  <c r="L35" i="69"/>
  <c r="L36" i="69"/>
  <c r="L37" i="69"/>
  <c r="L38" i="69"/>
  <c r="L39" i="69"/>
  <c r="L40" i="69"/>
  <c r="L41" i="69"/>
  <c r="L42" i="69"/>
  <c r="L43" i="69"/>
  <c r="L44" i="69"/>
  <c r="L45" i="69"/>
  <c r="L46" i="69"/>
  <c r="L47" i="69"/>
  <c r="L48" i="69"/>
  <c r="L49" i="69"/>
  <c r="L50" i="69"/>
  <c r="L51" i="69"/>
  <c r="L52" i="69"/>
  <c r="L53" i="69"/>
  <c r="L54" i="69"/>
  <c r="L55" i="69"/>
  <c r="L56" i="69"/>
  <c r="L57" i="69"/>
  <c r="L58" i="69"/>
  <c r="L59" i="69"/>
  <c r="L60" i="69"/>
  <c r="L61" i="69"/>
  <c r="L62" i="69"/>
  <c r="L63" i="69"/>
  <c r="L64" i="69"/>
  <c r="G64" i="68"/>
  <c r="V45" i="68"/>
  <c r="V53" i="67"/>
  <c r="K54" i="1"/>
  <c r="V45" i="49"/>
  <c r="V53" i="49"/>
  <c r="AD54" i="1"/>
  <c r="L5" i="59"/>
  <c r="L6" i="59"/>
  <c r="L7" i="59"/>
  <c r="L8" i="59"/>
  <c r="L9" i="59"/>
  <c r="L10" i="59"/>
  <c r="L11" i="59"/>
  <c r="L12" i="59"/>
  <c r="L13" i="59"/>
  <c r="L14" i="59"/>
  <c r="L15" i="59"/>
  <c r="L16" i="59"/>
  <c r="L17" i="59"/>
  <c r="L18" i="59"/>
  <c r="L19" i="59"/>
  <c r="L20" i="59"/>
  <c r="L21" i="59"/>
  <c r="L22" i="59"/>
  <c r="L23" i="59"/>
  <c r="L24" i="59"/>
  <c r="L25" i="59"/>
  <c r="L26" i="59"/>
  <c r="L27" i="59"/>
  <c r="L28" i="59"/>
  <c r="L29" i="59"/>
  <c r="L30" i="59"/>
  <c r="L31" i="59"/>
  <c r="L32" i="59"/>
  <c r="L33" i="59"/>
  <c r="L34" i="59"/>
  <c r="L35" i="59"/>
  <c r="L36" i="59"/>
  <c r="L37" i="59"/>
  <c r="L38" i="59"/>
  <c r="L39" i="59"/>
  <c r="L40" i="59"/>
  <c r="L41" i="59"/>
  <c r="L42" i="59"/>
  <c r="L43" i="59"/>
  <c r="L44" i="59"/>
  <c r="L45" i="59"/>
  <c r="L46" i="59"/>
  <c r="L47" i="59"/>
  <c r="L48" i="59"/>
  <c r="L49" i="59"/>
  <c r="L50" i="59"/>
  <c r="L51" i="59"/>
  <c r="L52" i="59"/>
  <c r="L53" i="59"/>
  <c r="L54" i="59"/>
  <c r="L55" i="59"/>
  <c r="L56" i="59"/>
  <c r="L57" i="59"/>
  <c r="L58" i="59"/>
  <c r="L59" i="59"/>
  <c r="L60" i="59"/>
  <c r="L61" i="59"/>
  <c r="L62" i="59"/>
  <c r="L63" i="59"/>
  <c r="L64" i="59"/>
  <c r="L63" i="1"/>
  <c r="AD98" i="1"/>
  <c r="AD73" i="1"/>
  <c r="AD106" i="1"/>
  <c r="AD89" i="1"/>
  <c r="AD96" i="1"/>
  <c r="AD99" i="1"/>
  <c r="AD71" i="1"/>
  <c r="AD104" i="1"/>
  <c r="AD92" i="1"/>
  <c r="AD63" i="1"/>
  <c r="AD67" i="1"/>
  <c r="V53" i="75"/>
  <c r="AD75" i="1"/>
  <c r="V53" i="69"/>
  <c r="AD69" i="1"/>
  <c r="V53" i="48"/>
  <c r="AD55" i="1"/>
  <c r="AD79" i="1"/>
  <c r="AD102" i="1"/>
  <c r="AD77" i="1"/>
  <c r="AD81" i="1"/>
  <c r="AD58" i="1"/>
  <c r="V53" i="95"/>
  <c r="AD85" i="1"/>
  <c r="AD78" i="1"/>
  <c r="AD87" i="1"/>
  <c r="AD95" i="1"/>
  <c r="AD105" i="1"/>
  <c r="AD100" i="1"/>
  <c r="AD72" i="1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21" i="1"/>
  <c r="V41" i="15"/>
  <c r="T21" i="1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61" i="14"/>
  <c r="L62" i="14"/>
  <c r="L63" i="14"/>
  <c r="L64" i="14"/>
  <c r="L22" i="1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26" i="1"/>
  <c r="V41" i="9"/>
  <c r="T27" i="1"/>
  <c r="V41" i="12"/>
  <c r="T24" i="1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24" i="1"/>
  <c r="G64" i="9"/>
  <c r="V45" i="10"/>
  <c r="V53" i="10"/>
  <c r="AD26" i="1"/>
  <c r="V41" i="13"/>
  <c r="T23" i="1"/>
  <c r="G64" i="13"/>
  <c r="K23" i="1"/>
  <c r="G64" i="15"/>
  <c r="K21" i="1"/>
  <c r="L4" i="4"/>
  <c r="L5" i="4"/>
  <c r="V45" i="9"/>
  <c r="V53" i="9"/>
  <c r="AD27" i="1"/>
  <c r="K27" i="1"/>
  <c r="S10" i="107"/>
  <c r="AE97" i="1"/>
  <c r="AE52" i="1"/>
  <c r="AE50" i="1"/>
  <c r="AE69" i="1"/>
  <c r="AE92" i="1"/>
  <c r="AE103" i="1"/>
  <c r="AE91" i="1"/>
  <c r="AE87" i="1"/>
  <c r="AE73" i="1"/>
  <c r="AE89" i="1"/>
  <c r="AE61" i="1"/>
  <c r="AE62" i="1"/>
  <c r="AE13" i="1"/>
  <c r="AE68" i="1"/>
  <c r="AE76" i="1"/>
  <c r="AE84" i="1"/>
  <c r="AE65" i="1"/>
  <c r="AE58" i="1"/>
  <c r="AE60" i="1"/>
  <c r="AE71" i="1"/>
  <c r="AE75" i="1"/>
  <c r="AE78" i="1"/>
  <c r="AE80" i="1"/>
  <c r="AE83" i="1"/>
  <c r="AE85" i="1"/>
  <c r="AE94" i="1"/>
  <c r="AE96" i="1"/>
  <c r="AE98" i="1"/>
  <c r="AE100" i="1"/>
  <c r="AE101" i="1"/>
  <c r="AE106" i="1"/>
  <c r="AE59" i="1"/>
  <c r="AE57" i="1"/>
  <c r="AE64" i="1"/>
  <c r="AE41" i="1"/>
  <c r="AE55" i="1"/>
  <c r="AE67" i="1"/>
  <c r="AE70" i="1"/>
  <c r="AE72" i="1"/>
  <c r="AE74" i="1"/>
  <c r="AE79" i="1"/>
  <c r="AE82" i="1"/>
  <c r="AE86" i="1"/>
  <c r="AE88" i="1"/>
  <c r="AE90" i="1"/>
  <c r="AE93" i="1"/>
  <c r="AE95" i="1"/>
  <c r="AE99" i="1"/>
  <c r="AE102" i="1"/>
  <c r="AE53" i="1"/>
  <c r="AE81" i="1"/>
  <c r="AE51" i="1"/>
  <c r="AE26" i="1"/>
  <c r="AE77" i="1"/>
  <c r="AE105" i="1"/>
  <c r="AE27" i="1"/>
  <c r="V52" i="13"/>
  <c r="V53" i="13"/>
  <c r="AD23" i="1"/>
  <c r="M23" i="1"/>
  <c r="M22" i="1"/>
  <c r="V52" i="14"/>
  <c r="V53" i="14"/>
  <c r="AD22" i="1"/>
  <c r="B49" i="111"/>
  <c r="D49" i="111"/>
  <c r="N55" i="107"/>
  <c r="O55" i="107"/>
  <c r="U55" i="107"/>
  <c r="V55" i="107"/>
  <c r="U90" i="107"/>
  <c r="V90" i="107"/>
  <c r="U72" i="107"/>
  <c r="V72" i="107"/>
  <c r="N102" i="107"/>
  <c r="O102" i="107"/>
  <c r="U74" i="107"/>
  <c r="V74" i="107"/>
  <c r="U111" i="107"/>
  <c r="V111" i="107"/>
  <c r="U110" i="107"/>
  <c r="V110" i="107"/>
  <c r="N71" i="107"/>
  <c r="O71" i="107"/>
  <c r="U27" i="107"/>
  <c r="V27" i="107"/>
  <c r="N90" i="107"/>
  <c r="O90" i="107"/>
  <c r="L24" i="46"/>
  <c r="L25" i="46"/>
  <c r="L26" i="46"/>
  <c r="L27" i="46"/>
  <c r="L28" i="46"/>
  <c r="L29" i="46"/>
  <c r="L30" i="46"/>
  <c r="L31" i="46"/>
  <c r="L32" i="46"/>
  <c r="L33" i="46"/>
  <c r="L34" i="46"/>
  <c r="L35" i="46"/>
  <c r="L36" i="46"/>
  <c r="L37" i="46"/>
  <c r="L38" i="46"/>
  <c r="L39" i="46"/>
  <c r="L40" i="46"/>
  <c r="L41" i="46"/>
  <c r="L42" i="46"/>
  <c r="L43" i="46"/>
  <c r="L44" i="46"/>
  <c r="L45" i="46"/>
  <c r="L46" i="46"/>
  <c r="L47" i="46"/>
  <c r="L48" i="46"/>
  <c r="L49" i="46"/>
  <c r="L50" i="46"/>
  <c r="L51" i="46"/>
  <c r="L52" i="46"/>
  <c r="L53" i="46"/>
  <c r="L54" i="46"/>
  <c r="L55" i="46"/>
  <c r="L56" i="46"/>
  <c r="L57" i="46"/>
  <c r="L58" i="46"/>
  <c r="L59" i="46"/>
  <c r="L60" i="46"/>
  <c r="L61" i="46"/>
  <c r="L62" i="46"/>
  <c r="L63" i="46"/>
  <c r="L64" i="46"/>
  <c r="L49" i="1"/>
  <c r="G64" i="46"/>
  <c r="K49" i="1"/>
  <c r="N74" i="107"/>
  <c r="O74" i="107"/>
  <c r="S49" i="1"/>
  <c r="L21" i="39"/>
  <c r="L22" i="39"/>
  <c r="L23" i="39"/>
  <c r="L24" i="39"/>
  <c r="L25" i="39"/>
  <c r="L26" i="39"/>
  <c r="L27" i="39"/>
  <c r="L28" i="39"/>
  <c r="V52" i="11"/>
  <c r="M25" i="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25" i="1"/>
  <c r="AE25" i="1"/>
  <c r="V45" i="11"/>
  <c r="V41" i="26"/>
  <c r="T35" i="1"/>
  <c r="L15" i="38"/>
  <c r="L16" i="38"/>
  <c r="L17" i="38"/>
  <c r="L18" i="38"/>
  <c r="L19" i="38"/>
  <c r="L20" i="38"/>
  <c r="L21" i="38"/>
  <c r="L22" i="38"/>
  <c r="L23" i="38"/>
  <c r="L24" i="38"/>
  <c r="L25" i="38"/>
  <c r="L26" i="38"/>
  <c r="L27" i="38"/>
  <c r="L28" i="38"/>
  <c r="B35" i="111"/>
  <c r="D35" i="111"/>
  <c r="V1" i="18"/>
  <c r="N18" i="1"/>
  <c r="V41" i="37"/>
  <c r="T44" i="1"/>
  <c r="J44" i="1"/>
  <c r="V41" i="38"/>
  <c r="T43" i="1"/>
  <c r="B36" i="110"/>
  <c r="L13" i="37"/>
  <c r="L14" i="37"/>
  <c r="L15" i="37"/>
  <c r="L16" i="37"/>
  <c r="L17" i="37"/>
  <c r="L18" i="37"/>
  <c r="L19" i="37"/>
  <c r="L20" i="37"/>
  <c r="L21" i="37"/>
  <c r="L22" i="37"/>
  <c r="L23" i="37"/>
  <c r="L24" i="37"/>
  <c r="L25" i="37"/>
  <c r="L26" i="37"/>
  <c r="L27" i="37"/>
  <c r="L28" i="37"/>
  <c r="G64" i="38"/>
  <c r="V45" i="38"/>
  <c r="V52" i="38"/>
  <c r="V53" i="38"/>
  <c r="AD43" i="1"/>
  <c r="N37" i="1"/>
  <c r="V1" i="27"/>
  <c r="V1" i="28"/>
  <c r="N33" i="1"/>
  <c r="V1" i="29"/>
  <c r="N32" i="1"/>
  <c r="V41" i="18"/>
  <c r="T18" i="1"/>
  <c r="V1" i="20"/>
  <c r="N10" i="1"/>
  <c r="V41" i="39"/>
  <c r="T42" i="1"/>
  <c r="G64" i="42"/>
  <c r="K39" i="1"/>
  <c r="G64" i="32"/>
  <c r="K29" i="1"/>
  <c r="V45" i="13"/>
  <c r="V41" i="16"/>
  <c r="T20" i="1"/>
  <c r="AE20" i="1"/>
  <c r="N80" i="107"/>
  <c r="O80" i="107"/>
  <c r="N73" i="107"/>
  <c r="O73" i="107"/>
  <c r="U73" i="107"/>
  <c r="V73" i="107"/>
  <c r="N72" i="107"/>
  <c r="O72" i="107"/>
  <c r="U71" i="107"/>
  <c r="V71" i="107"/>
  <c r="N67" i="107"/>
  <c r="O67" i="107"/>
  <c r="B43" i="111"/>
  <c r="D43" i="111"/>
  <c r="J42" i="1"/>
  <c r="AE22" i="1"/>
  <c r="V41" i="21"/>
  <c r="T15" i="1"/>
  <c r="G64" i="34"/>
  <c r="K47" i="1"/>
  <c r="J29" i="1"/>
  <c r="G64" i="20"/>
  <c r="K16" i="1"/>
  <c r="V45" i="20"/>
  <c r="V53" i="20"/>
  <c r="AD16" i="1"/>
  <c r="J10" i="1"/>
  <c r="R7" i="22"/>
  <c r="V44" i="22"/>
  <c r="R14" i="1"/>
  <c r="R40" i="22"/>
  <c r="V45" i="22"/>
  <c r="S44" i="1"/>
  <c r="G64" i="47"/>
  <c r="V45" i="47"/>
  <c r="V53" i="47"/>
  <c r="AD48" i="1"/>
  <c r="V41" i="47"/>
  <c r="T48" i="1"/>
  <c r="J48" i="1"/>
  <c r="N45" i="1"/>
  <c r="V41" i="25"/>
  <c r="T36" i="1"/>
  <c r="V41" i="28"/>
  <c r="T33" i="1"/>
  <c r="L8" i="31"/>
  <c r="L9" i="31"/>
  <c r="L10" i="31"/>
  <c r="L11" i="31"/>
  <c r="L12" i="31"/>
  <c r="L13" i="31"/>
  <c r="L14" i="31"/>
  <c r="L15" i="31"/>
  <c r="L16" i="31"/>
  <c r="L17" i="31"/>
  <c r="L18" i="31"/>
  <c r="L19" i="31"/>
  <c r="L20" i="31"/>
  <c r="L21" i="31"/>
  <c r="L22" i="31"/>
  <c r="L23" i="31"/>
  <c r="L24" i="31"/>
  <c r="L25" i="31"/>
  <c r="L26" i="31"/>
  <c r="L27" i="31"/>
  <c r="L28" i="31"/>
  <c r="L29" i="31"/>
  <c r="L30" i="31"/>
  <c r="L31" i="31"/>
  <c r="L32" i="31"/>
  <c r="L33" i="31"/>
  <c r="L34" i="31"/>
  <c r="L35" i="31"/>
  <c r="L36" i="31"/>
  <c r="L37" i="31"/>
  <c r="L38" i="31"/>
  <c r="L39" i="31"/>
  <c r="L40" i="31"/>
  <c r="L41" i="31"/>
  <c r="L42" i="31"/>
  <c r="L43" i="31"/>
  <c r="L44" i="31"/>
  <c r="L45" i="31"/>
  <c r="L46" i="31"/>
  <c r="L47" i="31"/>
  <c r="L48" i="31"/>
  <c r="L49" i="31"/>
  <c r="L50" i="31"/>
  <c r="L51" i="31"/>
  <c r="L52" i="31"/>
  <c r="L53" i="31"/>
  <c r="L54" i="31"/>
  <c r="L55" i="31"/>
  <c r="L56" i="31"/>
  <c r="L57" i="31"/>
  <c r="L58" i="31"/>
  <c r="L59" i="31"/>
  <c r="L60" i="31"/>
  <c r="L61" i="31"/>
  <c r="L62" i="31"/>
  <c r="L63" i="31"/>
  <c r="L64" i="31"/>
  <c r="L30" i="1"/>
  <c r="V1" i="15"/>
  <c r="V41" i="17"/>
  <c r="T19" i="1"/>
  <c r="J19" i="1"/>
  <c r="G64" i="19"/>
  <c r="K17" i="1"/>
  <c r="V1" i="4"/>
  <c r="S24" i="1"/>
  <c r="S23" i="1"/>
  <c r="AE23" i="1"/>
  <c r="L7" i="34"/>
  <c r="L8" i="34"/>
  <c r="L9" i="34"/>
  <c r="L10" i="34"/>
  <c r="L11" i="34"/>
  <c r="L12" i="34"/>
  <c r="L13" i="34"/>
  <c r="L14" i="34"/>
  <c r="L15" i="34"/>
  <c r="L16" i="34"/>
  <c r="L17" i="34"/>
  <c r="L18" i="34"/>
  <c r="L19" i="34"/>
  <c r="L20" i="34"/>
  <c r="L21" i="34"/>
  <c r="L22" i="34"/>
  <c r="L23" i="34"/>
  <c r="L24" i="34"/>
  <c r="L25" i="34"/>
  <c r="L26" i="34"/>
  <c r="L27" i="34"/>
  <c r="L28" i="34"/>
  <c r="L29" i="34"/>
  <c r="L30" i="34"/>
  <c r="L31" i="34"/>
  <c r="L32" i="34"/>
  <c r="L33" i="34"/>
  <c r="L34" i="34"/>
  <c r="L35" i="34"/>
  <c r="L36" i="34"/>
  <c r="L37" i="34"/>
  <c r="L38" i="34"/>
  <c r="L39" i="34"/>
  <c r="L40" i="34"/>
  <c r="L41" i="34"/>
  <c r="L42" i="34"/>
  <c r="L43" i="34"/>
  <c r="L44" i="34"/>
  <c r="L45" i="34"/>
  <c r="L46" i="34"/>
  <c r="L47" i="34"/>
  <c r="L48" i="34"/>
  <c r="L49" i="34"/>
  <c r="L50" i="34"/>
  <c r="L51" i="34"/>
  <c r="L52" i="34"/>
  <c r="L53" i="34"/>
  <c r="L54" i="34"/>
  <c r="L55" i="34"/>
  <c r="L56" i="34"/>
  <c r="L57" i="34"/>
  <c r="L58" i="34"/>
  <c r="L59" i="34"/>
  <c r="L60" i="34"/>
  <c r="L61" i="34"/>
  <c r="L62" i="34"/>
  <c r="L63" i="34"/>
  <c r="L64" i="34"/>
  <c r="L47" i="1"/>
  <c r="V41" i="34"/>
  <c r="T47" i="1"/>
  <c r="AE47" i="1"/>
  <c r="G64" i="35"/>
  <c r="K46" i="1"/>
  <c r="V41" i="42"/>
  <c r="T39" i="1"/>
  <c r="V1" i="24"/>
  <c r="J37" i="1"/>
  <c r="G64" i="24"/>
  <c r="V45" i="24"/>
  <c r="V53" i="24"/>
  <c r="AD37" i="1"/>
  <c r="V41" i="27"/>
  <c r="T34" i="1"/>
  <c r="V41" i="30"/>
  <c r="T31" i="1"/>
  <c r="J31" i="1"/>
  <c r="V1" i="31"/>
  <c r="L7" i="32"/>
  <c r="L8" i="32"/>
  <c r="L9" i="32"/>
  <c r="L10" i="32"/>
  <c r="L11" i="32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6" i="32"/>
  <c r="L27" i="32"/>
  <c r="L28" i="32"/>
  <c r="L29" i="32"/>
  <c r="L30" i="32"/>
  <c r="L31" i="32"/>
  <c r="L32" i="32"/>
  <c r="L33" i="32"/>
  <c r="L34" i="32"/>
  <c r="L35" i="32"/>
  <c r="L36" i="32"/>
  <c r="L37" i="32"/>
  <c r="L38" i="32"/>
  <c r="L39" i="32"/>
  <c r="L40" i="32"/>
  <c r="L41" i="32"/>
  <c r="L42" i="32"/>
  <c r="L43" i="32"/>
  <c r="L44" i="32"/>
  <c r="L45" i="32"/>
  <c r="L46" i="32"/>
  <c r="L47" i="32"/>
  <c r="L48" i="32"/>
  <c r="L49" i="32"/>
  <c r="L50" i="32"/>
  <c r="L51" i="32"/>
  <c r="L52" i="32"/>
  <c r="L53" i="32"/>
  <c r="L54" i="32"/>
  <c r="L55" i="32"/>
  <c r="L56" i="32"/>
  <c r="L57" i="32"/>
  <c r="L58" i="32"/>
  <c r="L59" i="32"/>
  <c r="L60" i="32"/>
  <c r="L61" i="32"/>
  <c r="L62" i="32"/>
  <c r="L63" i="32"/>
  <c r="L64" i="32"/>
  <c r="L29" i="1"/>
  <c r="G64" i="33"/>
  <c r="V45" i="33"/>
  <c r="V53" i="33"/>
  <c r="AD28" i="1"/>
  <c r="V41" i="33"/>
  <c r="T28" i="1"/>
  <c r="AE28" i="1"/>
  <c r="J28" i="1"/>
  <c r="G64" i="16"/>
  <c r="K20" i="1"/>
  <c r="V41" i="5"/>
  <c r="T10" i="1"/>
  <c r="V1" i="36"/>
  <c r="G64" i="36"/>
  <c r="V45" i="36"/>
  <c r="V53" i="36"/>
  <c r="AD45" i="1"/>
  <c r="V1" i="25"/>
  <c r="L6" i="25"/>
  <c r="L7" i="25"/>
  <c r="L8" i="25"/>
  <c r="L9" i="25"/>
  <c r="L10" i="25"/>
  <c r="L11" i="25"/>
  <c r="L12" i="25"/>
  <c r="L13" i="25"/>
  <c r="L14" i="25"/>
  <c r="L15" i="25"/>
  <c r="L16" i="25"/>
  <c r="L17" i="25"/>
  <c r="L18" i="25"/>
  <c r="L19" i="25"/>
  <c r="L20" i="25"/>
  <c r="L21" i="25"/>
  <c r="L22" i="25"/>
  <c r="L23" i="25"/>
  <c r="L24" i="25"/>
  <c r="L25" i="25"/>
  <c r="L26" i="25"/>
  <c r="L27" i="25"/>
  <c r="L28" i="25"/>
  <c r="V41" i="35"/>
  <c r="T46" i="1"/>
  <c r="V41" i="23"/>
  <c r="T38" i="1"/>
  <c r="AE38" i="1"/>
  <c r="B38" i="111"/>
  <c r="D38" i="111"/>
  <c r="G64" i="23"/>
  <c r="K38" i="1"/>
  <c r="L6" i="24"/>
  <c r="L7" i="24"/>
  <c r="L8" i="24"/>
  <c r="L9" i="24"/>
  <c r="L10" i="24"/>
  <c r="L11" i="24"/>
  <c r="L12" i="24"/>
  <c r="L13" i="24"/>
  <c r="L14" i="24"/>
  <c r="L15" i="24"/>
  <c r="L16" i="24"/>
  <c r="L17" i="24"/>
  <c r="L18" i="24"/>
  <c r="L19" i="24"/>
  <c r="L20" i="24"/>
  <c r="L21" i="24"/>
  <c r="L22" i="24"/>
  <c r="L23" i="24"/>
  <c r="L24" i="24"/>
  <c r="L25" i="24"/>
  <c r="L26" i="24"/>
  <c r="L27" i="24"/>
  <c r="L28" i="24"/>
  <c r="L29" i="24"/>
  <c r="L30" i="24"/>
  <c r="L31" i="24"/>
  <c r="L32" i="24"/>
  <c r="L33" i="24"/>
  <c r="L34" i="24"/>
  <c r="L35" i="24"/>
  <c r="L36" i="24"/>
  <c r="L37" i="24"/>
  <c r="L38" i="24"/>
  <c r="L39" i="24"/>
  <c r="L40" i="24"/>
  <c r="L41" i="24"/>
  <c r="L42" i="24"/>
  <c r="L43" i="24"/>
  <c r="L44" i="24"/>
  <c r="L45" i="24"/>
  <c r="L46" i="24"/>
  <c r="L47" i="24"/>
  <c r="L48" i="24"/>
  <c r="L49" i="24"/>
  <c r="L50" i="24"/>
  <c r="L51" i="24"/>
  <c r="L52" i="24"/>
  <c r="L53" i="24"/>
  <c r="L54" i="24"/>
  <c r="L55" i="24"/>
  <c r="L56" i="24"/>
  <c r="L57" i="24"/>
  <c r="L58" i="24"/>
  <c r="L59" i="24"/>
  <c r="L60" i="24"/>
  <c r="L61" i="24"/>
  <c r="L62" i="24"/>
  <c r="L63" i="24"/>
  <c r="L64" i="24"/>
  <c r="L37" i="1"/>
  <c r="N30" i="1"/>
  <c r="V41" i="32"/>
  <c r="T29" i="1"/>
  <c r="L6" i="33"/>
  <c r="L7" i="33"/>
  <c r="L8" i="33"/>
  <c r="L9" i="33"/>
  <c r="L10" i="33"/>
  <c r="L11" i="33"/>
  <c r="L12" i="33"/>
  <c r="L13" i="33"/>
  <c r="L14" i="33"/>
  <c r="L15" i="33"/>
  <c r="L16" i="33"/>
  <c r="L17" i="33"/>
  <c r="L18" i="33"/>
  <c r="L19" i="33"/>
  <c r="L20" i="33"/>
  <c r="L21" i="33"/>
  <c r="L22" i="33"/>
  <c r="L23" i="33"/>
  <c r="L24" i="33"/>
  <c r="L25" i="33"/>
  <c r="L26" i="33"/>
  <c r="L27" i="33"/>
  <c r="L28" i="33"/>
  <c r="L29" i="33"/>
  <c r="L30" i="33"/>
  <c r="L31" i="33"/>
  <c r="L32" i="33"/>
  <c r="L33" i="33"/>
  <c r="L34" i="33"/>
  <c r="L35" i="33"/>
  <c r="L36" i="33"/>
  <c r="L37" i="33"/>
  <c r="L38" i="33"/>
  <c r="L39" i="33"/>
  <c r="L40" i="33"/>
  <c r="L41" i="33"/>
  <c r="L42" i="33"/>
  <c r="L43" i="33"/>
  <c r="L44" i="33"/>
  <c r="L45" i="33"/>
  <c r="L46" i="33"/>
  <c r="L47" i="33"/>
  <c r="L48" i="33"/>
  <c r="L49" i="33"/>
  <c r="L50" i="33"/>
  <c r="L51" i="33"/>
  <c r="L52" i="33"/>
  <c r="L53" i="33"/>
  <c r="L54" i="33"/>
  <c r="L55" i="33"/>
  <c r="L56" i="33"/>
  <c r="L57" i="33"/>
  <c r="L58" i="33"/>
  <c r="L59" i="33"/>
  <c r="L60" i="33"/>
  <c r="L61" i="33"/>
  <c r="L62" i="33"/>
  <c r="L63" i="33"/>
  <c r="L64" i="33"/>
  <c r="L28" i="1"/>
  <c r="N21" i="1"/>
  <c r="V45" i="15"/>
  <c r="V53" i="15"/>
  <c r="AD21" i="1"/>
  <c r="L6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57" i="16"/>
  <c r="L58" i="16"/>
  <c r="L59" i="16"/>
  <c r="L60" i="16"/>
  <c r="L61" i="16"/>
  <c r="L62" i="16"/>
  <c r="L63" i="16"/>
  <c r="L64" i="16"/>
  <c r="L20" i="1"/>
  <c r="V41" i="19"/>
  <c r="T17" i="1"/>
  <c r="N16" i="1"/>
  <c r="L6" i="21"/>
  <c r="L7" i="21"/>
  <c r="L8" i="21"/>
  <c r="L9" i="21"/>
  <c r="L10" i="21"/>
  <c r="L11" i="21"/>
  <c r="L12" i="21"/>
  <c r="V1" i="22"/>
  <c r="N14" i="1"/>
  <c r="J12" i="1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N11" i="1"/>
  <c r="V41" i="6"/>
  <c r="T11" i="1"/>
  <c r="G64" i="6"/>
  <c r="V45" i="6"/>
  <c r="V53" i="6"/>
  <c r="AD11" i="1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V41" i="4"/>
  <c r="T9" i="1"/>
  <c r="N36" i="1"/>
  <c r="V1" i="6"/>
  <c r="V1" i="16"/>
  <c r="N27" i="1"/>
  <c r="N51" i="1"/>
  <c r="V1" i="37"/>
  <c r="V1" i="32"/>
  <c r="V1" i="33"/>
  <c r="V1" i="44"/>
  <c r="V1" i="13"/>
  <c r="N44" i="1"/>
  <c r="N35" i="1"/>
  <c r="N29" i="1"/>
  <c r="N52" i="1"/>
  <c r="V1" i="3"/>
  <c r="V41" i="2"/>
  <c r="T7" i="1"/>
  <c r="D67" i="108"/>
  <c r="D24" i="109"/>
  <c r="D12" i="109"/>
  <c r="D44" i="109"/>
  <c r="D64" i="109"/>
  <c r="D56" i="109"/>
  <c r="D14" i="109"/>
  <c r="D59" i="109"/>
  <c r="D36" i="109"/>
  <c r="D23" i="109"/>
  <c r="D10" i="109"/>
  <c r="D45" i="109"/>
  <c r="D61" i="109"/>
  <c r="D34" i="109"/>
  <c r="D22" i="109"/>
  <c r="D8" i="109"/>
  <c r="D47" i="109"/>
  <c r="D58" i="109"/>
  <c r="D32" i="109"/>
  <c r="D20" i="109"/>
  <c r="D7" i="109"/>
  <c r="D63" i="109"/>
  <c r="D55" i="109"/>
  <c r="D31" i="109"/>
  <c r="D18" i="109"/>
  <c r="D37" i="109"/>
  <c r="D60" i="109"/>
  <c r="D30" i="109"/>
  <c r="D16" i="109"/>
  <c r="D39" i="109"/>
  <c r="D49" i="109"/>
  <c r="D65" i="109"/>
  <c r="D57" i="109"/>
  <c r="D28" i="109"/>
  <c r="D15" i="109"/>
  <c r="D41" i="109"/>
  <c r="D62" i="109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32" i="47"/>
  <c r="L33" i="47"/>
  <c r="L34" i="47"/>
  <c r="L35" i="47"/>
  <c r="L36" i="47"/>
  <c r="L37" i="47"/>
  <c r="L38" i="47"/>
  <c r="L39" i="47"/>
  <c r="L40" i="47"/>
  <c r="L41" i="47"/>
  <c r="L42" i="47"/>
  <c r="L43" i="47"/>
  <c r="L44" i="47"/>
  <c r="L45" i="47"/>
  <c r="L46" i="47"/>
  <c r="L47" i="47"/>
  <c r="L48" i="47"/>
  <c r="L49" i="47"/>
  <c r="L50" i="47"/>
  <c r="L51" i="47"/>
  <c r="L52" i="47"/>
  <c r="L53" i="47"/>
  <c r="L54" i="47"/>
  <c r="L55" i="47"/>
  <c r="L56" i="47"/>
  <c r="L57" i="47"/>
  <c r="L58" i="47"/>
  <c r="L59" i="47"/>
  <c r="L60" i="47"/>
  <c r="L61" i="47"/>
  <c r="L62" i="47"/>
  <c r="L63" i="47"/>
  <c r="L64" i="47"/>
  <c r="L48" i="1"/>
  <c r="J47" i="1"/>
  <c r="L5" i="36"/>
  <c r="L6" i="36"/>
  <c r="L7" i="36"/>
  <c r="L8" i="36"/>
  <c r="L9" i="36"/>
  <c r="L10" i="36"/>
  <c r="L11" i="36"/>
  <c r="L12" i="36"/>
  <c r="L13" i="36"/>
  <c r="L14" i="36"/>
  <c r="L15" i="36"/>
  <c r="L16" i="36"/>
  <c r="L17" i="36"/>
  <c r="L18" i="36"/>
  <c r="L19" i="36"/>
  <c r="L20" i="36"/>
  <c r="L21" i="36"/>
  <c r="L22" i="36"/>
  <c r="L23" i="36"/>
  <c r="L24" i="36"/>
  <c r="L25" i="36"/>
  <c r="L26" i="36"/>
  <c r="L27" i="36"/>
  <c r="L28" i="36"/>
  <c r="L29" i="36"/>
  <c r="L30" i="36"/>
  <c r="L31" i="36"/>
  <c r="L32" i="36"/>
  <c r="L33" i="36"/>
  <c r="L34" i="36"/>
  <c r="L35" i="36"/>
  <c r="L36" i="36"/>
  <c r="L37" i="36"/>
  <c r="L38" i="36"/>
  <c r="L39" i="36"/>
  <c r="L40" i="36"/>
  <c r="L41" i="36"/>
  <c r="L42" i="36"/>
  <c r="L43" i="36"/>
  <c r="L44" i="36"/>
  <c r="L45" i="36"/>
  <c r="L46" i="36"/>
  <c r="L47" i="36"/>
  <c r="L48" i="36"/>
  <c r="L49" i="36"/>
  <c r="L50" i="36"/>
  <c r="L51" i="36"/>
  <c r="L52" i="36"/>
  <c r="L53" i="36"/>
  <c r="L54" i="36"/>
  <c r="L55" i="36"/>
  <c r="L56" i="36"/>
  <c r="L57" i="36"/>
  <c r="L58" i="36"/>
  <c r="L59" i="36"/>
  <c r="L60" i="36"/>
  <c r="L61" i="36"/>
  <c r="L62" i="36"/>
  <c r="L63" i="36"/>
  <c r="L64" i="36"/>
  <c r="L45" i="1"/>
  <c r="L5" i="35"/>
  <c r="L6" i="35"/>
  <c r="L7" i="35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28" i="35"/>
  <c r="L29" i="35"/>
  <c r="L30" i="35"/>
  <c r="L31" i="35"/>
  <c r="L32" i="35"/>
  <c r="L33" i="35"/>
  <c r="L34" i="35"/>
  <c r="L35" i="35"/>
  <c r="L36" i="35"/>
  <c r="L37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55" i="35"/>
  <c r="L56" i="35"/>
  <c r="L57" i="35"/>
  <c r="L58" i="35"/>
  <c r="L59" i="35"/>
  <c r="L60" i="35"/>
  <c r="L61" i="35"/>
  <c r="L62" i="35"/>
  <c r="L63" i="35"/>
  <c r="L64" i="35"/>
  <c r="L46" i="1"/>
  <c r="G64" i="41"/>
  <c r="K40" i="1"/>
  <c r="V41" i="41"/>
  <c r="T40" i="1"/>
  <c r="J40" i="1"/>
  <c r="B39" i="111"/>
  <c r="D39" i="111"/>
  <c r="L5" i="42"/>
  <c r="L6" i="42"/>
  <c r="L7" i="42"/>
  <c r="L8" i="42"/>
  <c r="L9" i="42"/>
  <c r="L10" i="42"/>
  <c r="L11" i="42"/>
  <c r="L12" i="42"/>
  <c r="L13" i="42"/>
  <c r="L14" i="42"/>
  <c r="L15" i="42"/>
  <c r="L16" i="42"/>
  <c r="L17" i="42"/>
  <c r="L18" i="42"/>
  <c r="L19" i="42"/>
  <c r="L20" i="42"/>
  <c r="L21" i="42"/>
  <c r="L22" i="42"/>
  <c r="L23" i="42"/>
  <c r="L24" i="42"/>
  <c r="L25" i="42"/>
  <c r="L26" i="42"/>
  <c r="L27" i="42"/>
  <c r="L28" i="42"/>
  <c r="L29" i="42"/>
  <c r="L30" i="42"/>
  <c r="L31" i="42"/>
  <c r="L32" i="42"/>
  <c r="L33" i="42"/>
  <c r="L34" i="42"/>
  <c r="L35" i="42"/>
  <c r="L36" i="42"/>
  <c r="L37" i="42"/>
  <c r="L38" i="42"/>
  <c r="L39" i="42"/>
  <c r="L40" i="42"/>
  <c r="L41" i="42"/>
  <c r="L42" i="42"/>
  <c r="L43" i="42"/>
  <c r="L44" i="42"/>
  <c r="L45" i="42"/>
  <c r="L46" i="42"/>
  <c r="L47" i="42"/>
  <c r="L48" i="42"/>
  <c r="L49" i="42"/>
  <c r="L50" i="42"/>
  <c r="L51" i="42"/>
  <c r="L52" i="42"/>
  <c r="L53" i="42"/>
  <c r="L54" i="42"/>
  <c r="L55" i="42"/>
  <c r="L56" i="42"/>
  <c r="L57" i="42"/>
  <c r="L58" i="42"/>
  <c r="L59" i="42"/>
  <c r="L60" i="42"/>
  <c r="L61" i="42"/>
  <c r="L62" i="42"/>
  <c r="L63" i="42"/>
  <c r="L64" i="42"/>
  <c r="L39" i="1"/>
  <c r="L5" i="23"/>
  <c r="L6" i="23"/>
  <c r="L7" i="23"/>
  <c r="L8" i="23"/>
  <c r="L9" i="23"/>
  <c r="L10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8" i="23"/>
  <c r="L39" i="23"/>
  <c r="L40" i="23"/>
  <c r="L41" i="23"/>
  <c r="L42" i="23"/>
  <c r="L43" i="23"/>
  <c r="L44" i="23"/>
  <c r="L45" i="23"/>
  <c r="L46" i="23"/>
  <c r="L47" i="23"/>
  <c r="L48" i="23"/>
  <c r="L49" i="23"/>
  <c r="L50" i="23"/>
  <c r="L51" i="23"/>
  <c r="L52" i="23"/>
  <c r="L53" i="23"/>
  <c r="L54" i="23"/>
  <c r="L55" i="23"/>
  <c r="L56" i="23"/>
  <c r="L57" i="23"/>
  <c r="L58" i="23"/>
  <c r="L59" i="23"/>
  <c r="L60" i="23"/>
  <c r="L61" i="23"/>
  <c r="L62" i="23"/>
  <c r="L63" i="23"/>
  <c r="L64" i="23"/>
  <c r="L38" i="1"/>
  <c r="G64" i="28"/>
  <c r="K33" i="1"/>
  <c r="J33" i="1"/>
  <c r="V41" i="29"/>
  <c r="T32" i="1"/>
  <c r="L5" i="30"/>
  <c r="L6" i="30"/>
  <c r="L7" i="30"/>
  <c r="L8" i="30"/>
  <c r="L9" i="30"/>
  <c r="L10" i="30"/>
  <c r="L11" i="30"/>
  <c r="L12" i="30"/>
  <c r="L13" i="30"/>
  <c r="L14" i="30"/>
  <c r="L15" i="30"/>
  <c r="L16" i="30"/>
  <c r="L17" i="30"/>
  <c r="L18" i="30"/>
  <c r="L19" i="30"/>
  <c r="L20" i="30"/>
  <c r="L21" i="30"/>
  <c r="L22" i="30"/>
  <c r="L23" i="30"/>
  <c r="L24" i="30"/>
  <c r="L25" i="30"/>
  <c r="L26" i="30"/>
  <c r="L27" i="30"/>
  <c r="L28" i="30"/>
  <c r="AE21" i="1"/>
  <c r="J20" i="1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19" i="1"/>
  <c r="L5" i="18"/>
  <c r="L6" i="18"/>
  <c r="L7" i="18"/>
  <c r="L8" i="18"/>
  <c r="L9" i="18"/>
  <c r="L1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N17" i="1"/>
  <c r="V1" i="19"/>
  <c r="L5" i="19"/>
  <c r="L6" i="19"/>
  <c r="L7" i="19"/>
  <c r="L8" i="19"/>
  <c r="B17" i="111"/>
  <c r="D17" i="111"/>
  <c r="L5" i="20"/>
  <c r="L6" i="20"/>
  <c r="L7" i="20"/>
  <c r="L8" i="20"/>
  <c r="L9" i="20"/>
  <c r="L10" i="20"/>
  <c r="L11" i="20"/>
  <c r="L12" i="20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11" i="1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V41" i="3"/>
  <c r="T8" i="1"/>
  <c r="V41" i="36"/>
  <c r="T45" i="1"/>
  <c r="AE45" i="1"/>
  <c r="B45" i="111"/>
  <c r="D45" i="111"/>
  <c r="B36" i="111"/>
  <c r="D36" i="111"/>
  <c r="B46" i="111"/>
  <c r="D46" i="111"/>
  <c r="L4" i="41"/>
  <c r="L5" i="41"/>
  <c r="L6" i="41"/>
  <c r="L7" i="41"/>
  <c r="L8" i="41"/>
  <c r="L9" i="41"/>
  <c r="L10" i="41"/>
  <c r="L11" i="41"/>
  <c r="L12" i="41"/>
  <c r="L13" i="41"/>
  <c r="L14" i="41"/>
  <c r="L15" i="41"/>
  <c r="L16" i="41"/>
  <c r="L17" i="41"/>
  <c r="L18" i="41"/>
  <c r="L19" i="41"/>
  <c r="L20" i="41"/>
  <c r="L21" i="41"/>
  <c r="L22" i="41"/>
  <c r="L23" i="41"/>
  <c r="L24" i="41"/>
  <c r="L25" i="41"/>
  <c r="L26" i="41"/>
  <c r="L27" i="41"/>
  <c r="L28" i="41"/>
  <c r="L29" i="41"/>
  <c r="L30" i="41"/>
  <c r="L31" i="41"/>
  <c r="L32" i="41"/>
  <c r="L33" i="41"/>
  <c r="L34" i="41"/>
  <c r="L35" i="41"/>
  <c r="L36" i="41"/>
  <c r="L37" i="41"/>
  <c r="L38" i="41"/>
  <c r="L39" i="41"/>
  <c r="L40" i="41"/>
  <c r="L41" i="41"/>
  <c r="L42" i="41"/>
  <c r="L43" i="41"/>
  <c r="L44" i="41"/>
  <c r="L45" i="41"/>
  <c r="L46" i="41"/>
  <c r="L47" i="41"/>
  <c r="L48" i="41"/>
  <c r="L49" i="41"/>
  <c r="L50" i="41"/>
  <c r="L51" i="41"/>
  <c r="L52" i="41"/>
  <c r="L53" i="41"/>
  <c r="L54" i="41"/>
  <c r="L55" i="41"/>
  <c r="L56" i="41"/>
  <c r="L57" i="41"/>
  <c r="L58" i="41"/>
  <c r="L59" i="41"/>
  <c r="L60" i="41"/>
  <c r="L61" i="41"/>
  <c r="L62" i="41"/>
  <c r="L63" i="41"/>
  <c r="L64" i="41"/>
  <c r="L40" i="1"/>
  <c r="V1" i="35"/>
  <c r="N48" i="1"/>
  <c r="V1" i="47"/>
  <c r="N40" i="1"/>
  <c r="V1" i="41"/>
  <c r="B37" i="111"/>
  <c r="D37" i="111"/>
  <c r="J34" i="1"/>
  <c r="J32" i="1"/>
  <c r="J30" i="1"/>
  <c r="V41" i="31"/>
  <c r="T30" i="1"/>
  <c r="J18" i="1"/>
  <c r="B16" i="111"/>
  <c r="D16" i="111"/>
  <c r="V41" i="20"/>
  <c r="T16" i="1"/>
  <c r="J15" i="1"/>
  <c r="J14" i="1"/>
  <c r="B14" i="111"/>
  <c r="D14" i="111"/>
  <c r="B12" i="111"/>
  <c r="D12" i="111"/>
  <c r="B11" i="111"/>
  <c r="D11" i="111"/>
  <c r="J9" i="1"/>
  <c r="L4" i="3"/>
  <c r="B8" i="111"/>
  <c r="D8" i="111"/>
  <c r="B7" i="111"/>
  <c r="D7" i="111"/>
  <c r="N49" i="107"/>
  <c r="O49" i="107"/>
  <c r="N63" i="107"/>
  <c r="O63" i="107"/>
  <c r="U67" i="107"/>
  <c r="V67" i="107"/>
  <c r="N12" i="107"/>
  <c r="O12" i="107"/>
  <c r="U40" i="107"/>
  <c r="V40" i="107"/>
  <c r="U43" i="107"/>
  <c r="V43" i="107"/>
  <c r="N27" i="107"/>
  <c r="O27" i="107"/>
  <c r="U104" i="107"/>
  <c r="V104" i="107"/>
  <c r="N14" i="107"/>
  <c r="O14" i="107"/>
  <c r="U17" i="107"/>
  <c r="V17" i="107"/>
  <c r="U48" i="107"/>
  <c r="V48" i="107"/>
  <c r="U13" i="107"/>
  <c r="V13" i="107"/>
  <c r="N89" i="107"/>
  <c r="O89" i="107"/>
  <c r="U56" i="107"/>
  <c r="V56" i="107"/>
  <c r="U87" i="107"/>
  <c r="V87" i="107"/>
  <c r="N33" i="107"/>
  <c r="O33" i="107"/>
  <c r="U64" i="107"/>
  <c r="V64" i="107"/>
  <c r="S30" i="1"/>
  <c r="S10" i="1"/>
  <c r="S8" i="1"/>
  <c r="S7" i="1"/>
  <c r="N111" i="107"/>
  <c r="O111" i="107"/>
  <c r="U113" i="107"/>
  <c r="V113" i="107"/>
  <c r="N113" i="107"/>
  <c r="O113" i="107"/>
  <c r="N87" i="107"/>
  <c r="O87" i="107"/>
  <c r="U37" i="107"/>
  <c r="V37" i="107"/>
  <c r="N37" i="107"/>
  <c r="O37" i="107"/>
  <c r="U60" i="107"/>
  <c r="V60" i="107"/>
  <c r="N60" i="107"/>
  <c r="O60" i="107"/>
  <c r="N18" i="107"/>
  <c r="O18" i="107"/>
  <c r="U18" i="107"/>
  <c r="V18" i="107"/>
  <c r="U14" i="107"/>
  <c r="V14" i="107"/>
  <c r="U29" i="107"/>
  <c r="V29" i="107"/>
  <c r="N29" i="107"/>
  <c r="O29" i="107"/>
  <c r="U76" i="107"/>
  <c r="V76" i="107"/>
  <c r="N76" i="107"/>
  <c r="O76" i="107"/>
  <c r="N59" i="107"/>
  <c r="O59" i="107"/>
  <c r="U59" i="107"/>
  <c r="V59" i="107"/>
  <c r="U70" i="107"/>
  <c r="V70" i="107"/>
  <c r="N70" i="107"/>
  <c r="O70" i="107"/>
  <c r="U79" i="107"/>
  <c r="V79" i="107"/>
  <c r="N79" i="107"/>
  <c r="O79" i="107"/>
  <c r="N82" i="107"/>
  <c r="O82" i="107"/>
  <c r="U82" i="107"/>
  <c r="V82" i="107"/>
  <c r="N66" i="107"/>
  <c r="O66" i="107"/>
  <c r="U66" i="107"/>
  <c r="V66" i="107"/>
  <c r="N34" i="107"/>
  <c r="O34" i="107"/>
  <c r="U34" i="107"/>
  <c r="V34" i="107"/>
  <c r="N88" i="107"/>
  <c r="O88" i="107"/>
  <c r="U88" i="107"/>
  <c r="V88" i="107"/>
  <c r="U84" i="107"/>
  <c r="V84" i="107"/>
  <c r="N84" i="107"/>
  <c r="O84" i="107"/>
  <c r="U78" i="107"/>
  <c r="V78" i="107"/>
  <c r="N78" i="107"/>
  <c r="O78" i="107"/>
  <c r="U28" i="107"/>
  <c r="V28" i="107"/>
  <c r="N28" i="107"/>
  <c r="O28" i="107"/>
  <c r="U75" i="107"/>
  <c r="V75" i="107"/>
  <c r="N75" i="107"/>
  <c r="O75" i="107"/>
  <c r="U61" i="107"/>
  <c r="V61" i="107"/>
  <c r="N61" i="107"/>
  <c r="O61" i="107"/>
  <c r="N69" i="107"/>
  <c r="O69" i="107"/>
  <c r="U69" i="107"/>
  <c r="V69" i="107"/>
  <c r="N22" i="107"/>
  <c r="O22" i="107"/>
  <c r="U22" i="107"/>
  <c r="V22" i="107"/>
  <c r="U36" i="107"/>
  <c r="V36" i="107"/>
  <c r="N36" i="107"/>
  <c r="O36" i="107"/>
  <c r="N39" i="107"/>
  <c r="O39" i="107"/>
  <c r="U39" i="107"/>
  <c r="V39" i="107"/>
  <c r="U45" i="107"/>
  <c r="V45" i="107"/>
  <c r="N45" i="107"/>
  <c r="O45" i="107"/>
  <c r="N86" i="107"/>
  <c r="O86" i="107"/>
  <c r="U86" i="107"/>
  <c r="V86" i="107"/>
  <c r="N81" i="107"/>
  <c r="O81" i="107"/>
  <c r="U81" i="107"/>
  <c r="V81" i="107"/>
  <c r="N83" i="107"/>
  <c r="O83" i="107"/>
  <c r="U83" i="107"/>
  <c r="V83" i="107"/>
  <c r="U77" i="107"/>
  <c r="V77" i="107"/>
  <c r="N77" i="107"/>
  <c r="O77" i="107"/>
  <c r="U68" i="107"/>
  <c r="V68" i="107"/>
  <c r="N68" i="107"/>
  <c r="O68" i="107"/>
  <c r="U32" i="107"/>
  <c r="V32" i="107"/>
  <c r="N32" i="107"/>
  <c r="O32" i="107"/>
  <c r="U35" i="107"/>
  <c r="V35" i="107"/>
  <c r="N35" i="107"/>
  <c r="O35" i="107"/>
  <c r="N38" i="107"/>
  <c r="O38" i="107"/>
  <c r="U38" i="107"/>
  <c r="V38" i="107"/>
  <c r="U85" i="107"/>
  <c r="V85" i="107"/>
  <c r="N85" i="107"/>
  <c r="O85" i="107"/>
  <c r="N21" i="107"/>
  <c r="O21" i="107"/>
  <c r="U89" i="107"/>
  <c r="V89" i="107"/>
  <c r="U63" i="107"/>
  <c r="V63" i="107"/>
  <c r="U65" i="107"/>
  <c r="V65" i="107"/>
  <c r="N64" i="107"/>
  <c r="O64" i="107"/>
  <c r="S36" i="1"/>
  <c r="S40" i="1"/>
  <c r="S39" i="1"/>
  <c r="AE39" i="1"/>
  <c r="S37" i="1"/>
  <c r="S33" i="1"/>
  <c r="S32" i="1"/>
  <c r="S31" i="1"/>
  <c r="S29" i="1"/>
  <c r="S15" i="1"/>
  <c r="S17" i="1"/>
  <c r="S16" i="1"/>
  <c r="U112" i="107"/>
  <c r="V112" i="107"/>
  <c r="N112" i="107"/>
  <c r="O112" i="107"/>
  <c r="N101" i="107"/>
  <c r="O101" i="107"/>
  <c r="U101" i="107"/>
  <c r="V101" i="107"/>
  <c r="N107" i="107"/>
  <c r="O107" i="107"/>
  <c r="U107" i="107"/>
  <c r="V107" i="107"/>
  <c r="U105" i="107"/>
  <c r="V105" i="107"/>
  <c r="N105" i="107"/>
  <c r="O105" i="107"/>
  <c r="N100" i="107"/>
  <c r="O100" i="107"/>
  <c r="U100" i="107"/>
  <c r="V100" i="107"/>
  <c r="N94" i="107"/>
  <c r="O94" i="107"/>
  <c r="U94" i="107"/>
  <c r="V94" i="107"/>
  <c r="N99" i="107"/>
  <c r="O99" i="107"/>
  <c r="U99" i="107"/>
  <c r="V99" i="107"/>
  <c r="N98" i="107"/>
  <c r="O98" i="107"/>
  <c r="U98" i="107"/>
  <c r="V98" i="107"/>
  <c r="U97" i="107"/>
  <c r="V97" i="107"/>
  <c r="N97" i="107"/>
  <c r="O97" i="107"/>
  <c r="U95" i="107"/>
  <c r="V95" i="107"/>
  <c r="N95" i="107"/>
  <c r="O95" i="107"/>
  <c r="N65" i="107"/>
  <c r="O65" i="107"/>
  <c r="U62" i="107"/>
  <c r="V62" i="107"/>
  <c r="N62" i="107"/>
  <c r="O62" i="107"/>
  <c r="N54" i="107"/>
  <c r="O54" i="107"/>
  <c r="U54" i="107"/>
  <c r="V54" i="107"/>
  <c r="U53" i="107"/>
  <c r="V53" i="107"/>
  <c r="N53" i="107"/>
  <c r="O53" i="107"/>
  <c r="N52" i="107"/>
  <c r="O52" i="107"/>
  <c r="U52" i="107"/>
  <c r="V52" i="107"/>
  <c r="N51" i="107"/>
  <c r="O51" i="107"/>
  <c r="U51" i="107"/>
  <c r="V51" i="107"/>
  <c r="U46" i="107"/>
  <c r="V46" i="107"/>
  <c r="N46" i="107"/>
  <c r="O46" i="107"/>
  <c r="U44" i="107"/>
  <c r="V44" i="107"/>
  <c r="N44" i="107"/>
  <c r="O44" i="107"/>
  <c r="U31" i="107"/>
  <c r="V31" i="107"/>
  <c r="N31" i="107"/>
  <c r="O31" i="107"/>
  <c r="U25" i="107"/>
  <c r="V25" i="107"/>
  <c r="N25" i="107"/>
  <c r="O25" i="107"/>
  <c r="N24" i="107"/>
  <c r="O24" i="107"/>
  <c r="U24" i="107"/>
  <c r="V24" i="107"/>
  <c r="N23" i="107"/>
  <c r="O23" i="107"/>
  <c r="U23" i="107"/>
  <c r="V23" i="107"/>
  <c r="N19" i="107"/>
  <c r="O19" i="107"/>
  <c r="U19" i="107"/>
  <c r="V19" i="107"/>
  <c r="N20" i="107"/>
  <c r="O20" i="107"/>
  <c r="U20" i="107"/>
  <c r="V20" i="107"/>
  <c r="U21" i="107"/>
  <c r="V21" i="107"/>
  <c r="N15" i="107"/>
  <c r="O15" i="107"/>
  <c r="U15" i="107"/>
  <c r="V15" i="107"/>
  <c r="U16" i="107"/>
  <c r="V16" i="107"/>
  <c r="N16" i="107"/>
  <c r="O16" i="107"/>
  <c r="U33" i="107"/>
  <c r="V33" i="107"/>
  <c r="U30" i="107"/>
  <c r="V30" i="107"/>
  <c r="N30" i="107"/>
  <c r="O30" i="107"/>
  <c r="U26" i="107"/>
  <c r="V26" i="107"/>
  <c r="N26" i="107"/>
  <c r="O26" i="107"/>
  <c r="N13" i="107"/>
  <c r="O13" i="107"/>
  <c r="U12" i="107"/>
  <c r="V12" i="107"/>
  <c r="U11" i="107"/>
  <c r="V11" i="107"/>
  <c r="N11" i="107"/>
  <c r="O11" i="107"/>
  <c r="S14" i="1"/>
  <c r="N58" i="107"/>
  <c r="O58" i="107"/>
  <c r="U58" i="107"/>
  <c r="V58" i="107"/>
  <c r="N57" i="107"/>
  <c r="O57" i="107"/>
  <c r="U57" i="107"/>
  <c r="V57" i="107"/>
  <c r="N56" i="107"/>
  <c r="O56" i="107"/>
  <c r="N43" i="107"/>
  <c r="O43" i="107"/>
  <c r="U50" i="107"/>
  <c r="V50" i="107"/>
  <c r="N50" i="107"/>
  <c r="O50" i="107"/>
  <c r="U49" i="107"/>
  <c r="V49" i="107"/>
  <c r="N47" i="107"/>
  <c r="O47" i="107"/>
  <c r="U47" i="107"/>
  <c r="V47" i="107"/>
  <c r="N48" i="107"/>
  <c r="O48" i="107"/>
  <c r="N110" i="107"/>
  <c r="O110" i="107"/>
  <c r="N109" i="107"/>
  <c r="O109" i="107"/>
  <c r="U109" i="107"/>
  <c r="V109" i="107"/>
  <c r="N108" i="107"/>
  <c r="O108" i="107"/>
  <c r="U108" i="107"/>
  <c r="V108" i="107"/>
  <c r="S5" i="65"/>
  <c r="U5" i="65"/>
  <c r="P8" i="65"/>
  <c r="S8" i="65"/>
  <c r="U8" i="65"/>
  <c r="N106" i="107"/>
  <c r="O106" i="107"/>
  <c r="U106" i="107"/>
  <c r="V106" i="107"/>
  <c r="N104" i="107"/>
  <c r="O104" i="107"/>
  <c r="N103" i="107"/>
  <c r="O103" i="107"/>
  <c r="U103" i="107"/>
  <c r="V103" i="107"/>
  <c r="H19" i="1"/>
  <c r="M1" i="17"/>
  <c r="H26" i="1"/>
  <c r="M1" i="10"/>
  <c r="U102" i="107"/>
  <c r="V102" i="107"/>
  <c r="H44" i="1"/>
  <c r="M1" i="37"/>
  <c r="H20" i="1"/>
  <c r="M1" i="16"/>
  <c r="H39" i="1"/>
  <c r="M1" i="42"/>
  <c r="H28" i="1"/>
  <c r="M1" i="33"/>
  <c r="H34" i="1"/>
  <c r="M1" i="27"/>
  <c r="H47" i="1"/>
  <c r="M1" i="34"/>
  <c r="N96" i="107"/>
  <c r="O96" i="107"/>
  <c r="U96" i="107"/>
  <c r="V96" i="107"/>
  <c r="N42" i="107"/>
  <c r="O42" i="107"/>
  <c r="U42" i="107"/>
  <c r="V42" i="107"/>
  <c r="H18" i="1"/>
  <c r="M1" i="18"/>
  <c r="N40" i="107"/>
  <c r="O40" i="107"/>
  <c r="H38" i="1"/>
  <c r="M1" i="23"/>
  <c r="H24" i="1"/>
  <c r="M1" i="12"/>
  <c r="H35" i="1"/>
  <c r="M1" i="26"/>
  <c r="H11" i="1"/>
  <c r="M1" i="6"/>
  <c r="H22" i="1"/>
  <c r="M1" i="14"/>
  <c r="H42" i="1"/>
  <c r="M1" i="39"/>
  <c r="H32" i="1"/>
  <c r="M1" i="29"/>
  <c r="H41" i="1"/>
  <c r="M1" i="40"/>
  <c r="P6" i="65"/>
  <c r="S6" i="65"/>
  <c r="U6" i="65"/>
  <c r="H33" i="1"/>
  <c r="M1" i="28"/>
  <c r="H9" i="1"/>
  <c r="M1" i="4"/>
  <c r="H31" i="1"/>
  <c r="M1" i="30"/>
  <c r="H43" i="1"/>
  <c r="M1" i="38"/>
  <c r="H7" i="1"/>
  <c r="M1" i="2"/>
  <c r="H21" i="1"/>
  <c r="M1" i="15"/>
  <c r="H12" i="1"/>
  <c r="M1" i="7"/>
  <c r="H45" i="1"/>
  <c r="M1" i="36"/>
  <c r="H14" i="1"/>
  <c r="M1" i="22"/>
  <c r="H36" i="1"/>
  <c r="M1" i="25"/>
  <c r="H37" i="1"/>
  <c r="M1" i="24"/>
  <c r="H30" i="1"/>
  <c r="M1" i="31"/>
  <c r="H29" i="1"/>
  <c r="M1" i="32"/>
  <c r="H15" i="1"/>
  <c r="M1" i="21"/>
  <c r="H16" i="1"/>
  <c r="M1" i="20"/>
  <c r="H46" i="1"/>
  <c r="M1" i="35"/>
  <c r="H13" i="1"/>
  <c r="M1" i="8"/>
  <c r="H10" i="1"/>
  <c r="M1" i="5"/>
  <c r="H17" i="1"/>
  <c r="M1" i="19"/>
  <c r="H25" i="1"/>
  <c r="M1" i="11"/>
  <c r="H23" i="1"/>
  <c r="M1" i="13"/>
  <c r="H40" i="1"/>
  <c r="M1" i="41"/>
  <c r="H8" i="1"/>
  <c r="M1" i="3"/>
  <c r="H12" i="65"/>
  <c r="E12" i="65"/>
  <c r="F12" i="65"/>
  <c r="G12" i="65"/>
  <c r="AM34" i="65"/>
  <c r="AP33" i="65"/>
  <c r="AO33" i="65"/>
  <c r="D50" i="109"/>
  <c r="D52" i="109"/>
  <c r="D29" i="109"/>
  <c r="D21" i="109"/>
  <c r="D13" i="109"/>
  <c r="D38" i="109"/>
  <c r="D46" i="109"/>
  <c r="D53" i="109"/>
  <c r="D35" i="109"/>
  <c r="D27" i="109"/>
  <c r="D19" i="109"/>
  <c r="D11" i="109"/>
  <c r="D40" i="109"/>
  <c r="D33" i="109"/>
  <c r="D25" i="109"/>
  <c r="D17" i="109"/>
  <c r="D9" i="109"/>
  <c r="D42" i="109"/>
  <c r="D48" i="109"/>
  <c r="D51" i="109"/>
  <c r="N23" i="1"/>
  <c r="N46" i="1"/>
  <c r="V1" i="84"/>
  <c r="V1" i="5"/>
  <c r="V1" i="40"/>
  <c r="V1" i="58"/>
  <c r="V1" i="23"/>
  <c r="N24" i="1"/>
  <c r="N34" i="1"/>
  <c r="N61" i="1"/>
  <c r="N69" i="1"/>
  <c r="N84" i="1"/>
  <c r="B80" i="110"/>
  <c r="V1" i="57"/>
  <c r="V1" i="92"/>
  <c r="V1" i="2"/>
  <c r="V1" i="10"/>
  <c r="V1" i="34"/>
  <c r="V1" i="30"/>
  <c r="V1" i="69"/>
  <c r="V1" i="94"/>
  <c r="N47" i="1"/>
  <c r="N31" i="1"/>
  <c r="V1" i="42"/>
  <c r="N38" i="1"/>
  <c r="N53" i="1"/>
  <c r="V1" i="102"/>
  <c r="N78" i="1"/>
  <c r="V1" i="49"/>
  <c r="N39" i="1"/>
  <c r="N54" i="1"/>
  <c r="V1" i="77"/>
  <c r="V1" i="78"/>
  <c r="N100" i="1"/>
  <c r="N8" i="1"/>
  <c r="N7" i="1"/>
  <c r="V1" i="51"/>
  <c r="N70" i="1"/>
  <c r="N87" i="1"/>
  <c r="V1" i="8"/>
  <c r="V1" i="60"/>
  <c r="N57" i="1"/>
  <c r="V1" i="38"/>
  <c r="N20" i="1"/>
  <c r="N49" i="1"/>
  <c r="V1" i="72"/>
  <c r="N86" i="1"/>
  <c r="N50" i="1"/>
  <c r="V1" i="71"/>
  <c r="V1" i="93"/>
  <c r="V1" i="100"/>
  <c r="N99" i="1"/>
  <c r="V1" i="50"/>
  <c r="N72" i="1"/>
  <c r="V1" i="39"/>
  <c r="N19" i="1"/>
  <c r="N28" i="1"/>
  <c r="V1" i="9"/>
  <c r="N42" i="1"/>
  <c r="V1" i="79"/>
  <c r="N85" i="1"/>
  <c r="N56" i="1"/>
  <c r="V1" i="7"/>
  <c r="V1" i="45"/>
  <c r="N13" i="1"/>
  <c r="N43" i="1"/>
  <c r="N64" i="1"/>
  <c r="V1" i="86"/>
  <c r="V1" i="17"/>
  <c r="N12" i="1"/>
  <c r="V1" i="61"/>
  <c r="V1" i="46"/>
  <c r="N65" i="1"/>
  <c r="V1" i="99"/>
  <c r="N71" i="1"/>
  <c r="N9" i="1"/>
  <c r="V1" i="21"/>
  <c r="B16" i="110"/>
  <c r="N106" i="1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37" i="19"/>
  <c r="L38" i="19"/>
  <c r="L39" i="19"/>
  <c r="L40" i="19"/>
  <c r="L41" i="19"/>
  <c r="L42" i="19"/>
  <c r="L43" i="19"/>
  <c r="L44" i="19"/>
  <c r="L45" i="19"/>
  <c r="L46" i="19"/>
  <c r="L47" i="19"/>
  <c r="L48" i="19"/>
  <c r="L49" i="19"/>
  <c r="L50" i="19"/>
  <c r="L51" i="19"/>
  <c r="L52" i="19"/>
  <c r="L53" i="19"/>
  <c r="L54" i="19"/>
  <c r="L55" i="19"/>
  <c r="L56" i="19"/>
  <c r="L57" i="19"/>
  <c r="L58" i="19"/>
  <c r="L59" i="19"/>
  <c r="L60" i="19"/>
  <c r="L61" i="19"/>
  <c r="L62" i="19"/>
  <c r="L63" i="19"/>
  <c r="L64" i="19"/>
  <c r="L17" i="1"/>
  <c r="L9" i="19"/>
  <c r="V45" i="46"/>
  <c r="V53" i="46"/>
  <c r="AD49" i="1"/>
  <c r="V53" i="11"/>
  <c r="AD25" i="1"/>
  <c r="V45" i="34"/>
  <c r="V53" i="34"/>
  <c r="AD47" i="1"/>
  <c r="V45" i="32"/>
  <c r="V45" i="42"/>
  <c r="V53" i="42"/>
  <c r="AD39" i="1"/>
  <c r="K48" i="1"/>
  <c r="K28" i="1"/>
  <c r="V45" i="16"/>
  <c r="V53" i="16"/>
  <c r="AD20" i="1"/>
  <c r="V45" i="19"/>
  <c r="V45" i="41"/>
  <c r="V53" i="41"/>
  <c r="AD40" i="1"/>
  <c r="K37" i="1"/>
  <c r="V45" i="35"/>
  <c r="V53" i="35"/>
  <c r="AD46" i="1"/>
  <c r="K11" i="1"/>
  <c r="K45" i="1"/>
  <c r="AE40" i="1"/>
  <c r="V45" i="23"/>
  <c r="V53" i="23"/>
  <c r="AD38" i="1"/>
  <c r="F55" i="65"/>
  <c r="Q55" i="65"/>
  <c r="F54" i="65"/>
  <c r="Q54" i="65"/>
  <c r="F53" i="65"/>
  <c r="Q53" i="65"/>
  <c r="F52" i="65"/>
  <c r="Q52" i="65"/>
  <c r="F59" i="65"/>
  <c r="Q59" i="65"/>
  <c r="F51" i="65"/>
  <c r="Q51" i="65"/>
  <c r="F58" i="65"/>
  <c r="Q58" i="65"/>
  <c r="F57" i="65"/>
  <c r="Q57" i="65"/>
  <c r="F56" i="65"/>
  <c r="Q56" i="65"/>
  <c r="E55" i="65"/>
  <c r="P55" i="65"/>
  <c r="E54" i="65"/>
  <c r="P54" i="65"/>
  <c r="E53" i="65"/>
  <c r="P53" i="65"/>
  <c r="E52" i="65"/>
  <c r="P52" i="65"/>
  <c r="E51" i="65"/>
  <c r="P51" i="65"/>
  <c r="E58" i="65"/>
  <c r="P58" i="65"/>
  <c r="E50" i="65"/>
  <c r="P50" i="65"/>
  <c r="E57" i="65"/>
  <c r="P57" i="65"/>
  <c r="E49" i="65"/>
  <c r="P49" i="65"/>
  <c r="E56" i="65"/>
  <c r="P56" i="65"/>
  <c r="G59" i="65"/>
  <c r="R59" i="65"/>
  <c r="G58" i="65"/>
  <c r="R58" i="65"/>
  <c r="G57" i="65"/>
  <c r="R57" i="65"/>
  <c r="G56" i="65"/>
  <c r="R56" i="65"/>
  <c r="G55" i="65"/>
  <c r="R55" i="65"/>
  <c r="G54" i="65"/>
  <c r="R54" i="65"/>
  <c r="G51" i="65"/>
  <c r="R51" i="65"/>
  <c r="G53" i="65"/>
  <c r="R53" i="65"/>
  <c r="G52" i="65"/>
  <c r="R52" i="65"/>
  <c r="H55" i="65"/>
  <c r="S55" i="65"/>
  <c r="H53" i="65"/>
  <c r="S53" i="65"/>
  <c r="H52" i="65"/>
  <c r="S52" i="65"/>
  <c r="H54" i="65"/>
  <c r="S54" i="65"/>
  <c r="H59" i="65"/>
  <c r="S59" i="65"/>
  <c r="H51" i="65"/>
  <c r="S51" i="65"/>
  <c r="H58" i="65"/>
  <c r="S58" i="65"/>
  <c r="H57" i="65"/>
  <c r="S57" i="65"/>
  <c r="H56" i="65"/>
  <c r="S56" i="65"/>
  <c r="U9" i="65"/>
  <c r="G50" i="65"/>
  <c r="R50" i="65"/>
  <c r="G45" i="65"/>
  <c r="R45" i="65"/>
  <c r="G40" i="65"/>
  <c r="R40" i="65"/>
  <c r="G36" i="65"/>
  <c r="R36" i="65"/>
  <c r="G31" i="65"/>
  <c r="R31" i="65"/>
  <c r="G26" i="65"/>
  <c r="R26" i="65"/>
  <c r="G21" i="65"/>
  <c r="R21" i="65"/>
  <c r="G17" i="65"/>
  <c r="R17" i="65"/>
  <c r="G49" i="65"/>
  <c r="R49" i="65"/>
  <c r="G44" i="65"/>
  <c r="R44" i="65"/>
  <c r="G39" i="65"/>
  <c r="R39" i="65"/>
  <c r="G34" i="65"/>
  <c r="R34" i="65"/>
  <c r="G30" i="65"/>
  <c r="R30" i="65"/>
  <c r="G25" i="65"/>
  <c r="R25" i="65"/>
  <c r="G20" i="65"/>
  <c r="R20" i="65"/>
  <c r="G16" i="65"/>
  <c r="R16" i="65"/>
  <c r="G47" i="65"/>
  <c r="R47" i="65"/>
  <c r="G43" i="65"/>
  <c r="R43" i="65"/>
  <c r="G38" i="65"/>
  <c r="R38" i="65"/>
  <c r="G33" i="65"/>
  <c r="R33" i="65"/>
  <c r="G28" i="65"/>
  <c r="R28" i="65"/>
  <c r="G24" i="65"/>
  <c r="R24" i="65"/>
  <c r="G19" i="65"/>
  <c r="R19" i="65"/>
  <c r="G15" i="65"/>
  <c r="R15" i="65"/>
  <c r="G46" i="65"/>
  <c r="R46" i="65"/>
  <c r="G41" i="65"/>
  <c r="R41" i="65"/>
  <c r="G37" i="65"/>
  <c r="R37" i="65"/>
  <c r="G32" i="65"/>
  <c r="R32" i="65"/>
  <c r="G27" i="65"/>
  <c r="R27" i="65"/>
  <c r="G22" i="65"/>
  <c r="R22" i="65"/>
  <c r="G18" i="65"/>
  <c r="R18" i="65"/>
  <c r="G35" i="65"/>
  <c r="R35" i="65"/>
  <c r="G42" i="65"/>
  <c r="R42" i="65"/>
  <c r="G23" i="65"/>
  <c r="R23" i="65"/>
  <c r="G48" i="65"/>
  <c r="R48" i="65"/>
  <c r="G29" i="65"/>
  <c r="R29" i="65"/>
  <c r="F33" i="65"/>
  <c r="Q33" i="65"/>
  <c r="F39" i="65"/>
  <c r="Q39" i="65"/>
  <c r="F27" i="65"/>
  <c r="Q27" i="65"/>
  <c r="F42" i="65"/>
  <c r="Q42" i="65"/>
  <c r="F44" i="65"/>
  <c r="Q44" i="65"/>
  <c r="F34" i="65"/>
  <c r="Q34" i="65"/>
  <c r="F20" i="65"/>
  <c r="Q20" i="65"/>
  <c r="F50" i="65"/>
  <c r="Q50" i="65"/>
  <c r="F47" i="65"/>
  <c r="Q47" i="65"/>
  <c r="F18" i="65"/>
  <c r="Q18" i="65"/>
  <c r="F15" i="65"/>
  <c r="Q15" i="65"/>
  <c r="F41" i="65"/>
  <c r="Q41" i="65"/>
  <c r="F28" i="65"/>
  <c r="Q28" i="65"/>
  <c r="F49" i="65"/>
  <c r="Q49" i="65"/>
  <c r="F21" i="65"/>
  <c r="Q21" i="65"/>
  <c r="F22" i="65"/>
  <c r="Q22" i="65"/>
  <c r="F40" i="65"/>
  <c r="Q40" i="65"/>
  <c r="F25" i="65"/>
  <c r="Q25" i="65"/>
  <c r="F19" i="65"/>
  <c r="Q19" i="65"/>
  <c r="F48" i="65"/>
  <c r="Q48" i="65"/>
  <c r="F35" i="65"/>
  <c r="Q35" i="65"/>
  <c r="F30" i="65"/>
  <c r="Q30" i="65"/>
  <c r="F29" i="65"/>
  <c r="Q29" i="65"/>
  <c r="F37" i="65"/>
  <c r="Q37" i="65"/>
  <c r="F26" i="65"/>
  <c r="Q26" i="65"/>
  <c r="F17" i="65"/>
  <c r="Q17" i="65"/>
  <c r="F45" i="65"/>
  <c r="Q45" i="65"/>
  <c r="F16" i="65"/>
  <c r="Q16" i="65"/>
  <c r="F46" i="65"/>
  <c r="Q46" i="65"/>
  <c r="F23" i="65"/>
  <c r="Q23" i="65"/>
  <c r="F24" i="65"/>
  <c r="Q24" i="65"/>
  <c r="F43" i="65"/>
  <c r="Q43" i="65"/>
  <c r="F31" i="65"/>
  <c r="Q31" i="65"/>
  <c r="F36" i="65"/>
  <c r="Q36" i="65"/>
  <c r="F32" i="65"/>
  <c r="Q32" i="65"/>
  <c r="F38" i="65"/>
  <c r="Q38" i="65"/>
  <c r="E48" i="65"/>
  <c r="P48" i="65"/>
  <c r="E27" i="65"/>
  <c r="P27" i="65"/>
  <c r="E44" i="65"/>
  <c r="P44" i="65"/>
  <c r="E38" i="65"/>
  <c r="P38" i="65"/>
  <c r="E32" i="65"/>
  <c r="P32" i="65"/>
  <c r="E36" i="65"/>
  <c r="P36" i="65"/>
  <c r="E25" i="65"/>
  <c r="P25" i="65"/>
  <c r="E43" i="65"/>
  <c r="P43" i="65"/>
  <c r="E21" i="65"/>
  <c r="P21" i="65"/>
  <c r="E33" i="65"/>
  <c r="P33" i="65"/>
  <c r="E34" i="65"/>
  <c r="P34" i="65"/>
  <c r="E47" i="65"/>
  <c r="P47" i="65"/>
  <c r="E37" i="65"/>
  <c r="P37" i="65"/>
  <c r="E20" i="65"/>
  <c r="P20" i="65"/>
  <c r="E28" i="65"/>
  <c r="P28" i="65"/>
  <c r="E39" i="65"/>
  <c r="P39" i="65"/>
  <c r="E17" i="65"/>
  <c r="P17" i="65"/>
  <c r="E40" i="65"/>
  <c r="P40" i="65"/>
  <c r="E18" i="65"/>
  <c r="P18" i="65"/>
  <c r="E24" i="65"/>
  <c r="P24" i="65"/>
  <c r="E42" i="65"/>
  <c r="P42" i="65"/>
  <c r="E26" i="65"/>
  <c r="P26" i="65"/>
  <c r="E45" i="65"/>
  <c r="P45" i="65"/>
  <c r="E22" i="65"/>
  <c r="P22" i="65"/>
  <c r="E46" i="65"/>
  <c r="P46" i="65"/>
  <c r="E23" i="65"/>
  <c r="E30" i="65"/>
  <c r="P30" i="65"/>
  <c r="E19" i="65"/>
  <c r="P19" i="65"/>
  <c r="E31" i="65"/>
  <c r="P31" i="65"/>
  <c r="E15" i="65"/>
  <c r="P15" i="65"/>
  <c r="E16" i="65"/>
  <c r="P16" i="65"/>
  <c r="E29" i="65"/>
  <c r="P29" i="65"/>
  <c r="E35" i="65"/>
  <c r="P35" i="65"/>
  <c r="E41" i="65"/>
  <c r="P41" i="65"/>
  <c r="H48" i="65"/>
  <c r="S48" i="65"/>
  <c r="H43" i="65"/>
  <c r="S43" i="65"/>
  <c r="H39" i="65"/>
  <c r="S39" i="65"/>
  <c r="H35" i="65"/>
  <c r="S35" i="65"/>
  <c r="H30" i="65"/>
  <c r="S30" i="65"/>
  <c r="H25" i="65"/>
  <c r="S25" i="65"/>
  <c r="H20" i="65"/>
  <c r="S20" i="65"/>
  <c r="H15" i="65"/>
  <c r="S15" i="65"/>
  <c r="H16" i="65"/>
  <c r="S16" i="65"/>
  <c r="H50" i="65"/>
  <c r="S50" i="65"/>
  <c r="H45" i="65"/>
  <c r="S45" i="65"/>
  <c r="H41" i="65"/>
  <c r="S41" i="65"/>
  <c r="H37" i="65"/>
  <c r="S37" i="65"/>
  <c r="H32" i="65"/>
  <c r="S32" i="65"/>
  <c r="H28" i="65"/>
  <c r="S28" i="65"/>
  <c r="H23" i="65"/>
  <c r="S23" i="65"/>
  <c r="H18" i="65"/>
  <c r="S18" i="65"/>
  <c r="H17" i="65"/>
  <c r="S17" i="65"/>
  <c r="H49" i="65"/>
  <c r="S49" i="65"/>
  <c r="H44" i="65"/>
  <c r="S44" i="65"/>
  <c r="H40" i="65"/>
  <c r="S40" i="65"/>
  <c r="H36" i="65"/>
  <c r="S36" i="65"/>
  <c r="H31" i="65"/>
  <c r="S31" i="65"/>
  <c r="H26" i="65"/>
  <c r="S26" i="65"/>
  <c r="H22" i="65"/>
  <c r="S22" i="65"/>
  <c r="H33" i="65"/>
  <c r="S33" i="65"/>
  <c r="H21" i="65"/>
  <c r="S21" i="65"/>
  <c r="H29" i="65"/>
  <c r="S29" i="65"/>
  <c r="H24" i="65"/>
  <c r="S24" i="65"/>
  <c r="H27" i="65"/>
  <c r="S27" i="65"/>
  <c r="H34" i="65"/>
  <c r="S34" i="65"/>
  <c r="H19" i="65"/>
  <c r="S19" i="65"/>
  <c r="H46" i="65"/>
  <c r="S46" i="65"/>
  <c r="H42" i="65"/>
  <c r="S42" i="65"/>
  <c r="H47" i="65"/>
  <c r="S47" i="65"/>
  <c r="H38" i="65"/>
  <c r="S38" i="65"/>
  <c r="D67" i="109"/>
  <c r="P23" i="65"/>
  <c r="E59" i="65"/>
  <c r="P59" i="65"/>
  <c r="M43" i="1"/>
  <c r="M42" i="1"/>
  <c r="V52" i="39"/>
  <c r="V52" i="24"/>
  <c r="M37" i="1"/>
  <c r="M34" i="1"/>
  <c r="V52" i="27"/>
  <c r="M33" i="1"/>
  <c r="V52" i="28"/>
  <c r="AE34" i="1"/>
  <c r="V52" i="29"/>
  <c r="M32" i="1"/>
  <c r="M31" i="1"/>
  <c r="V52" i="30"/>
  <c r="M30" i="1"/>
  <c r="V52" i="31"/>
  <c r="AE29" i="1"/>
  <c r="M29" i="1"/>
  <c r="V52" i="32"/>
  <c r="V52" i="17"/>
  <c r="M19" i="1"/>
  <c r="Z19" i="1"/>
  <c r="M18" i="1"/>
  <c r="V52" i="18"/>
  <c r="S18" i="1"/>
  <c r="M17" i="1"/>
  <c r="V52" i="19"/>
  <c r="V53" i="19"/>
  <c r="AD17" i="1"/>
  <c r="X17" i="1"/>
  <c r="AE17" i="1"/>
  <c r="M14" i="1"/>
  <c r="V57" i="22"/>
  <c r="M11" i="1"/>
  <c r="V52" i="6"/>
  <c r="M8" i="1"/>
  <c r="V52" i="3"/>
  <c r="V52" i="20"/>
  <c r="M16" i="1"/>
  <c r="M12" i="1"/>
  <c r="V52" i="7"/>
  <c r="M15" i="1"/>
  <c r="V52" i="21"/>
  <c r="V52" i="5"/>
  <c r="M10" i="1"/>
  <c r="M9" i="1"/>
  <c r="V52" i="4"/>
  <c r="V52" i="2"/>
  <c r="M7" i="1"/>
  <c r="AB7" i="1"/>
  <c r="V53" i="32"/>
  <c r="AD29" i="1"/>
  <c r="V45" i="17"/>
  <c r="V53" i="17"/>
  <c r="AD19" i="1"/>
  <c r="K19" i="1"/>
  <c r="AE19" i="1"/>
  <c r="K10" i="1"/>
  <c r="V45" i="5"/>
  <c r="V53" i="5"/>
  <c r="AD10" i="1"/>
  <c r="AE10" i="1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10" i="1"/>
  <c r="G64" i="7"/>
  <c r="V45" i="7"/>
  <c r="V53" i="7"/>
  <c r="AD12" i="1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12" i="1"/>
  <c r="AE9" i="1"/>
  <c r="AE46" i="1"/>
  <c r="K36" i="1"/>
  <c r="V45" i="25"/>
  <c r="V53" i="25"/>
  <c r="AD36" i="1"/>
  <c r="L29" i="25"/>
  <c r="L30" i="25"/>
  <c r="L31" i="25"/>
  <c r="L32" i="25"/>
  <c r="L33" i="25"/>
  <c r="L34" i="25"/>
  <c r="L35" i="25"/>
  <c r="L36" i="25"/>
  <c r="L37" i="25"/>
  <c r="L38" i="25"/>
  <c r="L39" i="25"/>
  <c r="L40" i="25"/>
  <c r="L41" i="25"/>
  <c r="L42" i="25"/>
  <c r="L43" i="25"/>
  <c r="L44" i="25"/>
  <c r="L45" i="25"/>
  <c r="L46" i="25"/>
  <c r="L47" i="25"/>
  <c r="L48" i="25"/>
  <c r="L49" i="25"/>
  <c r="L50" i="25"/>
  <c r="L51" i="25"/>
  <c r="L52" i="25"/>
  <c r="L53" i="25"/>
  <c r="L54" i="25"/>
  <c r="L55" i="25"/>
  <c r="L56" i="25"/>
  <c r="L57" i="25"/>
  <c r="L58" i="25"/>
  <c r="L59" i="25"/>
  <c r="L60" i="25"/>
  <c r="L61" i="25"/>
  <c r="L62" i="25"/>
  <c r="L63" i="25"/>
  <c r="L64" i="25"/>
  <c r="L36" i="1"/>
  <c r="G64" i="37"/>
  <c r="K43" i="1"/>
  <c r="V45" i="39"/>
  <c r="V53" i="39"/>
  <c r="AD42" i="1"/>
  <c r="K42" i="1"/>
  <c r="L29" i="39"/>
  <c r="L30" i="39"/>
  <c r="L31" i="39"/>
  <c r="L32" i="39"/>
  <c r="L33" i="39"/>
  <c r="L34" i="39"/>
  <c r="L35" i="39"/>
  <c r="L36" i="39"/>
  <c r="L37" i="39"/>
  <c r="L38" i="39"/>
  <c r="L39" i="39"/>
  <c r="L40" i="39"/>
  <c r="L41" i="39"/>
  <c r="L42" i="39"/>
  <c r="L43" i="39"/>
  <c r="L44" i="39"/>
  <c r="L45" i="39"/>
  <c r="L46" i="39"/>
  <c r="L47" i="39"/>
  <c r="L48" i="39"/>
  <c r="L49" i="39"/>
  <c r="L50" i="39"/>
  <c r="L51" i="39"/>
  <c r="L52" i="39"/>
  <c r="L53" i="39"/>
  <c r="L54" i="39"/>
  <c r="L55" i="39"/>
  <c r="L56" i="39"/>
  <c r="L57" i="39"/>
  <c r="L58" i="39"/>
  <c r="L59" i="39"/>
  <c r="L60" i="39"/>
  <c r="L61" i="39"/>
  <c r="L62" i="39"/>
  <c r="L63" i="39"/>
  <c r="L64" i="39"/>
  <c r="L42" i="1"/>
  <c r="G64" i="26"/>
  <c r="V45" i="26"/>
  <c r="G64" i="27"/>
  <c r="L29" i="30"/>
  <c r="L30" i="30"/>
  <c r="L31" i="30"/>
  <c r="L32" i="30"/>
  <c r="L33" i="30"/>
  <c r="L34" i="30"/>
  <c r="L35" i="30"/>
  <c r="L36" i="30"/>
  <c r="L37" i="30"/>
  <c r="L38" i="30"/>
  <c r="L39" i="30"/>
  <c r="L40" i="30"/>
  <c r="L41" i="30"/>
  <c r="L42" i="30"/>
  <c r="L43" i="30"/>
  <c r="L44" i="30"/>
  <c r="L45" i="30"/>
  <c r="L46" i="30"/>
  <c r="L47" i="30"/>
  <c r="L48" i="30"/>
  <c r="L49" i="30"/>
  <c r="L50" i="30"/>
  <c r="L51" i="30"/>
  <c r="L52" i="30"/>
  <c r="L53" i="30"/>
  <c r="L54" i="30"/>
  <c r="L55" i="30"/>
  <c r="L56" i="30"/>
  <c r="L57" i="30"/>
  <c r="L58" i="30"/>
  <c r="L59" i="30"/>
  <c r="L60" i="30"/>
  <c r="L61" i="30"/>
  <c r="L62" i="30"/>
  <c r="L63" i="30"/>
  <c r="L64" i="30"/>
  <c r="L31" i="1"/>
  <c r="AE33" i="1"/>
  <c r="L28" i="28"/>
  <c r="L29" i="28"/>
  <c r="L30" i="28"/>
  <c r="L31" i="28"/>
  <c r="L32" i="28"/>
  <c r="L33" i="28"/>
  <c r="L34" i="28"/>
  <c r="L35" i="28"/>
  <c r="L36" i="28"/>
  <c r="L37" i="28"/>
  <c r="L38" i="28"/>
  <c r="L39" i="28"/>
  <c r="L40" i="28"/>
  <c r="L41" i="28"/>
  <c r="L42" i="28"/>
  <c r="L43" i="28"/>
  <c r="L44" i="28"/>
  <c r="L45" i="28"/>
  <c r="L46" i="28"/>
  <c r="L47" i="28"/>
  <c r="L48" i="28"/>
  <c r="L49" i="28"/>
  <c r="L50" i="28"/>
  <c r="L51" i="28"/>
  <c r="L52" i="28"/>
  <c r="L53" i="28"/>
  <c r="L54" i="28"/>
  <c r="L55" i="28"/>
  <c r="L56" i="28"/>
  <c r="L57" i="28"/>
  <c r="L58" i="28"/>
  <c r="L59" i="28"/>
  <c r="L60" i="28"/>
  <c r="L61" i="28"/>
  <c r="L62" i="28"/>
  <c r="L63" i="28"/>
  <c r="L64" i="28"/>
  <c r="L33" i="1"/>
  <c r="K14" i="1"/>
  <c r="V50" i="22"/>
  <c r="V58" i="22"/>
  <c r="AD14" i="1"/>
  <c r="L28" i="22"/>
  <c r="L29" i="22"/>
  <c r="L30" i="22"/>
  <c r="L31" i="22"/>
  <c r="L32" i="22"/>
  <c r="L33" i="22"/>
  <c r="L34" i="22"/>
  <c r="L35" i="22"/>
  <c r="L36" i="22"/>
  <c r="L37" i="22"/>
  <c r="L38" i="22"/>
  <c r="L39" i="22"/>
  <c r="L40" i="22"/>
  <c r="L41" i="22"/>
  <c r="L42" i="22"/>
  <c r="L43" i="22"/>
  <c r="L44" i="22"/>
  <c r="L45" i="22"/>
  <c r="L46" i="22"/>
  <c r="L47" i="22"/>
  <c r="L48" i="22"/>
  <c r="L49" i="22"/>
  <c r="L50" i="22"/>
  <c r="L51" i="22"/>
  <c r="L52" i="22"/>
  <c r="L53" i="22"/>
  <c r="L54" i="22"/>
  <c r="L55" i="22"/>
  <c r="L56" i="22"/>
  <c r="L57" i="22"/>
  <c r="L58" i="22"/>
  <c r="L59" i="22"/>
  <c r="L60" i="22"/>
  <c r="L61" i="22"/>
  <c r="L62" i="22"/>
  <c r="L63" i="22"/>
  <c r="L64" i="22"/>
  <c r="L14" i="1"/>
  <c r="AE14" i="1"/>
  <c r="L27" i="29"/>
  <c r="L28" i="29"/>
  <c r="L29" i="29"/>
  <c r="L30" i="29"/>
  <c r="L31" i="29"/>
  <c r="L32" i="29"/>
  <c r="L33" i="29"/>
  <c r="L34" i="29"/>
  <c r="L35" i="29"/>
  <c r="L36" i="29"/>
  <c r="L37" i="29"/>
  <c r="L38" i="29"/>
  <c r="L39" i="29"/>
  <c r="L40" i="29"/>
  <c r="L41" i="29"/>
  <c r="L42" i="29"/>
  <c r="L43" i="29"/>
  <c r="L44" i="29"/>
  <c r="L45" i="29"/>
  <c r="L46" i="29"/>
  <c r="L47" i="29"/>
  <c r="L48" i="29"/>
  <c r="L49" i="29"/>
  <c r="L50" i="29"/>
  <c r="L51" i="29"/>
  <c r="L52" i="29"/>
  <c r="L53" i="29"/>
  <c r="L54" i="29"/>
  <c r="L55" i="29"/>
  <c r="L56" i="29"/>
  <c r="L57" i="29"/>
  <c r="L58" i="29"/>
  <c r="L59" i="29"/>
  <c r="L60" i="29"/>
  <c r="L61" i="29"/>
  <c r="L62" i="29"/>
  <c r="L63" i="29"/>
  <c r="L64" i="29"/>
  <c r="L32" i="1"/>
  <c r="AE32" i="1"/>
  <c r="G64" i="21"/>
  <c r="AE12" i="1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55" i="18"/>
  <c r="L56" i="18"/>
  <c r="L57" i="18"/>
  <c r="L58" i="18"/>
  <c r="L59" i="18"/>
  <c r="L60" i="18"/>
  <c r="L61" i="18"/>
  <c r="L62" i="18"/>
  <c r="L63" i="18"/>
  <c r="L64" i="18"/>
  <c r="L18" i="1"/>
  <c r="G64" i="4"/>
  <c r="K9" i="1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9" i="1"/>
  <c r="V45" i="31"/>
  <c r="V53" i="31"/>
  <c r="AD30" i="1"/>
  <c r="K30" i="1"/>
  <c r="AE30" i="1"/>
  <c r="K35" i="1"/>
  <c r="V45" i="12"/>
  <c r="V53" i="12"/>
  <c r="AD24" i="1"/>
  <c r="AE15" i="1"/>
  <c r="K15" i="1"/>
  <c r="V45" i="21"/>
  <c r="V53" i="21"/>
  <c r="AD15" i="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26" i="21"/>
  <c r="L27" i="21"/>
  <c r="L28" i="21"/>
  <c r="L29" i="21"/>
  <c r="L30" i="21"/>
  <c r="L31" i="21"/>
  <c r="L32" i="21"/>
  <c r="L33" i="21"/>
  <c r="L34" i="21"/>
  <c r="L35" i="21"/>
  <c r="L36" i="21"/>
  <c r="L37" i="21"/>
  <c r="L38" i="21"/>
  <c r="L39" i="21"/>
  <c r="L40" i="21"/>
  <c r="L41" i="21"/>
  <c r="L42" i="21"/>
  <c r="L43" i="21"/>
  <c r="L44" i="21"/>
  <c r="L45" i="21"/>
  <c r="L46" i="21"/>
  <c r="L47" i="21"/>
  <c r="L48" i="21"/>
  <c r="L49" i="21"/>
  <c r="L50" i="21"/>
  <c r="L51" i="21"/>
  <c r="L52" i="21"/>
  <c r="L53" i="21"/>
  <c r="L54" i="21"/>
  <c r="L55" i="21"/>
  <c r="L56" i="21"/>
  <c r="L57" i="21"/>
  <c r="L58" i="21"/>
  <c r="L59" i="21"/>
  <c r="L60" i="21"/>
  <c r="L61" i="21"/>
  <c r="L62" i="21"/>
  <c r="L63" i="21"/>
  <c r="L64" i="21"/>
  <c r="L15" i="1"/>
  <c r="V45" i="18"/>
  <c r="V53" i="18"/>
  <c r="AD18" i="1"/>
  <c r="AE18" i="1"/>
  <c r="G64" i="3"/>
  <c r="V45" i="3"/>
  <c r="V53" i="3"/>
  <c r="AD8" i="1"/>
  <c r="AE8" i="1"/>
  <c r="G64" i="2"/>
  <c r="K7" i="1"/>
  <c r="AE7" i="1"/>
  <c r="V45" i="30"/>
  <c r="V53" i="30"/>
  <c r="AD31" i="1"/>
  <c r="K34" i="1"/>
  <c r="V45" i="27"/>
  <c r="V53" i="27"/>
  <c r="AD34" i="1"/>
  <c r="L5" i="27"/>
  <c r="L6" i="27"/>
  <c r="L7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L36" i="27"/>
  <c r="L37" i="27"/>
  <c r="L38" i="27"/>
  <c r="L39" i="27"/>
  <c r="L40" i="27"/>
  <c r="L41" i="27"/>
  <c r="L42" i="27"/>
  <c r="L43" i="27"/>
  <c r="L44" i="27"/>
  <c r="L45" i="27"/>
  <c r="L46" i="27"/>
  <c r="L47" i="27"/>
  <c r="L48" i="27"/>
  <c r="L49" i="27"/>
  <c r="L50" i="27"/>
  <c r="L51" i="27"/>
  <c r="L52" i="27"/>
  <c r="L53" i="27"/>
  <c r="L54" i="27"/>
  <c r="L55" i="27"/>
  <c r="L56" i="27"/>
  <c r="L57" i="27"/>
  <c r="L58" i="27"/>
  <c r="L59" i="27"/>
  <c r="L60" i="27"/>
  <c r="L61" i="27"/>
  <c r="L62" i="27"/>
  <c r="L63" i="27"/>
  <c r="L64" i="27"/>
  <c r="L34" i="1"/>
  <c r="V45" i="28"/>
  <c r="V53" i="28"/>
  <c r="AD33" i="1"/>
  <c r="G64" i="29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8" i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7" i="1"/>
  <c r="K12" i="1"/>
  <c r="V45" i="37"/>
  <c r="V53" i="37"/>
  <c r="AD44" i="1"/>
  <c r="K44" i="1"/>
  <c r="V45" i="4"/>
  <c r="V53" i="4"/>
  <c r="AD9" i="1"/>
  <c r="V45" i="2"/>
  <c r="V53" i="2"/>
  <c r="AD7" i="1"/>
  <c r="K8" i="1"/>
  <c r="K32" i="1"/>
  <c r="V45" i="29"/>
  <c r="V53" i="29"/>
  <c r="AD32" i="1"/>
  <c r="AE35" i="1" l="1"/>
  <c r="M35" i="1"/>
  <c r="V52" i="26"/>
  <c r="V53" i="26" s="1"/>
  <c r="AD3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Brian Lewis</author>
  </authors>
  <commentList>
    <comment ref="E7" authorId="0" shapeId="0" xr:uid="{7277865E-588F-4B7D-BE45-55001D4E1B5E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7" authorId="0" shapeId="0" xr:uid="{584A2DD9-182C-43A6-AA2F-60C859B03464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8" authorId="0" shapeId="0" xr:uid="{73D7EB3D-2ADD-443C-9710-3872DA475690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8" authorId="0" shapeId="0" xr:uid="{DAE2967E-B306-44D5-BF27-4434E9739F74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9" authorId="0" shapeId="0" xr:uid="{D9E2D236-4E3D-43ED-86D2-BD7374FBC5F7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9" authorId="0" shapeId="0" xr:uid="{D9D102CD-E8B2-45C4-A7D9-67BFFEF5EBB5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10" authorId="0" shapeId="0" xr:uid="{D26AB2CB-6979-4BD9-9B88-3E8B2E1A9BD9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10" authorId="0" shapeId="0" xr:uid="{A1B7FD00-4FE6-4C78-BDA1-2F48C056D81F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11" authorId="0" shapeId="0" xr:uid="{50E5B433-2A1B-4C0D-967F-197E229E7588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11" authorId="0" shapeId="0" xr:uid="{E15F4CA5-F933-439C-8B2E-4C891AC5A66D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12" authorId="0" shapeId="0" xr:uid="{BB00F896-7EFB-4765-AA86-18E7FCB30868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12" authorId="0" shapeId="0" xr:uid="{E3928678-BA80-4E77-B7C2-4EF236EB317F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13" authorId="0" shapeId="0" xr:uid="{034F0DC0-C704-4E3F-A235-74735F5EC511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13" authorId="0" shapeId="0" xr:uid="{86C0E560-522E-4D30-BBF7-7D9FAEDE92B6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14" authorId="0" shapeId="0" xr:uid="{573E0D9A-2E7E-42A6-B417-AD4419C07441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14" authorId="0" shapeId="0" xr:uid="{3F896F56-302E-4EC3-AEB6-9BC83F9F59EC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15" authorId="0" shapeId="0" xr:uid="{CABEE8AE-3AF4-421D-BE9B-D9263901887A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15" authorId="0" shapeId="0" xr:uid="{309051DA-948B-4F9B-B17A-8057FDD8DFA3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16" authorId="0" shapeId="0" xr:uid="{9CD586A5-A7D4-4B3B-8E34-250D4D22598D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16" authorId="0" shapeId="0" xr:uid="{580ADD0E-4654-47C3-98A2-3A919E51F490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17" authorId="0" shapeId="0" xr:uid="{1051EC19-5112-4FEB-8132-29168458E49C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17" authorId="0" shapeId="0" xr:uid="{7FD88141-9D71-4F03-9C6C-2869575B1E8A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18" authorId="0" shapeId="0" xr:uid="{B9043CD3-0438-447F-B38F-FB0F4576EBA4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18" authorId="0" shapeId="0" xr:uid="{EE058C7B-551E-41FB-9B05-8E4435DF019E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19" authorId="0" shapeId="0" xr:uid="{5AEEE4BB-27C5-41B3-B909-B38C27D5FBE7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19" authorId="0" shapeId="0" xr:uid="{7979BF2B-F02F-4B23-ABD6-D6F1AE492E08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20" authorId="0" shapeId="0" xr:uid="{D9989A46-CA35-44A1-AD71-A574310B9ED5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20" authorId="0" shapeId="0" xr:uid="{42D5E799-56E8-4208-908E-655BCE134781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21" authorId="0" shapeId="0" xr:uid="{C30D1AE2-DED0-4211-8A50-3AEC1CF3BF69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21" authorId="0" shapeId="0" xr:uid="{78C6476D-FA33-4AD9-82BF-DE78D118325E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22" authorId="0" shapeId="0" xr:uid="{C2F74C3B-773A-429C-80CE-3B1B09A81948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22" authorId="0" shapeId="0" xr:uid="{2E51D655-CB26-4F9F-9D1D-D71CFADAFA88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23" authorId="0" shapeId="0" xr:uid="{077B613C-A298-4CC7-B32A-85E5EE3D2AF2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23" authorId="0" shapeId="0" xr:uid="{7BCE2011-2EBB-441C-8769-A6CE76D125E8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24" authorId="0" shapeId="0" xr:uid="{D73215C2-2AEF-4447-9A52-886E04D58AB9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24" authorId="0" shapeId="0" xr:uid="{79B68733-26D4-4A50-B1C2-3CC68F722EA2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25" authorId="0" shapeId="0" xr:uid="{D347B095-AA94-4C2F-B9F1-0166E95476CB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25" authorId="0" shapeId="0" xr:uid="{8AE21306-3D5C-4F6E-9470-1B5D16ADFD36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E26" authorId="0" shapeId="0" xr:uid="{98A48D39-3C4C-4888-9049-25EE167DC9A6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  <comment ref="G26" authorId="0" shapeId="0" xr:uid="{9E261C6E-7855-4C21-9884-DAC226FCE825}">
      <text>
        <r>
          <rPr>
            <b/>
            <sz val="9"/>
            <color indexed="81"/>
            <rFont val="Tahoma"/>
            <family val="2"/>
          </rPr>
          <t>Brian Lewis:</t>
        </r>
        <r>
          <rPr>
            <sz val="9"/>
            <color indexed="81"/>
            <rFont val="Tahoma"/>
            <family val="2"/>
          </rPr>
          <t xml:space="preserve">
Rfefer to COGS sheet for 2XL Thru 4XL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Becky Hayes</author>
    <author>Brian Lewis</author>
  </authors>
  <commentList>
    <comment ref="L8" authorId="0" shapeId="0" xr:uid="{21678099-2C8A-4AC8-A8C1-84DE6FAC1C02}">
      <text>
        <r>
          <rPr>
            <b/>
            <sz val="9"/>
            <color indexed="81"/>
            <rFont val="Tahoma"/>
            <family val="2"/>
          </rPr>
          <t xml:space="preserve">YES/NO
</t>
        </r>
        <r>
          <rPr>
            <sz val="9"/>
            <color indexed="81"/>
            <rFont val="Tahoma"/>
            <family val="2"/>
          </rPr>
          <t>Adjusts royalty calculation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" authorId="1" shapeId="0" xr:uid="{6EAE69F5-4B0B-4993-B0CA-81E1EE52C400}">
      <text>
        <r>
          <rPr>
            <b/>
            <sz val="9"/>
            <color indexed="81"/>
            <rFont val="Tahoma"/>
            <family val="2"/>
          </rPr>
          <t>Employee YES/NO</t>
        </r>
        <r>
          <rPr>
            <sz val="9"/>
            <color indexed="81"/>
            <rFont val="Tahoma"/>
            <family val="2"/>
          </rPr>
          <t xml:space="preserve">
This needs to be entered as it calculates the payroll costs in the Road Expenses - Breakdown</t>
        </r>
      </text>
    </comment>
    <comment ref="L9" authorId="0" shapeId="0" xr:uid="{FBBD42F7-5531-4B8C-AE2F-B62039695EB1}">
      <text>
        <r>
          <rPr>
            <b/>
            <sz val="9"/>
            <color indexed="81"/>
            <rFont val="Tahoma"/>
            <family val="2"/>
          </rPr>
          <t xml:space="preserve">YES/NO
</t>
        </r>
        <r>
          <rPr>
            <sz val="9"/>
            <color indexed="81"/>
            <rFont val="Tahoma"/>
            <family val="2"/>
          </rPr>
          <t>Adjusts royalty calculation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32" authorId="0" shapeId="0" xr:uid="{5C0FB720-5B88-4D84-A0AC-409D98E31753}">
      <text>
        <r>
          <rPr>
            <b/>
            <sz val="9"/>
            <color indexed="81"/>
            <rFont val="Tahoma"/>
            <family val="2"/>
          </rPr>
          <t>To be used on Hybrid deals. 
Check with Becky for 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6" authorId="1" shapeId="0" xr:uid="{2832E1CA-BB5C-4D5E-9BF2-8F3CAF56371D}">
      <text>
        <r>
          <rPr>
            <b/>
            <sz val="9"/>
            <color indexed="81"/>
            <rFont val="Tahoma"/>
            <family val="2"/>
          </rPr>
          <t>Include Injunctions and Legal costs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6" authorId="1" shapeId="0" xr:uid="{AE6E5F9C-B2BD-4543-A44E-B4A0056C7AA8}">
      <text>
        <r>
          <rPr>
            <b/>
            <sz val="9"/>
            <color indexed="81"/>
            <rFont val="Tahoma"/>
            <family val="2"/>
          </rPr>
          <t>Include Injunctions and Legal costs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6" authorId="1" shapeId="0" xr:uid="{8675C5E6-3BE6-4278-B924-7213BACE57E5}">
      <text>
        <r>
          <rPr>
            <b/>
            <sz val="9"/>
            <color indexed="81"/>
            <rFont val="Tahoma"/>
            <family val="2"/>
          </rPr>
          <t>Include Injunctions and Legal costs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3" authorId="1" shapeId="0" xr:uid="{DB59AE78-DDD9-4D54-8750-B0E1E87ADDDA}">
      <text>
        <r>
          <rPr>
            <b/>
            <sz val="9"/>
            <color indexed="81"/>
            <rFont val="Tahoma"/>
            <family val="2"/>
          </rPr>
          <t>Total Days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3" authorId="1" shapeId="0" xr:uid="{E72125E3-9AA8-47F7-98DF-C4B80622AFD1}">
      <text>
        <r>
          <rPr>
            <b/>
            <sz val="9"/>
            <color indexed="81"/>
            <rFont val="Tahoma"/>
            <family val="2"/>
          </rPr>
          <t>Total Days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3" authorId="1" shapeId="0" xr:uid="{D51303B5-2AEE-4172-B038-942689703820}">
      <text>
        <r>
          <rPr>
            <b/>
            <sz val="9"/>
            <color indexed="81"/>
            <rFont val="Tahoma"/>
            <family val="2"/>
          </rPr>
          <t>Total Days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4" authorId="1" shapeId="0" xr:uid="{5910D3B4-6477-4E5F-BF42-596696BD7390}">
      <text>
        <r>
          <rPr>
            <b/>
            <sz val="9"/>
            <color indexed="81"/>
            <rFont val="Tahoma"/>
            <family val="2"/>
          </rPr>
          <t>Total Hotel Nights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4" authorId="1" shapeId="0" xr:uid="{A2D618D8-14CF-4992-BF40-FC291FB94240}">
      <text>
        <r>
          <rPr>
            <b/>
            <sz val="9"/>
            <color indexed="81"/>
            <rFont val="Tahoma"/>
            <family val="2"/>
          </rPr>
          <t>Total Hotel Nights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4" authorId="1" shapeId="0" xr:uid="{584DBC17-8450-4F04-BEEF-6B3B68FE144C}">
      <text>
        <r>
          <rPr>
            <b/>
            <sz val="9"/>
            <color indexed="81"/>
            <rFont val="Tahoma"/>
            <family val="2"/>
          </rPr>
          <t>Total Hotel Nights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6" authorId="0" shapeId="0" xr:uid="{A101D7C6-2F5D-4B7E-A905-CA9F03E85D34}">
      <text>
        <r>
          <rPr>
            <b/>
            <sz val="9"/>
            <color indexed="81"/>
            <rFont val="Tahoma"/>
            <family val="2"/>
          </rPr>
          <t>Don’t overwrite. 
These cells are to be used for truck costs only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Brian Lewis</author>
    <author>Brad Andersen</author>
  </authors>
  <commentList>
    <comment ref="G10" authorId="0" shapeId="0" xr:uid="{7C589F01-C066-42F0-AD15-F47BF031F3B0}">
      <text>
        <r>
          <rPr>
            <b/>
            <sz val="9"/>
            <color indexed="81"/>
            <rFont val="Tahoma"/>
            <family val="2"/>
          </rPr>
          <t>Enterhere for Full package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0" authorId="0" shapeId="0" xr:uid="{69A2D3D9-8D48-412B-A81F-57E39ED94310}">
      <text>
        <r>
          <rPr>
            <b/>
            <sz val="9"/>
            <color indexed="81"/>
            <rFont val="Tahoma"/>
            <family val="2"/>
          </rPr>
          <t>Enter here possible price fluctuations &amp; Additional Fee's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12" authorId="1" shapeId="0" xr:uid="{E2AF78CE-B1C7-4B47-A2D6-8206A05F0D02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8.50 gbp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Andersen</author>
  </authors>
  <commentList>
    <comment ref="P10" authorId="0" shapeId="0" xr:uid="{C1B139FE-804C-47CE-AFEB-A224D03449AD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GMSUK INHERITED STOCK TO BALTIMORE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Andersen</author>
    <author>Felix Barwick</author>
  </authors>
  <commentList>
    <comment ref="P10" authorId="0" shapeId="0" xr:uid="{FD18A713-4147-4AE3-8C3F-5BD51B35A114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GMSUK INHERITED STOCK TO BALTIMORE
</t>
        </r>
      </text>
    </comment>
    <comment ref="AC12" authorId="1" shapeId="0" xr:uid="{6C8408B7-26FB-4A25-A390-A0F556803154}">
      <text>
        <r>
          <rPr>
            <b/>
            <sz val="9"/>
            <color indexed="81"/>
            <rFont val="Tahoma"/>
            <family val="2"/>
          </rPr>
          <t>Felix Barwick:</t>
        </r>
        <r>
          <rPr>
            <sz val="9"/>
            <color indexed="81"/>
            <rFont val="Tahoma"/>
            <family val="2"/>
          </rPr>
          <t xml:space="preserve">
MIXED WITH ORIGINAL LAX SHIPMENT 1247+53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Andersen</author>
  </authors>
  <commentList>
    <comment ref="P13" authorId="0" shapeId="0" xr:uid="{CD4AC8BE-BEF8-4F6F-B7DF-A0E7AE5910A5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GMSUK INHERITED STOCK TO BALTIMORE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Andersen</author>
  </authors>
  <commentList>
    <comment ref="R41" authorId="0" shapeId="0" xr:uid="{9E94C58D-A26D-4863-B3AF-9104389FDA69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SEND TO MEXICO, INVOICE LSG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Andersen</author>
  </authors>
  <commentList>
    <comment ref="D6" authorId="0" shapeId="0" xr:uid="{FD8776EA-CA42-479E-81C9-8103808FFA35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9 T.O.P. TO RSE
3 SHOW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Andersen</author>
  </authors>
  <commentList>
    <comment ref="D11" authorId="0" shapeId="0" xr:uid="{A9F7F3D9-37CD-4BCD-B278-F801280C3C12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RSE  TOP HOLD
1 SM 3MED 3LG 1XL 1XX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Andersen</author>
  </authors>
  <commentList>
    <comment ref="D12" authorId="0" shapeId="0" xr:uid="{39928A4A-F8A2-409B-83C0-ED7863E2E29C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RSE  TOP HOLD
1 SM 3MED 3LG 1XL 1XX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Andersen</author>
  </authors>
  <commentList>
    <comment ref="D13" authorId="0" shapeId="0" xr:uid="{7AE812F1-E06D-446E-B8D5-6D7BDA696B08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RSE  TOP HOLD
1 SM 3MED 3LG 1XL 1XX
PLUS 12 NYC RETURNS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Andersen</author>
  </authors>
  <commentList>
    <comment ref="R40" authorId="0" shapeId="0" xr:uid="{C3399B1F-7D07-480D-8467-663886E1F1CC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SEND TO MEXICO, INVOICE LSG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Andersen</author>
  </authors>
  <commentList>
    <comment ref="R40" authorId="0" shapeId="0" xr:uid="{BB654F94-A20C-4A18-887B-2689E1E1E1E1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SEND TO MEXICO, INVOICE LSG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Andersen</author>
  </authors>
  <commentList>
    <comment ref="R40" authorId="0" shapeId="0" xr:uid="{F5F85D0F-8BEE-496F-8502-0F25BD9A9A2B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SPARKART</t>
        </r>
      </text>
    </comment>
    <comment ref="R41" authorId="0" shapeId="0" xr:uid="{E94164D2-A778-4D55-8FC6-7A4EAABE1C57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AMAZON</t>
        </r>
      </text>
    </comment>
    <comment ref="R43" authorId="0" shapeId="0" xr:uid="{1E341DCE-789A-4B6A-9F3C-E2125D7D2D29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SEND TO MEXICO, INVOICE LSG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Andersen</author>
  </authors>
  <commentList>
    <comment ref="R40" authorId="0" shapeId="0" xr:uid="{98070159-55E1-4834-BDC5-1F2E4C0DFF58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SEND TO MEXICO, INVOICE LSG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Andersen</author>
  </authors>
  <commentList>
    <comment ref="R40" authorId="0" shapeId="0" xr:uid="{7F31E779-6F43-4440-A221-17A57A83DE8F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SEND TO MEXICO, INVOICE LSG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Andersen</author>
  </authors>
  <commentList>
    <comment ref="R40" authorId="0" shapeId="0" xr:uid="{08E63138-D76E-4FCD-AE82-6904F9273B5E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SEND TO MEXICO, INVOICE LSG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Andersen</author>
  </authors>
  <commentList>
    <comment ref="R40" authorId="0" shapeId="0" xr:uid="{8B9CFF2A-5A15-4930-9728-4F4CB2FC6CCA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SEND TO MEXICO, INVOICE LSG</t>
        </r>
      </text>
    </comment>
    <comment ref="R41" authorId="0" shapeId="0" xr:uid="{19AA8B3E-035D-4A57-AC0D-D90139E2CCA8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SEND TO MEXICO, INVOICE LSG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Andersen</author>
  </authors>
  <commentList>
    <comment ref="R40" authorId="0" shapeId="0" xr:uid="{40430BB4-546E-4B00-9F39-69A66C02C393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SEND TO MEXICO, INVOICE LSG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Andersen</author>
  </authors>
  <commentList>
    <comment ref="R40" authorId="0" shapeId="0" xr:uid="{4F5F6D4A-B705-4C09-A83E-C1194D2E7AFB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SEND TO MEXICO, INVOICE LSG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Andersen</author>
  </authors>
  <commentList>
    <comment ref="R40" authorId="0" shapeId="0" xr:uid="{3AB7AC89-80BF-46ED-BE1C-D20C47A17A78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SEND TO MEXICO, INVOICE LSG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Andersen</author>
  </authors>
  <commentList>
    <comment ref="R40" authorId="0" shapeId="0" xr:uid="{CEEF596C-807A-41B8-85C4-1372E82D9F14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SEND TO MEXICO, INVOICE LSG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Andersen</author>
  </authors>
  <commentList>
    <comment ref="R40" authorId="0" shapeId="0" xr:uid="{79E60778-E1E8-4338-AD6E-A304E0C57678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SEND TO MEXICO, INVOICE LSG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Andersen</author>
  </authors>
  <commentList>
    <comment ref="R40" authorId="0" shapeId="0" xr:uid="{B53F3F0D-CACA-43A0-A0A6-04AA5143322A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SEND TO MEXICO, INVOICE LSG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Andersen</author>
  </authors>
  <commentList>
    <comment ref="R40" authorId="0" shapeId="0" xr:uid="{F18EBD8B-3F0A-4756-A3FA-38E2C896112E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SEND TO MEXICO, INVOICE LSG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Andersen</author>
  </authors>
  <commentList>
    <comment ref="R40" authorId="0" shapeId="0" xr:uid="{AAA3200B-8FA5-43D8-AEFC-B5048638707D}">
      <text>
        <r>
          <rPr>
            <b/>
            <sz val="9"/>
            <color indexed="81"/>
            <rFont val="Tahoma"/>
            <family val="2"/>
          </rPr>
          <t>Brad Andersen:</t>
        </r>
        <r>
          <rPr>
            <sz val="9"/>
            <color indexed="81"/>
            <rFont val="Tahoma"/>
            <family val="2"/>
          </rPr>
          <t xml:space="preserve">
SEND TO MEXICO, INVOICE LSG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<sst xmlns="http://schemas.openxmlformats.org/spreadsheetml/2006/main" count="9443" uniqueCount="612">
  <si>
    <t>Tour Date</t>
  </si>
  <si>
    <t>Tour</t>
  </si>
  <si>
    <t>NAV Item Code</t>
  </si>
  <si>
    <t>Product Description</t>
  </si>
  <si>
    <t>Supplier</t>
  </si>
  <si>
    <t>Blank Unit Cost</t>
  </si>
  <si>
    <t>Print Unit Cost</t>
  </si>
  <si>
    <t>Total Unit Cost</t>
  </si>
  <si>
    <t>Selling Price</t>
  </si>
  <si>
    <t>Tour Inventory</t>
  </si>
  <si>
    <t>Date</t>
  </si>
  <si>
    <t>City</t>
  </si>
  <si>
    <t>Sales</t>
  </si>
  <si>
    <t>Band Comps</t>
  </si>
  <si>
    <t>W/Sales</t>
  </si>
  <si>
    <t>Used</t>
  </si>
  <si>
    <t>Delivery</t>
  </si>
  <si>
    <t>+/-</t>
  </si>
  <si>
    <t>To</t>
  </si>
  <si>
    <t>Balance</t>
  </si>
  <si>
    <t>Band Co</t>
  </si>
  <si>
    <t>GMS Co</t>
  </si>
  <si>
    <t>W/Sale</t>
  </si>
  <si>
    <t>Item</t>
  </si>
  <si>
    <t>Cost</t>
  </si>
  <si>
    <t>Code</t>
  </si>
  <si>
    <t>Stock B/F</t>
  </si>
  <si>
    <t>PO Number</t>
  </si>
  <si>
    <t>Qty Received</t>
  </si>
  <si>
    <t>Total</t>
  </si>
  <si>
    <t>Amount Ordered</t>
  </si>
  <si>
    <t>Stock Movement</t>
  </si>
  <si>
    <t xml:space="preserve">In </t>
  </si>
  <si>
    <t>From</t>
  </si>
  <si>
    <t>Out</t>
  </si>
  <si>
    <t>Qty</t>
  </si>
  <si>
    <t>Invoice Details</t>
  </si>
  <si>
    <t>Delivery Note</t>
  </si>
  <si>
    <t>Inv No</t>
  </si>
  <si>
    <t>Checked By</t>
  </si>
  <si>
    <t>Product Summary</t>
  </si>
  <si>
    <t>Stock Purchased</t>
  </si>
  <si>
    <t>Tour Sales</t>
  </si>
  <si>
    <t>Global Comps</t>
  </si>
  <si>
    <t>Total Used</t>
  </si>
  <si>
    <t>Retail</t>
  </si>
  <si>
    <t>Web</t>
  </si>
  <si>
    <t>Global UK</t>
  </si>
  <si>
    <t>Other</t>
  </si>
  <si>
    <t>Warehouse</t>
  </si>
  <si>
    <t>Discrepancy</t>
  </si>
  <si>
    <t>Comments</t>
  </si>
  <si>
    <t>B/F</t>
  </si>
  <si>
    <t>Purchased</t>
  </si>
  <si>
    <t>Sold</t>
  </si>
  <si>
    <t>W/S</t>
  </si>
  <si>
    <t>GMS Comps</t>
  </si>
  <si>
    <t>O/U</t>
  </si>
  <si>
    <t>Closing Stock</t>
  </si>
  <si>
    <t>End Tour Stock Count</t>
  </si>
  <si>
    <t>Tour Dates</t>
  </si>
  <si>
    <t>Country</t>
  </si>
  <si>
    <t>GROSS</t>
  </si>
  <si>
    <t>TOUR</t>
  </si>
  <si>
    <t>Ship</t>
  </si>
  <si>
    <t>%</t>
  </si>
  <si>
    <t>% of Gross</t>
  </si>
  <si>
    <t xml:space="preserve">PRODUCT SUMMARY </t>
  </si>
  <si>
    <t>Sales %</t>
  </si>
  <si>
    <t>Road</t>
  </si>
  <si>
    <t>Ware house</t>
  </si>
  <si>
    <t>QUICK STOCK VIEW</t>
  </si>
  <si>
    <t>DATE</t>
  </si>
  <si>
    <t>CITY</t>
  </si>
  <si>
    <t>ST</t>
  </si>
  <si>
    <t>VENUE</t>
  </si>
  <si>
    <t>CAPACITY</t>
  </si>
  <si>
    <t>SOLD</t>
  </si>
  <si>
    <t>EXPECT</t>
  </si>
  <si>
    <t>PH</t>
  </si>
  <si>
    <t>DATE:</t>
  </si>
  <si>
    <t>BAND:</t>
  </si>
  <si>
    <t xml:space="preserve"> </t>
  </si>
  <si>
    <t># OF SHOWS:</t>
  </si>
  <si>
    <t>ATTENDANCE:</t>
  </si>
  <si>
    <t>EXP. GROSS</t>
  </si>
  <si>
    <t xml:space="preserve">STOCK </t>
  </si>
  <si>
    <t>STOCK</t>
  </si>
  <si>
    <t>PO's</t>
  </si>
  <si>
    <t>PRODUCT OVER (+) or UNDER (-)</t>
  </si>
  <si>
    <t>BLANKS</t>
  </si>
  <si>
    <t>PRINTER</t>
  </si>
  <si>
    <t>SM</t>
  </si>
  <si>
    <t>MED</t>
  </si>
  <si>
    <t>LG</t>
  </si>
  <si>
    <t>XL</t>
  </si>
  <si>
    <t>2X</t>
  </si>
  <si>
    <t>3X</t>
  </si>
  <si>
    <t>TOTAL</t>
  </si>
  <si>
    <t>PRICE/P.H.</t>
  </si>
  <si>
    <t>ON ORDER</t>
  </si>
  <si>
    <t>SKU #</t>
  </si>
  <si>
    <t>DESIGN</t>
  </si>
  <si>
    <t>%  GROSS</t>
  </si>
  <si>
    <t>CITY-A</t>
  </si>
  <si>
    <t>CITY-B</t>
  </si>
  <si>
    <t>TOUR:</t>
  </si>
  <si>
    <t>North America</t>
  </si>
  <si>
    <t>DUE</t>
  </si>
  <si>
    <t>BLANK PO</t>
  </si>
  <si>
    <t>PRINT PO</t>
  </si>
  <si>
    <t>STATE</t>
  </si>
  <si>
    <t>USD</t>
  </si>
  <si>
    <t>Misprint</t>
  </si>
  <si>
    <t>ITEM #</t>
  </si>
  <si>
    <t>DESCRIPTION</t>
  </si>
  <si>
    <t>SIZE</t>
  </si>
  <si>
    <t>BLANK</t>
  </si>
  <si>
    <t>PRINT</t>
  </si>
  <si>
    <t>COG</t>
  </si>
  <si>
    <t>SM-XL</t>
  </si>
  <si>
    <t>TRINKETS</t>
  </si>
  <si>
    <t>TOUR STOCK</t>
  </si>
  <si>
    <t>SIZE %</t>
  </si>
  <si>
    <t>ORDER QTY</t>
  </si>
  <si>
    <t>AMOUNT</t>
  </si>
  <si>
    <t>LESS TOUR INV</t>
  </si>
  <si>
    <t>4X</t>
  </si>
  <si>
    <t>GLOBAL MERCHANDISING SERVICES, INC.</t>
  </si>
  <si>
    <t>TOUR COST OF GOODS SCHEDULE - NORTH AMERICA in USD</t>
  </si>
  <si>
    <t>Brand Manager:</t>
  </si>
  <si>
    <t>Enter sales tax rate:</t>
  </si>
  <si>
    <t>Enter specials rate:</t>
  </si>
  <si>
    <t>CLOSE WHEN PDFing and SENDING TO CLIENT</t>
  </si>
  <si>
    <t>APPAREL</t>
  </si>
  <si>
    <t>APPAREL - ADJUSTED PRICE FOR SPECIAL</t>
  </si>
  <si>
    <t>FULL PACKAGE</t>
  </si>
  <si>
    <t xml:space="preserve">COG 2 </t>
  </si>
  <si>
    <t>TOTAL COG</t>
  </si>
  <si>
    <t>SUGGESTED PRICE</t>
  </si>
  <si>
    <t>AFTER TAX ADJ. GROSS</t>
  </si>
  <si>
    <t>PRODUCT COST % (A.T.G.)</t>
  </si>
  <si>
    <t>SPECIAL YES/NO</t>
  </si>
  <si>
    <t>AGREED DATE BY BM</t>
  </si>
  <si>
    <t>SPECIAL ITEM PRICE</t>
  </si>
  <si>
    <t>SPECIAL COST % (A.T.G.)</t>
  </si>
  <si>
    <t>2XL</t>
  </si>
  <si>
    <t>3XL</t>
  </si>
  <si>
    <t>4XL</t>
  </si>
  <si>
    <t>TRINKETS - ADJUSTED PRICE FOR SPECIAL</t>
  </si>
  <si>
    <t>ITEM COST</t>
  </si>
  <si>
    <t>OTHER COSTS</t>
  </si>
  <si>
    <t>SPECIAL PRICE NET</t>
  </si>
  <si>
    <t>SPECIAL C.O.G</t>
  </si>
  <si>
    <t>OS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</si>
  <si>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</si>
  <si>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</si>
  <si>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</si>
  <si>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</si>
  <si>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</si>
  <si>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</si>
  <si>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</si>
  <si>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</si>
  <si>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</si>
  <si>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</si>
  <si>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</si>
  <si>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</si>
  <si>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</si>
  <si>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</si>
  <si>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</si>
  <si>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</si>
  <si>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</si>
  <si>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</si>
  <si>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</si>
  <si>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</si>
  <si>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</si>
  <si>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</si>
  <si>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</si>
  <si>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</si>
  <si>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</si>
  <si>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</si>
  <si>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</si>
  <si>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</si>
  <si>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</si>
  <si>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</si>
  <si>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</si>
  <si>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</si>
  <si>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</si>
  <si>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</si>
  <si>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</si>
  <si>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</si>
  <si>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</si>
  <si>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</si>
  <si>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</si>
  <si>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</si>
  <si>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CAD</t>
  </si>
  <si>
    <t xml:space="preserve"> GROSS SALES REPORT</t>
  </si>
  <si>
    <t>Ex Rate Used</t>
  </si>
  <si>
    <t xml:space="preserve">Approx Gross Sales 2nd </t>
  </si>
  <si>
    <t xml:space="preserve"> PER HEADS REPORT</t>
  </si>
  <si>
    <t>P / Head 2nd Currency</t>
  </si>
  <si>
    <t>Average per head</t>
  </si>
  <si>
    <t xml:space="preserve"> PRODUCT PERCENTAGES</t>
  </si>
  <si>
    <t>Product</t>
  </si>
  <si>
    <t>Avg % of Gross</t>
  </si>
  <si>
    <t xml:space="preserve"> PRODUCT RATIOS</t>
  </si>
  <si>
    <t>Ratio</t>
  </si>
  <si>
    <t>Notes</t>
  </si>
  <si>
    <t>Tour Attendance</t>
  </si>
  <si>
    <t>1 in</t>
  </si>
  <si>
    <t>of the audience bought this item of merchandise</t>
  </si>
  <si>
    <t xml:space="preserve">   "</t>
  </si>
  <si>
    <t>Gross Sales (USD)</t>
  </si>
  <si>
    <t>Total Gross</t>
  </si>
  <si>
    <t>P / Head (USD)</t>
  </si>
  <si>
    <t>Enter Here</t>
  </si>
  <si>
    <t>We Save Both The Excel &amp; Pdf in Touring Charts Folder Our End…</t>
  </si>
  <si>
    <t>We've Been Either Adding The Grab With % &amp; Unit Sold As The Back Page Of The Chart Or Asking Creative To Add Info….?</t>
  </si>
  <si>
    <t>Drag The Ratios Tab To The End &amp; Then I Print Entire Workbook To Pdf &amp; There You Have It…</t>
  </si>
  <si>
    <t>Right Click Sort - Custom Sort - Sort By Drop Down (Avg % Of Gross) - Cell Values - Largest To Smallest</t>
  </si>
  <si>
    <t>Highlight From A &amp; B7 To Bottom Of Items</t>
  </si>
  <si>
    <t>Delete Any Rows Which Don't Have Items</t>
  </si>
  <si>
    <t>Product % Tab:</t>
  </si>
  <si>
    <t>Copy &amp; Paste VALUES Of The Whole Tab…The Items will Then Stay Where they Are</t>
  </si>
  <si>
    <t>Right Click Sort - Custom Sort - Sort By Drop Down (Sold) - Cell Values - Largest To Smallest</t>
  </si>
  <si>
    <t>Highlight From A &amp; B6 To Bottom Of Items</t>
  </si>
  <si>
    <t>Enter The Tour Attendance in G6</t>
  </si>
  <si>
    <t>Product Ratios : VERY Important Must Be Done Next As The Lines Will Match The Product % Otherwise</t>
  </si>
  <si>
    <t>Close The Tour Grosses &amp; DO NOT Save This Will Put The Ex Rates Back Where They Were….</t>
  </si>
  <si>
    <t>Go Back To The Excel Tour Grosses &amp; Change The Ex Rate To 1 For All Shows In USD / Whatver Is Appriote For CAD to USD Then Copy PHs &amp; Paste Values - The Shows Should Be In The Same Order</t>
  </si>
  <si>
    <t>Delete Column D If You Not Showing In 2nd Currency</t>
  </si>
  <si>
    <t>Delete Any Rows Which Don't Have Shows</t>
  </si>
  <si>
    <t>Tour P-Heads Tab:</t>
  </si>
  <si>
    <t>Open The Excel Tour Grosses &amp; Copy &amp; Paste Values From Tour Grosses - The Shows Should Be IN The Same Order - Rembering To Covert Any CAD Grosses To USD</t>
  </si>
  <si>
    <t>Tour Gross Sales Tab:</t>
  </si>
  <si>
    <t>Select All 4 Tabs Which Are The Chart Right Click &amp; Copy To New Book</t>
  </si>
  <si>
    <t>TOTAL ROAD EXPENSES</t>
  </si>
  <si>
    <t>MISCELLANEOUS</t>
  </si>
  <si>
    <t>PHONE / COMPUTER</t>
  </si>
  <si>
    <t>TAXI/TRAVEL</t>
  </si>
  <si>
    <t>TOLLS</t>
  </si>
  <si>
    <t>FUEL</t>
  </si>
  <si>
    <t>INS &amp; GREEN CARD</t>
  </si>
  <si>
    <t>TRUCK RENTAL</t>
  </si>
  <si>
    <t>ADDITIONAL STAFF</t>
  </si>
  <si>
    <t>P/DIEMS</t>
  </si>
  <si>
    <t>PAYROLL COSTS</t>
  </si>
  <si>
    <t>ASSISTANT MANAGER</t>
  </si>
  <si>
    <t>TOUR  MANAGER</t>
  </si>
  <si>
    <t>RATE</t>
  </si>
  <si>
    <t>NO. OF STAFF</t>
  </si>
  <si>
    <t>HOTELS</t>
  </si>
  <si>
    <t>DAYS</t>
  </si>
  <si>
    <t>ROAD EXPENSES BREAKDOWN</t>
  </si>
  <si>
    <t>GLOBAL</t>
  </si>
  <si>
    <t>PROFIT</t>
  </si>
  <si>
    <t>TOTAL TOUR COSTS</t>
  </si>
  <si>
    <t>ROAD EXPENSES</t>
  </si>
  <si>
    <t>DUTIES/TAXES</t>
  </si>
  <si>
    <t>FREIGHT COST</t>
  </si>
  <si>
    <t>VENDORS</t>
  </si>
  <si>
    <t>BOOTLEG SECURITY &amp; LEGAL</t>
  </si>
  <si>
    <t>CREDIT CARD FEE</t>
  </si>
  <si>
    <t>HALL FEES</t>
  </si>
  <si>
    <t>ARTWORK</t>
  </si>
  <si>
    <t>COST OF GOODS</t>
  </si>
  <si>
    <t>TOUR COSTS - ON NET</t>
  </si>
  <si>
    <t>NET SALES</t>
  </si>
  <si>
    <t>TAX:</t>
  </si>
  <si>
    <t>PROGRAM GROSS</t>
  </si>
  <si>
    <t>PROGRAM  PERCENTAGE</t>
  </si>
  <si>
    <t>CREDT CARD AMOUNT</t>
  </si>
  <si>
    <t>CREDIT CARD %</t>
  </si>
  <si>
    <t>GROSS SALES</t>
  </si>
  <si>
    <t>P/HEAD</t>
  </si>
  <si>
    <t>NO.OF SHOWS</t>
  </si>
  <si>
    <t>TOUR STAFF</t>
  </si>
  <si>
    <t>PROJ.ATTENDANCE</t>
  </si>
  <si>
    <t>TOTAL CAPACITY</t>
  </si>
  <si>
    <t>TOUR TOTAL</t>
  </si>
  <si>
    <t>TOUR ASSUMPTIONS</t>
  </si>
  <si>
    <t>Yes</t>
  </si>
  <si>
    <t>ROAD MANAGER</t>
  </si>
  <si>
    <t>TOUR DAYS</t>
  </si>
  <si>
    <t>LAST SHOW CITY</t>
  </si>
  <si>
    <t>TOUR FINISH/LOUD OUT DATE</t>
  </si>
  <si>
    <t>FIRST SHOW CITY</t>
  </si>
  <si>
    <t>TOUR START/LOAD IN DATE</t>
  </si>
  <si>
    <t>CURRENCY</t>
  </si>
  <si>
    <t>TERRITORY</t>
  </si>
  <si>
    <t>BRAND MANAGER</t>
  </si>
  <si>
    <t>ARTIST</t>
  </si>
  <si>
    <t>GLOBAL MERCHANDISING SERVICES, INC</t>
  </si>
  <si>
    <t>TS</t>
  </si>
  <si>
    <t>LADIES</t>
  </si>
  <si>
    <t>LS</t>
  </si>
  <si>
    <t>ZIP</t>
  </si>
  <si>
    <t xml:space="preserve"> TOUR BUDGET - NORTH AMERICA</t>
  </si>
  <si>
    <t>NORTH AMERICA</t>
  </si>
  <si>
    <t>TRANSPORT - RECOUP</t>
  </si>
  <si>
    <t>YES</t>
  </si>
  <si>
    <t>SECURITY - RECOUP</t>
  </si>
  <si>
    <t>USA</t>
  </si>
  <si>
    <t>CANADA</t>
  </si>
  <si>
    <t>FESTIVALS</t>
  </si>
  <si>
    <t>ADMIN FEE</t>
  </si>
  <si>
    <t>TRANSPORT - RECOUPABLE</t>
  </si>
  <si>
    <t>BOOTLEG SECURITY &amp; LEGAL - RECOUPABLE</t>
  </si>
  <si>
    <t>Full Package</t>
  </si>
  <si>
    <t>Formula</t>
  </si>
  <si>
    <t>GARMENTS x 20</t>
  </si>
  <si>
    <t>TRINKETS X 20</t>
  </si>
  <si>
    <t>BOXES</t>
  </si>
  <si>
    <t>COST OF GOODS - UPLIFT</t>
  </si>
  <si>
    <t>Baltimore</t>
  </si>
  <si>
    <t>MD</t>
  </si>
  <si>
    <t>CFG Bank Arena</t>
  </si>
  <si>
    <t>Atlanta</t>
  </si>
  <si>
    <t>GA</t>
  </si>
  <si>
    <t>State Farm Arena</t>
  </si>
  <si>
    <t>Tampa</t>
  </si>
  <si>
    <t>FL</t>
  </si>
  <si>
    <t>Amalie Arena</t>
  </si>
  <si>
    <t>Miami</t>
  </si>
  <si>
    <t>Kaseya Center</t>
  </si>
  <si>
    <t>Raleigh</t>
  </si>
  <si>
    <t>NC</t>
  </si>
  <si>
    <t>Lenovo Center</t>
  </si>
  <si>
    <t>Cleveland</t>
  </si>
  <si>
    <t>OH</t>
  </si>
  <si>
    <t>Rocket Mortgage FieldHouse</t>
  </si>
  <si>
    <t>Pittsburgh</t>
  </si>
  <si>
    <t>PA</t>
  </si>
  <si>
    <t>PPG Paints Arena</t>
  </si>
  <si>
    <t>Philadelphia</t>
  </si>
  <si>
    <t>Wells Fargo Center</t>
  </si>
  <si>
    <t>Boston</t>
  </si>
  <si>
    <t>MA</t>
  </si>
  <si>
    <t>TD Garden</t>
  </si>
  <si>
    <t>New York</t>
  </si>
  <si>
    <t>NY</t>
  </si>
  <si>
    <t>Madison Square Garden</t>
  </si>
  <si>
    <t>Detroit</t>
  </si>
  <si>
    <t>MI</t>
  </si>
  <si>
    <t>Little Caesars Arena</t>
  </si>
  <si>
    <t>Louisville</t>
  </si>
  <si>
    <t>KY</t>
  </si>
  <si>
    <t>KFC Yum! Center</t>
  </si>
  <si>
    <t>Nashville</t>
  </si>
  <si>
    <t>TN</t>
  </si>
  <si>
    <t>Bridgestone Arena</t>
  </si>
  <si>
    <t>Grand Rapids</t>
  </si>
  <si>
    <t>Van Andel Arena</t>
  </si>
  <si>
    <t>Milwaukee</t>
  </si>
  <si>
    <t>WI</t>
  </si>
  <si>
    <t>Fiserv Forum</t>
  </si>
  <si>
    <t>St. Louis</t>
  </si>
  <si>
    <t>MO</t>
  </si>
  <si>
    <t>Enterprise Center</t>
  </si>
  <si>
    <t>Rosemont</t>
  </si>
  <si>
    <t>IL</t>
  </si>
  <si>
    <t>Allstate Arena</t>
  </si>
  <si>
    <t>Saint Paul</t>
  </si>
  <si>
    <t>MN</t>
  </si>
  <si>
    <t>Xcel Energy Center</t>
  </si>
  <si>
    <t>Omaha</t>
  </si>
  <si>
    <t>NE</t>
  </si>
  <si>
    <t>CHI Health Center</t>
  </si>
  <si>
    <t>Kansas City</t>
  </si>
  <si>
    <t>T-Mobile Center</t>
  </si>
  <si>
    <t>Denver</t>
  </si>
  <si>
    <t>CO</t>
  </si>
  <si>
    <t>Ball Arena</t>
  </si>
  <si>
    <t>BATWING HOODY</t>
  </si>
  <si>
    <t>FARSTAR</t>
  </si>
  <si>
    <t>GHOST</t>
  </si>
  <si>
    <t>SUMMER 2025</t>
  </si>
  <si>
    <t>WELLSUCCEED</t>
  </si>
  <si>
    <t>CUSTOM</t>
  </si>
  <si>
    <t>SELLS</t>
  </si>
  <si>
    <t>MERCH</t>
  </si>
  <si>
    <t>MEDIA</t>
  </si>
  <si>
    <t>Las Vegas</t>
  </si>
  <si>
    <t>NV</t>
  </si>
  <si>
    <t>MGM Grand Garden Arena</t>
  </si>
  <si>
    <t>8/10/2025</t>
  </si>
  <si>
    <t>San Diego</t>
  </si>
  <si>
    <t>8/11/2025</t>
  </si>
  <si>
    <t>Phoenix</t>
  </si>
  <si>
    <t>8/14/2025</t>
  </si>
  <si>
    <t>Austin</t>
  </si>
  <si>
    <t>8/15/2025</t>
  </si>
  <si>
    <t>Fort Worth</t>
  </si>
  <si>
    <t>8/16/2025</t>
  </si>
  <si>
    <t>Houston</t>
  </si>
  <si>
    <t>CA</t>
  </si>
  <si>
    <t>AZ</t>
  </si>
  <si>
    <t>TX</t>
  </si>
  <si>
    <t>Viejas Arena</t>
  </si>
  <si>
    <t>Footprint Center</t>
  </si>
  <si>
    <t>Moody Center</t>
  </si>
  <si>
    <t>Dickies Arena</t>
  </si>
  <si>
    <t>Toyota Center</t>
  </si>
  <si>
    <t>LP SKELETA POLTERGEIST</t>
  </si>
  <si>
    <t>CONCORD</t>
  </si>
  <si>
    <t>CHOKER PAPA V</t>
  </si>
  <si>
    <t>PATCH SET OF 3</t>
  </si>
  <si>
    <t>KEYCHAIN SKELETON GRUCIFIX</t>
  </si>
  <si>
    <t>PULLOVER HOODY SKELETON</t>
  </si>
  <si>
    <t>GHOSNS203369OT</t>
  </si>
  <si>
    <t>DARK HORSE COMICS</t>
  </si>
  <si>
    <t>LADIES CROP TOP SHOWGHOULS</t>
  </si>
  <si>
    <t>GHOSRX203275BK</t>
  </si>
  <si>
    <t>BC Item Code</t>
  </si>
  <si>
    <t>GHOSNS903309GR</t>
  </si>
  <si>
    <t>MASK BURNT GHOUL</t>
  </si>
  <si>
    <t>GHOSRX203401BK</t>
  </si>
  <si>
    <t>GHOSRX203400BK</t>
  </si>
  <si>
    <t>GHOSNS903311BK</t>
  </si>
  <si>
    <t>GHOSNS903279OT</t>
  </si>
  <si>
    <t>PLUSHIE FRATER IMPERATOR</t>
  </si>
  <si>
    <t>GHOSRX103259OT</t>
  </si>
  <si>
    <t>UPC 761568014181</t>
  </si>
  <si>
    <t>CULTURE</t>
  </si>
  <si>
    <t>GHOSRX203254GR</t>
  </si>
  <si>
    <t>BALTIMORE</t>
  </si>
  <si>
    <t>GHOSRX903403OT</t>
  </si>
  <si>
    <t>COMIC BOOK SISTER IMPERATOR #2</t>
  </si>
  <si>
    <t>COMIC BOOK SISTER IMPERATOR #3</t>
  </si>
  <si>
    <t>COMIC BOOK SISTER IMPERATOR #4</t>
  </si>
  <si>
    <t>FOILED COMIC BOOK SISTER IMPERATOR #2</t>
  </si>
  <si>
    <t>FOILED COMIC BOOK SISTER IMPERATOR #3</t>
  </si>
  <si>
    <t>FOILED COMIC BOOK SISTER IMPERATOR #4</t>
  </si>
  <si>
    <t>GHOSNS103624OT</t>
  </si>
  <si>
    <t>GHOSNS103619OT</t>
  </si>
  <si>
    <t>UK</t>
  </si>
  <si>
    <t>TIE DYE T TOP HAT</t>
  </si>
  <si>
    <t>GMSUK</t>
  </si>
  <si>
    <t>LAX</t>
  </si>
  <si>
    <t>BLACK TANK OPUS EPONYMOUS</t>
  </si>
  <si>
    <t>GHOSNS203533OT</t>
  </si>
  <si>
    <t>GHOSNS203534OT</t>
  </si>
  <si>
    <t>GHOSNS203535OT</t>
  </si>
  <si>
    <t xml:space="preserve">TOUR PROGRAM </t>
  </si>
  <si>
    <t>HAT SATANIC PANIC</t>
  </si>
  <si>
    <t>GHOSNS103665BK</t>
  </si>
  <si>
    <t>FOILED COMIC BOOK SISTER IMPERATOR # 1</t>
  </si>
  <si>
    <t>CRYSTAL WASHED T AT THE GATES</t>
  </si>
  <si>
    <t>COLORTONE 390</t>
  </si>
  <si>
    <t>CLEAR SLING BAG-SILVER LOGO</t>
  </si>
  <si>
    <t>GILDAN 64000</t>
  </si>
  <si>
    <t>OILWASHED NAVY BLUE T COME TOGETHER</t>
  </si>
  <si>
    <t>SHORTS</t>
  </si>
  <si>
    <t>SWEDES</t>
  </si>
  <si>
    <t>TBC</t>
  </si>
  <si>
    <t>CULTURE DAYTONA</t>
  </si>
  <si>
    <t>GHOSRX103437OT</t>
  </si>
  <si>
    <t>GHOSRX103510OT</t>
  </si>
  <si>
    <t>IND SS4500</t>
  </si>
  <si>
    <t>LAA73001 / FARSTAR</t>
  </si>
  <si>
    <t>EVENT T TAMPA</t>
  </si>
  <si>
    <t>EVENT T PHILLY</t>
  </si>
  <si>
    <t>EVENT T BOSTON</t>
  </si>
  <si>
    <t>EVENT T NEW YORK</t>
  </si>
  <si>
    <t>EVENT T CHICAGO</t>
  </si>
  <si>
    <t>VANDALAY</t>
  </si>
  <si>
    <t xml:space="preserve"> GHOSRX103241BK</t>
  </si>
  <si>
    <t>GHOSRX903408OT</t>
  </si>
  <si>
    <t>GHOSRX203727PK</t>
  </si>
  <si>
    <t>LADIES PINK RAGLAN GARGOYLE</t>
  </si>
  <si>
    <t>GHOSRX203728BK</t>
  </si>
  <si>
    <t>GHOSRX203730BK</t>
  </si>
  <si>
    <t>GHOSRX203729BK</t>
  </si>
  <si>
    <t>BLACK T SKELETOUR 2025 ITIN</t>
  </si>
  <si>
    <t>BLACK T SKELETA ALBUM COVER 2025 ITIN</t>
  </si>
  <si>
    <t>BLACK T WESTERN EMERITUS 2025 ITIN</t>
  </si>
  <si>
    <t>ASC 5025</t>
  </si>
  <si>
    <t>GHOSRX103726BK</t>
  </si>
  <si>
    <t>KAYLA</t>
  </si>
  <si>
    <t>GHOSRX003463OT</t>
  </si>
  <si>
    <t xml:space="preserve">CD SKELETA </t>
  </si>
  <si>
    <t>GHOSRX003470OT</t>
  </si>
  <si>
    <t>ROLLING STONE MAG &amp; ALBUM</t>
  </si>
  <si>
    <t>LP SKELETA BLACK VINYL</t>
  </si>
  <si>
    <t>GHOSRX003611BK</t>
  </si>
  <si>
    <t>GHOSRX203738BL</t>
  </si>
  <si>
    <t>COLORTONE 1310</t>
  </si>
  <si>
    <t>GHOSRX203570RD</t>
  </si>
  <si>
    <t>SHORTS BLACK/ WHT PAPA V COSTUME CLAWS</t>
  </si>
  <si>
    <t xml:space="preserve">LAA73001 </t>
  </si>
  <si>
    <t>SHORTS RED/WHITE LOGO</t>
  </si>
  <si>
    <t>ATLANTA</t>
  </si>
  <si>
    <t>PRIORITY PAK</t>
  </si>
  <si>
    <t>HASSET BOL-SO76227</t>
  </si>
  <si>
    <t>Pittsburgh, PA</t>
  </si>
  <si>
    <t>Philadelphia, PA</t>
  </si>
  <si>
    <t>Boston, MA</t>
  </si>
  <si>
    <t>New York, NY</t>
  </si>
  <si>
    <t>Detroit, MI</t>
  </si>
  <si>
    <t>Louisville, KY</t>
  </si>
  <si>
    <t>Nashville, TN</t>
  </si>
  <si>
    <t>Grand Rapids, MI</t>
  </si>
  <si>
    <t>Milwaukee, WI</t>
  </si>
  <si>
    <t>St Louis, MO</t>
  </si>
  <si>
    <t>Rosemont, IL</t>
  </si>
  <si>
    <t>Saint Paul, MN</t>
  </si>
  <si>
    <t>Omaha, NE</t>
  </si>
  <si>
    <t>Kansas City, MO</t>
  </si>
  <si>
    <t>Denver, CO</t>
  </si>
  <si>
    <t>Las Vegas, NV</t>
  </si>
  <si>
    <t>San Diego, CA</t>
  </si>
  <si>
    <t>Phoenix, AZ</t>
  </si>
  <si>
    <t>Austin, TX</t>
  </si>
  <si>
    <t>Fort Worth, TX</t>
  </si>
  <si>
    <t>Houston, TX</t>
  </si>
  <si>
    <t>Hassett BOL-SO76101</t>
  </si>
  <si>
    <t xml:space="preserve">Hassett BOL-SO76102 </t>
  </si>
  <si>
    <t>Hassett BOL-SO76103</t>
  </si>
  <si>
    <t>GHOSRX203800BK</t>
  </si>
  <si>
    <t>GHOSRX203799BK</t>
  </si>
  <si>
    <t>GHOSRX203798BK</t>
  </si>
  <si>
    <t>GHOSRX203801BK</t>
  </si>
  <si>
    <t>ATLANT</t>
  </si>
  <si>
    <t>FULL PACKAGE GILDAN 6400</t>
  </si>
  <si>
    <t>TAMPA</t>
  </si>
  <si>
    <t>RALEIGH</t>
  </si>
  <si>
    <t>NLA 5080</t>
  </si>
  <si>
    <t>BELLA 1201</t>
  </si>
  <si>
    <t>Hassett BOL-SO76104</t>
  </si>
  <si>
    <t>GHOSCG103805PU</t>
  </si>
  <si>
    <t>CS DELIVERY</t>
  </si>
  <si>
    <t>1ZV48E420296315846</t>
  </si>
  <si>
    <t>RSE MANAGEMENT</t>
  </si>
  <si>
    <t>CLEVELAND</t>
  </si>
  <si>
    <t>BOSTON</t>
  </si>
  <si>
    <t xml:space="preserve"> 1ZC2291A6631690822</t>
  </si>
  <si>
    <t>NYC</t>
  </si>
  <si>
    <t>PITTS</t>
  </si>
  <si>
    <t>WHSE</t>
  </si>
  <si>
    <t>WEB</t>
  </si>
  <si>
    <t>PITTSBURGH</t>
  </si>
  <si>
    <t>DETROIT</t>
  </si>
  <si>
    <t>1ZC2291A6637250564</t>
  </si>
  <si>
    <t>Hassett BOL EL-LD111448</t>
  </si>
  <si>
    <t>Hassett BOL-SO76100</t>
  </si>
  <si>
    <t>Hassett BOL-SO76106</t>
  </si>
  <si>
    <t>DET</t>
  </si>
  <si>
    <t>Hassett BOL-SO76930</t>
  </si>
  <si>
    <t>Hassett BOL-SO76932</t>
  </si>
  <si>
    <t>Hassett BOL-SO76931</t>
  </si>
  <si>
    <t>Hassett BOL-SO76933</t>
  </si>
  <si>
    <t>Hassett BOL-SO76934</t>
  </si>
  <si>
    <t>Hassett BOL-SO76935</t>
  </si>
  <si>
    <t>GMSUK INHERIT STOCK</t>
  </si>
  <si>
    <t>BATWING</t>
  </si>
  <si>
    <t>HASSETT BILL# SO76922</t>
  </si>
  <si>
    <t>1ZC2291A6634041705</t>
  </si>
  <si>
    <t>GHOSNS103814BK</t>
  </si>
  <si>
    <t>1Z53150X0251705434</t>
  </si>
  <si>
    <t>PHILLY</t>
  </si>
  <si>
    <t>LOUISVILLE</t>
  </si>
  <si>
    <t xml:space="preserve"> GHOSNS103622OT </t>
  </si>
  <si>
    <t>WHSE WEB</t>
  </si>
  <si>
    <t>Hassett BOL-SO77181</t>
  </si>
  <si>
    <t>1ZA4Y2921592545658</t>
  </si>
  <si>
    <t>ORDERED</t>
  </si>
  <si>
    <t>Hassett BOL-SO76921</t>
  </si>
  <si>
    <t>Hassett BOL-SO77233</t>
  </si>
  <si>
    <t>GHOSRX203822BK</t>
  </si>
  <si>
    <t>CHICAGO</t>
  </si>
  <si>
    <t>Hassett BOL SO77021</t>
  </si>
  <si>
    <t>HASSETT BILL# SO77341</t>
  </si>
  <si>
    <t>HASSETT BILL# SO77340</t>
  </si>
  <si>
    <t>HASSETT BILL# SO77339</t>
  </si>
  <si>
    <t>HASSETT BILL# SO77338</t>
  </si>
  <si>
    <t>HASSETT BILL# SO77342</t>
  </si>
  <si>
    <t>Hassett BOL LD112321</t>
  </si>
  <si>
    <t>NASHVILLE</t>
  </si>
  <si>
    <t>LP PURPLE LENTICULAR</t>
  </si>
  <si>
    <t>1ZC2291A6608424010</t>
  </si>
  <si>
    <t>ST LOUIS</t>
  </si>
  <si>
    <t>KANSAS CITY</t>
  </si>
  <si>
    <t>1Z64290R0497979961  1Z64290R0494895011</t>
  </si>
  <si>
    <t>TRANSIT</t>
  </si>
  <si>
    <t>1ZC2291A6636320865</t>
  </si>
  <si>
    <t>CULTURE DELIVERY 8/1</t>
  </si>
  <si>
    <t>CULTURE DELIVERY</t>
  </si>
  <si>
    <t>HOLD @ HASSETT LAX</t>
  </si>
  <si>
    <t>HASSETT BILL# SO77872</t>
  </si>
  <si>
    <t>HASSETT BILL# SO77871</t>
  </si>
  <si>
    <t>HASSETT BILL# SO77870</t>
  </si>
  <si>
    <t xml:space="preserve">CASSETTE </t>
  </si>
  <si>
    <t>PHOENIX</t>
  </si>
  <si>
    <t>AUSTIN</t>
  </si>
  <si>
    <t>HASSETT BILL# SO78261</t>
  </si>
  <si>
    <t>GHOSCG103844BK</t>
  </si>
  <si>
    <t>LAS VEGAS</t>
  </si>
  <si>
    <t>PHX</t>
  </si>
  <si>
    <t>FORT WORHT</t>
  </si>
  <si>
    <t>FULL PACKAGE GILDAN 64000</t>
  </si>
  <si>
    <t>HASSETT BILL# SO78296</t>
  </si>
  <si>
    <t>Phoenix (Austin)</t>
  </si>
  <si>
    <t>FORT WORTH</t>
  </si>
  <si>
    <t>HASSETT BILL# LD114596</t>
  </si>
  <si>
    <t>HOUSTON</t>
  </si>
  <si>
    <t>OTHER</t>
  </si>
  <si>
    <t>HOUSTO</t>
  </si>
  <si>
    <t>VDL TO HASSETT</t>
  </si>
  <si>
    <t>VDL TO ANAHEIM WHSE</t>
  </si>
  <si>
    <t>Hassett BOL-SO78434-1</t>
  </si>
  <si>
    <t>Hassett BOL EL-LD114094</t>
  </si>
  <si>
    <t xml:space="preserve"> 1ZA4Y2920295348925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</si>
</sst>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(* #,##0_);_(* \(#,##0\);_(* &quot;-&quot;??_);_(@_)"/>
    <numFmt numFmtId="167" formatCode="_(&quot;$&quot;* #,##0_);_(&quot;$&quot;* \(#,##0\);_(&quot;$&quot;* &quot;-&quot;??_);_(@_)"/>
    <numFmt numFmtId="168" formatCode="m/d;@"/>
    <numFmt numFmtId="169" formatCode="&quot;$&quot;#,##0.00"/>
    <numFmt numFmtId="170" formatCode="00000"/>
    <numFmt numFmtId="171" formatCode="[$-F800]dddd\,\ mmmm\ dd\,\ yyyy"/>
    <numFmt numFmtId="172" formatCode="&quot;£&quot;#,##0.00"/>
    <numFmt numFmtId="173" formatCode="[$$-409]#,##0.00"/>
    <numFmt numFmtId="174" formatCode="0.0%"/>
    <numFmt numFmtId="175" formatCode="_([$$-409]* #,##0_);_([$$-409]* \(#,##0\);_([$$-409]* &quot;-&quot;??_);_(@_)"/>
    <numFmt numFmtId="176" formatCode="_([$$-409]* #,##0.00_);_([$$-409]* \(#,##0.00\);_([$$-409]* &quot;-&quot;??_);_(@_)"/>
    <numFmt numFmtId="177" formatCode="m/d/yyyy;@"/>
  </numFmts>
  <fonts count="7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3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2"/>
      <color indexed="8"/>
      <name val="Arial"/>
      <family val="2"/>
    </font>
    <font>
      <b/>
      <sz val="12"/>
      <color indexed="12"/>
      <name val="Arial"/>
      <family val="2"/>
    </font>
    <font>
      <b/>
      <sz val="12"/>
      <color rgb="FF0070C0"/>
      <name val="Arial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4"/>
      <name val="Arial"/>
      <family val="2"/>
    </font>
    <font>
      <sz val="12"/>
      <color theme="4" tint="-0.249977111117893"/>
      <name val="Calibri"/>
      <family val="2"/>
      <scheme val="minor"/>
    </font>
    <font>
      <b/>
      <sz val="12"/>
      <color theme="4" tint="-0.249977111117893"/>
      <name val="Arial"/>
      <family val="2"/>
    </font>
    <font>
      <sz val="12"/>
      <color theme="4" tint="-0.249977111117893"/>
      <name val="Arial"/>
      <family val="2"/>
    </font>
    <font>
      <b/>
      <sz val="14"/>
      <name val="Arial"/>
      <family val="2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4"/>
      <color rgb="FF0070C0"/>
      <name val="Arial"/>
      <family val="2"/>
    </font>
    <font>
      <sz val="14"/>
      <color rgb="FF0070C0"/>
      <name val="Arial"/>
      <family val="2"/>
    </font>
    <font>
      <sz val="11"/>
      <color rgb="FFFF0000"/>
      <name val="Arial"/>
      <family val="2"/>
    </font>
    <font>
      <b/>
      <sz val="14"/>
      <color theme="1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2"/>
      <name val="Tahoma"/>
      <family val="2"/>
    </font>
    <font>
      <b/>
      <sz val="10"/>
      <color rgb="FFFF0000"/>
      <name val="Arial"/>
      <family val="2"/>
    </font>
    <font>
      <b/>
      <sz val="10"/>
      <name val="Tahoma"/>
      <family val="2"/>
    </font>
    <font>
      <sz val="10"/>
      <color indexed="8"/>
      <name val="Tahoma"/>
      <family val="2"/>
    </font>
    <font>
      <sz val="10"/>
      <name val="Tahoma"/>
      <family val="2"/>
    </font>
    <font>
      <b/>
      <sz val="10"/>
      <color theme="1"/>
      <name val="Tahoma"/>
      <family val="2"/>
    </font>
    <font>
      <sz val="10"/>
      <color theme="3" tint="-0.249977111117893"/>
      <name val="Arial"/>
      <family val="2"/>
    </font>
    <font>
      <sz val="9"/>
      <name val="Trebuchet MS"/>
      <family val="2"/>
    </font>
    <font>
      <b/>
      <sz val="10"/>
      <color theme="3" tint="-0.249977111117893"/>
      <name val="Arial"/>
      <family val="2"/>
    </font>
    <font>
      <sz val="9"/>
      <color indexed="8"/>
      <name val="Trebuchet MS"/>
      <family val="2"/>
    </font>
    <font>
      <sz val="10"/>
      <name val="Arial Rounded MT Bold"/>
      <family val="2"/>
    </font>
    <font>
      <b/>
      <sz val="10"/>
      <color theme="3" tint="-0.249977111117893"/>
      <name val="Tahoma"/>
      <family val="2"/>
    </font>
    <font>
      <sz val="22"/>
      <name val="Arial"/>
      <family val="2"/>
    </font>
    <font>
      <b/>
      <u/>
      <sz val="10"/>
      <name val="Arial"/>
      <family val="2"/>
    </font>
    <font>
      <sz val="10"/>
      <color theme="1"/>
      <name val="Tahoma"/>
      <family val="2"/>
    </font>
    <font>
      <sz val="12"/>
      <name val="Tahoma"/>
      <family val="2"/>
    </font>
    <font>
      <u/>
      <sz val="14"/>
      <name val="Tahoma"/>
      <family val="2"/>
    </font>
    <font>
      <sz val="14"/>
      <name val="Tahoma"/>
      <family val="2"/>
    </font>
    <font>
      <sz val="14"/>
      <color theme="1"/>
      <name val="Tahoma"/>
      <family val="2"/>
    </font>
    <font>
      <sz val="10"/>
      <color rgb="FFFF0000"/>
      <name val="Arial"/>
      <family val="2"/>
    </font>
    <font>
      <sz val="12"/>
      <color rgb="FFFF0000"/>
      <name val="Tahoma"/>
      <family val="2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0"/>
      <name val="Arial"/>
      <family val="2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3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9"/>
      <color rgb="FF00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10" fillId="0" borderId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28" fillId="0" borderId="0" applyNumberFormat="0" applyFill="0" applyBorder="0" applyAlignment="0" applyProtection="0"/>
    <xf numFmtId="9" fontId="13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68" fillId="0" borderId="0"/>
    <xf numFmtId="0" fontId="75" fillId="0" borderId="0"/>
    <xf numFmtId="0" fontId="76" fillId="0" borderId="0"/>
  </cellStyleXfs>
  <cellXfs count="64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3" xfId="0" applyBorder="1"/>
    <xf numFmtId="14" fontId="0" fillId="0" borderId="0" xfId="0" applyNumberFormat="1"/>
    <xf numFmtId="3" fontId="0" fillId="0" borderId="2" xfId="0" applyNumberFormat="1" applyBorder="1"/>
    <xf numFmtId="3" fontId="0" fillId="0" borderId="3" xfId="0" applyNumberFormat="1" applyBorder="1"/>
    <xf numFmtId="14" fontId="0" fillId="0" borderId="3" xfId="0" applyNumberFormat="1" applyBorder="1" applyAlignment="1">
      <alignment horizontal="left"/>
    </xf>
    <xf numFmtId="3" fontId="0" fillId="0" borderId="1" xfId="0" applyNumberFormat="1" applyBorder="1"/>
    <xf numFmtId="3" fontId="4" fillId="0" borderId="2" xfId="0" applyNumberFormat="1" applyFont="1" applyBorder="1"/>
    <xf numFmtId="3" fontId="4" fillId="0" borderId="3" xfId="0" applyNumberFormat="1" applyFont="1" applyBorder="1"/>
    <xf numFmtId="3" fontId="4" fillId="0" borderId="1" xfId="0" applyNumberFormat="1" applyFont="1" applyBorder="1"/>
    <xf numFmtId="3" fontId="5" fillId="0" borderId="2" xfId="0" applyNumberFormat="1" applyFont="1" applyBorder="1"/>
    <xf numFmtId="3" fontId="5" fillId="0" borderId="3" xfId="0" applyNumberFormat="1" applyFont="1" applyBorder="1"/>
    <xf numFmtId="3" fontId="5" fillId="0" borderId="1" xfId="0" applyNumberFormat="1" applyFont="1" applyBorder="1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11" xfId="0" applyBorder="1"/>
    <xf numFmtId="0" fontId="0" fillId="0" borderId="12" xfId="0" applyBorder="1"/>
    <xf numFmtId="3" fontId="0" fillId="0" borderId="12" xfId="0" applyNumberFormat="1" applyBorder="1"/>
    <xf numFmtId="14" fontId="0" fillId="0" borderId="14" xfId="0" applyNumberFormat="1" applyBorder="1" applyAlignment="1">
      <alignment horizontal="left"/>
    </xf>
    <xf numFmtId="14" fontId="0" fillId="0" borderId="16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14" fontId="0" fillId="0" borderId="21" xfId="0" applyNumberFormat="1" applyBorder="1" applyAlignment="1">
      <alignment horizontal="left"/>
    </xf>
    <xf numFmtId="0" fontId="0" fillId="0" borderId="18" xfId="0" applyBorder="1"/>
    <xf numFmtId="0" fontId="0" fillId="0" borderId="19" xfId="0" applyBorder="1"/>
    <xf numFmtId="3" fontId="4" fillId="0" borderId="19" xfId="0" applyNumberFormat="1" applyFont="1" applyBorder="1"/>
    <xf numFmtId="3" fontId="0" fillId="0" borderId="19" xfId="0" applyNumberFormat="1" applyBorder="1"/>
    <xf numFmtId="3" fontId="5" fillId="0" borderId="19" xfId="0" applyNumberFormat="1" applyFont="1" applyBorder="1"/>
    <xf numFmtId="0" fontId="0" fillId="0" borderId="14" xfId="0" applyBorder="1"/>
    <xf numFmtId="0" fontId="0" fillId="0" borderId="15" xfId="0" applyBorder="1"/>
    <xf numFmtId="0" fontId="0" fillId="0" borderId="13" xfId="0" applyBorder="1"/>
    <xf numFmtId="0" fontId="0" fillId="0" borderId="16" xfId="0" applyBorder="1"/>
    <xf numFmtId="0" fontId="0" fillId="0" borderId="17" xfId="0" applyBorder="1"/>
    <xf numFmtId="3" fontId="5" fillId="0" borderId="15" xfId="0" applyNumberFormat="1" applyFont="1" applyBorder="1"/>
    <xf numFmtId="3" fontId="0" fillId="0" borderId="11" xfId="0" applyNumberFormat="1" applyBorder="1"/>
    <xf numFmtId="0" fontId="2" fillId="2" borderId="18" xfId="0" applyFont="1" applyFill="1" applyBorder="1"/>
    <xf numFmtId="0" fontId="2" fillId="2" borderId="19" xfId="0" applyFont="1" applyFill="1" applyBorder="1"/>
    <xf numFmtId="0" fontId="6" fillId="2" borderId="19" xfId="0" applyFont="1" applyFill="1" applyBorder="1" applyAlignment="1">
      <alignment horizontal="right"/>
    </xf>
    <xf numFmtId="0" fontId="2" fillId="2" borderId="19" xfId="0" applyFont="1" applyFill="1" applyBorder="1" applyAlignment="1">
      <alignment horizontal="right"/>
    </xf>
    <xf numFmtId="0" fontId="7" fillId="2" borderId="19" xfId="0" applyFont="1" applyFill="1" applyBorder="1" applyAlignment="1">
      <alignment horizontal="right"/>
    </xf>
    <xf numFmtId="49" fontId="2" fillId="2" borderId="19" xfId="0" quotePrefix="1" applyNumberFormat="1" applyFont="1" applyFill="1" applyBorder="1" applyAlignment="1">
      <alignment horizontal="right"/>
    </xf>
    <xf numFmtId="0" fontId="2" fillId="2" borderId="19" xfId="0" applyFont="1" applyFill="1" applyBorder="1" applyAlignment="1">
      <alignment horizontal="left"/>
    </xf>
    <xf numFmtId="0" fontId="2" fillId="2" borderId="20" xfId="0" applyFont="1" applyFill="1" applyBorder="1" applyAlignment="1">
      <alignment horizontal="left"/>
    </xf>
    <xf numFmtId="0" fontId="2" fillId="2" borderId="7" xfId="0" applyFont="1" applyFill="1" applyBorder="1"/>
    <xf numFmtId="0" fontId="0" fillId="2" borderId="14" xfId="0" applyFill="1" applyBorder="1"/>
    <xf numFmtId="0" fontId="0" fillId="2" borderId="7" xfId="0" applyFill="1" applyBorder="1"/>
    <xf numFmtId="49" fontId="0" fillId="2" borderId="14" xfId="0" applyNumberFormat="1" applyFill="1" applyBorder="1"/>
    <xf numFmtId="0" fontId="9" fillId="2" borderId="19" xfId="0" applyFont="1" applyFill="1" applyBorder="1" applyAlignment="1">
      <alignment horizontal="left"/>
    </xf>
    <xf numFmtId="0" fontId="9" fillId="2" borderId="19" xfId="0" applyFont="1" applyFill="1" applyBorder="1"/>
    <xf numFmtId="0" fontId="9" fillId="2" borderId="20" xfId="0" applyFont="1" applyFill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2" fillId="2" borderId="20" xfId="0" applyFont="1" applyFill="1" applyBorder="1"/>
    <xf numFmtId="3" fontId="0" fillId="0" borderId="14" xfId="0" applyNumberFormat="1" applyBorder="1"/>
    <xf numFmtId="3" fontId="0" fillId="0" borderId="15" xfId="0" applyNumberFormat="1" applyBorder="1"/>
    <xf numFmtId="3" fontId="0" fillId="0" borderId="13" xfId="0" applyNumberFormat="1" applyBorder="1"/>
    <xf numFmtId="0" fontId="0" fillId="0" borderId="0" xfId="0" applyAlignment="1">
      <alignment horizontal="center" vertical="center"/>
    </xf>
    <xf numFmtId="3" fontId="0" fillId="0" borderId="16" xfId="0" applyNumberFormat="1" applyBorder="1"/>
    <xf numFmtId="3" fontId="0" fillId="0" borderId="17" xfId="0" applyNumberFormat="1" applyBorder="1"/>
    <xf numFmtId="0" fontId="0" fillId="0" borderId="39" xfId="0" applyBorder="1"/>
    <xf numFmtId="0" fontId="0" fillId="0" borderId="40" xfId="0" applyBorder="1"/>
    <xf numFmtId="0" fontId="0" fillId="0" borderId="34" xfId="0" applyBorder="1"/>
    <xf numFmtId="0" fontId="2" fillId="2" borderId="11" xfId="0" applyFont="1" applyFill="1" applyBorder="1"/>
    <xf numFmtId="4" fontId="0" fillId="0" borderId="3" xfId="0" applyNumberFormat="1" applyBorder="1"/>
    <xf numFmtId="4" fontId="0" fillId="0" borderId="17" xfId="0" applyNumberFormat="1" applyBorder="1"/>
    <xf numFmtId="4" fontId="0" fillId="0" borderId="15" xfId="0" applyNumberFormat="1" applyBorder="1"/>
    <xf numFmtId="4" fontId="0" fillId="0" borderId="13" xfId="0" applyNumberFormat="1" applyBorder="1"/>
    <xf numFmtId="0" fontId="2" fillId="2" borderId="19" xfId="0" applyFont="1" applyFill="1" applyBorder="1" applyAlignment="1">
      <alignment horizontal="right" vertical="center" wrapText="1"/>
    </xf>
    <xf numFmtId="0" fontId="2" fillId="2" borderId="20" xfId="0" applyFont="1" applyFill="1" applyBorder="1" applyAlignment="1">
      <alignment horizontal="right" vertical="center" wrapText="1"/>
    </xf>
    <xf numFmtId="0" fontId="2" fillId="2" borderId="18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2" fillId="2" borderId="35" xfId="0" applyFont="1" applyFill="1" applyBorder="1" applyAlignment="1">
      <alignment horizontal="right" vertical="center" wrapText="1"/>
    </xf>
    <xf numFmtId="0" fontId="0" fillId="0" borderId="41" xfId="0" applyBorder="1"/>
    <xf numFmtId="0" fontId="0" fillId="0" borderId="5" xfId="0" applyBorder="1"/>
    <xf numFmtId="0" fontId="0" fillId="0" borderId="42" xfId="0" applyBorder="1"/>
    <xf numFmtId="0" fontId="2" fillId="2" borderId="43" xfId="0" applyFont="1" applyFill="1" applyBorder="1" applyAlignment="1">
      <alignment horizontal="left" vertical="center"/>
    </xf>
    <xf numFmtId="0" fontId="2" fillId="2" borderId="44" xfId="0" applyFont="1" applyFill="1" applyBorder="1" applyAlignment="1">
      <alignment horizontal="right" vertical="center" wrapText="1"/>
    </xf>
    <xf numFmtId="0" fontId="2" fillId="0" borderId="0" xfId="0" applyFont="1"/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11" fillId="0" borderId="0" xfId="1" applyFont="1"/>
    <xf numFmtId="3" fontId="0" fillId="0" borderId="41" xfId="0" applyNumberFormat="1" applyBorder="1"/>
    <xf numFmtId="3" fontId="0" fillId="0" borderId="5" xfId="0" applyNumberFormat="1" applyBorder="1"/>
    <xf numFmtId="3" fontId="0" fillId="0" borderId="46" xfId="0" applyNumberFormat="1" applyBorder="1"/>
    <xf numFmtId="3" fontId="0" fillId="0" borderId="22" xfId="0" applyNumberFormat="1" applyBorder="1"/>
    <xf numFmtId="49" fontId="2" fillId="2" borderId="22" xfId="0" quotePrefix="1" applyNumberFormat="1" applyFont="1" applyFill="1" applyBorder="1" applyAlignment="1">
      <alignment horizontal="left"/>
    </xf>
    <xf numFmtId="0" fontId="8" fillId="2" borderId="22" xfId="0" applyFont="1" applyFill="1" applyBorder="1" applyAlignment="1">
      <alignment horizontal="right"/>
    </xf>
    <xf numFmtId="3" fontId="1" fillId="0" borderId="41" xfId="0" applyNumberFormat="1" applyFont="1" applyBorder="1"/>
    <xf numFmtId="3" fontId="1" fillId="0" borderId="22" xfId="0" applyNumberFormat="1" applyFont="1" applyBorder="1"/>
    <xf numFmtId="3" fontId="2" fillId="2" borderId="22" xfId="0" quotePrefix="1" applyNumberFormat="1" applyFont="1" applyFill="1" applyBorder="1" applyAlignment="1">
      <alignment horizontal="right"/>
    </xf>
    <xf numFmtId="3" fontId="2" fillId="2" borderId="20" xfId="0" quotePrefix="1" applyNumberFormat="1" applyFont="1" applyFill="1" applyBorder="1" applyAlignment="1">
      <alignment horizontal="right"/>
    </xf>
    <xf numFmtId="3" fontId="9" fillId="2" borderId="20" xfId="0" quotePrefix="1" applyNumberFormat="1" applyFont="1" applyFill="1" applyBorder="1" applyAlignment="1">
      <alignment horizontal="right"/>
    </xf>
    <xf numFmtId="4" fontId="0" fillId="0" borderId="19" xfId="0" applyNumberFormat="1" applyBorder="1" applyAlignment="1">
      <alignment horizontal="right"/>
    </xf>
    <xf numFmtId="0" fontId="0" fillId="0" borderId="2" xfId="0" applyBorder="1"/>
    <xf numFmtId="0" fontId="0" fillId="0" borderId="10" xfId="0" applyBorder="1"/>
    <xf numFmtId="0" fontId="0" fillId="0" borderId="20" xfId="0" applyBorder="1"/>
    <xf numFmtId="3" fontId="0" fillId="0" borderId="23" xfId="0" applyNumberFormat="1" applyBorder="1"/>
    <xf numFmtId="0" fontId="0" fillId="0" borderId="21" xfId="0" applyBorder="1"/>
    <xf numFmtId="3" fontId="5" fillId="0" borderId="10" xfId="0" applyNumberFormat="1" applyFont="1" applyBorder="1"/>
    <xf numFmtId="3" fontId="0" fillId="0" borderId="18" xfId="0" applyNumberFormat="1" applyBorder="1"/>
    <xf numFmtId="3" fontId="5" fillId="0" borderId="20" xfId="0" applyNumberFormat="1" applyFont="1" applyBorder="1"/>
    <xf numFmtId="0" fontId="9" fillId="2" borderId="18" xfId="0" applyFont="1" applyFill="1" applyBorder="1"/>
    <xf numFmtId="3" fontId="5" fillId="0" borderId="17" xfId="0" applyNumberFormat="1" applyFont="1" applyBorder="1"/>
    <xf numFmtId="0" fontId="2" fillId="2" borderId="18" xfId="0" applyFont="1" applyFill="1" applyBorder="1" applyAlignment="1">
      <alignment horizontal="right"/>
    </xf>
    <xf numFmtId="0" fontId="2" fillId="2" borderId="20" xfId="0" applyFont="1" applyFill="1" applyBorder="1" applyAlignment="1">
      <alignment horizontal="right"/>
    </xf>
    <xf numFmtId="0" fontId="9" fillId="2" borderId="18" xfId="0" applyFont="1" applyFill="1" applyBorder="1" applyAlignment="1">
      <alignment horizontal="right"/>
    </xf>
    <xf numFmtId="0" fontId="9" fillId="2" borderId="19" xfId="0" applyFont="1" applyFill="1" applyBorder="1" applyAlignment="1">
      <alignment horizontal="right"/>
    </xf>
    <xf numFmtId="0" fontId="9" fillId="2" borderId="20" xfId="0" applyFont="1" applyFill="1" applyBorder="1" applyAlignment="1">
      <alignment horizontal="right"/>
    </xf>
    <xf numFmtId="0" fontId="9" fillId="2" borderId="20" xfId="0" applyFont="1" applyFill="1" applyBorder="1"/>
    <xf numFmtId="0" fontId="2" fillId="2" borderId="36" xfId="0" applyFont="1" applyFill="1" applyBorder="1" applyAlignment="1">
      <alignment horizontal="right" vertical="center" wrapText="1"/>
    </xf>
    <xf numFmtId="0" fontId="2" fillId="2" borderId="37" xfId="0" applyFont="1" applyFill="1" applyBorder="1" applyAlignment="1">
      <alignment horizontal="right" vertical="center" wrapText="1"/>
    </xf>
    <xf numFmtId="0" fontId="2" fillId="2" borderId="38" xfId="0" applyFont="1" applyFill="1" applyBorder="1" applyAlignment="1">
      <alignment horizontal="right" vertical="center" wrapText="1"/>
    </xf>
    <xf numFmtId="3" fontId="0" fillId="0" borderId="7" xfId="0" applyNumberFormat="1" applyBorder="1"/>
    <xf numFmtId="3" fontId="0" fillId="0" borderId="8" xfId="0" applyNumberFormat="1" applyBorder="1"/>
    <xf numFmtId="0" fontId="14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5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center"/>
    </xf>
    <xf numFmtId="166" fontId="11" fillId="0" borderId="0" xfId="2" applyNumberFormat="1" applyFont="1" applyAlignment="1">
      <alignment horizontal="center"/>
    </xf>
    <xf numFmtId="0" fontId="16" fillId="0" borderId="0" xfId="0" applyFont="1" applyAlignment="1">
      <alignment horizontal="center"/>
    </xf>
    <xf numFmtId="167" fontId="11" fillId="0" borderId="0" xfId="3" applyNumberFormat="1" applyFont="1"/>
    <xf numFmtId="0" fontId="17" fillId="3" borderId="2" xfId="0" applyFont="1" applyFill="1" applyBorder="1" applyAlignment="1">
      <alignment horizontal="center"/>
    </xf>
    <xf numFmtId="0" fontId="17" fillId="4" borderId="2" xfId="0" applyFont="1" applyFill="1" applyBorder="1" applyAlignment="1">
      <alignment horizontal="center"/>
    </xf>
    <xf numFmtId="0" fontId="17" fillId="5" borderId="46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8" fillId="0" borderId="0" xfId="0" applyFont="1"/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10" fontId="15" fillId="0" borderId="35" xfId="0" applyNumberFormat="1" applyFont="1" applyBorder="1" applyAlignment="1">
      <alignment horizontal="center"/>
    </xf>
    <xf numFmtId="2" fontId="15" fillId="0" borderId="0" xfId="0" applyNumberFormat="1" applyFont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17" fillId="4" borderId="3" xfId="0" applyFont="1" applyFill="1" applyBorder="1" applyAlignment="1">
      <alignment horizontal="center"/>
    </xf>
    <xf numFmtId="0" fontId="17" fillId="5" borderId="41" xfId="0" applyFont="1" applyFill="1" applyBorder="1" applyAlignment="1">
      <alignment horizontal="center"/>
    </xf>
    <xf numFmtId="0" fontId="17" fillId="6" borderId="3" xfId="0" applyFont="1" applyFill="1" applyBorder="1" applyAlignment="1">
      <alignment horizontal="center"/>
    </xf>
    <xf numFmtId="0" fontId="17" fillId="7" borderId="3" xfId="0" applyFont="1" applyFill="1" applyBorder="1" applyAlignment="1">
      <alignment horizontal="center"/>
    </xf>
    <xf numFmtId="2" fontId="15" fillId="0" borderId="0" xfId="0" applyNumberFormat="1" applyFont="1"/>
    <xf numFmtId="2" fontId="19" fillId="0" borderId="0" xfId="0" applyNumberFormat="1" applyFont="1" applyAlignment="1">
      <alignment horizontal="left"/>
    </xf>
    <xf numFmtId="16" fontId="16" fillId="0" borderId="0" xfId="0" applyNumberFormat="1" applyFont="1" applyAlignment="1">
      <alignment horizontal="center"/>
    </xf>
    <xf numFmtId="168" fontId="11" fillId="0" borderId="0" xfId="0" applyNumberFormat="1" applyFont="1" applyAlignment="1">
      <alignment horizontal="left"/>
    </xf>
    <xf numFmtId="0" fontId="17" fillId="3" borderId="0" xfId="0" applyFont="1" applyFill="1" applyAlignment="1">
      <alignment horizontal="center"/>
    </xf>
    <xf numFmtId="0" fontId="17" fillId="4" borderId="0" xfId="0" applyFont="1" applyFill="1" applyAlignment="1">
      <alignment horizontal="center"/>
    </xf>
    <xf numFmtId="0" fontId="17" fillId="5" borderId="0" xfId="0" applyFont="1" applyFill="1" applyAlignment="1">
      <alignment horizontal="center"/>
    </xf>
    <xf numFmtId="0" fontId="17" fillId="6" borderId="0" xfId="0" applyFont="1" applyFill="1" applyAlignment="1">
      <alignment horizontal="center"/>
    </xf>
    <xf numFmtId="0" fontId="17" fillId="7" borderId="0" xfId="0" applyFont="1" applyFill="1" applyAlignment="1">
      <alignment horizontal="center"/>
    </xf>
    <xf numFmtId="0" fontId="19" fillId="0" borderId="0" xfId="0" applyFont="1" applyAlignment="1">
      <alignment horizontal="left"/>
    </xf>
    <xf numFmtId="44" fontId="11" fillId="0" borderId="0" xfId="3" applyFont="1" applyBorder="1"/>
    <xf numFmtId="44" fontId="14" fillId="0" borderId="0" xfId="0" applyNumberFormat="1" applyFont="1"/>
    <xf numFmtId="0" fontId="11" fillId="0" borderId="0" xfId="0" applyFont="1" applyAlignment="1">
      <alignment horizontal="left"/>
    </xf>
    <xf numFmtId="10" fontId="11" fillId="0" borderId="0" xfId="4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20" fillId="3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1" fontId="20" fillId="5" borderId="0" xfId="0" applyNumberFormat="1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1" fontId="11" fillId="0" borderId="0" xfId="0" applyNumberFormat="1" applyFont="1"/>
    <xf numFmtId="1" fontId="19" fillId="0" borderId="1" xfId="0" applyNumberFormat="1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10" fontId="11" fillId="0" borderId="0" xfId="4" applyNumberFormat="1" applyFont="1" applyFill="1" applyAlignment="1">
      <alignment horizontal="center"/>
    </xf>
    <xf numFmtId="37" fontId="11" fillId="0" borderId="0" xfId="0" applyNumberFormat="1" applyFont="1" applyAlignment="1">
      <alignment horizontal="center"/>
    </xf>
    <xf numFmtId="0" fontId="16" fillId="0" borderId="1" xfId="0" applyFont="1" applyBorder="1"/>
    <xf numFmtId="0" fontId="1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1" fontId="11" fillId="0" borderId="0" xfId="1" applyNumberFormat="1" applyFont="1" applyAlignment="1">
      <alignment vertical="center"/>
    </xf>
    <xf numFmtId="0" fontId="17" fillId="8" borderId="46" xfId="0" applyFont="1" applyFill="1" applyBorder="1" applyAlignment="1">
      <alignment horizontal="center"/>
    </xf>
    <xf numFmtId="0" fontId="17" fillId="8" borderId="41" xfId="0" applyFont="1" applyFill="1" applyBorder="1" applyAlignment="1">
      <alignment horizontal="center"/>
    </xf>
    <xf numFmtId="0" fontId="17" fillId="8" borderId="0" xfId="0" applyFont="1" applyFill="1" applyAlignment="1">
      <alignment horizontal="center"/>
    </xf>
    <xf numFmtId="1" fontId="20" fillId="8" borderId="0" xfId="0" applyNumberFormat="1" applyFont="1" applyFill="1" applyAlignment="1">
      <alignment horizontal="center"/>
    </xf>
    <xf numFmtId="44" fontId="11" fillId="0" borderId="0" xfId="3" applyFont="1" applyAlignment="1">
      <alignment horizontal="center"/>
    </xf>
    <xf numFmtId="44" fontId="11" fillId="0" borderId="1" xfId="3" applyFont="1" applyBorder="1" applyAlignment="1">
      <alignment horizontal="center"/>
    </xf>
    <xf numFmtId="10" fontId="11" fillId="0" borderId="1" xfId="1" applyNumberFormat="1" applyFont="1" applyBorder="1" applyAlignment="1">
      <alignment horizontal="center"/>
    </xf>
    <xf numFmtId="14" fontId="22" fillId="0" borderId="45" xfId="0" applyNumberFormat="1" applyFont="1" applyBorder="1" applyAlignment="1">
      <alignment horizontal="center"/>
    </xf>
    <xf numFmtId="0" fontId="22" fillId="0" borderId="53" xfId="0" applyFont="1" applyBorder="1" applyAlignment="1">
      <alignment horizontal="left"/>
    </xf>
    <xf numFmtId="0" fontId="22" fillId="0" borderId="53" xfId="0" applyFont="1" applyBorder="1" applyAlignment="1">
      <alignment horizontal="center"/>
    </xf>
    <xf numFmtId="166" fontId="22" fillId="0" borderId="45" xfId="2" applyNumberFormat="1" applyFont="1" applyBorder="1" applyAlignment="1"/>
    <xf numFmtId="166" fontId="22" fillId="0" borderId="53" xfId="2" applyNumberFormat="1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16" fontId="24" fillId="0" borderId="0" xfId="0" applyNumberFormat="1" applyFont="1" applyAlignment="1">
      <alignment horizontal="center"/>
    </xf>
    <xf numFmtId="0" fontId="25" fillId="0" borderId="0" xfId="1" applyFont="1"/>
    <xf numFmtId="0" fontId="24" fillId="0" borderId="1" xfId="0" applyFont="1" applyBorder="1" applyAlignment="1">
      <alignment horizontal="center"/>
    </xf>
    <xf numFmtId="0" fontId="17" fillId="9" borderId="46" xfId="0" applyFont="1" applyFill="1" applyBorder="1" applyAlignment="1">
      <alignment horizontal="center"/>
    </xf>
    <xf numFmtId="0" fontId="17" fillId="9" borderId="41" xfId="0" applyFont="1" applyFill="1" applyBorder="1" applyAlignment="1">
      <alignment horizontal="center"/>
    </xf>
    <xf numFmtId="0" fontId="17" fillId="9" borderId="0" xfId="0" applyFont="1" applyFill="1" applyAlignment="1">
      <alignment horizontal="center"/>
    </xf>
    <xf numFmtId="1" fontId="20" fillId="9" borderId="0" xfId="0" applyNumberFormat="1" applyFont="1" applyFill="1" applyAlignment="1">
      <alignment horizontal="center"/>
    </xf>
    <xf numFmtId="0" fontId="2" fillId="2" borderId="22" xfId="0" applyFont="1" applyFill="1" applyBorder="1"/>
    <xf numFmtId="14" fontId="11" fillId="0" borderId="0" xfId="0" applyNumberFormat="1" applyFont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12" xfId="0" applyNumberFormat="1" applyBorder="1" applyAlignment="1">
      <alignment horizontal="left"/>
    </xf>
    <xf numFmtId="0" fontId="0" fillId="0" borderId="0" xfId="0" applyAlignment="1">
      <alignment horizontal="center"/>
    </xf>
    <xf numFmtId="9" fontId="27" fillId="0" borderId="0" xfId="4" applyFont="1" applyAlignment="1">
      <alignment horizontal="center"/>
    </xf>
    <xf numFmtId="9" fontId="27" fillId="0" borderId="35" xfId="0" applyNumberFormat="1" applyFont="1" applyBorder="1" applyAlignment="1">
      <alignment horizontal="center"/>
    </xf>
    <xf numFmtId="1" fontId="27" fillId="0" borderId="35" xfId="0" applyNumberFormat="1" applyFont="1" applyBorder="1" applyAlignment="1">
      <alignment horizontal="center"/>
    </xf>
    <xf numFmtId="0" fontId="27" fillId="0" borderId="35" xfId="0" applyFont="1" applyBorder="1" applyAlignment="1">
      <alignment horizontal="center"/>
    </xf>
    <xf numFmtId="9" fontId="27" fillId="0" borderId="0" xfId="0" applyNumberFormat="1" applyFont="1" applyAlignment="1">
      <alignment horizontal="left"/>
    </xf>
    <xf numFmtId="0" fontId="15" fillId="0" borderId="18" xfId="1" applyFont="1" applyBorder="1"/>
    <xf numFmtId="0" fontId="15" fillId="0" borderId="19" xfId="1" applyFont="1" applyBorder="1"/>
    <xf numFmtId="0" fontId="15" fillId="0" borderId="19" xfId="1" applyFont="1" applyBorder="1" applyAlignment="1">
      <alignment horizontal="center"/>
    </xf>
    <xf numFmtId="0" fontId="15" fillId="0" borderId="20" xfId="1" applyFont="1" applyBorder="1" applyAlignment="1">
      <alignment horizontal="center"/>
    </xf>
    <xf numFmtId="0" fontId="27" fillId="10" borderId="28" xfId="0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/>
    <xf numFmtId="9" fontId="27" fillId="0" borderId="0" xfId="4" applyFont="1" applyBorder="1" applyAlignment="1">
      <alignment horizontal="center"/>
    </xf>
    <xf numFmtId="1" fontId="27" fillId="0" borderId="0" xfId="0" applyNumberFormat="1" applyFont="1" applyAlignment="1">
      <alignment horizontal="center"/>
    </xf>
    <xf numFmtId="1" fontId="27" fillId="0" borderId="29" xfId="0" applyNumberFormat="1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14" fillId="0" borderId="31" xfId="0" applyFont="1" applyBorder="1"/>
    <xf numFmtId="0" fontId="28" fillId="0" borderId="0" xfId="5" applyAlignment="1">
      <alignment horizontal="left"/>
    </xf>
    <xf numFmtId="0" fontId="28" fillId="2" borderId="18" xfId="5" applyFill="1" applyBorder="1"/>
    <xf numFmtId="0" fontId="28" fillId="2" borderId="19" xfId="5" applyFill="1" applyBorder="1" applyAlignment="1"/>
    <xf numFmtId="49" fontId="0" fillId="0" borderId="9" xfId="0" applyNumberFormat="1" applyBorder="1"/>
    <xf numFmtId="0" fontId="27" fillId="0" borderId="28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1" applyFont="1"/>
    <xf numFmtId="0" fontId="15" fillId="0" borderId="28" xfId="1" applyFont="1" applyBorder="1"/>
    <xf numFmtId="0" fontId="0" fillId="0" borderId="1" xfId="0" applyBorder="1" applyAlignment="1">
      <alignment horizontal="center"/>
    </xf>
    <xf numFmtId="0" fontId="2" fillId="2" borderId="25" xfId="0" applyFont="1" applyFill="1" applyBorder="1"/>
    <xf numFmtId="0" fontId="9" fillId="2" borderId="25" xfId="0" applyFont="1" applyFill="1" applyBorder="1"/>
    <xf numFmtId="0" fontId="2" fillId="2" borderId="35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9" fillId="2" borderId="35" xfId="0" applyFont="1" applyFill="1" applyBorder="1" applyAlignment="1">
      <alignment horizontal="center"/>
    </xf>
    <xf numFmtId="0" fontId="9" fillId="2" borderId="22" xfId="0" applyFont="1" applyFill="1" applyBorder="1"/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4" xfId="0" applyBorder="1"/>
    <xf numFmtId="49" fontId="0" fillId="11" borderId="3" xfId="0" applyNumberFormat="1" applyFill="1" applyBorder="1"/>
    <xf numFmtId="0" fontId="0" fillId="11" borderId="0" xfId="0" applyFill="1"/>
    <xf numFmtId="0" fontId="2" fillId="2" borderId="7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0" fillId="11" borderId="16" xfId="0" applyFill="1" applyBorder="1" applyAlignment="1">
      <alignment horizontal="left"/>
    </xf>
    <xf numFmtId="0" fontId="0" fillId="11" borderId="14" xfId="0" applyFill="1" applyBorder="1" applyAlignment="1">
      <alignment horizontal="left"/>
    </xf>
    <xf numFmtId="14" fontId="30" fillId="12" borderId="0" xfId="0" applyNumberFormat="1" applyFont="1" applyFill="1" applyAlignment="1">
      <alignment horizontal="centerContinuous"/>
    </xf>
    <xf numFmtId="0" fontId="31" fillId="12" borderId="0" xfId="0" applyFont="1" applyFill="1" applyAlignment="1">
      <alignment horizontal="centerContinuous"/>
    </xf>
    <xf numFmtId="14" fontId="32" fillId="12" borderId="0" xfId="0" applyNumberFormat="1" applyFont="1" applyFill="1" applyAlignment="1">
      <alignment horizontal="centerContinuous"/>
    </xf>
    <xf numFmtId="14" fontId="33" fillId="12" borderId="0" xfId="0" applyNumberFormat="1" applyFont="1" applyFill="1" applyAlignment="1">
      <alignment horizontal="centerContinuous"/>
    </xf>
    <xf numFmtId="0" fontId="34" fillId="12" borderId="0" xfId="0" applyFont="1" applyFill="1" applyAlignment="1">
      <alignment horizontal="centerContinuous"/>
    </xf>
    <xf numFmtId="0" fontId="30" fillId="12" borderId="0" xfId="0" applyFont="1" applyFill="1"/>
    <xf numFmtId="0" fontId="31" fillId="12" borderId="0" xfId="0" applyFont="1" applyFill="1" applyAlignment="1">
      <alignment horizontal="center"/>
    </xf>
    <xf numFmtId="14" fontId="32" fillId="12" borderId="0" xfId="0" applyNumberFormat="1" applyFont="1" applyFill="1" applyAlignment="1">
      <alignment horizontal="left"/>
    </xf>
    <xf numFmtId="0" fontId="31" fillId="12" borderId="0" xfId="0" applyFont="1" applyFill="1"/>
    <xf numFmtId="9" fontId="30" fillId="13" borderId="0" xfId="0" applyNumberFormat="1" applyFont="1" applyFill="1"/>
    <xf numFmtId="9" fontId="30" fillId="12" borderId="0" xfId="0" applyNumberFormat="1" applyFont="1" applyFill="1"/>
    <xf numFmtId="0" fontId="32" fillId="12" borderId="0" xfId="0" applyFont="1" applyFill="1"/>
    <xf numFmtId="0" fontId="35" fillId="12" borderId="0" xfId="0" applyFont="1" applyFill="1"/>
    <xf numFmtId="0" fontId="30" fillId="14" borderId="0" xfId="0" applyFont="1" applyFill="1"/>
    <xf numFmtId="0" fontId="31" fillId="0" borderId="0" xfId="0" applyFont="1"/>
    <xf numFmtId="0" fontId="36" fillId="15" borderId="48" xfId="0" applyFont="1" applyFill="1" applyBorder="1" applyAlignment="1">
      <alignment horizontal="centerContinuous"/>
    </xf>
    <xf numFmtId="0" fontId="26" fillId="15" borderId="24" xfId="0" applyFont="1" applyFill="1" applyBorder="1" applyAlignment="1">
      <alignment horizontal="centerContinuous"/>
    </xf>
    <xf numFmtId="9" fontId="26" fillId="15" borderId="24" xfId="0" applyNumberFormat="1" applyFont="1" applyFill="1" applyBorder="1" applyAlignment="1">
      <alignment horizontal="centerContinuous"/>
    </xf>
    <xf numFmtId="9" fontId="26" fillId="15" borderId="25" xfId="0" applyNumberFormat="1" applyFont="1" applyFill="1" applyBorder="1" applyAlignment="1">
      <alignment horizontal="centerContinuous"/>
    </xf>
    <xf numFmtId="0" fontId="37" fillId="15" borderId="48" xfId="0" applyFont="1" applyFill="1" applyBorder="1" applyAlignment="1">
      <alignment horizontal="centerContinuous"/>
    </xf>
    <xf numFmtId="0" fontId="38" fillId="15" borderId="24" xfId="0" applyFont="1" applyFill="1" applyBorder="1" applyAlignment="1">
      <alignment horizontal="centerContinuous"/>
    </xf>
    <xf numFmtId="0" fontId="38" fillId="15" borderId="25" xfId="0" applyFont="1" applyFill="1" applyBorder="1" applyAlignment="1">
      <alignment horizontal="centerContinuous"/>
    </xf>
    <xf numFmtId="0" fontId="39" fillId="15" borderId="16" xfId="0" applyFont="1" applyFill="1" applyBorder="1" applyAlignment="1">
      <alignment horizontal="center" wrapText="1"/>
    </xf>
    <xf numFmtId="0" fontId="39" fillId="15" borderId="3" xfId="0" applyFont="1" applyFill="1" applyBorder="1" applyAlignment="1">
      <alignment horizontal="center" wrapText="1"/>
    </xf>
    <xf numFmtId="0" fontId="39" fillId="12" borderId="0" xfId="0" applyFont="1" applyFill="1" applyAlignment="1">
      <alignment horizontal="center" wrapText="1"/>
    </xf>
    <xf numFmtId="0" fontId="39" fillId="15" borderId="17" xfId="0" applyFont="1" applyFill="1" applyBorder="1" applyAlignment="1">
      <alignment horizontal="center" wrapText="1"/>
    </xf>
    <xf numFmtId="0" fontId="39" fillId="15" borderId="7" xfId="0" applyFont="1" applyFill="1" applyBorder="1" applyAlignment="1">
      <alignment horizontal="center" wrapText="1"/>
    </xf>
    <xf numFmtId="0" fontId="39" fillId="15" borderId="8" xfId="0" applyFont="1" applyFill="1" applyBorder="1" applyAlignment="1">
      <alignment horizontal="center" wrapText="1"/>
    </xf>
    <xf numFmtId="0" fontId="39" fillId="15" borderId="9" xfId="0" applyFont="1" applyFill="1" applyBorder="1" applyAlignment="1">
      <alignment horizontal="center" wrapText="1"/>
    </xf>
    <xf numFmtId="0" fontId="30" fillId="2" borderId="14" xfId="0" applyFont="1" applyFill="1" applyBorder="1" applyAlignment="1">
      <alignment horizontal="center"/>
    </xf>
    <xf numFmtId="0" fontId="30" fillId="2" borderId="1" xfId="0" applyFont="1" applyFill="1" applyBorder="1" applyAlignment="1">
      <alignment horizontal="center"/>
    </xf>
    <xf numFmtId="0" fontId="39" fillId="2" borderId="1" xfId="0" applyFont="1" applyFill="1" applyBorder="1" applyAlignment="1" applyProtection="1">
      <alignment horizontal="center"/>
      <protection locked="0"/>
    </xf>
    <xf numFmtId="43" fontId="39" fillId="16" borderId="0" xfId="2" applyFont="1" applyFill="1" applyBorder="1" applyAlignment="1" applyProtection="1">
      <alignment horizontal="center"/>
      <protection locked="0"/>
    </xf>
    <xf numFmtId="43" fontId="39" fillId="2" borderId="0" xfId="2" applyFont="1" applyFill="1" applyBorder="1" applyAlignment="1" applyProtection="1">
      <alignment horizontal="center"/>
      <protection locked="0"/>
    </xf>
    <xf numFmtId="44" fontId="39" fillId="2" borderId="1" xfId="3" applyFont="1" applyFill="1" applyBorder="1" applyAlignment="1" applyProtection="1">
      <alignment horizontal="center"/>
      <protection locked="0"/>
    </xf>
    <xf numFmtId="44" fontId="39" fillId="2" borderId="1" xfId="3" applyFont="1" applyFill="1" applyBorder="1" applyAlignment="1">
      <alignment horizontal="center"/>
    </xf>
    <xf numFmtId="9" fontId="39" fillId="2" borderId="1" xfId="4" applyFont="1" applyFill="1" applyBorder="1" applyAlignment="1">
      <alignment horizontal="center"/>
    </xf>
    <xf numFmtId="10" fontId="39" fillId="2" borderId="1" xfId="6" applyNumberFormat="1" applyFont="1" applyFill="1" applyBorder="1" applyProtection="1">
      <protection locked="0"/>
    </xf>
    <xf numFmtId="170" fontId="39" fillId="2" borderId="15" xfId="0" applyNumberFormat="1" applyFont="1" applyFill="1" applyBorder="1"/>
    <xf numFmtId="14" fontId="39" fillId="12" borderId="15" xfId="0" applyNumberFormat="1" applyFont="1" applyFill="1" applyBorder="1"/>
    <xf numFmtId="44" fontId="39" fillId="2" borderId="16" xfId="3" applyFont="1" applyFill="1" applyBorder="1" applyAlignment="1">
      <alignment horizontal="center"/>
    </xf>
    <xf numFmtId="9" fontId="39" fillId="2" borderId="3" xfId="4" applyFont="1" applyFill="1" applyBorder="1" applyAlignment="1">
      <alignment horizontal="center"/>
    </xf>
    <xf numFmtId="44" fontId="39" fillId="2" borderId="3" xfId="3" applyFont="1" applyFill="1" applyBorder="1" applyAlignment="1">
      <alignment horizontal="center"/>
    </xf>
    <xf numFmtId="10" fontId="39" fillId="2" borderId="3" xfId="6" applyNumberFormat="1" applyFont="1" applyFill="1" applyBorder="1" applyProtection="1">
      <protection locked="0"/>
    </xf>
    <xf numFmtId="170" fontId="39" fillId="2" borderId="17" xfId="0" applyNumberFormat="1" applyFont="1" applyFill="1" applyBorder="1"/>
    <xf numFmtId="0" fontId="30" fillId="12" borderId="14" xfId="0" applyFont="1" applyFill="1" applyBorder="1" applyAlignment="1">
      <alignment horizontal="center"/>
    </xf>
    <xf numFmtId="0" fontId="39" fillId="12" borderId="1" xfId="0" applyFont="1" applyFill="1" applyBorder="1" applyAlignment="1">
      <alignment horizontal="center"/>
    </xf>
    <xf numFmtId="49" fontId="39" fillId="12" borderId="1" xfId="0" applyNumberFormat="1" applyFont="1" applyFill="1" applyBorder="1"/>
    <xf numFmtId="0" fontId="39" fillId="12" borderId="1" xfId="0" applyFont="1" applyFill="1" applyBorder="1" applyAlignment="1" applyProtection="1">
      <alignment horizontal="center"/>
      <protection locked="0"/>
    </xf>
    <xf numFmtId="43" fontId="39" fillId="12" borderId="0" xfId="2" applyFont="1" applyFill="1" applyBorder="1" applyAlignment="1" applyProtection="1">
      <alignment horizontal="center"/>
      <protection locked="0"/>
    </xf>
    <xf numFmtId="44" fontId="39" fillId="12" borderId="1" xfId="3" applyFont="1" applyFill="1" applyBorder="1" applyAlignment="1" applyProtection="1">
      <alignment horizontal="center"/>
      <protection locked="0"/>
    </xf>
    <xf numFmtId="44" fontId="39" fillId="12" borderId="1" xfId="3" applyFont="1" applyFill="1" applyBorder="1" applyAlignment="1">
      <alignment horizontal="center"/>
    </xf>
    <xf numFmtId="9" fontId="39" fillId="12" borderId="1" xfId="4" applyFont="1" applyFill="1" applyBorder="1" applyAlignment="1">
      <alignment horizontal="center"/>
    </xf>
    <xf numFmtId="10" fontId="39" fillId="12" borderId="1" xfId="6" applyNumberFormat="1" applyFont="1" applyFill="1" applyBorder="1" applyProtection="1">
      <protection locked="0"/>
    </xf>
    <xf numFmtId="170" fontId="39" fillId="12" borderId="15" xfId="0" applyNumberFormat="1" applyFont="1" applyFill="1" applyBorder="1"/>
    <xf numFmtId="44" fontId="39" fillId="12" borderId="14" xfId="3" applyFont="1" applyFill="1" applyBorder="1" applyAlignment="1">
      <alignment horizontal="center"/>
    </xf>
    <xf numFmtId="44" fontId="39" fillId="2" borderId="14" xfId="3" applyFont="1" applyFill="1" applyBorder="1" applyAlignment="1">
      <alignment horizontal="center"/>
    </xf>
    <xf numFmtId="0" fontId="31" fillId="12" borderId="30" xfId="0" applyFont="1" applyFill="1" applyBorder="1"/>
    <xf numFmtId="0" fontId="31" fillId="12" borderId="31" xfId="0" applyFont="1" applyFill="1" applyBorder="1"/>
    <xf numFmtId="0" fontId="31" fillId="12" borderId="32" xfId="0" applyFont="1" applyFill="1" applyBorder="1"/>
    <xf numFmtId="0" fontId="31" fillId="12" borderId="28" xfId="0" applyFont="1" applyFill="1" applyBorder="1"/>
    <xf numFmtId="0" fontId="31" fillId="12" borderId="29" xfId="0" applyFont="1" applyFill="1" applyBorder="1"/>
    <xf numFmtId="0" fontId="40" fillId="15" borderId="24" xfId="0" applyFont="1" applyFill="1" applyBorder="1" applyAlignment="1">
      <alignment horizontal="centerContinuous"/>
    </xf>
    <xf numFmtId="0" fontId="40" fillId="15" borderId="25" xfId="0" applyFont="1" applyFill="1" applyBorder="1" applyAlignment="1">
      <alignment horizontal="centerContinuous"/>
    </xf>
    <xf numFmtId="0" fontId="39" fillId="14" borderId="0" xfId="0" applyFont="1" applyFill="1" applyAlignment="1">
      <alignment horizontal="center" wrapText="1"/>
    </xf>
    <xf numFmtId="0" fontId="39" fillId="15" borderId="55" xfId="0" applyFont="1" applyFill="1" applyBorder="1" applyAlignment="1">
      <alignment horizontal="center" wrapText="1"/>
    </xf>
    <xf numFmtId="0" fontId="39" fillId="15" borderId="56" xfId="0" applyFont="1" applyFill="1" applyBorder="1" applyAlignment="1">
      <alignment horizontal="center" wrapText="1"/>
    </xf>
    <xf numFmtId="0" fontId="39" fillId="15" borderId="44" xfId="0" applyFont="1" applyFill="1" applyBorder="1" applyAlignment="1">
      <alignment horizontal="center" wrapText="1"/>
    </xf>
    <xf numFmtId="0" fontId="30" fillId="12" borderId="1" xfId="0" applyFont="1" applyFill="1" applyBorder="1" applyAlignment="1">
      <alignment horizontal="center"/>
    </xf>
    <xf numFmtId="49" fontId="30" fillId="12" borderId="1" xfId="6" applyNumberFormat="1" applyFont="1" applyFill="1" applyBorder="1" applyAlignment="1">
      <alignment horizontal="left"/>
    </xf>
    <xf numFmtId="0" fontId="39" fillId="0" borderId="1" xfId="0" applyFont="1" applyBorder="1" applyAlignment="1" applyProtection="1">
      <alignment horizontal="center"/>
      <protection locked="0"/>
    </xf>
    <xf numFmtId="2" fontId="39" fillId="16" borderId="0" xfId="0" applyNumberFormat="1" applyFont="1" applyFill="1" applyAlignment="1" applyProtection="1">
      <alignment horizontal="center"/>
      <protection locked="0"/>
    </xf>
    <xf numFmtId="2" fontId="39" fillId="12" borderId="0" xfId="0" applyNumberFormat="1" applyFont="1" applyFill="1" applyAlignment="1" applyProtection="1">
      <alignment horizontal="center"/>
      <protection locked="0"/>
    </xf>
    <xf numFmtId="44" fontId="39" fillId="12" borderId="51" xfId="3" applyFont="1" applyFill="1" applyBorder="1" applyAlignment="1">
      <alignment horizontal="center"/>
    </xf>
    <xf numFmtId="9" fontId="39" fillId="12" borderId="57" xfId="4" applyFont="1" applyFill="1" applyBorder="1" applyAlignment="1">
      <alignment horizontal="center"/>
    </xf>
    <xf numFmtId="44" fontId="39" fillId="12" borderId="57" xfId="3" applyFont="1" applyFill="1" applyBorder="1" applyAlignment="1">
      <alignment horizontal="center"/>
    </xf>
    <xf numFmtId="10" fontId="39" fillId="12" borderId="57" xfId="6" applyNumberFormat="1" applyFont="1" applyFill="1" applyBorder="1" applyProtection="1">
      <protection locked="0"/>
    </xf>
    <xf numFmtId="170" fontId="39" fillId="12" borderId="58" xfId="0" applyNumberFormat="1" applyFont="1" applyFill="1" applyBorder="1"/>
    <xf numFmtId="14" fontId="0" fillId="0" borderId="13" xfId="0" quotePrefix="1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6" xfId="0" applyBorder="1" applyAlignment="1">
      <alignment horizontal="left"/>
    </xf>
    <xf numFmtId="49" fontId="0" fillId="0" borderId="3" xfId="0" applyNumberFormat="1" applyBorder="1"/>
    <xf numFmtId="0" fontId="0" fillId="0" borderId="14" xfId="0" applyBorder="1" applyAlignment="1">
      <alignment horizontal="left"/>
    </xf>
    <xf numFmtId="0" fontId="10" fillId="0" borderId="0" xfId="1"/>
    <xf numFmtId="0" fontId="44" fillId="0" borderId="0" xfId="1" applyFont="1" applyAlignment="1">
      <alignment horizontal="right"/>
    </xf>
    <xf numFmtId="0" fontId="44" fillId="0" borderId="0" xfId="1" applyFont="1" applyAlignment="1">
      <alignment horizontal="left"/>
    </xf>
    <xf numFmtId="0" fontId="45" fillId="0" borderId="35" xfId="1" applyFont="1" applyBorder="1" applyAlignment="1">
      <alignment horizontal="center" vertical="top"/>
    </xf>
    <xf numFmtId="0" fontId="45" fillId="0" borderId="35" xfId="1" applyFont="1" applyBorder="1" applyAlignment="1" applyProtection="1">
      <alignment horizontal="center" vertical="top"/>
      <protection locked="0"/>
    </xf>
    <xf numFmtId="171" fontId="46" fillId="0" borderId="14" xfId="1" applyNumberFormat="1" applyFont="1" applyBorder="1" applyAlignment="1">
      <alignment horizontal="left" vertical="center"/>
    </xf>
    <xf numFmtId="0" fontId="46" fillId="0" borderId="1" xfId="1" applyFont="1" applyBorder="1" applyAlignment="1">
      <alignment horizontal="left" vertical="center"/>
    </xf>
    <xf numFmtId="173" fontId="47" fillId="0" borderId="1" xfId="1" applyNumberFormat="1" applyFont="1" applyBorder="1" applyAlignment="1">
      <alignment horizontal="center" vertical="center"/>
    </xf>
    <xf numFmtId="14" fontId="47" fillId="0" borderId="1" xfId="1" applyNumberFormat="1" applyFont="1" applyBorder="1" applyAlignment="1">
      <alignment horizontal="left"/>
    </xf>
    <xf numFmtId="0" fontId="49" fillId="0" borderId="0" xfId="1" applyFont="1"/>
    <xf numFmtId="14" fontId="50" fillId="0" borderId="0" xfId="1" applyNumberFormat="1" applyFont="1" applyAlignment="1">
      <alignment horizontal="left"/>
    </xf>
    <xf numFmtId="0" fontId="50" fillId="0" borderId="0" xfId="1" applyFont="1"/>
    <xf numFmtId="0" fontId="51" fillId="0" borderId="0" xfId="1" applyFont="1"/>
    <xf numFmtId="14" fontId="52" fillId="0" borderId="0" xfId="1" applyNumberFormat="1" applyFont="1" applyAlignment="1">
      <alignment horizontal="left"/>
    </xf>
    <xf numFmtId="0" fontId="52" fillId="0" borderId="0" xfId="1" applyFont="1" applyAlignment="1">
      <alignment horizontal="left"/>
    </xf>
    <xf numFmtId="0" fontId="53" fillId="0" borderId="0" xfId="1" applyFont="1"/>
    <xf numFmtId="0" fontId="44" fillId="0" borderId="0" xfId="1" applyFont="1" applyAlignment="1" applyProtection="1">
      <alignment horizontal="left"/>
      <protection locked="0"/>
    </xf>
    <xf numFmtId="0" fontId="46" fillId="0" borderId="14" xfId="1" applyFont="1" applyBorder="1" applyAlignment="1">
      <alignment horizontal="left" vertical="center"/>
    </xf>
    <xf numFmtId="4" fontId="47" fillId="0" borderId="1" xfId="1" applyNumberFormat="1" applyFont="1" applyBorder="1" applyAlignment="1">
      <alignment horizontal="center" vertical="center"/>
    </xf>
    <xf numFmtId="0" fontId="47" fillId="0" borderId="0" xfId="1" applyFont="1" applyAlignment="1">
      <alignment horizontal="center"/>
    </xf>
    <xf numFmtId="172" fontId="47" fillId="0" borderId="0" xfId="1" applyNumberFormat="1" applyFont="1" applyAlignment="1">
      <alignment horizontal="center"/>
    </xf>
    <xf numFmtId="4" fontId="47" fillId="0" borderId="0" xfId="1" applyNumberFormat="1" applyFont="1" applyAlignment="1">
      <alignment horizontal="center"/>
    </xf>
    <xf numFmtId="0" fontId="54" fillId="0" borderId="5" xfId="1" applyFont="1" applyBorder="1" applyAlignment="1">
      <alignment horizontal="center"/>
    </xf>
    <xf numFmtId="0" fontId="48" fillId="0" borderId="6" xfId="1" applyFont="1" applyBorder="1" applyAlignment="1">
      <alignment horizontal="center"/>
    </xf>
    <xf numFmtId="4" fontId="48" fillId="0" borderId="1" xfId="1" applyNumberFormat="1" applyFont="1" applyBorder="1" applyAlignment="1">
      <alignment horizontal="center"/>
    </xf>
    <xf numFmtId="172" fontId="49" fillId="0" borderId="0" xfId="1" applyNumberFormat="1" applyFont="1"/>
    <xf numFmtId="0" fontId="55" fillId="0" borderId="0" xfId="1" applyFont="1" applyAlignment="1">
      <alignment vertical="center"/>
    </xf>
    <xf numFmtId="0" fontId="45" fillId="0" borderId="35" xfId="1" applyFont="1" applyBorder="1" applyAlignment="1">
      <alignment horizontal="center"/>
    </xf>
    <xf numFmtId="0" fontId="56" fillId="0" borderId="0" xfId="1" applyFont="1" applyAlignment="1">
      <alignment horizontal="center"/>
    </xf>
    <xf numFmtId="10" fontId="57" fillId="0" borderId="3" xfId="1" applyNumberFormat="1" applyFont="1" applyBorder="1" applyAlignment="1">
      <alignment horizontal="center"/>
    </xf>
    <xf numFmtId="0" fontId="10" fillId="0" borderId="0" xfId="1" applyAlignment="1">
      <alignment horizontal="center"/>
    </xf>
    <xf numFmtId="0" fontId="49" fillId="0" borderId="0" xfId="1" applyFont="1" applyAlignment="1">
      <alignment horizontal="center"/>
    </xf>
    <xf numFmtId="0" fontId="57" fillId="0" borderId="0" xfId="1" applyFont="1" applyAlignment="1">
      <alignment horizontal="center"/>
    </xf>
    <xf numFmtId="0" fontId="47" fillId="0" borderId="0" xfId="1" applyFont="1"/>
    <xf numFmtId="0" fontId="58" fillId="0" borderId="0" xfId="1" applyFont="1" applyAlignment="1">
      <alignment horizontal="center"/>
    </xf>
    <xf numFmtId="0" fontId="58" fillId="0" borderId="0" xfId="1" applyFont="1"/>
    <xf numFmtId="0" fontId="59" fillId="0" borderId="0" xfId="1" applyFont="1" applyAlignment="1">
      <alignment horizontal="center"/>
    </xf>
    <xf numFmtId="0" fontId="60" fillId="0" borderId="0" xfId="1" applyFont="1" applyAlignment="1">
      <alignment horizontal="center"/>
    </xf>
    <xf numFmtId="3" fontId="61" fillId="0" borderId="0" xfId="1" applyNumberFormat="1" applyFont="1" applyAlignment="1">
      <alignment horizontal="center"/>
    </xf>
    <xf numFmtId="0" fontId="61" fillId="0" borderId="0" xfId="1" applyFont="1" applyAlignment="1">
      <alignment horizontal="center"/>
    </xf>
    <xf numFmtId="1" fontId="61" fillId="0" borderId="0" xfId="1" applyNumberFormat="1" applyFont="1" applyAlignment="1">
      <alignment horizontal="center"/>
    </xf>
    <xf numFmtId="3" fontId="60" fillId="0" borderId="0" xfId="1" applyNumberFormat="1" applyFont="1" applyAlignment="1">
      <alignment horizontal="center"/>
    </xf>
    <xf numFmtId="0" fontId="22" fillId="0" borderId="0" xfId="1" applyFont="1"/>
    <xf numFmtId="173" fontId="47" fillId="0" borderId="8" xfId="1" applyNumberFormat="1" applyFont="1" applyBorder="1" applyAlignment="1">
      <alignment horizontal="center" vertical="center"/>
    </xf>
    <xf numFmtId="173" fontId="46" fillId="0" borderId="1" xfId="1" applyNumberFormat="1" applyFont="1" applyBorder="1" applyAlignment="1">
      <alignment horizontal="center" vertical="center"/>
    </xf>
    <xf numFmtId="173" fontId="48" fillId="0" borderId="1" xfId="1" applyNumberFormat="1" applyFont="1" applyBorder="1" applyAlignment="1">
      <alignment horizontal="center"/>
    </xf>
    <xf numFmtId="0" fontId="47" fillId="0" borderId="1" xfId="1" applyFont="1" applyBorder="1" applyAlignment="1">
      <alignment horizontal="right"/>
    </xf>
    <xf numFmtId="0" fontId="62" fillId="0" borderId="0" xfId="1" applyFont="1"/>
    <xf numFmtId="49" fontId="47" fillId="0" borderId="3" xfId="1" applyNumberFormat="1" applyFont="1" applyBorder="1"/>
    <xf numFmtId="174" fontId="47" fillId="0" borderId="0" xfId="1" applyNumberFormat="1" applyFont="1" applyAlignment="1">
      <alignment horizontal="center"/>
    </xf>
    <xf numFmtId="3" fontId="63" fillId="0" borderId="0" xfId="1" applyNumberFormat="1" applyFont="1" applyAlignment="1">
      <alignment horizontal="center"/>
    </xf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34" fillId="12" borderId="0" xfId="0" applyFont="1" applyFill="1" applyAlignment="1">
      <alignment horizontal="center"/>
    </xf>
    <xf numFmtId="9" fontId="26" fillId="15" borderId="25" xfId="0" applyNumberFormat="1" applyFont="1" applyFill="1" applyBorder="1" applyAlignment="1">
      <alignment horizontal="center"/>
    </xf>
    <xf numFmtId="170" fontId="39" fillId="2" borderId="15" xfId="0" applyNumberFormat="1" applyFont="1" applyFill="1" applyBorder="1" applyAlignment="1">
      <alignment horizontal="center"/>
    </xf>
    <xf numFmtId="170" fontId="39" fillId="12" borderId="15" xfId="0" applyNumberFormat="1" applyFont="1" applyFill="1" applyBorder="1" applyAlignment="1">
      <alignment horizontal="center"/>
    </xf>
    <xf numFmtId="0" fontId="31" fillId="12" borderId="32" xfId="0" applyFont="1" applyFill="1" applyBorder="1" applyAlignment="1">
      <alignment horizontal="center"/>
    </xf>
    <xf numFmtId="9" fontId="30" fillId="13" borderId="0" xfId="0" applyNumberFormat="1" applyFont="1" applyFill="1" applyAlignment="1">
      <alignment horizontal="left"/>
    </xf>
    <xf numFmtId="49" fontId="0" fillId="0" borderId="3" xfId="0" applyNumberForma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42" xfId="0" applyBorder="1" applyAlignment="1">
      <alignment horizontal="left"/>
    </xf>
    <xf numFmtId="14" fontId="0" fillId="0" borderId="13" xfId="0" applyNumberFormat="1" applyBorder="1" applyAlignment="1">
      <alignment horizontal="left"/>
    </xf>
    <xf numFmtId="0" fontId="15" fillId="0" borderId="0" xfId="1" applyFont="1" applyAlignment="1">
      <alignment horizontal="center"/>
    </xf>
    <xf numFmtId="44" fontId="0" fillId="0" borderId="41" xfId="3" applyFont="1" applyBorder="1"/>
    <xf numFmtId="3" fontId="71" fillId="0" borderId="1" xfId="9" applyNumberFormat="1" applyFont="1" applyBorder="1"/>
    <xf numFmtId="9" fontId="71" fillId="0" borderId="1" xfId="8" applyFont="1" applyBorder="1"/>
    <xf numFmtId="174" fontId="71" fillId="0" borderId="15" xfId="8" applyNumberFormat="1" applyFont="1" applyBorder="1"/>
    <xf numFmtId="176" fontId="71" fillId="0" borderId="1" xfId="7" applyNumberFormat="1" applyFont="1" applyBorder="1" applyAlignment="1">
      <alignment horizontal="right"/>
    </xf>
    <xf numFmtId="165" fontId="71" fillId="0" borderId="28" xfId="9" applyFont="1" applyBorder="1" applyAlignment="1">
      <alignment horizontal="right"/>
    </xf>
    <xf numFmtId="175" fontId="71" fillId="0" borderId="1" xfId="9" applyNumberFormat="1" applyFont="1" applyBorder="1"/>
    <xf numFmtId="169" fontId="71" fillId="0" borderId="0" xfId="8" applyNumberFormat="1" applyFont="1" applyBorder="1"/>
    <xf numFmtId="169" fontId="71" fillId="0" borderId="0" xfId="9" applyNumberFormat="1" applyFont="1" applyBorder="1"/>
    <xf numFmtId="175" fontId="71" fillId="0" borderId="1" xfId="7" applyNumberFormat="1" applyFont="1" applyBorder="1"/>
    <xf numFmtId="175" fontId="71" fillId="0" borderId="1" xfId="7" applyNumberFormat="1" applyFont="1" applyBorder="1" applyAlignment="1">
      <alignment horizontal="center"/>
    </xf>
    <xf numFmtId="165" fontId="71" fillId="0" borderId="0" xfId="9" applyFont="1"/>
    <xf numFmtId="9" fontId="71" fillId="0" borderId="0" xfId="8" applyFont="1" applyBorder="1"/>
    <xf numFmtId="9" fontId="71" fillId="0" borderId="0" xfId="9" applyNumberFormat="1" applyFont="1" applyBorder="1"/>
    <xf numFmtId="174" fontId="71" fillId="0" borderId="29" xfId="8" applyNumberFormat="1" applyFont="1" applyBorder="1"/>
    <xf numFmtId="175" fontId="71" fillId="0" borderId="1" xfId="8" applyNumberFormat="1" applyFont="1" applyBorder="1"/>
    <xf numFmtId="165" fontId="70" fillId="0" borderId="28" xfId="9" applyFont="1" applyBorder="1" applyAlignment="1">
      <alignment horizontal="right"/>
    </xf>
    <xf numFmtId="175" fontId="70" fillId="0" borderId="1" xfId="7" applyNumberFormat="1" applyFont="1" applyBorder="1"/>
    <xf numFmtId="175" fontId="70" fillId="0" borderId="1" xfId="9" applyNumberFormat="1" applyFont="1" applyBorder="1"/>
    <xf numFmtId="175" fontId="70" fillId="0" borderId="1" xfId="7" applyNumberFormat="1" applyFont="1" applyBorder="1" applyAlignment="1">
      <alignment horizontal="center"/>
    </xf>
    <xf numFmtId="169" fontId="71" fillId="0" borderId="30" xfId="8" applyNumberFormat="1" applyFont="1" applyBorder="1"/>
    <xf numFmtId="169" fontId="71" fillId="0" borderId="31" xfId="8" applyNumberFormat="1" applyFont="1" applyBorder="1"/>
    <xf numFmtId="169" fontId="71" fillId="0" borderId="31" xfId="9" applyNumberFormat="1" applyFont="1" applyBorder="1"/>
    <xf numFmtId="174" fontId="71" fillId="0" borderId="32" xfId="8" applyNumberFormat="1" applyFont="1" applyBorder="1"/>
    <xf numFmtId="175" fontId="71" fillId="12" borderId="1" xfId="7" applyNumberFormat="1" applyFont="1" applyFill="1" applyBorder="1"/>
    <xf numFmtId="174" fontId="71" fillId="12" borderId="1" xfId="8" applyNumberFormat="1" applyFont="1" applyFill="1" applyBorder="1"/>
    <xf numFmtId="174" fontId="71" fillId="0" borderId="1" xfId="8" applyNumberFormat="1" applyFont="1" applyBorder="1"/>
    <xf numFmtId="174" fontId="71" fillId="0" borderId="0" xfId="8" applyNumberFormat="1" applyFont="1" applyBorder="1"/>
    <xf numFmtId="175" fontId="71" fillId="0" borderId="1" xfId="7" applyNumberFormat="1" applyFont="1" applyFill="1" applyBorder="1"/>
    <xf numFmtId="174" fontId="71" fillId="0" borderId="1" xfId="8" applyNumberFormat="1" applyFont="1" applyFill="1" applyBorder="1"/>
    <xf numFmtId="174" fontId="73" fillId="17" borderId="1" xfId="8" applyNumberFormat="1" applyFont="1" applyFill="1" applyBorder="1"/>
    <xf numFmtId="175" fontId="70" fillId="12" borderId="1" xfId="7" applyNumberFormat="1" applyFont="1" applyFill="1" applyBorder="1"/>
    <xf numFmtId="0" fontId="0" fillId="11" borderId="3" xfId="0" applyFill="1" applyBorder="1"/>
    <xf numFmtId="14" fontId="30" fillId="16" borderId="0" xfId="0" applyNumberFormat="1" applyFont="1" applyFill="1" applyAlignment="1">
      <alignment horizontal="centerContinuous"/>
    </xf>
    <xf numFmtId="0" fontId="26" fillId="12" borderId="0" xfId="0" applyFont="1" applyFill="1" applyAlignment="1">
      <alignment horizontal="centerContinuous"/>
    </xf>
    <xf numFmtId="0" fontId="0" fillId="10" borderId="9" xfId="0" applyFill="1" applyBorder="1"/>
    <xf numFmtId="0" fontId="2" fillId="2" borderId="22" xfId="0" applyFont="1" applyFill="1" applyBorder="1" applyAlignment="1">
      <alignment horizontal="right" vertical="center" wrapText="1"/>
    </xf>
    <xf numFmtId="4" fontId="0" fillId="0" borderId="41" xfId="0" applyNumberFormat="1" applyBorder="1"/>
    <xf numFmtId="49" fontId="0" fillId="0" borderId="56" xfId="0" applyNumberFormat="1" applyBorder="1"/>
    <xf numFmtId="4" fontId="0" fillId="0" borderId="56" xfId="0" applyNumberFormat="1" applyBorder="1"/>
    <xf numFmtId="4" fontId="0" fillId="0" borderId="43" xfId="0" applyNumberFormat="1" applyBorder="1"/>
    <xf numFmtId="4" fontId="0" fillId="0" borderId="44" xfId="0" applyNumberFormat="1" applyBorder="1"/>
    <xf numFmtId="0" fontId="74" fillId="0" borderId="0" xfId="0" applyFont="1" applyAlignment="1">
      <alignment horizontal="center"/>
    </xf>
    <xf numFmtId="2" fontId="39" fillId="16" borderId="41" xfId="0" applyNumberFormat="1" applyFont="1" applyFill="1" applyBorder="1" applyAlignment="1" applyProtection="1">
      <alignment horizontal="center"/>
      <protection locked="0"/>
    </xf>
    <xf numFmtId="2" fontId="39" fillId="16" borderId="45" xfId="0" applyNumberFormat="1" applyFont="1" applyFill="1" applyBorder="1" applyAlignment="1" applyProtection="1">
      <alignment horizontal="center"/>
      <protection locked="0"/>
    </xf>
    <xf numFmtId="2" fontId="39" fillId="12" borderId="45" xfId="0" applyNumberFormat="1" applyFont="1" applyFill="1" applyBorder="1" applyAlignment="1" applyProtection="1">
      <alignment horizontal="center"/>
      <protection locked="0"/>
    </xf>
    <xf numFmtId="43" fontId="39" fillId="12" borderId="45" xfId="2" applyFont="1" applyFill="1" applyBorder="1" applyAlignment="1" applyProtection="1">
      <alignment horizontal="center"/>
      <protection locked="0"/>
    </xf>
    <xf numFmtId="43" fontId="39" fillId="12" borderId="59" xfId="2" applyFont="1" applyFill="1" applyBorder="1" applyAlignment="1" applyProtection="1">
      <alignment horizontal="center"/>
      <protection locked="0"/>
    </xf>
    <xf numFmtId="49" fontId="16" fillId="0" borderId="1" xfId="0" applyNumberFormat="1" applyFont="1" applyBorder="1" applyAlignment="1">
      <alignment horizontal="center"/>
    </xf>
    <xf numFmtId="0" fontId="0" fillId="18" borderId="14" xfId="0" applyFill="1" applyBorder="1" applyAlignment="1">
      <alignment horizontal="left"/>
    </xf>
    <xf numFmtId="0" fontId="0" fillId="18" borderId="3" xfId="0" applyFill="1" applyBorder="1"/>
    <xf numFmtId="49" fontId="0" fillId="18" borderId="3" xfId="0" applyNumberFormat="1" applyFill="1" applyBorder="1"/>
    <xf numFmtId="0" fontId="0" fillId="18" borderId="16" xfId="0" applyFill="1" applyBorder="1" applyAlignment="1">
      <alignment horizontal="left"/>
    </xf>
    <xf numFmtId="0" fontId="0" fillId="18" borderId="0" xfId="0" applyFill="1"/>
    <xf numFmtId="10" fontId="15" fillId="0" borderId="0" xfId="4" applyNumberFormat="1" applyFont="1"/>
    <xf numFmtId="10" fontId="15" fillId="0" borderId="0" xfId="4" applyNumberFormat="1" applyFont="1" applyAlignment="1">
      <alignment horizontal="center"/>
    </xf>
    <xf numFmtId="9" fontId="0" fillId="0" borderId="20" xfId="4" applyFont="1" applyBorder="1"/>
    <xf numFmtId="9" fontId="12" fillId="0" borderId="17" xfId="4" applyFont="1" applyBorder="1"/>
    <xf numFmtId="9" fontId="12" fillId="0" borderId="15" xfId="4" applyFont="1" applyBorder="1"/>
    <xf numFmtId="9" fontId="0" fillId="0" borderId="15" xfId="4" applyFont="1" applyBorder="1"/>
    <xf numFmtId="9" fontId="0" fillId="0" borderId="10" xfId="4" applyFont="1" applyBorder="1"/>
    <xf numFmtId="9" fontId="0" fillId="0" borderId="17" xfId="4" applyFont="1" applyBorder="1"/>
    <xf numFmtId="0" fontId="11" fillId="0" borderId="0" xfId="1" applyFont="1" applyAlignment="1">
      <alignment horizontal="center"/>
    </xf>
    <xf numFmtId="1" fontId="15" fillId="0" borderId="1" xfId="1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center"/>
    </xf>
    <xf numFmtId="9" fontId="11" fillId="0" borderId="1" xfId="1" applyNumberFormat="1" applyFont="1" applyBorder="1" applyAlignment="1">
      <alignment horizontal="center" vertical="center"/>
    </xf>
    <xf numFmtId="9" fontId="11" fillId="0" borderId="1" xfId="1" applyNumberFormat="1" applyFont="1" applyBorder="1" applyAlignment="1">
      <alignment horizontal="center"/>
    </xf>
    <xf numFmtId="9" fontId="14" fillId="0" borderId="1" xfId="0" applyNumberFormat="1" applyFont="1" applyBorder="1" applyAlignment="1">
      <alignment horizontal="center"/>
    </xf>
    <xf numFmtId="0" fontId="69" fillId="0" borderId="0" xfId="11" applyFont="1" applyAlignment="1">
      <alignment horizontal="centerContinuous"/>
    </xf>
    <xf numFmtId="0" fontId="70" fillId="0" borderId="0" xfId="11" applyFont="1" applyAlignment="1">
      <alignment horizontal="centerContinuous"/>
    </xf>
    <xf numFmtId="0" fontId="70" fillId="0" borderId="0" xfId="11" quotePrefix="1" applyFont="1" applyAlignment="1">
      <alignment horizontal="centerContinuous"/>
    </xf>
    <xf numFmtId="0" fontId="71" fillId="0" borderId="0" xfId="11" applyFont="1" applyAlignment="1">
      <alignment horizontal="centerContinuous"/>
    </xf>
    <xf numFmtId="0" fontId="71" fillId="0" borderId="0" xfId="11" applyFont="1"/>
    <xf numFmtId="0" fontId="71" fillId="0" borderId="1" xfId="11" applyFont="1" applyBorder="1" applyAlignment="1" applyProtection="1">
      <alignment horizontal="left"/>
      <protection locked="0"/>
    </xf>
    <xf numFmtId="0" fontId="71" fillId="0" borderId="0" xfId="11" applyFont="1" applyProtection="1">
      <protection locked="0"/>
    </xf>
    <xf numFmtId="0" fontId="71" fillId="0" borderId="5" xfId="11" applyFont="1" applyBorder="1" applyAlignment="1" applyProtection="1">
      <alignment horizontal="left"/>
      <protection locked="0"/>
    </xf>
    <xf numFmtId="0" fontId="71" fillId="0" borderId="53" xfId="11" applyFont="1" applyBorder="1" applyAlignment="1" applyProtection="1">
      <alignment horizontal="left"/>
      <protection locked="0"/>
    </xf>
    <xf numFmtId="0" fontId="71" fillId="0" borderId="6" xfId="11" applyFont="1" applyBorder="1" applyAlignment="1" applyProtection="1">
      <alignment horizontal="right"/>
      <protection locked="0"/>
    </xf>
    <xf numFmtId="15" fontId="71" fillId="0" borderId="1" xfId="11" applyNumberFormat="1" applyFont="1" applyBorder="1" applyAlignment="1" applyProtection="1">
      <alignment horizontal="left"/>
      <protection locked="0"/>
    </xf>
    <xf numFmtId="0" fontId="71" fillId="0" borderId="0" xfId="11" applyFont="1" applyAlignment="1">
      <alignment horizontal="right"/>
    </xf>
    <xf numFmtId="0" fontId="72" fillId="15" borderId="48" xfId="11" applyFont="1" applyFill="1" applyBorder="1" applyAlignment="1">
      <alignment horizontal="right" vertical="center"/>
    </xf>
    <xf numFmtId="0" fontId="72" fillId="15" borderId="24" xfId="11" applyFont="1" applyFill="1" applyBorder="1" applyAlignment="1">
      <alignment horizontal="centerContinuous" vertical="center"/>
    </xf>
    <xf numFmtId="0" fontId="72" fillId="15" borderId="24" xfId="11" applyFont="1" applyFill="1" applyBorder="1" applyAlignment="1">
      <alignment vertical="center"/>
    </xf>
    <xf numFmtId="0" fontId="72" fillId="15" borderId="25" xfId="11" applyFont="1" applyFill="1" applyBorder="1" applyAlignment="1">
      <alignment horizontal="centerContinuous" vertical="center"/>
    </xf>
    <xf numFmtId="0" fontId="71" fillId="0" borderId="0" xfId="11" applyFont="1" applyAlignment="1">
      <alignment vertical="center"/>
    </xf>
    <xf numFmtId="0" fontId="70" fillId="0" borderId="28" xfId="11" applyFont="1" applyBorder="1"/>
    <xf numFmtId="0" fontId="70" fillId="0" borderId="0" xfId="11" applyFont="1"/>
    <xf numFmtId="0" fontId="70" fillId="0" borderId="29" xfId="11" applyFont="1" applyBorder="1"/>
    <xf numFmtId="0" fontId="71" fillId="0" borderId="28" xfId="11" applyFont="1" applyBorder="1" applyAlignment="1">
      <alignment horizontal="right"/>
    </xf>
    <xf numFmtId="4" fontId="71" fillId="0" borderId="0" xfId="11" applyNumberFormat="1" applyFont="1"/>
    <xf numFmtId="169" fontId="71" fillId="0" borderId="0" xfId="11" applyNumberFormat="1" applyFont="1"/>
    <xf numFmtId="0" fontId="71" fillId="0" borderId="29" xfId="11" applyFont="1" applyBorder="1"/>
    <xf numFmtId="9" fontId="71" fillId="0" borderId="0" xfId="11" applyNumberFormat="1" applyFont="1"/>
    <xf numFmtId="3" fontId="71" fillId="0" borderId="1" xfId="11" applyNumberFormat="1" applyFont="1" applyBorder="1"/>
    <xf numFmtId="3" fontId="71" fillId="0" borderId="0" xfId="11" applyNumberFormat="1" applyFont="1"/>
    <xf numFmtId="3" fontId="71" fillId="0" borderId="1" xfId="11" applyNumberFormat="1" applyFont="1" applyBorder="1" applyAlignment="1">
      <alignment horizontal="right"/>
    </xf>
    <xf numFmtId="3" fontId="71" fillId="0" borderId="0" xfId="11" applyNumberFormat="1" applyFont="1" applyAlignment="1">
      <alignment horizontal="right"/>
    </xf>
    <xf numFmtId="169" fontId="71" fillId="0" borderId="0" xfId="11" applyNumberFormat="1" applyFont="1" applyAlignment="1">
      <alignment horizontal="center"/>
    </xf>
    <xf numFmtId="169" fontId="71" fillId="0" borderId="0" xfId="11" applyNumberFormat="1" applyFont="1" applyAlignment="1">
      <alignment horizontal="right"/>
    </xf>
    <xf numFmtId="175" fontId="73" fillId="17" borderId="1" xfId="7" applyNumberFormat="1" applyFont="1" applyFill="1" applyBorder="1"/>
    <xf numFmtId="0" fontId="71" fillId="0" borderId="28" xfId="11" applyFont="1" applyBorder="1"/>
    <xf numFmtId="0" fontId="70" fillId="0" borderId="28" xfId="11" applyFont="1" applyBorder="1" applyAlignment="1">
      <alignment horizontal="right"/>
    </xf>
    <xf numFmtId="174" fontId="70" fillId="0" borderId="1" xfId="11" applyNumberFormat="1" applyFont="1" applyBorder="1"/>
    <xf numFmtId="174" fontId="70" fillId="0" borderId="15" xfId="11" applyNumberFormat="1" applyFont="1" applyBorder="1"/>
    <xf numFmtId="174" fontId="71" fillId="0" borderId="1" xfId="11" applyNumberFormat="1" applyFont="1" applyBorder="1"/>
    <xf numFmtId="174" fontId="71" fillId="0" borderId="15" xfId="11" applyNumberFormat="1" applyFont="1" applyBorder="1"/>
    <xf numFmtId="174" fontId="70" fillId="17" borderId="1" xfId="11" applyNumberFormat="1" applyFont="1" applyFill="1" applyBorder="1"/>
    <xf numFmtId="0" fontId="71" fillId="12" borderId="0" xfId="11" applyFont="1" applyFill="1"/>
    <xf numFmtId="174" fontId="70" fillId="12" borderId="15" xfId="11" applyNumberFormat="1" applyFont="1" applyFill="1" applyBorder="1"/>
    <xf numFmtId="0" fontId="71" fillId="0" borderId="30" xfId="11" applyFont="1" applyBorder="1"/>
    <xf numFmtId="0" fontId="71" fillId="0" borderId="31" xfId="11" applyFont="1" applyBorder="1"/>
    <xf numFmtId="0" fontId="71" fillId="0" borderId="32" xfId="11" applyFont="1" applyBorder="1"/>
    <xf numFmtId="0" fontId="72" fillId="15" borderId="48" xfId="11" applyFont="1" applyFill="1" applyBorder="1" applyAlignment="1">
      <alignment horizontal="right" vertical="center" wrapText="1"/>
    </xf>
    <xf numFmtId="0" fontId="71" fillId="0" borderId="1" xfId="11" applyFont="1" applyBorder="1"/>
    <xf numFmtId="0" fontId="71" fillId="0" borderId="1" xfId="11" applyFont="1" applyBorder="1" applyAlignment="1">
      <alignment horizontal="center"/>
    </xf>
    <xf numFmtId="0" fontId="73" fillId="0" borderId="28" xfId="11" applyFont="1" applyBorder="1" applyAlignment="1">
      <alignment horizontal="right"/>
    </xf>
    <xf numFmtId="0" fontId="71" fillId="17" borderId="28" xfId="11" applyFont="1" applyFill="1" applyBorder="1" applyAlignment="1">
      <alignment horizontal="right"/>
    </xf>
    <xf numFmtId="175" fontId="71" fillId="17" borderId="1" xfId="7" applyNumberFormat="1" applyFont="1" applyFill="1" applyBorder="1"/>
    <xf numFmtId="0" fontId="70" fillId="0" borderId="14" xfId="11" applyFont="1" applyBorder="1" applyAlignment="1">
      <alignment horizontal="right"/>
    </xf>
    <xf numFmtId="0" fontId="71" fillId="0" borderId="30" xfId="11" applyFont="1" applyBorder="1" applyAlignment="1">
      <alignment horizontal="center"/>
    </xf>
    <xf numFmtId="16" fontId="16" fillId="0" borderId="1" xfId="0" applyNumberFormat="1" applyFont="1" applyBorder="1" applyAlignment="1">
      <alignment horizontal="center"/>
    </xf>
    <xf numFmtId="0" fontId="11" fillId="19" borderId="0" xfId="0" applyFont="1" applyFill="1" applyAlignment="1">
      <alignment horizontal="left"/>
    </xf>
    <xf numFmtId="10" fontId="11" fillId="19" borderId="0" xfId="4" applyNumberFormat="1" applyFont="1" applyFill="1" applyAlignment="1">
      <alignment horizontal="center"/>
    </xf>
    <xf numFmtId="0" fontId="20" fillId="10" borderId="0" xfId="0" applyFont="1" applyFill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0" fillId="10" borderId="14" xfId="0" applyFill="1" applyBorder="1" applyAlignment="1">
      <alignment horizontal="left"/>
    </xf>
    <xf numFmtId="0" fontId="0" fillId="10" borderId="3" xfId="0" applyFill="1" applyBorder="1" applyAlignment="1">
      <alignment horizontal="left"/>
    </xf>
    <xf numFmtId="44" fontId="0" fillId="10" borderId="41" xfId="3" applyFont="1" applyFill="1" applyBorder="1"/>
    <xf numFmtId="4" fontId="9" fillId="2" borderId="20" xfId="0" quotePrefix="1" applyNumberFormat="1" applyFont="1" applyFill="1" applyBorder="1" applyAlignment="1">
      <alignment horizontal="right"/>
    </xf>
    <xf numFmtId="4" fontId="12" fillId="0" borderId="17" xfId="4" applyNumberFormat="1" applyFont="1" applyBorder="1"/>
    <xf numFmtId="4" fontId="0" fillId="0" borderId="15" xfId="4" applyNumberFormat="1" applyFont="1" applyBorder="1"/>
    <xf numFmtId="4" fontId="0" fillId="0" borderId="10" xfId="4" applyNumberFormat="1" applyFont="1" applyBorder="1"/>
    <xf numFmtId="4" fontId="0" fillId="0" borderId="20" xfId="4" applyNumberFormat="1" applyFont="1" applyBorder="1"/>
    <xf numFmtId="3" fontId="0" fillId="0" borderId="15" xfId="4" applyNumberFormat="1" applyFont="1" applyBorder="1"/>
    <xf numFmtId="3" fontId="0" fillId="0" borderId="10" xfId="4" applyNumberFormat="1" applyFont="1" applyBorder="1"/>
    <xf numFmtId="3" fontId="0" fillId="0" borderId="20" xfId="4" applyNumberFormat="1" applyFont="1" applyBorder="1"/>
    <xf numFmtId="10" fontId="12" fillId="0" borderId="17" xfId="4" applyNumberFormat="1" applyFont="1" applyBorder="1"/>
    <xf numFmtId="9" fontId="9" fillId="2" borderId="20" xfId="4" quotePrefix="1" applyFont="1" applyFill="1" applyBorder="1" applyAlignment="1">
      <alignment horizontal="right"/>
    </xf>
    <xf numFmtId="0" fontId="9" fillId="2" borderId="36" xfId="0" applyFont="1" applyFill="1" applyBorder="1"/>
    <xf numFmtId="0" fontId="0" fillId="20" borderId="1" xfId="0" applyFill="1" applyBorder="1"/>
    <xf numFmtId="0" fontId="0" fillId="20" borderId="15" xfId="0" applyFill="1" applyBorder="1"/>
    <xf numFmtId="0" fontId="0" fillId="20" borderId="17" xfId="0" applyFill="1" applyBorder="1"/>
    <xf numFmtId="3" fontId="0" fillId="20" borderId="1" xfId="0" applyNumberFormat="1" applyFill="1" applyBorder="1"/>
    <xf numFmtId="0" fontId="0" fillId="20" borderId="0" xfId="0" applyFill="1" applyAlignment="1">
      <alignment horizontal="center"/>
    </xf>
    <xf numFmtId="0" fontId="0" fillId="20" borderId="14" xfId="0" applyFill="1" applyBorder="1"/>
    <xf numFmtId="174" fontId="12" fillId="0" borderId="17" xfId="4" applyNumberFormat="1" applyFont="1" applyBorder="1"/>
    <xf numFmtId="0" fontId="0" fillId="0" borderId="54" xfId="0" applyBorder="1"/>
    <xf numFmtId="0" fontId="0" fillId="21" borderId="1" xfId="0" applyFill="1" applyBorder="1"/>
    <xf numFmtId="0" fontId="0" fillId="21" borderId="15" xfId="0" applyFill="1" applyBorder="1"/>
    <xf numFmtId="3" fontId="0" fillId="21" borderId="1" xfId="0" applyNumberFormat="1" applyFill="1" applyBorder="1"/>
    <xf numFmtId="0" fontId="0" fillId="21" borderId="0" xfId="0" applyFill="1" applyAlignment="1">
      <alignment horizontal="center"/>
    </xf>
    <xf numFmtId="0" fontId="0" fillId="21" borderId="14" xfId="0" applyFill="1" applyBorder="1"/>
    <xf numFmtId="0" fontId="9" fillId="2" borderId="22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60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1" fontId="20" fillId="10" borderId="0" xfId="0" applyNumberFormat="1" applyFont="1" applyFill="1" applyAlignment="1">
      <alignment horizontal="center"/>
    </xf>
    <xf numFmtId="0" fontId="0" fillId="22" borderId="1" xfId="0" applyFill="1" applyBorder="1"/>
    <xf numFmtId="0" fontId="0" fillId="22" borderId="15" xfId="0" applyFill="1" applyBorder="1"/>
    <xf numFmtId="0" fontId="0" fillId="22" borderId="0" xfId="0" applyFill="1" applyAlignment="1">
      <alignment horizontal="center"/>
    </xf>
    <xf numFmtId="0" fontId="0" fillId="22" borderId="14" xfId="0" applyFill="1" applyBorder="1"/>
    <xf numFmtId="3" fontId="0" fillId="22" borderId="1" xfId="0" applyNumberFormat="1" applyFill="1" applyBorder="1"/>
    <xf numFmtId="0" fontId="0" fillId="18" borderId="6" xfId="0" applyFill="1" applyBorder="1"/>
    <xf numFmtId="0" fontId="77" fillId="0" borderId="1" xfId="0" applyFont="1" applyBorder="1"/>
    <xf numFmtId="0" fontId="0" fillId="10" borderId="1" xfId="0" applyFill="1" applyBorder="1"/>
    <xf numFmtId="0" fontId="0" fillId="10" borderId="15" xfId="0" applyFill="1" applyBorder="1"/>
    <xf numFmtId="0" fontId="0" fillId="10" borderId="0" xfId="0" applyFill="1" applyAlignment="1">
      <alignment horizontal="center"/>
    </xf>
    <xf numFmtId="0" fontId="0" fillId="10" borderId="14" xfId="0" applyFill="1" applyBorder="1"/>
    <xf numFmtId="0" fontId="0" fillId="23" borderId="2" xfId="0" applyFill="1" applyBorder="1"/>
    <xf numFmtId="0" fontId="0" fillId="23" borderId="10" xfId="0" applyFill="1" applyBorder="1"/>
    <xf numFmtId="0" fontId="0" fillId="23" borderId="0" xfId="0" applyFill="1" applyAlignment="1">
      <alignment horizontal="center"/>
    </xf>
    <xf numFmtId="0" fontId="0" fillId="23" borderId="14" xfId="0" applyFill="1" applyBorder="1"/>
    <xf numFmtId="0" fontId="0" fillId="23" borderId="1" xfId="0" applyFill="1" applyBorder="1"/>
    <xf numFmtId="0" fontId="0" fillId="23" borderId="15" xfId="0" applyFill="1" applyBorder="1"/>
    <xf numFmtId="176" fontId="48" fillId="0" borderId="1" xfId="1" applyNumberFormat="1" applyFont="1" applyBorder="1" applyAlignment="1">
      <alignment horizontal="center"/>
    </xf>
    <xf numFmtId="0" fontId="0" fillId="10" borderId="10" xfId="0" applyFill="1" applyBorder="1"/>
    <xf numFmtId="3" fontId="5" fillId="10" borderId="1" xfId="0" applyNumberFormat="1" applyFont="1" applyFill="1" applyBorder="1"/>
    <xf numFmtId="0" fontId="0" fillId="18" borderId="1" xfId="0" applyFill="1" applyBorder="1"/>
    <xf numFmtId="0" fontId="0" fillId="18" borderId="15" xfId="0" applyFill="1" applyBorder="1"/>
    <xf numFmtId="0" fontId="0" fillId="18" borderId="0" xfId="0" applyFill="1" applyAlignment="1">
      <alignment horizontal="center"/>
    </xf>
    <xf numFmtId="0" fontId="0" fillId="18" borderId="14" xfId="0" applyFill="1" applyBorder="1"/>
    <xf numFmtId="3" fontId="5" fillId="18" borderId="1" xfId="0" applyNumberFormat="1" applyFont="1" applyFill="1" applyBorder="1"/>
    <xf numFmtId="10" fontId="0" fillId="0" borderId="20" xfId="4" applyNumberFormat="1" applyFont="1" applyBorder="1"/>
    <xf numFmtId="10" fontId="0" fillId="0" borderId="9" xfId="4" applyNumberFormat="1" applyFont="1" applyBorder="1"/>
    <xf numFmtId="10" fontId="0" fillId="0" borderId="15" xfId="4" applyNumberFormat="1" applyFont="1" applyBorder="1"/>
    <xf numFmtId="177" fontId="46" fillId="0" borderId="14" xfId="1" applyNumberFormat="1" applyFont="1" applyBorder="1" applyAlignment="1">
      <alignment horizontal="left" vertical="center"/>
    </xf>
    <xf numFmtId="3" fontId="0" fillId="10" borderId="5" xfId="0" applyNumberFormat="1" applyFill="1" applyBorder="1"/>
    <xf numFmtId="3" fontId="0" fillId="10" borderId="1" xfId="0" applyNumberFormat="1" applyFill="1" applyBorder="1"/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48" xfId="0" applyNumberFormat="1" applyBorder="1" applyAlignment="1">
      <alignment horizontal="left"/>
    </xf>
    <xf numFmtId="14" fontId="0" fillId="0" borderId="25" xfId="0" applyNumberFormat="1" applyBorder="1" applyAlignment="1">
      <alignment horizontal="left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14" fontId="2" fillId="2" borderId="48" xfId="0" applyNumberFormat="1" applyFont="1" applyFill="1" applyBorder="1" applyAlignment="1">
      <alignment horizontal="center"/>
    </xf>
    <xf numFmtId="14" fontId="2" fillId="2" borderId="24" xfId="0" applyNumberFormat="1" applyFont="1" applyFill="1" applyBorder="1" applyAlignment="1">
      <alignment horizontal="center"/>
    </xf>
    <xf numFmtId="14" fontId="2" fillId="2" borderId="25" xfId="0" applyNumberFormat="1" applyFont="1" applyFill="1" applyBorder="1" applyAlignment="1">
      <alignment horizontal="center"/>
    </xf>
    <xf numFmtId="0" fontId="2" fillId="2" borderId="48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2" fillId="2" borderId="18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0" fillId="0" borderId="24" xfId="0" applyBorder="1" applyAlignment="1">
      <alignment horizontal="left"/>
    </xf>
    <xf numFmtId="9" fontId="0" fillId="0" borderId="22" xfId="4" applyFont="1" applyBorder="1" applyAlignment="1">
      <alignment horizontal="right"/>
    </xf>
    <xf numFmtId="9" fontId="0" fillId="0" borderId="25" xfId="4" applyFont="1" applyBorder="1" applyAlignment="1">
      <alignment horizontal="right"/>
    </xf>
    <xf numFmtId="49" fontId="0" fillId="0" borderId="22" xfId="0" applyNumberFormat="1" applyBorder="1" applyAlignment="1">
      <alignment horizontal="left"/>
    </xf>
    <xf numFmtId="49" fontId="0" fillId="0" borderId="24" xfId="0" applyNumberFormat="1" applyBorder="1" applyAlignment="1">
      <alignment horizontal="left"/>
    </xf>
    <xf numFmtId="49" fontId="0" fillId="0" borderId="23" xfId="0" applyNumberFormat="1" applyBorder="1" applyAlignment="1">
      <alignment horizontal="left"/>
    </xf>
    <xf numFmtId="0" fontId="9" fillId="2" borderId="18" xfId="0" applyFont="1" applyFill="1" applyBorder="1" applyAlignment="1">
      <alignment horizontal="left"/>
    </xf>
    <xf numFmtId="0" fontId="9" fillId="2" borderId="19" xfId="0" applyFont="1" applyFill="1" applyBorder="1" applyAlignment="1">
      <alignment horizontal="left"/>
    </xf>
    <xf numFmtId="14" fontId="9" fillId="2" borderId="48" xfId="0" applyNumberFormat="1" applyFont="1" applyFill="1" applyBorder="1" applyAlignment="1">
      <alignment horizontal="center"/>
    </xf>
    <xf numFmtId="14" fontId="9" fillId="2" borderId="24" xfId="0" applyNumberFormat="1" applyFont="1" applyFill="1" applyBorder="1" applyAlignment="1">
      <alignment horizontal="center"/>
    </xf>
    <xf numFmtId="14" fontId="9" fillId="2" borderId="25" xfId="0" applyNumberFormat="1" applyFont="1" applyFill="1" applyBorder="1" applyAlignment="1">
      <alignment horizontal="center"/>
    </xf>
    <xf numFmtId="0" fontId="9" fillId="2" borderId="48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10" fontId="0" fillId="0" borderId="22" xfId="4" applyNumberFormat="1" applyFont="1" applyBorder="1" applyAlignment="1">
      <alignment horizontal="right"/>
    </xf>
    <xf numFmtId="10" fontId="0" fillId="0" borderId="25" xfId="4" applyNumberFormat="1" applyFont="1" applyBorder="1" applyAlignment="1">
      <alignment horizontal="right"/>
    </xf>
    <xf numFmtId="0" fontId="64" fillId="0" borderId="0" xfId="0" applyFont="1"/>
    <xf numFmtId="0" fontId="0" fillId="0" borderId="0" xfId="0"/>
    <xf numFmtId="0" fontId="43" fillId="0" borderId="0" xfId="1" applyFont="1" applyAlignment="1">
      <alignment horizontal="center" vertical="center"/>
    </xf>
    <xf numFmtId="0" fontId="59" fillId="0" borderId="0" xfId="1" applyFont="1" applyAlignment="1">
      <alignment horizontal="center"/>
    </xf>
  </cellXfs>
  <cellStyles count="13">
    <cellStyle name="Comma" xfId="2" builtinId="3"/>
    <cellStyle name="Comma 2" xfId="9" xr:uid="{FBA07570-AD47-47EB-8DC2-8691471A3E5C}"/>
    <cellStyle name="Currency" xfId="3" builtinId="4"/>
    <cellStyle name="Currency 2 2" xfId="7" xr:uid="{835945A1-7A39-4E5E-8B4A-8D0173CBD066}"/>
    <cellStyle name="Hyperlink" xfId="5" builtinId="8"/>
    <cellStyle name="Normal" xfId="0" builtinId="0"/>
    <cellStyle name="Normal 2" xfId="1" xr:uid="{00000000-0005-0000-0000-000003000000}"/>
    <cellStyle name="Normal 3" xfId="10" xr:uid="{4DC0AC67-A7E7-4FA4-A8E6-CCDBCFB6C7F3}"/>
    <cellStyle name="Normal 4" xfId="11" xr:uid="{BEA950C1-F64E-4428-8092-CF28F5C71EA2}"/>
    <cellStyle name="Normal 5" xfId="12" xr:uid="{CC389230-E500-407C-A12E-D6B85F2EFC7E}"/>
    <cellStyle name="Percent" xfId="4" builtinId="5"/>
    <cellStyle name="Percent 2" xfId="6" xr:uid="{456A2815-149F-4904-A5D1-DD10600187D8}"/>
    <cellStyle name="Percent 2 2" xfId="8" xr:uid="{CFC3E6B3-E9E0-410E-BB7D-2D4BA4E1338E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rgb="FFFB6D6D"/>
        </patternFill>
      </fill>
    </dxf>
    <dxf>
      <font>
        <color auto="1"/>
      </font>
      <fill>
        <patternFill>
          <bgColor rgb="FFFF5D5D"/>
        </patternFill>
      </fill>
    </dxf>
  </dxfs>
  <tableStyles count="0" defaultTableStyle="TableStyleMedium2" defaultPivotStyle="PivotStyleLight16"/>
  <colors>
    <mruColors>
      <color rgb="FFFFFFCC"/>
      <color rgb="FFFF5D5D"/>
      <color rgb="FFFB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sharedStrings" Target="sharedStrings.xml"/><Relationship Id="rId128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sheetMetadata" Target="metadata.xml"/><Relationship Id="rId129" Type="http://schemas.openxmlformats.org/officeDocument/2006/relationships/calcChain" Target="calcChain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externalLink" Target="externalLinks/externalLink1.xml"/><Relationship Id="rId125" Type="http://schemas.microsoft.com/office/2022/10/relationships/richValueRel" Target="richData/richValueRel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microsoft.com/office/2017/06/relationships/rdRichValue" Target="richData/rdrichvalue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Tour Sales</a:t>
            </a:r>
          </a:p>
        </c:rich>
      </c:tx>
      <c:layout>
        <c:manualLayout>
          <c:xMode val="edge"/>
          <c:yMode val="edge"/>
          <c:x val="0.44748201438848967"/>
          <c:y val="2.777777777777786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41726618705036"/>
          <c:y val="0.1169592313128644"/>
          <c:w val="0.79424460431654675"/>
          <c:h val="0.706141359051419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'Tour Gross Sales'!$C$6</c:f>
              <c:strCache>
                <c:ptCount val="1"/>
                <c:pt idx="0">
                  <c:v>Gross Sales (USD)</c:v>
                </c:pt>
              </c:strCache>
            </c:strRef>
          </c:tx>
          <c:invertIfNegative val="0"/>
          <c:cat>
            <c:strRef>
              <c:f>'Tour Gross Sales'!$B$7:$B$66</c:f>
              <c:strCache>
                <c:ptCount val="60"/>
                <c:pt idx="0">
                  <c:v>Baltimore</c:v>
                </c:pt>
                <c:pt idx="1">
                  <c:v>Atlanta</c:v>
                </c:pt>
                <c:pt idx="2">
                  <c:v>Tampa</c:v>
                </c:pt>
                <c:pt idx="3">
                  <c:v>Miami</c:v>
                </c:pt>
                <c:pt idx="4">
                  <c:v>Raleigh</c:v>
                </c:pt>
                <c:pt idx="5">
                  <c:v>Cleveland</c:v>
                </c:pt>
                <c:pt idx="6">
                  <c:v>Pittsburgh</c:v>
                </c:pt>
                <c:pt idx="7">
                  <c:v>Philadelphia</c:v>
                </c:pt>
                <c:pt idx="8">
                  <c:v>Boston</c:v>
                </c:pt>
                <c:pt idx="9">
                  <c:v>New York</c:v>
                </c:pt>
                <c:pt idx="10">
                  <c:v>Detroit</c:v>
                </c:pt>
                <c:pt idx="11">
                  <c:v>Louisville</c:v>
                </c:pt>
                <c:pt idx="12">
                  <c:v>Nashville</c:v>
                </c:pt>
                <c:pt idx="13">
                  <c:v>Grand Rapids</c:v>
                </c:pt>
                <c:pt idx="14">
                  <c:v>Milwaukee</c:v>
                </c:pt>
                <c:pt idx="15">
                  <c:v>St. Louis</c:v>
                </c:pt>
                <c:pt idx="16">
                  <c:v>Rosemont</c:v>
                </c:pt>
                <c:pt idx="17">
                  <c:v>Saint Paul</c:v>
                </c:pt>
                <c:pt idx="18">
                  <c:v>Omaha</c:v>
                </c:pt>
                <c:pt idx="19">
                  <c:v>Kansas City</c:v>
                </c:pt>
                <c:pt idx="20">
                  <c:v>Denver</c:v>
                </c:pt>
                <c:pt idx="21">
                  <c:v>Las Vegas</c:v>
                </c:pt>
                <c:pt idx="22">
                  <c:v>San Diego</c:v>
                </c:pt>
                <c:pt idx="23">
                  <c:v>Phoenix</c:v>
                </c:pt>
                <c:pt idx="24">
                  <c:v>Austin</c:v>
                </c:pt>
                <c:pt idx="25">
                  <c:v>Fort Worth</c:v>
                </c:pt>
                <c:pt idx="26">
                  <c:v>Houston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strCache>
            </c:strRef>
          </c:cat>
          <c:val>
            <c:numRef>
              <c:f>'Tour Gross Sales'!$C$7:$C$66</c:f>
              <c:numCache>
                <c:formatCode>[$$-409]#,##0.00</c:formatCode>
                <c:ptCount val="60"/>
                <c:pt idx="0">
                  <c:v>310452.8</c:v>
                </c:pt>
                <c:pt idx="1">
                  <c:v>359359.82</c:v>
                </c:pt>
                <c:pt idx="2">
                  <c:v>354901.5</c:v>
                </c:pt>
                <c:pt idx="3">
                  <c:v>136018.4</c:v>
                </c:pt>
                <c:pt idx="4">
                  <c:v>385060.4</c:v>
                </c:pt>
                <c:pt idx="5">
                  <c:v>299592</c:v>
                </c:pt>
                <c:pt idx="6">
                  <c:v>295848.45</c:v>
                </c:pt>
                <c:pt idx="7">
                  <c:v>374684.4</c:v>
                </c:pt>
                <c:pt idx="8">
                  <c:v>350305.7</c:v>
                </c:pt>
                <c:pt idx="9">
                  <c:v>384752.02</c:v>
                </c:pt>
                <c:pt idx="10">
                  <c:v>297012</c:v>
                </c:pt>
                <c:pt idx="11">
                  <c:v>325303.40000000002</c:v>
                </c:pt>
                <c:pt idx="12">
                  <c:v>372242.15</c:v>
                </c:pt>
                <c:pt idx="13">
                  <c:v>193965</c:v>
                </c:pt>
                <c:pt idx="14">
                  <c:v>257851.65</c:v>
                </c:pt>
                <c:pt idx="15">
                  <c:v>219943.06</c:v>
                </c:pt>
                <c:pt idx="16">
                  <c:v>339242.41</c:v>
                </c:pt>
                <c:pt idx="17">
                  <c:v>357250.76</c:v>
                </c:pt>
                <c:pt idx="18">
                  <c:v>195670.9</c:v>
                </c:pt>
                <c:pt idx="19">
                  <c:v>259521.55</c:v>
                </c:pt>
                <c:pt idx="20">
                  <c:v>372739</c:v>
                </c:pt>
                <c:pt idx="21">
                  <c:v>362586.97</c:v>
                </c:pt>
                <c:pt idx="22">
                  <c:v>334420.57</c:v>
                </c:pt>
                <c:pt idx="23">
                  <c:v>334531.20000000001</c:v>
                </c:pt>
                <c:pt idx="24">
                  <c:v>286896.8</c:v>
                </c:pt>
                <c:pt idx="25">
                  <c:v>359268</c:v>
                </c:pt>
                <c:pt idx="26">
                  <c:v>313452.34999999998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4-48C4-B65D-FF081500E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592570912"/>
        <c:axId val="-592573632"/>
      </c:barChart>
      <c:catAx>
        <c:axId val="-592570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City</a:t>
                </a:r>
              </a:p>
            </c:rich>
          </c:tx>
          <c:layout>
            <c:manualLayout>
              <c:xMode val="edge"/>
              <c:yMode val="edge"/>
              <c:x val="0.5611510791366906"/>
              <c:y val="0.9400598609384356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-5925736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5925736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Gross in USD</a:t>
                </a:r>
              </a:p>
            </c:rich>
          </c:tx>
          <c:layout>
            <c:manualLayout>
              <c:xMode val="edge"/>
              <c:yMode val="edge"/>
              <c:x val="2.4460431654676248E-2"/>
              <c:y val="0.40058540927998104"/>
            </c:manualLayout>
          </c:layout>
          <c:overlay val="0"/>
        </c:title>
        <c:numFmt formatCode="[$$-409]#,##0.0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-5925709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01" r="0.750000000000001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GB">
                <a:latin typeface="Tahoma" pitchFamily="34" charset="0"/>
                <a:ea typeface="Tahoma" pitchFamily="34" charset="0"/>
                <a:cs typeface="Tahoma" pitchFamily="34" charset="0"/>
              </a:rPr>
              <a:t>Tour Per Heads</a:t>
            </a:r>
          </a:p>
        </c:rich>
      </c:tx>
      <c:layout>
        <c:manualLayout>
          <c:xMode val="edge"/>
          <c:yMode val="edge"/>
          <c:x val="0.44875346260387811"/>
          <c:y val="2.71041369472182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42382271468122"/>
          <c:y val="0.11554921540656206"/>
          <c:w val="0.85180055401662069"/>
          <c:h val="0.71041369472182558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'Tour P-Heads'!$B$7:$B$65</c:f>
              <c:strCache>
                <c:ptCount val="59"/>
                <c:pt idx="0">
                  <c:v>Baltimore</c:v>
                </c:pt>
                <c:pt idx="1">
                  <c:v>Atlanta</c:v>
                </c:pt>
                <c:pt idx="2">
                  <c:v>Tampa</c:v>
                </c:pt>
                <c:pt idx="3">
                  <c:v>Miami</c:v>
                </c:pt>
                <c:pt idx="4">
                  <c:v>Raleigh</c:v>
                </c:pt>
                <c:pt idx="5">
                  <c:v>Cleveland</c:v>
                </c:pt>
                <c:pt idx="6">
                  <c:v>Pittsburgh</c:v>
                </c:pt>
                <c:pt idx="7">
                  <c:v>Philadelphia</c:v>
                </c:pt>
                <c:pt idx="8">
                  <c:v>Boston</c:v>
                </c:pt>
                <c:pt idx="9">
                  <c:v>New York</c:v>
                </c:pt>
                <c:pt idx="10">
                  <c:v>Detroit</c:v>
                </c:pt>
                <c:pt idx="11">
                  <c:v>Louisville</c:v>
                </c:pt>
                <c:pt idx="12">
                  <c:v>Nashville</c:v>
                </c:pt>
                <c:pt idx="13">
                  <c:v>Grand Rapids</c:v>
                </c:pt>
                <c:pt idx="14">
                  <c:v>Milwaukee</c:v>
                </c:pt>
                <c:pt idx="15">
                  <c:v>St. Louis</c:v>
                </c:pt>
                <c:pt idx="16">
                  <c:v>Rosemont</c:v>
                </c:pt>
                <c:pt idx="17">
                  <c:v>Saint Paul</c:v>
                </c:pt>
                <c:pt idx="18">
                  <c:v>Omaha</c:v>
                </c:pt>
                <c:pt idx="19">
                  <c:v>Kansas City</c:v>
                </c:pt>
                <c:pt idx="20">
                  <c:v>Denver</c:v>
                </c:pt>
                <c:pt idx="21">
                  <c:v>Las Vegas</c:v>
                </c:pt>
                <c:pt idx="22">
                  <c:v>San Diego</c:v>
                </c:pt>
                <c:pt idx="23">
                  <c:v>Phoenix</c:v>
                </c:pt>
                <c:pt idx="24">
                  <c:v>Austin</c:v>
                </c:pt>
                <c:pt idx="25">
                  <c:v>Fort Worth</c:v>
                </c:pt>
                <c:pt idx="26">
                  <c:v>Houston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strCache>
            </c:strRef>
          </c:cat>
          <c:val>
            <c:numRef>
              <c:f>'Tour P-Heads'!$C$7:$C$65</c:f>
              <c:numCache>
                <c:formatCode>[$$-409]#,##0.00</c:formatCode>
                <c:ptCount val="59"/>
                <c:pt idx="0">
                  <c:v>39.11</c:v>
                </c:pt>
                <c:pt idx="1">
                  <c:v>40.659999999999997</c:v>
                </c:pt>
                <c:pt idx="2">
                  <c:v>34.86</c:v>
                </c:pt>
                <c:pt idx="3">
                  <c:v>33.11</c:v>
                </c:pt>
                <c:pt idx="4">
                  <c:v>39.1</c:v>
                </c:pt>
                <c:pt idx="5">
                  <c:v>34.11</c:v>
                </c:pt>
                <c:pt idx="6">
                  <c:v>35.020000000000003</c:v>
                </c:pt>
                <c:pt idx="7">
                  <c:v>32.43</c:v>
                </c:pt>
                <c:pt idx="8">
                  <c:v>30.75</c:v>
                </c:pt>
                <c:pt idx="9">
                  <c:v>34.46</c:v>
                </c:pt>
                <c:pt idx="10">
                  <c:v>37.39</c:v>
                </c:pt>
                <c:pt idx="11">
                  <c:v>35.22</c:v>
                </c:pt>
                <c:pt idx="12">
                  <c:v>39.69</c:v>
                </c:pt>
                <c:pt idx="13">
                  <c:v>32.28</c:v>
                </c:pt>
                <c:pt idx="14">
                  <c:v>39.24</c:v>
                </c:pt>
                <c:pt idx="15">
                  <c:v>35.4</c:v>
                </c:pt>
                <c:pt idx="16">
                  <c:v>32.28</c:v>
                </c:pt>
                <c:pt idx="17">
                  <c:v>35.07</c:v>
                </c:pt>
                <c:pt idx="18">
                  <c:v>35.799999999999997</c:v>
                </c:pt>
                <c:pt idx="19">
                  <c:v>38.31</c:v>
                </c:pt>
                <c:pt idx="20">
                  <c:v>38.32</c:v>
                </c:pt>
                <c:pt idx="21">
                  <c:v>36.35</c:v>
                </c:pt>
                <c:pt idx="22">
                  <c:v>42.79</c:v>
                </c:pt>
                <c:pt idx="23">
                  <c:v>35.03</c:v>
                </c:pt>
                <c:pt idx="24">
                  <c:v>37.97</c:v>
                </c:pt>
                <c:pt idx="25">
                  <c:v>38.15</c:v>
                </c:pt>
                <c:pt idx="26">
                  <c:v>44.47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A-4B23-9337-BB38A5E94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592573088"/>
        <c:axId val="-592572544"/>
      </c:barChart>
      <c:catAx>
        <c:axId val="-592573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City</a:t>
                </a:r>
              </a:p>
            </c:rich>
          </c:tx>
          <c:layout>
            <c:manualLayout>
              <c:xMode val="edge"/>
              <c:yMode val="edge"/>
              <c:x val="0.53324099722991691"/>
              <c:y val="0.9415121255349484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-5925725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5925725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GB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 in USD</a:t>
                </a:r>
              </a:p>
            </c:rich>
          </c:tx>
          <c:layout>
            <c:manualLayout>
              <c:xMode val="edge"/>
              <c:yMode val="edge"/>
              <c:x val="2.3545706371191136E-2"/>
              <c:y val="0.4037089871611983"/>
            </c:manualLayout>
          </c:layout>
          <c:overlay val="0"/>
        </c:title>
        <c:numFmt formatCode="[$$-409]#,##0.00" sourceLinked="1"/>
        <c:majorTickMark val="out"/>
        <c:minorTickMark val="none"/>
        <c:tickLblPos val="nextTo"/>
        <c:txPr>
          <a:bodyPr rot="0" vert="horz"/>
          <a:lstStyle/>
          <a:p>
            <a:pPr>
              <a:defRPr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-59257308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01" r="0.750000000000001" t="1" header="0.5" footer="0.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GB">
                <a:latin typeface="Tahoma" pitchFamily="34" charset="0"/>
                <a:ea typeface="Tahoma" pitchFamily="34" charset="0"/>
                <a:cs typeface="Tahoma" pitchFamily="34" charset="0"/>
              </a:rPr>
              <a:t>Product %  </a:t>
            </a:r>
          </a:p>
        </c:rich>
      </c:tx>
      <c:layout>
        <c:manualLayout>
          <c:xMode val="edge"/>
          <c:yMode val="edge"/>
          <c:x val="0.40714315710536175"/>
          <c:y val="2.8070175438596492E-2"/>
        </c:manualLayout>
      </c:layout>
      <c:overlay val="0"/>
    </c:title>
    <c:autoTitleDeleted val="0"/>
    <c:view3D>
      <c:rotX val="4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2.2922555141758217E-2"/>
          <c:y val="0.14035111765199706"/>
          <c:w val="0.95564956434311243"/>
          <c:h val="0.64226936458524075"/>
        </c:manualLayout>
      </c:layout>
      <c:pie3DChart>
        <c:varyColors val="1"/>
        <c:ser>
          <c:idx val="0"/>
          <c:order val="0"/>
          <c:tx>
            <c:strRef>
              <c:f>'Product %'!$B$7</c:f>
              <c:strCache>
                <c:ptCount val="1"/>
                <c:pt idx="0">
                  <c:v>Avg % of Gross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'Product %'!$A$8:$A$37</c:f>
              <c:strCache>
                <c:ptCount val="30"/>
                <c:pt idx="0">
                  <c:v>BLACK T SKELETOUR 2025 ITIN</c:v>
                </c:pt>
                <c:pt idx="1">
                  <c:v>BLACK T SKELETA ALBUM COVER 2025 ITIN</c:v>
                </c:pt>
                <c:pt idx="2">
                  <c:v>BLACK T WESTERN EMERITUS 2025 ITIN</c:v>
                </c:pt>
                <c:pt idx="3">
                  <c:v>BLACK TANK OPUS EPONYMOUS</c:v>
                </c:pt>
                <c:pt idx="4">
                  <c:v>LADIES CROP TOP SHOWGHOULS</c:v>
                </c:pt>
                <c:pt idx="5">
                  <c:v>LADIES PINK RAGLAN GARGOYLE</c:v>
                </c:pt>
                <c:pt idx="6">
                  <c:v>0</c:v>
                </c:pt>
                <c:pt idx="7">
                  <c:v>BATWING HOODY</c:v>
                </c:pt>
                <c:pt idx="8">
                  <c:v>PULLOVER HOODY SKELETON</c:v>
                </c:pt>
                <c:pt idx="9">
                  <c:v>SHORTS BLACK/ WHT PAPA V COSTUME CLAWS</c:v>
                </c:pt>
                <c:pt idx="10">
                  <c:v>TIE DYE T TOP HAT</c:v>
                </c:pt>
                <c:pt idx="11">
                  <c:v>CRYSTAL WASHED T AT THE GATES</c:v>
                </c:pt>
                <c:pt idx="12">
                  <c:v>OILWASHED NAVY BLUE T COME TOGETHER</c:v>
                </c:pt>
                <c:pt idx="13">
                  <c:v>SHORTS RED/WHITE LOGO</c:v>
                </c:pt>
                <c:pt idx="14">
                  <c:v>EVENT T TAMPA</c:v>
                </c:pt>
                <c:pt idx="15">
                  <c:v>EVENT T PHILLY</c:v>
                </c:pt>
                <c:pt idx="16">
                  <c:v>EVENT T BOSTON</c:v>
                </c:pt>
                <c:pt idx="17">
                  <c:v>EVENT T NEW YORK</c:v>
                </c:pt>
                <c:pt idx="18">
                  <c:v>EVENT T CHICAGO</c:v>
                </c:pt>
                <c:pt idx="19">
                  <c:v>0</c:v>
                </c:pt>
                <c:pt idx="20">
                  <c:v>0</c:v>
                </c:pt>
                <c:pt idx="21">
                  <c:v>HAT SATANIC PANIC</c:v>
                </c:pt>
                <c:pt idx="22">
                  <c:v>MASK BURNT GHOUL</c:v>
                </c:pt>
                <c:pt idx="23">
                  <c:v>PLUSHIE FRATER IMPERATOR</c:v>
                </c:pt>
                <c:pt idx="24">
                  <c:v>CLEAR SLING BAG-SILVER LOGO</c:v>
                </c:pt>
                <c:pt idx="25">
                  <c:v>CHOKER PAPA V</c:v>
                </c:pt>
                <c:pt idx="26">
                  <c:v>KEYCHAIN SKELETON GRUCIFIX</c:v>
                </c:pt>
                <c:pt idx="27">
                  <c:v>PATCH SET OF 3</c:v>
                </c:pt>
                <c:pt idx="28">
                  <c:v>TOUR PROGRAM </c:v>
                </c:pt>
                <c:pt idx="29">
                  <c:v>LP SKELETA POLTERGEIST</c:v>
                </c:pt>
              </c:strCache>
            </c:strRef>
          </c:cat>
          <c:val>
            <c:numRef>
              <c:f>'Product %'!$B$8:$B$37</c:f>
              <c:numCache>
                <c:formatCode>0.00%</c:formatCode>
                <c:ptCount val="30"/>
                <c:pt idx="0">
                  <c:v>0.15037037037037038</c:v>
                </c:pt>
                <c:pt idx="1">
                  <c:v>0.10777777777777781</c:v>
                </c:pt>
                <c:pt idx="2">
                  <c:v>0.17629629629629637</c:v>
                </c:pt>
                <c:pt idx="3">
                  <c:v>2.5555555555555571E-2</c:v>
                </c:pt>
                <c:pt idx="4">
                  <c:v>1.9629629629629639E-2</c:v>
                </c:pt>
                <c:pt idx="5">
                  <c:v>1.8888888888888896E-2</c:v>
                </c:pt>
                <c:pt idx="6">
                  <c:v>0</c:v>
                </c:pt>
                <c:pt idx="7">
                  <c:v>9.7407407407407415E-2</c:v>
                </c:pt>
                <c:pt idx="8">
                  <c:v>7.4074074074074112E-2</c:v>
                </c:pt>
                <c:pt idx="9">
                  <c:v>3.6666666666666681E-2</c:v>
                </c:pt>
                <c:pt idx="10">
                  <c:v>1.6796296296296302E-2</c:v>
                </c:pt>
                <c:pt idx="11">
                  <c:v>4.7407407407407426E-2</c:v>
                </c:pt>
                <c:pt idx="12">
                  <c:v>1.6666666666666673E-2</c:v>
                </c:pt>
                <c:pt idx="13">
                  <c:v>3.7037037037037043E-3</c:v>
                </c:pt>
                <c:pt idx="14">
                  <c:v>4.4444444444444444E-3</c:v>
                </c:pt>
                <c:pt idx="15">
                  <c:v>4.8148148148148152E-3</c:v>
                </c:pt>
                <c:pt idx="16">
                  <c:v>4.8148148148148152E-3</c:v>
                </c:pt>
                <c:pt idx="17">
                  <c:v>6.6666666666666662E-3</c:v>
                </c:pt>
                <c:pt idx="18">
                  <c:v>4.0740740740740737E-3</c:v>
                </c:pt>
                <c:pt idx="19">
                  <c:v>0</c:v>
                </c:pt>
                <c:pt idx="20">
                  <c:v>0</c:v>
                </c:pt>
                <c:pt idx="21">
                  <c:v>5.5925925925925926E-3</c:v>
                </c:pt>
                <c:pt idx="22">
                  <c:v>2.0740740740740751E-2</c:v>
                </c:pt>
                <c:pt idx="23">
                  <c:v>6.888888888888893E-2</c:v>
                </c:pt>
                <c:pt idx="24">
                  <c:v>8.8888888888888924E-3</c:v>
                </c:pt>
                <c:pt idx="25">
                  <c:v>9.6296296296296321E-3</c:v>
                </c:pt>
                <c:pt idx="26">
                  <c:v>1.4444444444444447E-2</c:v>
                </c:pt>
                <c:pt idx="27">
                  <c:v>1.1851851851851858E-2</c:v>
                </c:pt>
                <c:pt idx="28">
                  <c:v>3.5000000000000001E-3</c:v>
                </c:pt>
                <c:pt idx="29">
                  <c:v>9.8148148148148179E-3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D-46B3-949F-CA84FE128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 alignWithMargins="0"/>
    <c:pageMargins b="1" l="0.750000000000001" r="0.750000000000001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236054</xdr:colOff>
      <xdr:row>2</xdr:row>
      <xdr:rowOff>54668</xdr:rowOff>
    </xdr:from>
    <xdr:to>
      <xdr:col>7</xdr:col>
      <xdr:colOff>485776</xdr:colOff>
      <xdr:row>9</xdr:row>
      <xdr:rowOff>1494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07873595-1A22-4648-9619-D45741BDF25C}"/>
            </a:ext>
          </a:extLst>
        </xdr:cNvPr>
        <xdr:cNvGrpSpPr>
          <a:grpSpLocks noChangeAspect="1"/>
        </xdr:cNvGrpSpPr>
      </xdr:nvGrpSpPr>
      <xdr:grpSpPr bwMode="auto">
        <a:xfrm>
          <a:off x="4931879" y="588068"/>
          <a:ext cx="3126272" cy="1337476"/>
          <a:chOff x="300" y="0"/>
          <a:chExt cx="332" cy="123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3FBB9A20-6024-0E7D-2517-0B46E73B401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alphaModFix amt="15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00" y="0"/>
            <a:ext cx="285" cy="1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AutoShape 3">
            <a:extLst>
              <a:ext uri="{FF2B5EF4-FFF2-40B4-BE49-F238E27FC236}">
                <a16:creationId xmlns:a16="http://schemas.microsoft.com/office/drawing/2014/main" id="{7FC43C96-24B8-25AD-5084-6B3E80873B86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347" y="0"/>
            <a:ext cx="285" cy="1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908051</xdr:colOff>
      <xdr:row>0</xdr:row>
      <xdr:rowOff>174624</xdr:rowOff>
    </xdr:from>
    <xdr:to>
      <xdr:col>2</xdr:col>
      <xdr:colOff>739279</xdr:colOff>
      <xdr:row>4</xdr:row>
      <xdr:rowOff>57150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25A7AA6F-3A52-4346-B4B5-19D0410756F6}"/>
            </a:ext>
          </a:extLst>
        </xdr:cNvPr>
        <xdr:cNvGrpSpPr>
          <a:grpSpLocks noChangeAspect="1"/>
        </xdr:cNvGrpSpPr>
      </xdr:nvGrpSpPr>
      <xdr:grpSpPr bwMode="auto">
        <a:xfrm>
          <a:off x="1831976" y="174624"/>
          <a:ext cx="1402853" cy="682626"/>
          <a:chOff x="300" y="0"/>
          <a:chExt cx="332" cy="123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26CECE87-8BFB-777B-082A-54CD84D7EDF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alphaModFix amt="15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00" y="0"/>
            <a:ext cx="285" cy="1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AutoShape 3">
            <a:extLst>
              <a:ext uri="{FF2B5EF4-FFF2-40B4-BE49-F238E27FC236}">
                <a16:creationId xmlns:a16="http://schemas.microsoft.com/office/drawing/2014/main" id="{FF3A1960-9A97-0F9D-8BD6-50619771A57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347" y="0"/>
            <a:ext cx="285" cy="1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79371</xdr:colOff>
      <xdr:row>4</xdr:row>
      <xdr:rowOff>19049</xdr:rowOff>
    </xdr:from>
    <xdr:to>
      <xdr:col>24</xdr:col>
      <xdr:colOff>519107</xdr:colOff>
      <xdr:row>67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B917CA-EE16-43E1-89C3-B50FE0F2AB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5</xdr:row>
      <xdr:rowOff>19050</xdr:rowOff>
    </xdr:from>
    <xdr:to>
      <xdr:col>27</xdr:col>
      <xdr:colOff>19050</xdr:colOff>
      <xdr:row>66</xdr:row>
      <xdr:rowOff>133351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9673CB-F2DE-4379-ADB4-019FEDB368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249236</xdr:colOff>
      <xdr:row>2</xdr:row>
      <xdr:rowOff>219075</xdr:rowOff>
    </xdr:from>
    <xdr:to>
      <xdr:col>29</xdr:col>
      <xdr:colOff>138111</xdr:colOff>
      <xdr:row>156</xdr:row>
      <xdr:rowOff>85727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7160EA-113F-4466-9790-42E5F905F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aem\Documents\Global%20Workbook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"/>
      <sheetName val="Totals Analysis"/>
      <sheetName val="Gross Chart"/>
      <sheetName val="P. Head Chart"/>
      <sheetName val="Product Chart"/>
      <sheetName val="Tour Info"/>
      <sheetName val="Banks"/>
      <sheetName val="Currencies"/>
      <sheetName val="Settings"/>
      <sheetName val="Tax Rates"/>
      <sheetName val="Projection"/>
      <sheetName val="Gig 1"/>
      <sheetName val="Gig 1, Sales"/>
      <sheetName val="Gig List"/>
      <sheetName val="aaaa"/>
      <sheetName val="aaaa (Sales)"/>
      <sheetName val="Totals_Analysis"/>
      <sheetName val="Gross_Chart"/>
      <sheetName val="P__Head_Chart"/>
      <sheetName val="Product_Chart"/>
      <sheetName val="Tour_Info"/>
      <sheetName val="Tax_Rates"/>
      <sheetName val="Gig_1"/>
      <sheetName val="Gig_1,_Sales"/>
      <sheetName val="Gig_List"/>
      <sheetName val="aaaa_(Sales)"/>
    </sheetNames>
    <sheetDataSet>
      <sheetData sheetId="0"/>
      <sheetData sheetId="1"/>
      <sheetData sheetId="2"/>
      <sheetData sheetId="3"/>
      <sheetData sheetId="4"/>
      <sheetData sheetId="5">
        <row r="2">
          <cell r="C2"/>
        </row>
        <row r="6">
          <cell r="F6" t="str">
            <v>Global Merchandising Services Inc.</v>
          </cell>
        </row>
      </sheetData>
      <sheetData sheetId="6"/>
      <sheetData sheetId="7"/>
      <sheetData sheetId="8">
        <row r="2">
          <cell r="C2" t="str">
            <v>Tax Rate 1</v>
          </cell>
        </row>
        <row r="3">
          <cell r="C3" t="str">
            <v>Tax Rate 2</v>
          </cell>
        </row>
        <row r="4">
          <cell r="C4" t="str">
            <v>Exempt</v>
          </cell>
        </row>
        <row r="5">
          <cell r="C5" t="str">
            <v>US Cotton</v>
          </cell>
        </row>
        <row r="6">
          <cell r="C6" t="str">
            <v>XS</v>
          </cell>
        </row>
        <row r="7">
          <cell r="C7" t="str">
            <v>SM</v>
          </cell>
        </row>
        <row r="10">
          <cell r="C10" t="str">
            <v>XL</v>
          </cell>
        </row>
        <row r="15">
          <cell r="C15" t="str">
            <v>Global Merchandising Services Inc.</v>
          </cell>
        </row>
        <row r="16">
          <cell r="C16" t="str">
            <v>1680 N. Vine Street  Suite 800   Los Angeles, CA 90028</v>
          </cell>
        </row>
      </sheetData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>
        <row r="6">
          <cell r="F6" t="str">
            <v>Global Merchandising Services Inc.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2">
    <tabColor rgb="FF00B0F0"/>
  </sheetPr>
  <dimension ref="A1:K63"/>
  <sheetViews>
    <sheetView showGridLines="0" workbookViewId="0">
      <selection activeCell="A26" sqref="A26"/>
    </sheetView>
  </sheetViews>
  <sheetFormatPr defaultRowHeight="15" x14ac:dyDescent="0.25"/>
  <cols>
    <col min="1" max="1" width="13.5703125" style="1" customWidth="1"/>
    <col min="2" max="2" width="23" customWidth="1"/>
    <col min="3" max="3" width="11.42578125" customWidth="1"/>
    <col min="4" max="4" width="41.42578125" bestFit="1" customWidth="1"/>
    <col min="10" max="11" width="9.5703125" bestFit="1" customWidth="1"/>
  </cols>
  <sheetData>
    <row r="1" spans="1:11" ht="17.25" x14ac:dyDescent="0.3">
      <c r="A1" s="16" t="s">
        <v>60</v>
      </c>
      <c r="B1" s="16"/>
      <c r="C1" s="16"/>
      <c r="D1" s="16"/>
      <c r="E1" s="16"/>
      <c r="F1" s="16"/>
      <c r="G1" s="16"/>
      <c r="H1" s="16"/>
      <c r="I1" s="16"/>
    </row>
    <row r="2" spans="1:11" ht="18" thickBot="1" x14ac:dyDescent="0.35">
      <c r="A2" s="15"/>
      <c r="B2" s="15"/>
      <c r="C2" s="15"/>
      <c r="D2" s="15"/>
      <c r="E2" s="15"/>
      <c r="F2" s="15"/>
      <c r="G2" s="15"/>
      <c r="H2" s="15"/>
      <c r="I2" s="15"/>
    </row>
    <row r="3" spans="1:11" ht="15.75" thickBot="1" x14ac:dyDescent="0.3">
      <c r="A3" s="36" t="s">
        <v>10</v>
      </c>
      <c r="B3" s="37" t="s">
        <v>11</v>
      </c>
      <c r="C3" s="195" t="s">
        <v>111</v>
      </c>
      <c r="D3" s="195" t="s">
        <v>75</v>
      </c>
      <c r="E3" s="52" t="s">
        <v>61</v>
      </c>
      <c r="J3" s="4"/>
      <c r="K3" s="4"/>
    </row>
    <row r="4" spans="1:11" x14ac:dyDescent="0.25">
      <c r="A4" s="21">
        <v>45847</v>
      </c>
      <c r="B4" s="3" t="s">
        <v>314</v>
      </c>
      <c r="C4" s="74" t="s">
        <v>315</v>
      </c>
      <c r="D4" s="74" t="s">
        <v>316</v>
      </c>
      <c r="E4" s="33" t="s">
        <v>302</v>
      </c>
      <c r="J4" s="4"/>
      <c r="K4" s="4"/>
    </row>
    <row r="5" spans="1:11" x14ac:dyDescent="0.25">
      <c r="A5" s="21">
        <v>45849</v>
      </c>
      <c r="B5" s="3" t="s">
        <v>317</v>
      </c>
      <c r="C5" s="74" t="s">
        <v>318</v>
      </c>
      <c r="D5" s="74" t="s">
        <v>319</v>
      </c>
      <c r="E5" s="33" t="s">
        <v>302</v>
      </c>
      <c r="J5" s="4"/>
      <c r="K5" s="4"/>
    </row>
    <row r="6" spans="1:11" x14ac:dyDescent="0.25">
      <c r="A6" s="20">
        <v>45850</v>
      </c>
      <c r="B6" s="3" t="s">
        <v>320</v>
      </c>
      <c r="C6" s="74" t="s">
        <v>321</v>
      </c>
      <c r="D6" s="74" t="s">
        <v>322</v>
      </c>
      <c r="E6" s="33" t="s">
        <v>302</v>
      </c>
      <c r="J6" s="4"/>
      <c r="K6" s="4"/>
    </row>
    <row r="7" spans="1:11" x14ac:dyDescent="0.25">
      <c r="A7" s="20">
        <v>45851</v>
      </c>
      <c r="B7" s="3" t="s">
        <v>323</v>
      </c>
      <c r="C7" s="74" t="s">
        <v>321</v>
      </c>
      <c r="D7" s="74" t="s">
        <v>324</v>
      </c>
      <c r="E7" s="33" t="s">
        <v>302</v>
      </c>
      <c r="J7" s="4"/>
      <c r="K7" s="4"/>
    </row>
    <row r="8" spans="1:11" x14ac:dyDescent="0.25">
      <c r="A8" s="20">
        <v>45853</v>
      </c>
      <c r="B8" s="3" t="s">
        <v>325</v>
      </c>
      <c r="C8" s="74" t="s">
        <v>326</v>
      </c>
      <c r="D8" s="74" t="s">
        <v>327</v>
      </c>
      <c r="E8" s="33" t="s">
        <v>302</v>
      </c>
      <c r="J8" s="4"/>
      <c r="K8" s="4"/>
    </row>
    <row r="9" spans="1:11" x14ac:dyDescent="0.25">
      <c r="A9" s="20">
        <v>45855</v>
      </c>
      <c r="B9" s="3" t="s">
        <v>328</v>
      </c>
      <c r="C9" s="74" t="s">
        <v>329</v>
      </c>
      <c r="D9" s="74" t="s">
        <v>330</v>
      </c>
      <c r="E9" s="33" t="s">
        <v>302</v>
      </c>
      <c r="J9" s="4"/>
      <c r="K9" s="4"/>
    </row>
    <row r="10" spans="1:11" x14ac:dyDescent="0.25">
      <c r="A10" s="20">
        <v>45856</v>
      </c>
      <c r="B10" s="3" t="s">
        <v>331</v>
      </c>
      <c r="C10" s="74" t="s">
        <v>332</v>
      </c>
      <c r="D10" s="74" t="s">
        <v>333</v>
      </c>
      <c r="E10" s="33" t="s">
        <v>302</v>
      </c>
      <c r="J10" s="4"/>
      <c r="K10" s="4"/>
    </row>
    <row r="11" spans="1:11" x14ac:dyDescent="0.25">
      <c r="A11" s="20">
        <v>45857</v>
      </c>
      <c r="B11" s="3" t="s">
        <v>334</v>
      </c>
      <c r="C11" s="74" t="s">
        <v>332</v>
      </c>
      <c r="D11" s="74" t="s">
        <v>335</v>
      </c>
      <c r="E11" s="33" t="s">
        <v>302</v>
      </c>
      <c r="J11" s="4"/>
      <c r="K11" s="4"/>
    </row>
    <row r="12" spans="1:11" x14ac:dyDescent="0.25">
      <c r="A12" s="20">
        <v>45859</v>
      </c>
      <c r="B12" s="3" t="s">
        <v>336</v>
      </c>
      <c r="C12" s="74" t="s">
        <v>337</v>
      </c>
      <c r="D12" s="74" t="s">
        <v>338</v>
      </c>
      <c r="E12" s="33" t="s">
        <v>302</v>
      </c>
      <c r="J12" s="4"/>
      <c r="K12" s="4"/>
    </row>
    <row r="13" spans="1:11" x14ac:dyDescent="0.25">
      <c r="A13" s="20">
        <v>45860</v>
      </c>
      <c r="B13" s="3" t="s">
        <v>339</v>
      </c>
      <c r="C13" s="74" t="s">
        <v>340</v>
      </c>
      <c r="D13" s="74" t="s">
        <v>341</v>
      </c>
      <c r="E13" s="33" t="s">
        <v>302</v>
      </c>
      <c r="J13" s="4"/>
      <c r="K13" s="4"/>
    </row>
    <row r="14" spans="1:11" x14ac:dyDescent="0.25">
      <c r="A14" s="20">
        <v>45862</v>
      </c>
      <c r="B14" s="3" t="s">
        <v>342</v>
      </c>
      <c r="C14" s="74" t="s">
        <v>343</v>
      </c>
      <c r="D14" s="74" t="s">
        <v>344</v>
      </c>
      <c r="E14" s="33" t="s">
        <v>302</v>
      </c>
      <c r="J14" s="4"/>
      <c r="K14" s="4"/>
    </row>
    <row r="15" spans="1:11" x14ac:dyDescent="0.25">
      <c r="A15" s="20">
        <v>45863</v>
      </c>
      <c r="B15" s="3" t="s">
        <v>345</v>
      </c>
      <c r="C15" s="74" t="s">
        <v>346</v>
      </c>
      <c r="D15" s="74" t="s">
        <v>347</v>
      </c>
      <c r="E15" s="33" t="s">
        <v>302</v>
      </c>
      <c r="J15" s="4"/>
      <c r="K15" s="4"/>
    </row>
    <row r="16" spans="1:11" x14ac:dyDescent="0.25">
      <c r="A16" s="20">
        <v>45864</v>
      </c>
      <c r="B16" s="3" t="s">
        <v>348</v>
      </c>
      <c r="C16" s="74" t="s">
        <v>349</v>
      </c>
      <c r="D16" s="74" t="s">
        <v>350</v>
      </c>
      <c r="E16" s="33" t="s">
        <v>302</v>
      </c>
      <c r="J16" s="4"/>
      <c r="K16" s="4"/>
    </row>
    <row r="17" spans="1:11" x14ac:dyDescent="0.25">
      <c r="A17" s="20">
        <v>45866</v>
      </c>
      <c r="B17" s="3" t="s">
        <v>351</v>
      </c>
      <c r="C17" s="74" t="s">
        <v>343</v>
      </c>
      <c r="D17" s="74" t="s">
        <v>352</v>
      </c>
      <c r="E17" s="33" t="s">
        <v>302</v>
      </c>
      <c r="J17" s="4"/>
      <c r="K17" s="4"/>
    </row>
    <row r="18" spans="1:11" x14ac:dyDescent="0.25">
      <c r="A18" s="20">
        <v>45867</v>
      </c>
      <c r="B18" s="3" t="s">
        <v>353</v>
      </c>
      <c r="C18" s="74" t="s">
        <v>354</v>
      </c>
      <c r="D18" s="74" t="s">
        <v>355</v>
      </c>
      <c r="E18" s="33" t="s">
        <v>302</v>
      </c>
      <c r="J18" s="4"/>
      <c r="K18" s="4"/>
    </row>
    <row r="19" spans="1:11" x14ac:dyDescent="0.25">
      <c r="A19" s="20">
        <v>45868</v>
      </c>
      <c r="B19" s="3" t="s">
        <v>356</v>
      </c>
      <c r="C19" s="74" t="s">
        <v>357</v>
      </c>
      <c r="D19" s="74" t="s">
        <v>358</v>
      </c>
      <c r="E19" s="33" t="s">
        <v>302</v>
      </c>
      <c r="J19" s="4"/>
      <c r="K19" s="4"/>
    </row>
    <row r="20" spans="1:11" x14ac:dyDescent="0.25">
      <c r="A20" s="20">
        <v>45870</v>
      </c>
      <c r="B20" s="3" t="s">
        <v>359</v>
      </c>
      <c r="C20" s="74" t="s">
        <v>360</v>
      </c>
      <c r="D20" s="74" t="s">
        <v>361</v>
      </c>
      <c r="E20" s="33" t="s">
        <v>302</v>
      </c>
      <c r="J20" s="4"/>
      <c r="K20" s="4"/>
    </row>
    <row r="21" spans="1:11" x14ac:dyDescent="0.25">
      <c r="A21" s="20">
        <v>45871</v>
      </c>
      <c r="B21" s="3" t="s">
        <v>362</v>
      </c>
      <c r="C21" s="74" t="s">
        <v>363</v>
      </c>
      <c r="D21" s="74" t="s">
        <v>364</v>
      </c>
      <c r="E21" s="33" t="s">
        <v>302</v>
      </c>
    </row>
    <row r="22" spans="1:11" x14ac:dyDescent="0.25">
      <c r="A22" s="20">
        <v>45872</v>
      </c>
      <c r="B22" s="3" t="s">
        <v>365</v>
      </c>
      <c r="C22" s="74" t="s">
        <v>366</v>
      </c>
      <c r="D22" s="74" t="s">
        <v>367</v>
      </c>
      <c r="E22" s="33" t="s">
        <v>302</v>
      </c>
    </row>
    <row r="23" spans="1:11" x14ac:dyDescent="0.25">
      <c r="A23" s="20">
        <v>45874</v>
      </c>
      <c r="B23" s="3" t="s">
        <v>368</v>
      </c>
      <c r="C23" s="74" t="s">
        <v>357</v>
      </c>
      <c r="D23" s="74" t="s">
        <v>369</v>
      </c>
      <c r="E23" s="33" t="s">
        <v>302</v>
      </c>
    </row>
    <row r="24" spans="1:11" x14ac:dyDescent="0.25">
      <c r="A24" s="20">
        <v>45876</v>
      </c>
      <c r="B24" s="2" t="s">
        <v>370</v>
      </c>
      <c r="C24" s="74" t="s">
        <v>371</v>
      </c>
      <c r="D24" s="74" t="s">
        <v>372</v>
      </c>
      <c r="E24" s="33" t="s">
        <v>302</v>
      </c>
    </row>
    <row r="25" spans="1:11" x14ac:dyDescent="0.25">
      <c r="A25" s="20">
        <v>45878</v>
      </c>
      <c r="B25" s="2" t="s">
        <v>382</v>
      </c>
      <c r="C25" s="74" t="s">
        <v>383</v>
      </c>
      <c r="D25" s="74" t="s">
        <v>384</v>
      </c>
      <c r="E25" s="33" t="s">
        <v>302</v>
      </c>
    </row>
    <row r="26" spans="1:11" x14ac:dyDescent="0.25">
      <c r="A26" s="20" t="s">
        <v>385</v>
      </c>
      <c r="B26" s="2" t="s">
        <v>386</v>
      </c>
      <c r="C26" s="74" t="s">
        <v>395</v>
      </c>
      <c r="D26" s="74" t="s">
        <v>398</v>
      </c>
      <c r="E26" s="33" t="s">
        <v>302</v>
      </c>
    </row>
    <row r="27" spans="1:11" x14ac:dyDescent="0.25">
      <c r="A27" s="20" t="s">
        <v>387</v>
      </c>
      <c r="B27" s="2" t="s">
        <v>388</v>
      </c>
      <c r="C27" s="75" t="s">
        <v>396</v>
      </c>
      <c r="D27" s="75" t="s">
        <v>399</v>
      </c>
      <c r="E27" s="33" t="s">
        <v>302</v>
      </c>
    </row>
    <row r="28" spans="1:11" x14ac:dyDescent="0.25">
      <c r="A28" s="20" t="s">
        <v>389</v>
      </c>
      <c r="B28" s="2" t="s">
        <v>390</v>
      </c>
      <c r="C28" s="75" t="s">
        <v>397</v>
      </c>
      <c r="D28" s="75" t="s">
        <v>400</v>
      </c>
      <c r="E28" s="33" t="s">
        <v>302</v>
      </c>
    </row>
    <row r="29" spans="1:11" x14ac:dyDescent="0.25">
      <c r="A29" s="20" t="s">
        <v>391</v>
      </c>
      <c r="B29" s="540" t="s">
        <v>392</v>
      </c>
      <c r="C29" s="75" t="s">
        <v>397</v>
      </c>
      <c r="D29" s="75" t="s">
        <v>401</v>
      </c>
      <c r="E29" s="33" t="s">
        <v>302</v>
      </c>
    </row>
    <row r="30" spans="1:11" x14ac:dyDescent="0.25">
      <c r="A30" s="20" t="s">
        <v>393</v>
      </c>
      <c r="B30" s="2" t="s">
        <v>394</v>
      </c>
      <c r="C30" s="75" t="s">
        <v>397</v>
      </c>
      <c r="D30" s="75" t="s">
        <v>402</v>
      </c>
      <c r="E30" s="33" t="s">
        <v>302</v>
      </c>
    </row>
    <row r="31" spans="1:11" x14ac:dyDescent="0.25">
      <c r="A31" s="20"/>
      <c r="B31" s="2"/>
      <c r="C31" s="75"/>
      <c r="D31" s="75"/>
      <c r="E31" s="33"/>
    </row>
    <row r="32" spans="1:11" x14ac:dyDescent="0.25">
      <c r="A32" s="20"/>
      <c r="B32" s="2"/>
      <c r="C32" s="75"/>
      <c r="D32" s="75"/>
      <c r="E32" s="33"/>
    </row>
    <row r="33" spans="1:5" x14ac:dyDescent="0.25">
      <c r="A33" s="20"/>
      <c r="B33" s="2"/>
      <c r="C33" s="75"/>
      <c r="D33" s="75"/>
      <c r="E33" s="33"/>
    </row>
    <row r="34" spans="1:5" x14ac:dyDescent="0.25">
      <c r="A34" s="20"/>
      <c r="B34" s="2"/>
      <c r="C34" s="75"/>
      <c r="D34" s="75"/>
      <c r="E34" s="33"/>
    </row>
    <row r="35" spans="1:5" x14ac:dyDescent="0.25">
      <c r="A35" s="20"/>
      <c r="B35" s="2"/>
      <c r="C35" s="75"/>
      <c r="D35" s="75"/>
      <c r="E35" s="33"/>
    </row>
    <row r="36" spans="1:5" x14ac:dyDescent="0.25">
      <c r="A36" s="20"/>
      <c r="B36" s="2"/>
      <c r="C36" s="75"/>
      <c r="D36" s="75"/>
      <c r="E36" s="33"/>
    </row>
    <row r="37" spans="1:5" x14ac:dyDescent="0.25">
      <c r="A37" s="20"/>
      <c r="B37" s="2"/>
      <c r="C37" s="75"/>
      <c r="D37" s="75"/>
      <c r="E37" s="33"/>
    </row>
    <row r="38" spans="1:5" x14ac:dyDescent="0.25">
      <c r="A38" s="20"/>
      <c r="B38" s="2"/>
      <c r="C38" s="75"/>
      <c r="D38" s="75"/>
      <c r="E38" s="33"/>
    </row>
    <row r="39" spans="1:5" x14ac:dyDescent="0.25">
      <c r="A39" s="20"/>
      <c r="B39" s="2"/>
      <c r="C39" s="75"/>
      <c r="D39" s="75"/>
      <c r="E39" s="33"/>
    </row>
    <row r="40" spans="1:5" x14ac:dyDescent="0.25">
      <c r="A40" s="20"/>
      <c r="B40" s="2"/>
      <c r="C40" s="75"/>
      <c r="D40" s="75"/>
      <c r="E40" s="33"/>
    </row>
    <row r="41" spans="1:5" x14ac:dyDescent="0.25">
      <c r="A41" s="20"/>
      <c r="B41" s="2"/>
      <c r="C41" s="75"/>
      <c r="D41" s="75"/>
      <c r="E41" s="33"/>
    </row>
    <row r="42" spans="1:5" x14ac:dyDescent="0.25">
      <c r="A42" s="20"/>
      <c r="B42" s="2"/>
      <c r="C42" s="75"/>
      <c r="D42" s="75"/>
      <c r="E42" s="33"/>
    </row>
    <row r="43" spans="1:5" x14ac:dyDescent="0.25">
      <c r="A43" s="20"/>
      <c r="B43" s="2"/>
      <c r="C43" s="75"/>
      <c r="D43" s="75"/>
      <c r="E43" s="33"/>
    </row>
    <row r="44" spans="1:5" x14ac:dyDescent="0.25">
      <c r="A44" s="20"/>
      <c r="B44" s="2"/>
      <c r="C44" s="75"/>
      <c r="D44" s="75"/>
      <c r="E44" s="33"/>
    </row>
    <row r="45" spans="1:5" x14ac:dyDescent="0.25">
      <c r="A45" s="20"/>
      <c r="B45" s="2"/>
      <c r="C45" s="75"/>
      <c r="D45" s="75"/>
      <c r="E45" s="33"/>
    </row>
    <row r="46" spans="1:5" x14ac:dyDescent="0.25">
      <c r="A46" s="20"/>
      <c r="B46" s="2"/>
      <c r="C46" s="75"/>
      <c r="D46" s="75"/>
      <c r="E46" s="33"/>
    </row>
    <row r="47" spans="1:5" x14ac:dyDescent="0.25">
      <c r="A47" s="20"/>
      <c r="B47" s="2"/>
      <c r="C47" s="75"/>
      <c r="D47" s="75"/>
      <c r="E47" s="33"/>
    </row>
    <row r="48" spans="1:5" x14ac:dyDescent="0.25">
      <c r="A48" s="20"/>
      <c r="B48" s="2"/>
      <c r="C48" s="75"/>
      <c r="D48" s="75"/>
      <c r="E48" s="33"/>
    </row>
    <row r="49" spans="1:5" x14ac:dyDescent="0.25">
      <c r="A49" s="20"/>
      <c r="B49" s="2"/>
      <c r="C49" s="75"/>
      <c r="D49" s="75"/>
      <c r="E49" s="33"/>
    </row>
    <row r="50" spans="1:5" x14ac:dyDescent="0.25">
      <c r="A50" s="20"/>
      <c r="B50" s="2"/>
      <c r="C50" s="75"/>
      <c r="D50" s="75"/>
      <c r="E50" s="33"/>
    </row>
    <row r="51" spans="1:5" x14ac:dyDescent="0.25">
      <c r="A51" s="20"/>
      <c r="B51" s="2"/>
      <c r="C51" s="75"/>
      <c r="D51" s="75"/>
      <c r="E51" s="33"/>
    </row>
    <row r="52" spans="1:5" x14ac:dyDescent="0.25">
      <c r="A52" s="20"/>
      <c r="B52" s="2"/>
      <c r="C52" s="75"/>
      <c r="D52" s="75"/>
      <c r="E52" s="33"/>
    </row>
    <row r="53" spans="1:5" x14ac:dyDescent="0.25">
      <c r="A53" s="20"/>
      <c r="B53" s="2"/>
      <c r="C53" s="75"/>
      <c r="D53" s="75"/>
      <c r="E53" s="33"/>
    </row>
    <row r="54" spans="1:5" x14ac:dyDescent="0.25">
      <c r="A54" s="20"/>
      <c r="B54" s="2"/>
      <c r="C54" s="75"/>
      <c r="D54" s="75"/>
      <c r="E54" s="33"/>
    </row>
    <row r="55" spans="1:5" x14ac:dyDescent="0.25">
      <c r="A55" s="20"/>
      <c r="B55" s="2"/>
      <c r="C55" s="75"/>
      <c r="D55" s="75"/>
      <c r="E55" s="33"/>
    </row>
    <row r="56" spans="1:5" x14ac:dyDescent="0.25">
      <c r="A56" s="20"/>
      <c r="B56" s="2"/>
      <c r="C56" s="75"/>
      <c r="D56" s="75"/>
      <c r="E56" s="33"/>
    </row>
    <row r="57" spans="1:5" x14ac:dyDescent="0.25">
      <c r="A57" s="20"/>
      <c r="B57" s="2"/>
      <c r="C57" s="75"/>
      <c r="D57" s="75"/>
      <c r="E57" s="33"/>
    </row>
    <row r="58" spans="1:5" x14ac:dyDescent="0.25">
      <c r="A58" s="20"/>
      <c r="B58" s="2"/>
      <c r="C58" s="75"/>
      <c r="D58" s="75"/>
      <c r="E58" s="33"/>
    </row>
    <row r="59" spans="1:5" x14ac:dyDescent="0.25">
      <c r="A59" s="20"/>
      <c r="B59" s="2"/>
      <c r="C59" s="75"/>
      <c r="D59" s="75"/>
      <c r="E59" s="33"/>
    </row>
    <row r="60" spans="1:5" x14ac:dyDescent="0.25">
      <c r="A60" s="20"/>
      <c r="B60" s="2"/>
      <c r="C60" s="75"/>
      <c r="D60" s="75"/>
      <c r="E60" s="33"/>
    </row>
    <row r="61" spans="1:5" x14ac:dyDescent="0.25">
      <c r="A61" s="20"/>
      <c r="B61" s="2"/>
      <c r="C61" s="75"/>
      <c r="D61" s="75"/>
      <c r="E61" s="33"/>
    </row>
    <row r="62" spans="1:5" x14ac:dyDescent="0.25">
      <c r="A62" s="20"/>
      <c r="B62" s="2"/>
      <c r="C62" s="75"/>
      <c r="D62" s="75"/>
      <c r="E62" s="30"/>
    </row>
    <row r="63" spans="1:5" ht="15.75" thickBot="1" x14ac:dyDescent="0.3">
      <c r="A63" s="51"/>
      <c r="B63" s="18"/>
      <c r="C63" s="76"/>
      <c r="D63" s="76"/>
      <c r="E63" s="3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tabColor rgb="FF00B050"/>
  </sheetPr>
  <dimension ref="A1:AF106"/>
  <sheetViews>
    <sheetView showGridLines="0" zoomScaleNormal="100" workbookViewId="0">
      <pane ySplit="6" topLeftCell="A7" activePane="bottomLeft" state="frozen"/>
      <selection pane="bottomLeft" activeCell="B16" sqref="B16:C16"/>
    </sheetView>
  </sheetViews>
  <sheetFormatPr defaultRowHeight="15" x14ac:dyDescent="0.25"/>
  <cols>
    <col min="1" max="1" width="3.5703125" style="1" bestFit="1" customWidth="1"/>
    <col min="2" max="2" width="19.5703125" style="1" customWidth="1"/>
    <col min="3" max="3" width="41" customWidth="1"/>
    <col min="4" max="4" width="20.85546875" customWidth="1"/>
    <col min="5" max="5" width="10.42578125" bestFit="1" customWidth="1"/>
    <col min="6" max="6" width="9.5703125" bestFit="1" customWidth="1"/>
    <col min="7" max="7" width="9.5703125" customWidth="1"/>
    <col min="8" max="8" width="9.5703125" bestFit="1" customWidth="1"/>
    <col min="9" max="9" width="2.42578125" customWidth="1"/>
    <col min="10" max="10" width="8.140625" customWidth="1"/>
    <col min="11" max="11" width="8" customWidth="1"/>
    <col min="12" max="12" width="8.140625" customWidth="1"/>
    <col min="13" max="13" width="7.42578125" customWidth="1"/>
    <col min="14" max="14" width="9.7109375" customWidth="1"/>
    <col min="15" max="15" width="2.42578125" customWidth="1"/>
    <col min="16" max="16" width="11.42578125" bestFit="1" customWidth="1"/>
    <col min="17" max="17" width="2.42578125" customWidth="1"/>
    <col min="18" max="18" width="5.5703125" customWidth="1"/>
    <col min="19" max="19" width="10" customWidth="1"/>
    <col min="20" max="20" width="6.5703125" bestFit="1" customWidth="1"/>
    <col min="21" max="21" width="5.5703125" customWidth="1"/>
    <col min="22" max="22" width="7" customWidth="1"/>
    <col min="23" max="23" width="6.5703125" customWidth="1"/>
    <col min="24" max="24" width="5.5703125" customWidth="1"/>
    <col min="25" max="25" width="6.42578125" customWidth="1"/>
    <col min="26" max="26" width="5.5703125" customWidth="1"/>
    <col min="27" max="28" width="6.5703125" customWidth="1"/>
    <col min="29" max="29" width="8.42578125" customWidth="1"/>
    <col min="30" max="31" width="7.42578125" bestFit="1" customWidth="1"/>
    <col min="32" max="32" width="3" customWidth="1"/>
  </cols>
  <sheetData>
    <row r="1" spans="1:32" ht="17.25" x14ac:dyDescent="0.3">
      <c r="B1" s="16" t="s">
        <v>9</v>
      </c>
      <c r="C1" s="16"/>
      <c r="D1" s="16"/>
      <c r="E1" s="16"/>
      <c r="F1" s="16"/>
      <c r="G1" s="16"/>
      <c r="H1" s="16"/>
    </row>
    <row r="2" spans="1:32" ht="15.75" thickBot="1" x14ac:dyDescent="0.3"/>
    <row r="3" spans="1:32" x14ac:dyDescent="0.25">
      <c r="B3" s="241" t="s">
        <v>1</v>
      </c>
      <c r="C3" s="429" t="s">
        <v>375</v>
      </c>
      <c r="D3" s="240" t="s">
        <v>310</v>
      </c>
      <c r="E3" s="447" t="s">
        <v>311</v>
      </c>
      <c r="F3" s="447"/>
    </row>
    <row r="4" spans="1:32" ht="15.75" thickBot="1" x14ac:dyDescent="0.3">
      <c r="B4" s="242" t="s">
        <v>0</v>
      </c>
      <c r="C4" s="323" t="s">
        <v>376</v>
      </c>
    </row>
    <row r="5" spans="1:32" ht="15.75" thickBot="1" x14ac:dyDescent="0.3">
      <c r="E5" s="436" t="s">
        <v>309</v>
      </c>
      <c r="F5" s="436" t="s">
        <v>309</v>
      </c>
      <c r="G5" s="436" t="s">
        <v>309</v>
      </c>
      <c r="J5" s="588" t="s">
        <v>71</v>
      </c>
      <c r="K5" s="589"/>
      <c r="L5" s="589"/>
      <c r="M5" s="589"/>
      <c r="N5" s="590"/>
      <c r="R5" s="585" t="s">
        <v>67</v>
      </c>
      <c r="S5" s="586"/>
      <c r="T5" s="586"/>
      <c r="U5" s="586"/>
      <c r="V5" s="586"/>
      <c r="W5" s="586"/>
      <c r="X5" s="586"/>
      <c r="Y5" s="586"/>
      <c r="Z5" s="586"/>
      <c r="AA5" s="586"/>
      <c r="AB5" s="586"/>
      <c r="AC5" s="586"/>
      <c r="AD5" s="586"/>
      <c r="AE5" s="587"/>
    </row>
    <row r="6" spans="1:32" s="56" customFormat="1" ht="45.75" thickBot="1" x14ac:dyDescent="0.3">
      <c r="B6" s="69" t="s">
        <v>413</v>
      </c>
      <c r="C6" s="70" t="s">
        <v>3</v>
      </c>
      <c r="D6" s="70" t="s">
        <v>4</v>
      </c>
      <c r="E6" s="67" t="s">
        <v>5</v>
      </c>
      <c r="F6" s="67" t="s">
        <v>6</v>
      </c>
      <c r="G6" s="430" t="s">
        <v>308</v>
      </c>
      <c r="H6" s="68" t="s">
        <v>7</v>
      </c>
      <c r="J6" s="112" t="s">
        <v>12</v>
      </c>
      <c r="K6" s="113" t="s">
        <v>15</v>
      </c>
      <c r="L6" s="113" t="s">
        <v>69</v>
      </c>
      <c r="M6" s="113" t="s">
        <v>70</v>
      </c>
      <c r="N6" s="114" t="s">
        <v>68</v>
      </c>
      <c r="P6" s="73" t="s">
        <v>59</v>
      </c>
      <c r="R6" s="71" t="s">
        <v>52</v>
      </c>
      <c r="S6" s="67" t="s">
        <v>53</v>
      </c>
      <c r="T6" s="67" t="s">
        <v>54</v>
      </c>
      <c r="U6" s="67" t="s">
        <v>55</v>
      </c>
      <c r="V6" s="67" t="s">
        <v>13</v>
      </c>
      <c r="W6" s="67" t="s">
        <v>56</v>
      </c>
      <c r="X6" s="67" t="s">
        <v>57</v>
      </c>
      <c r="Y6" s="67" t="s">
        <v>45</v>
      </c>
      <c r="Z6" s="67" t="s">
        <v>46</v>
      </c>
      <c r="AA6" s="67" t="s">
        <v>47</v>
      </c>
      <c r="AB6" s="67" t="s">
        <v>48</v>
      </c>
      <c r="AC6" s="67" t="s">
        <v>113</v>
      </c>
      <c r="AD6" s="67" t="s">
        <v>58</v>
      </c>
      <c r="AE6" s="68" t="s">
        <v>58</v>
      </c>
      <c r="AF6" s="72"/>
    </row>
    <row r="7" spans="1:32" x14ac:dyDescent="0.25">
      <c r="A7" s="219">
        <v>1</v>
      </c>
      <c r="B7" s="243" t="s">
        <v>472</v>
      </c>
      <c r="C7" s="426" t="s">
        <v>473</v>
      </c>
      <c r="D7" s="239" t="s">
        <v>423</v>
      </c>
      <c r="E7" s="63">
        <f>VLOOKUP($A:$A,'COGS NEW TEMPLATE'!$A:$G,5,FALSE)</f>
        <v>0</v>
      </c>
      <c r="F7" s="63">
        <f>VLOOKUP($A:$A,'COGS NEW TEMPLATE'!$A:$G,6,FALSE)</f>
        <v>0</v>
      </c>
      <c r="G7" s="63">
        <f>VLOOKUP($A:$A,'COGS NEW TEMPLATE'!$A:$G,7,FALSE)</f>
        <v>5.7</v>
      </c>
      <c r="H7" s="64">
        <f>SUM(E7:G7)</f>
        <v>5.7</v>
      </c>
      <c r="J7" s="115">
        <f>'BLK T ADMAT ITIN'!$C$64</f>
        <v>23973</v>
      </c>
      <c r="K7" s="116">
        <f>'BLK T ADMAT ITIN'!$G$64</f>
        <v>24021</v>
      </c>
      <c r="L7" s="116">
        <f>'BLK T ADMAT ITIN'!$L$64</f>
        <v>0</v>
      </c>
      <c r="M7" s="116">
        <f>'BLK T ADMAT ITIN'!$S$64</f>
        <v>684</v>
      </c>
      <c r="N7" s="580">
        <f>'BLK T ADMAT ITIN'!$M$64</f>
        <v>0.15037037037037038</v>
      </c>
      <c r="P7" s="59"/>
      <c r="R7" s="57">
        <f>'BLK T ADMAT ITIN'!$V$39</f>
        <v>0</v>
      </c>
      <c r="S7" s="6">
        <f>'BLK T ADMAT ITIN'!$V$40</f>
        <v>25108</v>
      </c>
      <c r="T7" s="6">
        <f>'BLK T ADMAT ITIN'!$V$41</f>
        <v>23973</v>
      </c>
      <c r="U7" s="6">
        <f>'BLK T ADMAT ITIN'!$V$44</f>
        <v>8</v>
      </c>
      <c r="V7" s="6">
        <f>'BLK T ADMAT ITIN'!$V$42</f>
        <v>27</v>
      </c>
      <c r="W7" s="6">
        <f>'BLK T ADMAT ITIN'!$V$43</f>
        <v>13</v>
      </c>
      <c r="X7" s="6">
        <f>'BLK T ADMAT ITIN'!$V$46</f>
        <v>133</v>
      </c>
      <c r="Y7" s="6">
        <f>'BLK T ADMAT ITIN'!$V$47</f>
        <v>0</v>
      </c>
      <c r="Z7" s="6">
        <f>'BLK T ADMAT ITIN'!$V$48</f>
        <v>270</v>
      </c>
      <c r="AA7" s="6">
        <f>'BLK T ADMAT ITIN'!$V$49</f>
        <v>0</v>
      </c>
      <c r="AB7" s="6">
        <f>'BLK T ADMAT ITIN'!$V$50</f>
        <v>0</v>
      </c>
      <c r="AC7" s="6">
        <f>'BLK T ADMAT ITIN'!$V$51</f>
        <v>0</v>
      </c>
      <c r="AD7" s="6">
        <f>'BLK T ADMAT ITIN'!V$52+'BLK T ADMAT ITIN'!V$53</f>
        <v>684</v>
      </c>
      <c r="AE7" s="58">
        <f t="shared" ref="AE7:AE38" si="0">(R7+S7)-SUM(T7:AC7)</f>
        <v>684</v>
      </c>
    </row>
    <row r="8" spans="1:32" x14ac:dyDescent="0.25">
      <c r="A8" s="219">
        <v>2</v>
      </c>
      <c r="B8" s="244" t="s">
        <v>470</v>
      </c>
      <c r="C8" s="426" t="s">
        <v>474</v>
      </c>
      <c r="D8" s="239" t="s">
        <v>423</v>
      </c>
      <c r="E8" s="63">
        <f>VLOOKUP($A:$A,'COGS NEW TEMPLATE'!$A:$G,5,FALSE)</f>
        <v>0</v>
      </c>
      <c r="F8" s="63">
        <f>VLOOKUP($A:$A,'COGS NEW TEMPLATE'!$A:$G,6,FALSE)</f>
        <v>0</v>
      </c>
      <c r="G8" s="63">
        <f>VLOOKUP($A:$A,'COGS NEW TEMPLATE'!$A:$G,7,FALSE)</f>
        <v>5.7</v>
      </c>
      <c r="H8" s="64">
        <f t="shared" ref="H8:H71" si="1">SUM(E8:G8)</f>
        <v>5.7</v>
      </c>
      <c r="J8" s="53">
        <f>'BLK T SKELETA ITIN'!$C$64</f>
        <v>17260</v>
      </c>
      <c r="K8" s="8">
        <f>'BLK T SKELETA ITIN'!$G$64</f>
        <v>17296</v>
      </c>
      <c r="L8" s="8">
        <f>'BLK T SKELETA ITIN'!$L$64</f>
        <v>0</v>
      </c>
      <c r="M8" s="8">
        <f>'BLK T SKELETA ITIN'!$S$64</f>
        <v>58</v>
      </c>
      <c r="N8" s="581">
        <f>'BLK T SKELETA ITIN'!$M$64</f>
        <v>0.10777777777777781</v>
      </c>
      <c r="P8" s="60"/>
      <c r="R8" s="53">
        <f>'BLK T SKELETA ITIN'!$V$39</f>
        <v>0</v>
      </c>
      <c r="S8" s="8">
        <f>'BLK T SKELETA ITIN'!$V$40</f>
        <v>17527</v>
      </c>
      <c r="T8" s="8">
        <f>'BLK T SKELETA ITIN'!$V$41</f>
        <v>17260</v>
      </c>
      <c r="U8" s="8">
        <f>'BLK T SKELETA ITIN'!$V$44</f>
        <v>4</v>
      </c>
      <c r="V8" s="8">
        <f>'BLK T SKELETA ITIN'!$V$42</f>
        <v>22</v>
      </c>
      <c r="W8" s="8">
        <f>'BLK T SKELETA ITIN'!$V$43</f>
        <v>10</v>
      </c>
      <c r="X8" s="8">
        <f>'BLK T SKELETA ITIN'!$V$46</f>
        <v>173</v>
      </c>
      <c r="Y8" s="8">
        <f>'BLK T SKELETA ITIN'!$V$47</f>
        <v>0</v>
      </c>
      <c r="Z8" s="8">
        <f>'BLK T SKELETA ITIN'!$V$48</f>
        <v>0</v>
      </c>
      <c r="AA8" s="8">
        <f>'BLK T SKELETA ITIN'!$V$49</f>
        <v>0</v>
      </c>
      <c r="AB8" s="8">
        <f>'BLK T SKELETA ITIN'!$V$50</f>
        <v>0</v>
      </c>
      <c r="AC8" s="8">
        <f>'BLK T SKELETA ITIN'!$V$51</f>
        <v>0</v>
      </c>
      <c r="AD8" s="8">
        <f>'BLK T SKELETA ITIN'!V$52+'BLK T SKELETA ITIN'!V$53</f>
        <v>58</v>
      </c>
      <c r="AE8" s="54">
        <f t="shared" si="0"/>
        <v>58</v>
      </c>
    </row>
    <row r="9" spans="1:32" x14ac:dyDescent="0.25">
      <c r="A9" s="219">
        <v>3</v>
      </c>
      <c r="B9" s="243" t="s">
        <v>471</v>
      </c>
      <c r="C9" s="426" t="s">
        <v>475</v>
      </c>
      <c r="D9" s="239" t="s">
        <v>423</v>
      </c>
      <c r="E9" s="63">
        <f>VLOOKUP($A:$A,'COGS NEW TEMPLATE'!$A:$G,5,FALSE)</f>
        <v>0</v>
      </c>
      <c r="F9" s="63">
        <f>VLOOKUP($A:$A,'COGS NEW TEMPLATE'!$A:$G,6,FALSE)</f>
        <v>0</v>
      </c>
      <c r="G9" s="63">
        <f>VLOOKUP($A:$A,'COGS NEW TEMPLATE'!$A:$G,7,FALSE)</f>
        <v>5.7</v>
      </c>
      <c r="H9" s="64">
        <f t="shared" si="1"/>
        <v>5.7</v>
      </c>
      <c r="J9" s="53">
        <f>'BLK T EMERITUS ITIN'!$C$64</f>
        <v>28239</v>
      </c>
      <c r="K9" s="8">
        <f>'BLK T EMERITUS ITIN'!$G$64</f>
        <v>28281</v>
      </c>
      <c r="L9" s="8">
        <f>'BLK T EMERITUS ITIN'!$L$64</f>
        <v>0</v>
      </c>
      <c r="M9" s="8">
        <f>'BLK T EMERITUS ITIN'!$S$64</f>
        <v>0</v>
      </c>
      <c r="N9" s="581">
        <f>'BLK T EMERITUS ITIN'!$M$64</f>
        <v>0.17629629629629637</v>
      </c>
      <c r="P9" s="60"/>
      <c r="R9" s="53">
        <f>'BLK T EMERITUS ITIN'!$V$39</f>
        <v>0</v>
      </c>
      <c r="S9" s="8">
        <f>'BLK T EMERITUS ITIN'!$V$40</f>
        <v>28590</v>
      </c>
      <c r="T9" s="8">
        <f>'BLK T EMERITUS ITIN'!$V$41</f>
        <v>28239</v>
      </c>
      <c r="U9" s="8">
        <f>'BLK T EMERITUS ITIN'!$V$44</f>
        <v>7</v>
      </c>
      <c r="V9" s="8">
        <f>'BLK T EMERITUS ITIN'!$V$42</f>
        <v>24</v>
      </c>
      <c r="W9" s="8">
        <f>'BLK T EMERITUS ITIN'!$V$43</f>
        <v>11</v>
      </c>
      <c r="X9" s="8">
        <f>'BLK T EMERITUS ITIN'!$V$46</f>
        <v>141</v>
      </c>
      <c r="Y9" s="8">
        <f>'BLK T EMERITUS ITIN'!$V$47</f>
        <v>0</v>
      </c>
      <c r="Z9" s="8">
        <f>'BLK T EMERITUS ITIN'!$V$48</f>
        <v>168</v>
      </c>
      <c r="AA9" s="8">
        <f>'BLK T EMERITUS ITIN'!$V$49</f>
        <v>0</v>
      </c>
      <c r="AB9" s="8">
        <f>'BLK T EMERITUS ITIN'!$V$50</f>
        <v>0</v>
      </c>
      <c r="AC9" s="8">
        <f>'BLK T EMERITUS ITIN'!$V$51</f>
        <v>0</v>
      </c>
      <c r="AD9" s="8">
        <f>'BLK T EMERITUS ITIN'!V$52+'BLK T EMERITUS ITIN'!V$53</f>
        <v>0</v>
      </c>
      <c r="AE9" s="54">
        <f t="shared" si="0"/>
        <v>0</v>
      </c>
    </row>
    <row r="10" spans="1:32" x14ac:dyDescent="0.25">
      <c r="A10" s="219">
        <v>4</v>
      </c>
      <c r="B10" s="243" t="s">
        <v>477</v>
      </c>
      <c r="C10" s="426" t="s">
        <v>439</v>
      </c>
      <c r="D10" s="239" t="s">
        <v>423</v>
      </c>
      <c r="E10" s="63">
        <f>VLOOKUP($A:$A,'COGS NEW TEMPLATE'!$A:$G,5,FALSE)</f>
        <v>0</v>
      </c>
      <c r="F10" s="63">
        <f>VLOOKUP($A:$A,'COGS NEW TEMPLATE'!$A:$G,6,FALSE)</f>
        <v>0</v>
      </c>
      <c r="G10" s="63">
        <f>VLOOKUP($A:$A,'COGS NEW TEMPLATE'!$A:$G,7,FALSE)</f>
        <v>7.38</v>
      </c>
      <c r="H10" s="64">
        <f t="shared" si="1"/>
        <v>7.38</v>
      </c>
      <c r="J10" s="53">
        <f>'TANK TOP'!$C$64</f>
        <v>4001</v>
      </c>
      <c r="K10" s="8">
        <f>'TANK TOP'!$G$64</f>
        <v>4019</v>
      </c>
      <c r="L10" s="8">
        <f>'TANK TOP'!$L$64</f>
        <v>0</v>
      </c>
      <c r="M10" s="8">
        <f>'TANK TOP'!$S$64</f>
        <v>0</v>
      </c>
      <c r="N10" s="581">
        <f>'TANK TOP'!$M$64</f>
        <v>2.5555555555555571E-2</v>
      </c>
      <c r="P10" s="60"/>
      <c r="R10" s="53">
        <f>'TANK TOP'!$V$39</f>
        <v>0</v>
      </c>
      <c r="S10" s="8">
        <f>'TANK TOP'!$V$40</f>
        <v>4179</v>
      </c>
      <c r="T10" s="8">
        <f>'TANK TOP'!$V$41</f>
        <v>4001</v>
      </c>
      <c r="U10" s="8">
        <f>'TANK TOP'!$V$44</f>
        <v>1</v>
      </c>
      <c r="V10" s="8">
        <f>'TANK TOP'!$V$42</f>
        <v>15</v>
      </c>
      <c r="W10" s="8">
        <f>'TANK TOP'!$V$43</f>
        <v>2</v>
      </c>
      <c r="X10" s="8">
        <f>'TANK TOP'!$V$46</f>
        <v>8</v>
      </c>
      <c r="Y10" s="8">
        <f>'TANK TOP'!$V$47</f>
        <v>0</v>
      </c>
      <c r="Z10" s="8">
        <f>'TANK TOP'!$V$48</f>
        <v>152</v>
      </c>
      <c r="AA10" s="8">
        <f>'TANK TOP'!$V$49</f>
        <v>0</v>
      </c>
      <c r="AB10" s="8">
        <f>'TANK TOP'!$V$50</f>
        <v>0</v>
      </c>
      <c r="AC10" s="8">
        <f>'TANK TOP'!$V$51</f>
        <v>0</v>
      </c>
      <c r="AD10" s="8">
        <f>'TANK TOP'!V$52+'TANK TOP'!V$53</f>
        <v>0</v>
      </c>
      <c r="AE10" s="54">
        <f t="shared" si="0"/>
        <v>0</v>
      </c>
    </row>
    <row r="11" spans="1:32" x14ac:dyDescent="0.25">
      <c r="A11" s="219">
        <v>5</v>
      </c>
      <c r="B11" s="243" t="s">
        <v>417</v>
      </c>
      <c r="C11" s="426" t="s">
        <v>411</v>
      </c>
      <c r="D11" s="239" t="s">
        <v>437</v>
      </c>
      <c r="E11" s="63">
        <f>VLOOKUP($A:$A,'COGS NEW TEMPLATE'!$A:$G,5,FALSE)</f>
        <v>0</v>
      </c>
      <c r="F11" s="63">
        <f>VLOOKUP($A:$A,'COGS NEW TEMPLATE'!$A:$G,6,FALSE)</f>
        <v>0</v>
      </c>
      <c r="G11" s="63">
        <f>VLOOKUP($A:$A,'COGS NEW TEMPLATE'!$A:$G,7,FALSE)</f>
        <v>9.77</v>
      </c>
      <c r="H11" s="64">
        <f t="shared" si="1"/>
        <v>9.77</v>
      </c>
      <c r="J11" s="53">
        <f>'LADIES CROP TOP'!$C$64</f>
        <v>3160</v>
      </c>
      <c r="K11" s="8">
        <f>'LADIES CROP TOP'!$G$64</f>
        <v>3167</v>
      </c>
      <c r="L11" s="8">
        <f>'LADIES CROP TOP'!$L$64</f>
        <v>0</v>
      </c>
      <c r="M11" s="8">
        <f>'LADIES CROP TOP'!$S$64</f>
        <v>0</v>
      </c>
      <c r="N11" s="581">
        <f>'LADIES CROP TOP'!$M$64</f>
        <v>1.9629629629629639E-2</v>
      </c>
      <c r="P11" s="60"/>
      <c r="R11" s="53">
        <f>'LADIES CROP TOP'!$V$39</f>
        <v>0</v>
      </c>
      <c r="S11" s="8">
        <f>'LADIES CROP TOP'!$V$40</f>
        <v>3156</v>
      </c>
      <c r="T11" s="8">
        <f>'LADIES CROP TOP'!$V$41</f>
        <v>3160</v>
      </c>
      <c r="U11" s="8">
        <f>'LADIES CROP TOP'!$V$44</f>
        <v>0</v>
      </c>
      <c r="V11" s="8">
        <f>'LADIES CROP TOP'!$V$42</f>
        <v>2</v>
      </c>
      <c r="W11" s="8">
        <f>'LADIES CROP TOP'!$V$43</f>
        <v>5</v>
      </c>
      <c r="X11" s="8">
        <f>'LADIES CROP TOP'!$V$46</f>
        <v>-11</v>
      </c>
      <c r="Y11" s="8">
        <f>'LADIES CROP TOP'!$V$47</f>
        <v>0</v>
      </c>
      <c r="Z11" s="8">
        <f>'LADIES CROP TOP'!$V$48</f>
        <v>0</v>
      </c>
      <c r="AA11" s="8">
        <f>'LADIES CROP TOP'!$V$49</f>
        <v>0</v>
      </c>
      <c r="AB11" s="8">
        <f>'LADIES CROP TOP'!$V$50</f>
        <v>0</v>
      </c>
      <c r="AC11" s="8">
        <f>'LADIES CROP TOP'!$V$51</f>
        <v>0</v>
      </c>
      <c r="AD11" s="8">
        <f>'LADIES CROP TOP'!V$52+'LADIES CROP TOP'!V$53</f>
        <v>0</v>
      </c>
      <c r="AE11" s="54">
        <f t="shared" si="0"/>
        <v>0</v>
      </c>
    </row>
    <row r="12" spans="1:32" x14ac:dyDescent="0.25">
      <c r="A12" s="219">
        <v>6</v>
      </c>
      <c r="B12" s="243" t="s">
        <v>468</v>
      </c>
      <c r="C12" s="426" t="s">
        <v>469</v>
      </c>
      <c r="D12" s="239" t="s">
        <v>423</v>
      </c>
      <c r="E12" s="63">
        <f>VLOOKUP($A:$A,'COGS NEW TEMPLATE'!$A:$G,5,FALSE)</f>
        <v>0</v>
      </c>
      <c r="F12" s="63">
        <f>VLOOKUP($A:$A,'COGS NEW TEMPLATE'!$A:$G,6,FALSE)</f>
        <v>0</v>
      </c>
      <c r="G12" s="63">
        <f>VLOOKUP($A:$A,'COGS NEW TEMPLATE'!$A:$G,7,FALSE)</f>
        <v>12.29</v>
      </c>
      <c r="H12" s="64">
        <f t="shared" si="1"/>
        <v>12.29</v>
      </c>
      <c r="J12" s="53">
        <f>'LADIES RAGLAN '!$C$64</f>
        <v>2939</v>
      </c>
      <c r="K12" s="8">
        <f>'LADIES RAGLAN '!$G$64</f>
        <v>2959</v>
      </c>
      <c r="L12" s="8">
        <f>'LADIES RAGLAN '!$L$64</f>
        <v>0</v>
      </c>
      <c r="M12" s="8">
        <f>'LADIES RAGLAN '!$S$64</f>
        <v>242</v>
      </c>
      <c r="N12" s="581">
        <f>'LADIES RAGLAN '!$M$64</f>
        <v>1.8888888888888896E-2</v>
      </c>
      <c r="P12" s="60"/>
      <c r="R12" s="53">
        <f>'LADIES RAGLAN '!$V$39</f>
        <v>0</v>
      </c>
      <c r="S12" s="8">
        <f>'LADIES RAGLAN '!$V$40</f>
        <v>3307</v>
      </c>
      <c r="T12" s="8">
        <f>'LADIES RAGLAN '!$V$41</f>
        <v>2939</v>
      </c>
      <c r="U12" s="8">
        <f>'LADIES RAGLAN '!$V$44</f>
        <v>1</v>
      </c>
      <c r="V12" s="8">
        <f>'LADIES RAGLAN '!$V$42</f>
        <v>15</v>
      </c>
      <c r="W12" s="8">
        <f>'LADIES RAGLAN '!$V$43</f>
        <v>4</v>
      </c>
      <c r="X12" s="8">
        <f>'LADIES RAGLAN '!$V$46</f>
        <v>6</v>
      </c>
      <c r="Y12" s="8">
        <f>'LADIES RAGLAN '!$V$47</f>
        <v>0</v>
      </c>
      <c r="Z12" s="8">
        <f>'LADIES RAGLAN '!$V$48</f>
        <v>100</v>
      </c>
      <c r="AA12" s="8">
        <f>'LADIES RAGLAN '!$V$49</f>
        <v>0</v>
      </c>
      <c r="AB12" s="8">
        <f>'LADIES RAGLAN '!$V$50</f>
        <v>0</v>
      </c>
      <c r="AC12" s="8">
        <f>'LADIES RAGLAN '!$V$51</f>
        <v>0</v>
      </c>
      <c r="AD12" s="8">
        <f>'LADIES RAGLAN '!V$52+'LADIES RAGLAN '!V$53</f>
        <v>242</v>
      </c>
      <c r="AE12" s="54">
        <f t="shared" si="0"/>
        <v>242</v>
      </c>
    </row>
    <row r="13" spans="1:32" x14ac:dyDescent="0.25">
      <c r="A13" s="219">
        <v>7</v>
      </c>
      <c r="B13" s="243"/>
      <c r="C13" s="426"/>
      <c r="D13" s="239"/>
      <c r="E13" s="63">
        <f>VLOOKUP($A:$A,'COGS NEW TEMPLATE'!$A:$G,5,FALSE)</f>
        <v>0</v>
      </c>
      <c r="F13" s="63">
        <f>VLOOKUP($A:$A,'COGS NEW TEMPLATE'!$A:$G,6,FALSE)</f>
        <v>0</v>
      </c>
      <c r="G13" s="63">
        <f>VLOOKUP($A:$A,'COGS NEW TEMPLATE'!$A:$G,7,FALSE)</f>
        <v>0</v>
      </c>
      <c r="H13" s="64">
        <f t="shared" si="1"/>
        <v>0</v>
      </c>
      <c r="J13" s="53">
        <f>'7'!$C$64</f>
        <v>0</v>
      </c>
      <c r="K13" s="8">
        <f>'7'!$G$64</f>
        <v>0</v>
      </c>
      <c r="L13" s="8">
        <f>'7'!$L$64</f>
        <v>0</v>
      </c>
      <c r="M13" s="8">
        <f>'7'!$S$64</f>
        <v>0</v>
      </c>
      <c r="N13" s="581">
        <f>'7'!$M$64</f>
        <v>0</v>
      </c>
      <c r="P13" s="60"/>
      <c r="R13" s="53">
        <f>'7'!$V$39</f>
        <v>0</v>
      </c>
      <c r="S13" s="8">
        <f>'7'!$V$40</f>
        <v>0</v>
      </c>
      <c r="T13" s="8">
        <f>'7'!$V$41</f>
        <v>0</v>
      </c>
      <c r="U13" s="8">
        <f>'7'!$V$44</f>
        <v>0</v>
      </c>
      <c r="V13" s="8">
        <f>'7'!$V$42</f>
        <v>0</v>
      </c>
      <c r="W13" s="8">
        <f>'7'!$V$43</f>
        <v>0</v>
      </c>
      <c r="X13" s="8">
        <f>'7'!$V$46</f>
        <v>0</v>
      </c>
      <c r="Y13" s="8">
        <f>'7'!$V$47</f>
        <v>0</v>
      </c>
      <c r="Z13" s="8">
        <f>'7'!$V$48</f>
        <v>0</v>
      </c>
      <c r="AA13" s="8">
        <f>'7'!$V$49</f>
        <v>0</v>
      </c>
      <c r="AB13" s="8">
        <f>'7'!$V$50</f>
        <v>0</v>
      </c>
      <c r="AC13" s="8">
        <f>'7'!$V$51</f>
        <v>0</v>
      </c>
      <c r="AD13" s="8">
        <f>'7'!V$52+'7'!V$53</f>
        <v>0</v>
      </c>
      <c r="AE13" s="54">
        <f t="shared" si="0"/>
        <v>0</v>
      </c>
    </row>
    <row r="14" spans="1:32" x14ac:dyDescent="0.25">
      <c r="A14" s="219">
        <v>8</v>
      </c>
      <c r="B14" s="243" t="s">
        <v>418</v>
      </c>
      <c r="C14" s="426" t="s">
        <v>373</v>
      </c>
      <c r="D14" s="239" t="s">
        <v>374</v>
      </c>
      <c r="E14" s="63">
        <f>VLOOKUP($A:$A,'COGS NEW TEMPLATE'!$A:$G,5,FALSE)</f>
        <v>0</v>
      </c>
      <c r="F14" s="63">
        <f>VLOOKUP($A:$A,'COGS NEW TEMPLATE'!$A:$G,6,FALSE)</f>
        <v>0</v>
      </c>
      <c r="G14" s="63">
        <f>VLOOKUP($A:$A,'COGS NEW TEMPLATE'!$A:$G,7,FALSE)</f>
        <v>28.5</v>
      </c>
      <c r="H14" s="64">
        <f t="shared" si="1"/>
        <v>28.5</v>
      </c>
      <c r="J14" s="53">
        <f>'BATWING HOODY'!$C$64</f>
        <v>6179</v>
      </c>
      <c r="K14" s="8">
        <f>'BATWING HOODY'!$G$64</f>
        <v>6196</v>
      </c>
      <c r="L14" s="8">
        <f>'BATWING HOODY'!$L$64</f>
        <v>0</v>
      </c>
      <c r="M14" s="8">
        <f>'BATWING HOODY'!$S$69</f>
        <v>1093</v>
      </c>
      <c r="N14" s="581">
        <f>'BATWING HOODY'!$M$64</f>
        <v>9.7407407407407415E-2</v>
      </c>
      <c r="P14" s="60"/>
      <c r="R14" s="53">
        <f>'BATWING HOODY'!$V$44</f>
        <v>0</v>
      </c>
      <c r="S14" s="8">
        <f>'BATWING HOODY'!$V$45</f>
        <v>7225</v>
      </c>
      <c r="T14" s="8">
        <f>'BATWING HOODY'!$V$46</f>
        <v>6179</v>
      </c>
      <c r="U14" s="8">
        <f>'BATWING HOODY'!$V$49</f>
        <v>4</v>
      </c>
      <c r="V14" s="8">
        <f>'BATWING HOODY'!$V$47</f>
        <v>11</v>
      </c>
      <c r="W14" s="8">
        <f>'BATWING HOODY'!$V$48</f>
        <v>2</v>
      </c>
      <c r="X14" s="8">
        <f>'BATWING HOODY'!$V$51</f>
        <v>-64</v>
      </c>
      <c r="Y14" s="8">
        <f>'BATWING HOODY'!$V$52</f>
        <v>0</v>
      </c>
      <c r="Z14" s="8">
        <f>'BATWING HOODY'!$V$53</f>
        <v>0</v>
      </c>
      <c r="AA14" s="8">
        <f>'BATWING HOODY'!$V$54</f>
        <v>0</v>
      </c>
      <c r="AB14" s="8">
        <f>'BATWING HOODY'!$V$55</f>
        <v>0</v>
      </c>
      <c r="AC14" s="8">
        <f>'BATWING HOODY'!$V$56</f>
        <v>0</v>
      </c>
      <c r="AD14" s="8">
        <f>'BATWING HOODY'!V$57+'BATWING HOODY'!V$58</f>
        <v>1093</v>
      </c>
      <c r="AE14" s="54">
        <f t="shared" si="0"/>
        <v>1093</v>
      </c>
    </row>
    <row r="15" spans="1:32" x14ac:dyDescent="0.25">
      <c r="A15" s="219">
        <v>9</v>
      </c>
      <c r="B15" s="243" t="s">
        <v>416</v>
      </c>
      <c r="C15" s="426" t="s">
        <v>408</v>
      </c>
      <c r="D15" s="239" t="s">
        <v>423</v>
      </c>
      <c r="E15" s="63">
        <f>VLOOKUP($A:$A,'COGS NEW TEMPLATE'!$A:$G,5,FALSE)</f>
        <v>0</v>
      </c>
      <c r="F15" s="63">
        <f>VLOOKUP($A:$A,'COGS NEW TEMPLATE'!$A:$G,6,FALSE)</f>
        <v>0</v>
      </c>
      <c r="G15" s="63">
        <f>VLOOKUP($A:$A,'COGS NEW TEMPLATE'!$A:$G,7,FALSE)</f>
        <v>14.19</v>
      </c>
      <c r="H15" s="64">
        <f t="shared" si="1"/>
        <v>14.19</v>
      </c>
      <c r="J15" s="53">
        <f>'PO HOODY'!$C$64</f>
        <v>7347</v>
      </c>
      <c r="K15" s="8">
        <f>'PO HOODY'!$G$64</f>
        <v>7366</v>
      </c>
      <c r="L15" s="8">
        <f>'PO HOODY'!$L$64</f>
        <v>0</v>
      </c>
      <c r="M15" s="8">
        <f>'PO HOODY'!$S$64</f>
        <v>57</v>
      </c>
      <c r="N15" s="581">
        <f>'PO HOODY'!$M$64</f>
        <v>7.4074074074074112E-2</v>
      </c>
      <c r="P15" s="60"/>
      <c r="R15" s="53">
        <f>'PO HOODY'!$V$39</f>
        <v>0</v>
      </c>
      <c r="S15" s="8">
        <f>'PO HOODY'!$V$40</f>
        <v>7518</v>
      </c>
      <c r="T15" s="8">
        <f>'PO HOODY'!$V$41</f>
        <v>7347</v>
      </c>
      <c r="U15" s="8">
        <f>'PO HOODY'!$V$44</f>
        <v>3</v>
      </c>
      <c r="V15" s="8">
        <f>'PO HOODY'!$V$42</f>
        <v>8</v>
      </c>
      <c r="W15" s="8">
        <f>'PO HOODY'!$V$43</f>
        <v>8</v>
      </c>
      <c r="X15" s="8">
        <f>'PO HOODY'!$V$46</f>
        <v>54</v>
      </c>
      <c r="Y15" s="8">
        <f>'PO HOODY'!$V$47</f>
        <v>0</v>
      </c>
      <c r="Z15" s="8">
        <f>'PO HOODY'!$V$48</f>
        <v>41</v>
      </c>
      <c r="AA15" s="8">
        <f>'PO HOODY'!$V$49</f>
        <v>0</v>
      </c>
      <c r="AB15" s="8">
        <f>'PO HOODY'!$V$50</f>
        <v>0</v>
      </c>
      <c r="AC15" s="8">
        <f>'PO HOODY'!$V$51</f>
        <v>0</v>
      </c>
      <c r="AD15" s="8">
        <f>'PO HOODY'!V$52+'PO HOODY'!V$53</f>
        <v>57</v>
      </c>
      <c r="AE15" s="54">
        <f t="shared" si="0"/>
        <v>57</v>
      </c>
    </row>
    <row r="16" spans="1:32" x14ac:dyDescent="0.25">
      <c r="A16" s="219">
        <v>10</v>
      </c>
      <c r="B16" s="243" t="s">
        <v>412</v>
      </c>
      <c r="C16" s="426" t="s">
        <v>488</v>
      </c>
      <c r="D16" s="239" t="s">
        <v>423</v>
      </c>
      <c r="E16" s="63">
        <f>VLOOKUP($A:$A,'COGS NEW TEMPLATE'!$A:$G,5,FALSE)</f>
        <v>5.5</v>
      </c>
      <c r="F16" s="63">
        <f>VLOOKUP($A:$A,'COGS NEW TEMPLATE'!$A:$G,6,FALSE)</f>
        <v>0</v>
      </c>
      <c r="G16" s="63">
        <f>VLOOKUP($A:$A,'COGS NEW TEMPLATE'!$A:$G,7,FALSE)</f>
        <v>0</v>
      </c>
      <c r="H16" s="64">
        <f t="shared" si="1"/>
        <v>5.5</v>
      </c>
      <c r="J16" s="53">
        <f>'SHORTS BLK'!$C$64</f>
        <v>6578</v>
      </c>
      <c r="K16" s="8">
        <f>'SHORTS BLK'!$G$64</f>
        <v>6586</v>
      </c>
      <c r="L16" s="8">
        <f>'SHORTS BLK'!$L$64</f>
        <v>0</v>
      </c>
      <c r="M16" s="8">
        <f>'SHORTS BLK'!$S$64</f>
        <v>706</v>
      </c>
      <c r="N16" s="581">
        <f>'SHORTS BLK'!$M$64</f>
        <v>3.6666666666666681E-2</v>
      </c>
      <c r="P16" s="60"/>
      <c r="R16" s="53">
        <f>'SHORTS BLK'!$V$39</f>
        <v>0</v>
      </c>
      <c r="S16" s="8">
        <f>'SHORTS BLK'!$V$40</f>
        <v>7476</v>
      </c>
      <c r="T16" s="8">
        <f>'SHORTS BLK'!$V$41</f>
        <v>6578</v>
      </c>
      <c r="U16" s="8">
        <f>'SHORTS BLK'!$V$44</f>
        <v>4</v>
      </c>
      <c r="V16" s="8">
        <f>'SHORTS BLK'!$V$42</f>
        <v>2</v>
      </c>
      <c r="W16" s="8">
        <f>'SHORTS BLK'!$V$43</f>
        <v>2</v>
      </c>
      <c r="X16" s="8">
        <f>'SHORTS BLK'!$V$46</f>
        <v>15</v>
      </c>
      <c r="Y16" s="8">
        <f>'SHORTS BLK'!$V$47</f>
        <v>0</v>
      </c>
      <c r="Z16" s="8">
        <f>'SHORTS BLK'!$V$48</f>
        <v>169</v>
      </c>
      <c r="AA16" s="8">
        <f>'SHORTS BLK'!$V$49</f>
        <v>0</v>
      </c>
      <c r="AB16" s="8">
        <f>'SHORTS BLK'!$V$50</f>
        <v>0</v>
      </c>
      <c r="AC16" s="8">
        <f>'SHORTS BLK'!$V$51</f>
        <v>0</v>
      </c>
      <c r="AD16" s="8">
        <f>'SHORTS BLK'!V$52+'SHORTS BLK'!V$53</f>
        <v>706</v>
      </c>
      <c r="AE16" s="54">
        <f t="shared" si="0"/>
        <v>706</v>
      </c>
    </row>
    <row r="17" spans="1:31" x14ac:dyDescent="0.25">
      <c r="A17" s="219">
        <v>11</v>
      </c>
      <c r="B17" s="243" t="s">
        <v>457</v>
      </c>
      <c r="C17" s="426" t="s">
        <v>436</v>
      </c>
      <c r="D17" s="239" t="s">
        <v>437</v>
      </c>
      <c r="E17" s="63">
        <f>VLOOKUP($A:$A,'COGS NEW TEMPLATE'!$A:$G,5,FALSE)</f>
        <v>0</v>
      </c>
      <c r="F17" s="63">
        <f>VLOOKUP($A:$A,'COGS NEW TEMPLATE'!$A:$G,6,FALSE)</f>
        <v>0</v>
      </c>
      <c r="G17" s="63">
        <f>VLOOKUP($A:$A,'COGS NEW TEMPLATE'!$A:$G,7,FALSE)</f>
        <v>12.15</v>
      </c>
      <c r="H17" s="64">
        <f t="shared" si="1"/>
        <v>12.15</v>
      </c>
      <c r="J17" s="53">
        <f>'TIE DYE T'!$C$64</f>
        <v>2356</v>
      </c>
      <c r="K17" s="8">
        <f>'TIE DYE T'!$G$64</f>
        <v>2357</v>
      </c>
      <c r="L17" s="8">
        <f>'TIE DYE T'!$L$64</f>
        <v>0</v>
      </c>
      <c r="M17" s="8">
        <f>'TIE DYE T'!$S$64</f>
        <v>19</v>
      </c>
      <c r="N17" s="581">
        <f>'TIE DYE T'!$M$64</f>
        <v>1.6796296296296302E-2</v>
      </c>
      <c r="P17" s="60"/>
      <c r="R17" s="53">
        <f>'TIE DYE T'!$V$39</f>
        <v>0</v>
      </c>
      <c r="S17" s="8">
        <f>'TIE DYE T'!$V$40</f>
        <v>2407</v>
      </c>
      <c r="T17" s="8">
        <f>'TIE DYE T'!$V$41</f>
        <v>2356</v>
      </c>
      <c r="U17" s="8">
        <f>'TIE DYE T'!$V$44</f>
        <v>0</v>
      </c>
      <c r="V17" s="8">
        <f>'TIE DYE T'!$V$42</f>
        <v>1</v>
      </c>
      <c r="W17" s="8">
        <f>'TIE DYE T'!$V$43</f>
        <v>0</v>
      </c>
      <c r="X17" s="8">
        <f>'TIE DYE T'!$V$46</f>
        <v>31</v>
      </c>
      <c r="Y17" s="8">
        <f>'TIE DYE T'!$V$47</f>
        <v>0</v>
      </c>
      <c r="Z17" s="8">
        <f>'TIE DYE T'!$V$48</f>
        <v>0</v>
      </c>
      <c r="AA17" s="8">
        <f>'TIE DYE T'!$V$49</f>
        <v>0</v>
      </c>
      <c r="AB17" s="8">
        <f>'TIE DYE T'!$V$50</f>
        <v>0</v>
      </c>
      <c r="AC17" s="8">
        <f>'TIE DYE T'!$V$51</f>
        <v>0</v>
      </c>
      <c r="AD17" s="8">
        <f>'TIE DYE T'!V$52+'TIE DYE T'!V$53</f>
        <v>19</v>
      </c>
      <c r="AE17" s="54">
        <f t="shared" si="0"/>
        <v>19</v>
      </c>
    </row>
    <row r="18" spans="1:31" x14ac:dyDescent="0.25">
      <c r="A18" s="219">
        <v>12</v>
      </c>
      <c r="B18" s="243" t="s">
        <v>456</v>
      </c>
      <c r="C18" s="426" t="s">
        <v>447</v>
      </c>
      <c r="D18" s="239" t="s">
        <v>455</v>
      </c>
      <c r="E18" s="63">
        <f>VLOOKUP($A:$A,'COGS NEW TEMPLATE'!$A:$G,5,FALSE)</f>
        <v>0</v>
      </c>
      <c r="F18" s="63">
        <f>VLOOKUP($A:$A,'COGS NEW TEMPLATE'!$A:$G,6,FALSE)</f>
        <v>0</v>
      </c>
      <c r="G18" s="63">
        <f>VLOOKUP($A:$A,'COGS NEW TEMPLATE'!$A:$G,7,FALSE)</f>
        <v>8.7100000000000009</v>
      </c>
      <c r="H18" s="64">
        <f t="shared" si="1"/>
        <v>8.7100000000000009</v>
      </c>
      <c r="J18" s="53">
        <f>'CRYSTAL WASHED T'!$C$64</f>
        <v>6264</v>
      </c>
      <c r="K18" s="8">
        <f>'CRYSTAL WASHED T'!$G$64</f>
        <v>6276</v>
      </c>
      <c r="L18" s="8">
        <f>'CRYSTAL WASHED T'!$L$64</f>
        <v>0</v>
      </c>
      <c r="M18" s="8">
        <f>'CRYSTAL WASHED T'!$S$64</f>
        <v>0</v>
      </c>
      <c r="N18" s="581">
        <f>'CRYSTAL WASHED T'!$M$64</f>
        <v>4.7407407407407426E-2</v>
      </c>
      <c r="P18" s="60"/>
      <c r="R18" s="53">
        <f>'CRYSTAL WASHED T'!$V$39</f>
        <v>0</v>
      </c>
      <c r="S18" s="8">
        <f>'CRYSTAL WASHED T'!$V$40</f>
        <v>6667</v>
      </c>
      <c r="T18" s="8">
        <f>'CRYSTAL WASHED T'!$V$41</f>
        <v>6264</v>
      </c>
      <c r="U18" s="8">
        <f>'CRYSTAL WASHED T'!$V$44</f>
        <v>0</v>
      </c>
      <c r="V18" s="8">
        <f>'CRYSTAL WASHED T'!$V$42</f>
        <v>5</v>
      </c>
      <c r="W18" s="8">
        <f>'CRYSTAL WASHED T'!$V$43</f>
        <v>7</v>
      </c>
      <c r="X18" s="8">
        <f>'CRYSTAL WASHED T'!$V$46</f>
        <v>58</v>
      </c>
      <c r="Y18" s="8">
        <f>'CRYSTAL WASHED T'!$V$47</f>
        <v>0</v>
      </c>
      <c r="Z18" s="8">
        <f>'CRYSTAL WASHED T'!$V$48</f>
        <v>0</v>
      </c>
      <c r="AA18" s="8">
        <f>'CRYSTAL WASHED T'!$V$49</f>
        <v>0</v>
      </c>
      <c r="AB18" s="8">
        <f>'CRYSTAL WASHED T'!$V$50</f>
        <v>333</v>
      </c>
      <c r="AC18" s="8">
        <f>'CRYSTAL WASHED T'!$V$51</f>
        <v>0</v>
      </c>
      <c r="AD18" s="8">
        <f>'CRYSTAL WASHED T'!V$52+'CRYSTAL WASHED T'!V$53</f>
        <v>0</v>
      </c>
      <c r="AE18" s="54">
        <f t="shared" si="0"/>
        <v>0</v>
      </c>
    </row>
    <row r="19" spans="1:31" x14ac:dyDescent="0.25">
      <c r="A19" s="219">
        <v>13</v>
      </c>
      <c r="B19" s="243" t="s">
        <v>485</v>
      </c>
      <c r="C19" s="426" t="s">
        <v>451</v>
      </c>
      <c r="D19" s="239" t="s">
        <v>455</v>
      </c>
      <c r="E19" s="63">
        <f>VLOOKUP($A:$A,'COGS NEW TEMPLATE'!$A:$G,5,FALSE)</f>
        <v>0</v>
      </c>
      <c r="F19" s="63">
        <f>VLOOKUP($A:$A,'COGS NEW TEMPLATE'!$A:$G,6,FALSE)</f>
        <v>0</v>
      </c>
      <c r="G19" s="63">
        <f>VLOOKUP($A:$A,'COGS NEW TEMPLATE'!$A:$G,7,FALSE)</f>
        <v>11.15</v>
      </c>
      <c r="H19" s="64">
        <f t="shared" si="1"/>
        <v>11.15</v>
      </c>
      <c r="J19" s="53">
        <f>'OIL WASHED T'!$C$64</f>
        <v>2274</v>
      </c>
      <c r="K19" s="8">
        <f>'OIL WASHED T'!$G$64</f>
        <v>2293</v>
      </c>
      <c r="L19" s="8">
        <f>'OIL WASHED T'!$L$64</f>
        <v>0</v>
      </c>
      <c r="M19" s="8">
        <f>'OIL WASHED T'!$S$64</f>
        <v>431</v>
      </c>
      <c r="N19" s="581">
        <f>'OIL WASHED T'!$M$64</f>
        <v>1.6666666666666673E-2</v>
      </c>
      <c r="P19" s="60"/>
      <c r="R19" s="53">
        <f>'OIL WASHED T'!$V$39</f>
        <v>0</v>
      </c>
      <c r="S19" s="8">
        <f>'OIL WASHED T'!$V$40</f>
        <v>2717</v>
      </c>
      <c r="T19" s="8">
        <f>'OIL WASHED T'!$V$41</f>
        <v>2274</v>
      </c>
      <c r="U19" s="8">
        <f>'OIL WASHED T'!$V$44</f>
        <v>0</v>
      </c>
      <c r="V19" s="8">
        <f>'OIL WASHED T'!$V$42</f>
        <v>15</v>
      </c>
      <c r="W19" s="8">
        <f>'OIL WASHED T'!$V$43</f>
        <v>4</v>
      </c>
      <c r="X19" s="8">
        <f>'OIL WASHED T'!$V$46</f>
        <v>-7</v>
      </c>
      <c r="Y19" s="8">
        <f>'OIL WASHED T'!$V$47</f>
        <v>0</v>
      </c>
      <c r="Z19" s="8">
        <f>'OIL WASHED T'!$V$48</f>
        <v>0</v>
      </c>
      <c r="AA19" s="8">
        <f>'OIL WASHED T'!$V$49</f>
        <v>0</v>
      </c>
      <c r="AB19" s="8">
        <f>'OIL WASHED T'!$V$50</f>
        <v>0</v>
      </c>
      <c r="AC19" s="8">
        <f>'OIL WASHED T'!$V$51</f>
        <v>0</v>
      </c>
      <c r="AD19" s="8">
        <f>'OIL WASHED T'!V$52+'OIL WASHED T'!V$53</f>
        <v>431</v>
      </c>
      <c r="AE19" s="54">
        <f t="shared" si="0"/>
        <v>431</v>
      </c>
    </row>
    <row r="20" spans="1:31" x14ac:dyDescent="0.25">
      <c r="A20" s="219">
        <v>14</v>
      </c>
      <c r="B20" s="243" t="s">
        <v>487</v>
      </c>
      <c r="C20" s="426" t="s">
        <v>490</v>
      </c>
      <c r="D20" s="239" t="s">
        <v>423</v>
      </c>
      <c r="E20" s="63">
        <f>VLOOKUP($A:$A,'COGS NEW TEMPLATE'!$A:$G,5,FALSE)</f>
        <v>0</v>
      </c>
      <c r="F20" s="63">
        <f>VLOOKUP($A:$A,'COGS NEW TEMPLATE'!$A:$G,6,FALSE)</f>
        <v>0</v>
      </c>
      <c r="G20" s="63">
        <f>VLOOKUP($A:$A,'COGS NEW TEMPLATE'!$A:$G,7,FALSE)</f>
        <v>12.19</v>
      </c>
      <c r="H20" s="64">
        <f t="shared" si="1"/>
        <v>12.19</v>
      </c>
      <c r="J20" s="53">
        <f>'SHORTS RED'!$C$64</f>
        <v>566</v>
      </c>
      <c r="K20" s="8">
        <f>'SHORTS RED'!$G$64</f>
        <v>566</v>
      </c>
      <c r="L20" s="8">
        <f>'SHORTS RED'!$L$64</f>
        <v>0</v>
      </c>
      <c r="M20" s="8">
        <f>'SHORTS RED'!$S$64</f>
        <v>0</v>
      </c>
      <c r="N20" s="581">
        <f>'SHORTS RED'!$M$64</f>
        <v>3.7037037037037043E-3</v>
      </c>
      <c r="P20" s="60"/>
      <c r="R20" s="53">
        <f>'SHORTS RED'!$V$39</f>
        <v>0</v>
      </c>
      <c r="S20" s="8">
        <f>'SHORTS RED'!$V$40</f>
        <v>574</v>
      </c>
      <c r="T20" s="8">
        <f>'SHORTS RED'!$V$41</f>
        <v>566</v>
      </c>
      <c r="U20" s="8">
        <f>'SHORTS RED'!$V$44</f>
        <v>0</v>
      </c>
      <c r="V20" s="8">
        <f>'SHORTS RED'!$V$42</f>
        <v>0</v>
      </c>
      <c r="W20" s="8">
        <f>'SHORTS RED'!$V$43</f>
        <v>0</v>
      </c>
      <c r="X20" s="8">
        <f>'SHORTS RED'!$V$46</f>
        <v>8</v>
      </c>
      <c r="Y20" s="8">
        <f>'SHORTS RED'!$V$47</f>
        <v>0</v>
      </c>
      <c r="Z20" s="8">
        <f>'SHORTS RED'!$V$48</f>
        <v>0</v>
      </c>
      <c r="AA20" s="8">
        <f>'SHORTS RED'!$V$49</f>
        <v>0</v>
      </c>
      <c r="AB20" s="8">
        <f>'SHORTS RED'!$V$50</f>
        <v>0</v>
      </c>
      <c r="AC20" s="8">
        <f>'SHORTS RED'!$V$51</f>
        <v>0</v>
      </c>
      <c r="AD20" s="8">
        <f>'SHORTS RED'!V$52+'SHORTS RED'!V$53</f>
        <v>0</v>
      </c>
      <c r="AE20" s="54">
        <f t="shared" si="0"/>
        <v>0</v>
      </c>
    </row>
    <row r="21" spans="1:31" x14ac:dyDescent="0.25">
      <c r="A21" s="219">
        <v>15</v>
      </c>
      <c r="B21" s="243" t="s">
        <v>518</v>
      </c>
      <c r="C21" s="426" t="s">
        <v>460</v>
      </c>
      <c r="D21" s="239" t="s">
        <v>455</v>
      </c>
      <c r="E21" s="63">
        <f>VLOOKUP($A:$A,'COGS NEW TEMPLATE'!$A:$G,5,FALSE)</f>
        <v>0</v>
      </c>
      <c r="F21" s="63">
        <f>VLOOKUP($A:$A,'COGS NEW TEMPLATE'!$A:$G,6,FALSE)</f>
        <v>0</v>
      </c>
      <c r="G21" s="63">
        <f>VLOOKUP($A:$A,'COGS NEW TEMPLATE'!$A:$G,7,FALSE)</f>
        <v>6.2</v>
      </c>
      <c r="H21" s="64">
        <f t="shared" si="1"/>
        <v>6.2</v>
      </c>
      <c r="J21" s="53">
        <f>TAMPA!$C$64</f>
        <v>776</v>
      </c>
      <c r="K21" s="8">
        <f>TAMPA!$G$64</f>
        <v>788</v>
      </c>
      <c r="L21" s="8">
        <f>TAMPA!$L$64</f>
        <v>0</v>
      </c>
      <c r="M21" s="8">
        <f>TAMPA!$S$64</f>
        <v>0</v>
      </c>
      <c r="N21" s="581">
        <f>TAMPA!$M$64</f>
        <v>4.4444444444444444E-3</v>
      </c>
      <c r="P21" s="60"/>
      <c r="R21" s="53">
        <f>TAMPA!$V$39</f>
        <v>0</v>
      </c>
      <c r="S21" s="8">
        <f>TAMPA!$V$40</f>
        <v>788</v>
      </c>
      <c r="T21" s="8">
        <f>TAMPA!$V$41</f>
        <v>776</v>
      </c>
      <c r="U21" s="8">
        <f>TAMPA!$V$44</f>
        <v>0</v>
      </c>
      <c r="V21" s="8">
        <f>TAMPA!$V$42</f>
        <v>12</v>
      </c>
      <c r="W21" s="8">
        <f>TAMPA!$V$43</f>
        <v>0</v>
      </c>
      <c r="X21" s="8">
        <f>TAMPA!$V$46</f>
        <v>0</v>
      </c>
      <c r="Y21" s="8">
        <f>TAMPA!$V$47</f>
        <v>0</v>
      </c>
      <c r="Z21" s="8">
        <f>TAMPA!$V$48</f>
        <v>0</v>
      </c>
      <c r="AA21" s="8">
        <f>TAMPA!$V$49</f>
        <v>0</v>
      </c>
      <c r="AB21" s="8">
        <f>TAMPA!$V$50</f>
        <v>0</v>
      </c>
      <c r="AC21" s="8">
        <f>TAMPA!$V$51</f>
        <v>0</v>
      </c>
      <c r="AD21" s="8">
        <f>TAMPA!V$52+TAMPA!V$53</f>
        <v>0</v>
      </c>
      <c r="AE21" s="54">
        <f t="shared" si="0"/>
        <v>0</v>
      </c>
    </row>
    <row r="22" spans="1:31" x14ac:dyDescent="0.25">
      <c r="A22" s="219">
        <v>16</v>
      </c>
      <c r="B22" s="243" t="s">
        <v>519</v>
      </c>
      <c r="C22" s="426" t="s">
        <v>461</v>
      </c>
      <c r="D22" s="239" t="s">
        <v>423</v>
      </c>
      <c r="E22" s="63">
        <f>VLOOKUP($A:$A,'COGS NEW TEMPLATE'!$A:$G,5,FALSE)</f>
        <v>0</v>
      </c>
      <c r="F22" s="63">
        <f>VLOOKUP($A:$A,'COGS NEW TEMPLATE'!$A:$G,6,FALSE)</f>
        <v>0</v>
      </c>
      <c r="G22" s="63">
        <f>VLOOKUP($A:$A,'COGS NEW TEMPLATE'!$A:$G,7,FALSE)</f>
        <v>5.7</v>
      </c>
      <c r="H22" s="64">
        <f t="shared" si="1"/>
        <v>5.7</v>
      </c>
      <c r="J22" s="53">
        <f>PHILLY!$C$64</f>
        <v>973</v>
      </c>
      <c r="K22" s="8">
        <f>PHILLY!$G$64</f>
        <v>982</v>
      </c>
      <c r="L22" s="8">
        <f>PHILLY!$L$64</f>
        <v>0</v>
      </c>
      <c r="M22" s="8">
        <f>PHILLY!$S$64</f>
        <v>0</v>
      </c>
      <c r="N22" s="581">
        <f>PHILLY!$M$64</f>
        <v>4.8148148148148152E-3</v>
      </c>
      <c r="P22" s="60"/>
      <c r="R22" s="53">
        <f>PHILLY!$V$39</f>
        <v>0</v>
      </c>
      <c r="S22" s="8">
        <f>PHILLY!$V$40</f>
        <v>1087</v>
      </c>
      <c r="T22" s="8">
        <f>PHILLY!$V$41</f>
        <v>973</v>
      </c>
      <c r="U22" s="8">
        <f>PHILLY!$V$44</f>
        <v>0</v>
      </c>
      <c r="V22" s="8">
        <f>PHILLY!$V$42</f>
        <v>9</v>
      </c>
      <c r="W22" s="8">
        <f>PHILLY!$V$43</f>
        <v>0</v>
      </c>
      <c r="X22" s="8">
        <f>PHILLY!$V$46</f>
        <v>0</v>
      </c>
      <c r="Y22" s="8">
        <f>PHILLY!$V$47</f>
        <v>0</v>
      </c>
      <c r="Z22" s="8">
        <f>PHILLY!$V$48</f>
        <v>96</v>
      </c>
      <c r="AA22" s="8">
        <f>PHILLY!$V$49</f>
        <v>0</v>
      </c>
      <c r="AB22" s="8">
        <f>PHILLY!$V$50</f>
        <v>0</v>
      </c>
      <c r="AC22" s="8">
        <f>PHILLY!$V$51</f>
        <v>0</v>
      </c>
      <c r="AD22" s="8">
        <f>PHILLY!V$52+PHILLY!V$53</f>
        <v>9</v>
      </c>
      <c r="AE22" s="54">
        <f t="shared" si="0"/>
        <v>9</v>
      </c>
    </row>
    <row r="23" spans="1:31" x14ac:dyDescent="0.25">
      <c r="A23" s="219">
        <v>17</v>
      </c>
      <c r="B23" s="243" t="s">
        <v>520</v>
      </c>
      <c r="C23" s="426" t="s">
        <v>462</v>
      </c>
      <c r="D23" s="239" t="s">
        <v>423</v>
      </c>
      <c r="E23" s="63">
        <f>VLOOKUP($A:$A,'COGS NEW TEMPLATE'!$A:$G,5,FALSE)</f>
        <v>0</v>
      </c>
      <c r="F23" s="63">
        <f>VLOOKUP($A:$A,'COGS NEW TEMPLATE'!$A:$G,6,FALSE)</f>
        <v>0</v>
      </c>
      <c r="G23" s="63">
        <f>VLOOKUP($A:$A,'COGS NEW TEMPLATE'!$A:$G,7,FALSE)</f>
        <v>5.7</v>
      </c>
      <c r="H23" s="64">
        <f t="shared" si="1"/>
        <v>5.7</v>
      </c>
      <c r="J23" s="53">
        <f>BOSTON!$C$64</f>
        <v>897</v>
      </c>
      <c r="K23" s="8">
        <f>BOSTON!$G$64</f>
        <v>906</v>
      </c>
      <c r="L23" s="8">
        <f>BOSTON!$L$64</f>
        <v>0</v>
      </c>
      <c r="M23" s="8">
        <f>BOSTON!$S$64</f>
        <v>0</v>
      </c>
      <c r="N23" s="581">
        <f>BOSTON!$M$64</f>
        <v>4.8148148148148152E-3</v>
      </c>
      <c r="P23" s="60"/>
      <c r="R23" s="53">
        <f>BOSTON!$V$39</f>
        <v>0</v>
      </c>
      <c r="S23" s="8">
        <f>BOSTON!$V$40</f>
        <v>1088</v>
      </c>
      <c r="T23" s="8">
        <f>BOSTON!$V$41</f>
        <v>897</v>
      </c>
      <c r="U23" s="8">
        <f>BOSTON!$V$44</f>
        <v>0</v>
      </c>
      <c r="V23" s="8">
        <f>BOSTON!$V$42</f>
        <v>9</v>
      </c>
      <c r="W23" s="8">
        <f>BOSTON!$V$43</f>
        <v>0</v>
      </c>
      <c r="X23" s="8">
        <f>BOSTON!$V$46</f>
        <v>0</v>
      </c>
      <c r="Y23" s="8">
        <f>BOSTON!$V$47</f>
        <v>0</v>
      </c>
      <c r="Z23" s="8">
        <f>BOSTON!$V$48</f>
        <v>173</v>
      </c>
      <c r="AA23" s="8">
        <f>BOSTON!$V$49</f>
        <v>0</v>
      </c>
      <c r="AB23" s="8">
        <f>BOSTON!$V$50</f>
        <v>0</v>
      </c>
      <c r="AC23" s="8">
        <f>BOSTON!$V$51</f>
        <v>0</v>
      </c>
      <c r="AD23" s="8">
        <f>BOSTON!V$52+BOSTON!V$53</f>
        <v>9</v>
      </c>
      <c r="AE23" s="54">
        <f t="shared" si="0"/>
        <v>9</v>
      </c>
    </row>
    <row r="24" spans="1:31" x14ac:dyDescent="0.25">
      <c r="A24" s="219">
        <v>18</v>
      </c>
      <c r="B24" s="243" t="s">
        <v>521</v>
      </c>
      <c r="C24" s="426" t="s">
        <v>463</v>
      </c>
      <c r="D24" s="239" t="s">
        <v>423</v>
      </c>
      <c r="E24" s="63">
        <f>VLOOKUP($A:$A,'COGS NEW TEMPLATE'!$A:$G,5,FALSE)</f>
        <v>0</v>
      </c>
      <c r="F24" s="63">
        <f>VLOOKUP($A:$A,'COGS NEW TEMPLATE'!$A:$G,6,FALSE)</f>
        <v>0</v>
      </c>
      <c r="G24" s="63">
        <f>VLOOKUP($A:$A,'COGS NEW TEMPLATE'!$A:$G,7,FALSE)</f>
        <v>5.7</v>
      </c>
      <c r="H24" s="64">
        <f t="shared" si="1"/>
        <v>5.7</v>
      </c>
      <c r="J24" s="53">
        <f>'NEW YORK'!$C$64</f>
        <v>1409</v>
      </c>
      <c r="K24" s="8">
        <f>'NEW YORK'!$G$64</f>
        <v>1433</v>
      </c>
      <c r="L24" s="8">
        <f>'NEW YORK'!$L$64</f>
        <v>0</v>
      </c>
      <c r="M24" s="8">
        <f>'NEW YORK'!$S$64</f>
        <v>0</v>
      </c>
      <c r="N24" s="581">
        <f>'NEW YORK'!$M$64</f>
        <v>6.6666666666666662E-3</v>
      </c>
      <c r="P24" s="60"/>
      <c r="R24" s="53">
        <f>'NEW YORK'!$V$39</f>
        <v>0</v>
      </c>
      <c r="S24" s="8">
        <f>'NEW YORK'!$V$40</f>
        <v>1440</v>
      </c>
      <c r="T24" s="8">
        <f>'NEW YORK'!$V$41</f>
        <v>1409</v>
      </c>
      <c r="U24" s="8">
        <f>'NEW YORK'!$V$44</f>
        <v>0</v>
      </c>
      <c r="V24" s="8">
        <f>'NEW YORK'!$V$42</f>
        <v>21</v>
      </c>
      <c r="W24" s="8">
        <f>'NEW YORK'!$V$43</f>
        <v>3</v>
      </c>
      <c r="X24" s="8">
        <f>'NEW YORK'!$V$46</f>
        <v>7</v>
      </c>
      <c r="Y24" s="8">
        <f>'NEW YORK'!$V$47</f>
        <v>0</v>
      </c>
      <c r="Z24" s="8">
        <f>'NEW YORK'!$V$48</f>
        <v>0</v>
      </c>
      <c r="AA24" s="8">
        <f>'NEW YORK'!$V$49</f>
        <v>0</v>
      </c>
      <c r="AB24" s="8">
        <f>'NEW YORK'!$V$50</f>
        <v>0</v>
      </c>
      <c r="AC24" s="8">
        <f>'NEW YORK'!$V$51</f>
        <v>0</v>
      </c>
      <c r="AD24" s="8">
        <f>'NEW YORK'!V$52+'NEW YORK'!V$53</f>
        <v>0</v>
      </c>
      <c r="AE24" s="54">
        <f t="shared" si="0"/>
        <v>0</v>
      </c>
    </row>
    <row r="25" spans="1:31" x14ac:dyDescent="0.25">
      <c r="A25" s="219">
        <v>19</v>
      </c>
      <c r="B25" s="243" t="s">
        <v>568</v>
      </c>
      <c r="C25" s="426" t="s">
        <v>464</v>
      </c>
      <c r="D25" s="239" t="s">
        <v>423</v>
      </c>
      <c r="E25" s="63">
        <f>VLOOKUP($A:$A,'COGS NEW TEMPLATE'!$A:$G,5,FALSE)</f>
        <v>0</v>
      </c>
      <c r="F25" s="63">
        <f>VLOOKUP($A:$A,'COGS NEW TEMPLATE'!$A:$G,6,FALSE)</f>
        <v>0</v>
      </c>
      <c r="G25" s="63">
        <f>VLOOKUP($A:$A,'COGS NEW TEMPLATE'!$A:$G,7,FALSE)</f>
        <v>5.7</v>
      </c>
      <c r="H25" s="64">
        <f t="shared" si="1"/>
        <v>5.7</v>
      </c>
      <c r="J25" s="53">
        <f>CHICAGO!$C$64</f>
        <v>690</v>
      </c>
      <c r="K25" s="8">
        <f>CHICAGO!$G$64</f>
        <v>699</v>
      </c>
      <c r="L25" s="8">
        <f>CHICAGO!$L$64</f>
        <v>0</v>
      </c>
      <c r="M25" s="8">
        <f>CHICAGO!$S$64</f>
        <v>0</v>
      </c>
      <c r="N25" s="581">
        <f>CHICAGO!$M$64</f>
        <v>4.0740740740740737E-3</v>
      </c>
      <c r="P25" s="60"/>
      <c r="R25" s="53">
        <f>CHICAGO!$V$39</f>
        <v>0</v>
      </c>
      <c r="S25" s="8">
        <f>CHICAGO!$V$40</f>
        <v>1062</v>
      </c>
      <c r="T25" s="8">
        <f>CHICAGO!$V$41</f>
        <v>690</v>
      </c>
      <c r="U25" s="8">
        <f>CHICAGO!$V$44</f>
        <v>0</v>
      </c>
      <c r="V25" s="8">
        <f>CHICAGO!$V$42</f>
        <v>9</v>
      </c>
      <c r="W25" s="8">
        <f>CHICAGO!$V$43</f>
        <v>0</v>
      </c>
      <c r="X25" s="8">
        <f>CHICAGO!$V$46</f>
        <v>0</v>
      </c>
      <c r="Y25" s="8">
        <f>CHICAGO!$V$47</f>
        <v>0</v>
      </c>
      <c r="Z25" s="8">
        <f>CHICAGO!$V$48</f>
        <v>363</v>
      </c>
      <c r="AA25" s="8">
        <f>CHICAGO!$V$49</f>
        <v>0</v>
      </c>
      <c r="AB25" s="8">
        <f>CHICAGO!$V$50</f>
        <v>0</v>
      </c>
      <c r="AC25" s="8">
        <f>CHICAGO!$V$51</f>
        <v>0</v>
      </c>
      <c r="AD25" s="8">
        <f>CHICAGO!V$52+CHICAGO!V$53</f>
        <v>0</v>
      </c>
      <c r="AE25" s="54">
        <f t="shared" si="0"/>
        <v>0</v>
      </c>
    </row>
    <row r="26" spans="1:31" x14ac:dyDescent="0.25">
      <c r="A26" s="219">
        <v>20</v>
      </c>
      <c r="B26" s="243"/>
      <c r="C26" s="426"/>
      <c r="D26" s="239"/>
      <c r="E26" s="63">
        <f>VLOOKUP($A:$A,'COGS NEW TEMPLATE'!$A:$G,5,FALSE)</f>
        <v>0</v>
      </c>
      <c r="F26" s="63">
        <f>VLOOKUP($A:$A,'COGS NEW TEMPLATE'!$A:$G,6,FALSE)</f>
        <v>0</v>
      </c>
      <c r="G26" s="63">
        <f>VLOOKUP($A:$A,'COGS NEW TEMPLATE'!$A:$G,7,FALSE)</f>
        <v>0</v>
      </c>
      <c r="H26" s="64">
        <f t="shared" si="1"/>
        <v>0</v>
      </c>
      <c r="J26" s="53">
        <f>'20'!$C$64</f>
        <v>0</v>
      </c>
      <c r="K26" s="8">
        <f>'20'!$G$64</f>
        <v>0</v>
      </c>
      <c r="L26" s="8">
        <f>'20'!$L$64</f>
        <v>0</v>
      </c>
      <c r="M26" s="8">
        <f>'20'!$S$64</f>
        <v>0</v>
      </c>
      <c r="N26" s="581">
        <f>'20'!$M$64</f>
        <v>0</v>
      </c>
      <c r="P26" s="60"/>
      <c r="R26" s="53">
        <f>'20'!$V$39</f>
        <v>0</v>
      </c>
      <c r="S26" s="8">
        <f>'20'!$V$40</f>
        <v>0</v>
      </c>
      <c r="T26" s="8">
        <f>'20'!$V$41</f>
        <v>0</v>
      </c>
      <c r="U26" s="8">
        <f>'20'!$V$44</f>
        <v>0</v>
      </c>
      <c r="V26" s="8">
        <f>'20'!$V$42</f>
        <v>0</v>
      </c>
      <c r="W26" s="8">
        <f>'20'!$V$43</f>
        <v>0</v>
      </c>
      <c r="X26" s="8">
        <f>'20'!$V$46</f>
        <v>0</v>
      </c>
      <c r="Y26" s="8">
        <f>'20'!$V$47</f>
        <v>0</v>
      </c>
      <c r="Z26" s="8">
        <f>'20'!$V$48</f>
        <v>0</v>
      </c>
      <c r="AA26" s="8">
        <f>'20'!$V$49</f>
        <v>0</v>
      </c>
      <c r="AB26" s="8">
        <f>'20'!$V$50</f>
        <v>0</v>
      </c>
      <c r="AC26" s="8">
        <f>'20'!$V$51</f>
        <v>0</v>
      </c>
      <c r="AD26" s="8">
        <f>'20'!V$52+'20'!V$53</f>
        <v>0</v>
      </c>
      <c r="AE26" s="54">
        <f t="shared" si="0"/>
        <v>0</v>
      </c>
    </row>
    <row r="27" spans="1:31" x14ac:dyDescent="0.25">
      <c r="A27" s="219">
        <v>21</v>
      </c>
      <c r="B27" s="327"/>
      <c r="C27" s="3"/>
      <c r="D27" s="326"/>
      <c r="E27" s="63"/>
      <c r="F27" s="63"/>
      <c r="G27" s="63"/>
      <c r="H27" s="64"/>
      <c r="J27" s="53">
        <f>'21'!$C$64</f>
        <v>0</v>
      </c>
      <c r="K27" s="8">
        <f>'21'!$G$64</f>
        <v>0</v>
      </c>
      <c r="L27" s="8">
        <f>'21'!$L$64</f>
        <v>0</v>
      </c>
      <c r="M27" s="8">
        <f>'21'!$S$64</f>
        <v>0</v>
      </c>
      <c r="N27" s="581">
        <f>'21'!$M$64</f>
        <v>0</v>
      </c>
      <c r="P27" s="60"/>
      <c r="R27" s="53">
        <f>'21'!$V$39</f>
        <v>0</v>
      </c>
      <c r="S27" s="8">
        <f>'21'!$V$40</f>
        <v>0</v>
      </c>
      <c r="T27" s="8">
        <f>'21'!$V$41</f>
        <v>0</v>
      </c>
      <c r="U27" s="8">
        <f>'21'!$V$44</f>
        <v>0</v>
      </c>
      <c r="V27" s="8">
        <f>'21'!$V$42</f>
        <v>0</v>
      </c>
      <c r="W27" s="8">
        <f>'21'!$V$43</f>
        <v>0</v>
      </c>
      <c r="X27" s="8">
        <f>'21'!$V$46</f>
        <v>0</v>
      </c>
      <c r="Y27" s="8">
        <f>'21'!$V$47</f>
        <v>0</v>
      </c>
      <c r="Z27" s="8">
        <f>'21'!$V$48</f>
        <v>0</v>
      </c>
      <c r="AA27" s="8">
        <f>'21'!$V$49</f>
        <v>0</v>
      </c>
      <c r="AB27" s="8">
        <f>'21'!$V$50</f>
        <v>0</v>
      </c>
      <c r="AC27" s="8">
        <f>'21'!$V$51</f>
        <v>0</v>
      </c>
      <c r="AD27" s="8">
        <f>'21'!V$52+'21'!V$53</f>
        <v>0</v>
      </c>
      <c r="AE27" s="54">
        <f t="shared" si="0"/>
        <v>0</v>
      </c>
    </row>
    <row r="28" spans="1:31" x14ac:dyDescent="0.25">
      <c r="A28" s="219">
        <v>22</v>
      </c>
      <c r="B28" s="443" t="s">
        <v>445</v>
      </c>
      <c r="C28" s="444" t="s">
        <v>444</v>
      </c>
      <c r="D28" s="445" t="s">
        <v>377</v>
      </c>
      <c r="E28" s="63">
        <f>VLOOKUP($A:$A,'COGS NEW TEMPLATE'!$A:$G,5,FALSE)</f>
        <v>3.92</v>
      </c>
      <c r="F28" s="63">
        <f>VLOOKUP($A:$A,'COGS NEW TEMPLATE'!$A:$G,6,FALSE)</f>
        <v>0</v>
      </c>
      <c r="G28" s="63">
        <f>VLOOKUP($A:$A,'COGS NEW TEMPLATE'!$A:$G,7,FALSE)</f>
        <v>0</v>
      </c>
      <c r="H28" s="64">
        <f t="shared" si="1"/>
        <v>3.92</v>
      </c>
      <c r="J28" s="53">
        <f>HAT!$C$64</f>
        <v>1212</v>
      </c>
      <c r="K28" s="8">
        <f>HAT!$G$64</f>
        <v>1215</v>
      </c>
      <c r="L28" s="8">
        <f>HAT!$L$64</f>
        <v>0</v>
      </c>
      <c r="M28" s="8">
        <f>HAT!$S$64</f>
        <v>0</v>
      </c>
      <c r="N28" s="581">
        <f>HAT!$M$64</f>
        <v>5.5925925925925926E-3</v>
      </c>
      <c r="P28" s="60"/>
      <c r="R28" s="53">
        <f>HAT!$V$39</f>
        <v>1215</v>
      </c>
      <c r="S28" s="8">
        <f>HAT!$V$40</f>
        <v>0</v>
      </c>
      <c r="T28" s="8">
        <f>HAT!$V$41</f>
        <v>1212</v>
      </c>
      <c r="U28" s="8">
        <f>HAT!$V$44</f>
        <v>0</v>
      </c>
      <c r="V28" s="8">
        <f>HAT!$V$42</f>
        <v>3</v>
      </c>
      <c r="W28" s="8">
        <f>HAT!$V$43</f>
        <v>0</v>
      </c>
      <c r="X28" s="8">
        <f>HAT!$V$46</f>
        <v>0</v>
      </c>
      <c r="Y28" s="8">
        <f>HAT!$V$47</f>
        <v>0</v>
      </c>
      <c r="Z28" s="8">
        <f>HAT!$V$48</f>
        <v>0</v>
      </c>
      <c r="AA28" s="8">
        <f>HAT!$V$49</f>
        <v>0</v>
      </c>
      <c r="AB28" s="8">
        <f>HAT!$V$50</f>
        <v>0</v>
      </c>
      <c r="AC28" s="8">
        <f>HAT!$V$51</f>
        <v>0</v>
      </c>
      <c r="AD28" s="8">
        <f>HAT!V$52+HAT!V$53</f>
        <v>0</v>
      </c>
      <c r="AE28" s="54">
        <f t="shared" si="0"/>
        <v>0</v>
      </c>
    </row>
    <row r="29" spans="1:31" x14ac:dyDescent="0.25">
      <c r="A29" s="219">
        <v>23</v>
      </c>
      <c r="B29" s="443" t="s">
        <v>414</v>
      </c>
      <c r="C29" s="444" t="s">
        <v>415</v>
      </c>
      <c r="D29" s="445" t="s">
        <v>374</v>
      </c>
      <c r="E29" s="63">
        <f>VLOOKUP($A:$A,'COGS NEW TEMPLATE'!$A:$G,5,FALSE)</f>
        <v>4.8</v>
      </c>
      <c r="F29" s="63">
        <f>VLOOKUP($A:$A,'COGS NEW TEMPLATE'!$A:$G,6,FALSE)</f>
        <v>0</v>
      </c>
      <c r="G29" s="63">
        <f>VLOOKUP($A:$A,'COGS NEW TEMPLATE'!$A:$G,7,FALSE)</f>
        <v>0</v>
      </c>
      <c r="H29" s="64">
        <f t="shared" si="1"/>
        <v>4.8</v>
      </c>
      <c r="J29" s="53">
        <f>MASK!$C$64</f>
        <v>3857</v>
      </c>
      <c r="K29" s="8">
        <f>MASK!$G$64</f>
        <v>3861</v>
      </c>
      <c r="L29" s="8">
        <f>MASK!$L$64</f>
        <v>0</v>
      </c>
      <c r="M29" s="8">
        <f>MASK!$S$64</f>
        <v>0</v>
      </c>
      <c r="N29" s="581">
        <f>MASK!$M$64</f>
        <v>2.0740740740740751E-2</v>
      </c>
      <c r="P29" s="60"/>
      <c r="R29" s="53">
        <f>MASK!$V$39</f>
        <v>0</v>
      </c>
      <c r="S29" s="8">
        <f>MASK!$V$40</f>
        <v>4060</v>
      </c>
      <c r="T29" s="8">
        <f>MASK!$V$41</f>
        <v>3857</v>
      </c>
      <c r="U29" s="8">
        <f>MASK!$V$44</f>
        <v>2</v>
      </c>
      <c r="V29" s="8">
        <f>MASK!$V$42</f>
        <v>2</v>
      </c>
      <c r="W29" s="8">
        <f>MASK!$V$43</f>
        <v>0</v>
      </c>
      <c r="X29" s="8">
        <f>MASK!$V$46</f>
        <v>0</v>
      </c>
      <c r="Y29" s="8">
        <f>MASK!$V$47</f>
        <v>0</v>
      </c>
      <c r="Z29" s="8">
        <f>MASK!$V$48</f>
        <v>0</v>
      </c>
      <c r="AA29" s="8">
        <f>MASK!$V$49</f>
        <v>0</v>
      </c>
      <c r="AB29" s="8">
        <f>MASK!$V$50</f>
        <v>199</v>
      </c>
      <c r="AC29" s="8">
        <f>MASK!$V$51</f>
        <v>0</v>
      </c>
      <c r="AD29" s="8">
        <f>MASK!V$52+MASK!V$53</f>
        <v>0</v>
      </c>
      <c r="AE29" s="54">
        <f t="shared" si="0"/>
        <v>0</v>
      </c>
    </row>
    <row r="30" spans="1:31" x14ac:dyDescent="0.25">
      <c r="A30" s="219">
        <v>24</v>
      </c>
      <c r="B30" s="443" t="s">
        <v>419</v>
      </c>
      <c r="C30" s="444" t="s">
        <v>420</v>
      </c>
      <c r="D30" s="445" t="s">
        <v>374</v>
      </c>
      <c r="E30" s="63">
        <f>VLOOKUP($A:$A,'COGS NEW TEMPLATE'!$A:$G,5,FALSE)</f>
        <v>8.9</v>
      </c>
      <c r="F30" s="63">
        <f>VLOOKUP($A:$A,'COGS NEW TEMPLATE'!$A:$G,6,FALSE)</f>
        <v>0</v>
      </c>
      <c r="G30" s="63">
        <f>VLOOKUP($A:$A,'COGS NEW TEMPLATE'!$A:$G,7,FALSE)</f>
        <v>0</v>
      </c>
      <c r="H30" s="64">
        <f t="shared" ref="H30:H47" si="2">SUM(E30:G30)</f>
        <v>8.9</v>
      </c>
      <c r="J30" s="53">
        <f>PLUSHIE!$C$64</f>
        <v>11108</v>
      </c>
      <c r="K30" s="8">
        <f>PLUSHIE!$G$64</f>
        <v>11118</v>
      </c>
      <c r="L30" s="8">
        <f>PLUSHIE!$L$64</f>
        <v>0</v>
      </c>
      <c r="M30" s="8">
        <f>PLUSHIE!$S$64</f>
        <v>0</v>
      </c>
      <c r="N30" s="581">
        <f>PLUSHIE!$M$64</f>
        <v>6.888888888888893E-2</v>
      </c>
      <c r="P30" s="60"/>
      <c r="R30" s="53">
        <f>PLUSHIE!$V$39</f>
        <v>0</v>
      </c>
      <c r="S30" s="8">
        <f>PLUSHIE!$V$40</f>
        <v>15998</v>
      </c>
      <c r="T30" s="8">
        <f>PLUSHIE!$V$41</f>
        <v>11108</v>
      </c>
      <c r="U30" s="8">
        <f>PLUSHIE!$V$44</f>
        <v>0</v>
      </c>
      <c r="V30" s="8">
        <f>PLUSHIE!$V$42</f>
        <v>10</v>
      </c>
      <c r="W30" s="8">
        <f>PLUSHIE!$V$43</f>
        <v>0</v>
      </c>
      <c r="X30" s="8">
        <f>PLUSHIE!$V$46</f>
        <v>0</v>
      </c>
      <c r="Y30" s="8">
        <f>PLUSHIE!$V$47</f>
        <v>0</v>
      </c>
      <c r="Z30" s="8">
        <f>PLUSHIE!$V$48</f>
        <v>0</v>
      </c>
      <c r="AA30" s="8">
        <f>PLUSHIE!$V$49</f>
        <v>0</v>
      </c>
      <c r="AB30" s="8">
        <f>PLUSHIE!$V$50</f>
        <v>1640</v>
      </c>
      <c r="AC30" s="8">
        <f>PLUSHIE!$V$51</f>
        <v>0</v>
      </c>
      <c r="AD30" s="8">
        <f>PLUSHIE!V$52+PLUSHIE!V$53</f>
        <v>3240</v>
      </c>
      <c r="AE30" s="54">
        <f t="shared" si="0"/>
        <v>3240</v>
      </c>
    </row>
    <row r="31" spans="1:31" x14ac:dyDescent="0.25">
      <c r="A31" s="219">
        <v>25</v>
      </c>
      <c r="B31" s="443" t="s">
        <v>421</v>
      </c>
      <c r="C31" s="444" t="s">
        <v>449</v>
      </c>
      <c r="D31" s="445" t="s">
        <v>374</v>
      </c>
      <c r="E31" s="63">
        <f>VLOOKUP($A:$A,'COGS NEW TEMPLATE'!$A:$G,5,FALSE)</f>
        <v>3.8</v>
      </c>
      <c r="F31" s="63">
        <f>VLOOKUP($A:$A,'COGS NEW TEMPLATE'!$A:$G,6,FALSE)</f>
        <v>0</v>
      </c>
      <c r="G31" s="63">
        <f>VLOOKUP($A:$A,'COGS NEW TEMPLATE'!$A:$G,7,FALSE)</f>
        <v>0</v>
      </c>
      <c r="H31" s="64">
        <f t="shared" si="2"/>
        <v>3.8</v>
      </c>
      <c r="J31" s="53">
        <f>'CLEAR SLING BAG'!$C$64</f>
        <v>1373</v>
      </c>
      <c r="K31" s="8">
        <f>'CLEAR SLING BAG'!$G$64</f>
        <v>1380</v>
      </c>
      <c r="L31" s="8">
        <f>'CLEAR SLING BAG'!$L$64</f>
        <v>0</v>
      </c>
      <c r="M31" s="8">
        <f>'CLEAR SLING BAG'!$S$64</f>
        <v>1522</v>
      </c>
      <c r="N31" s="581">
        <f>'CLEAR SLING BAG'!$M$64</f>
        <v>8.8888888888888924E-3</v>
      </c>
      <c r="P31" s="60"/>
      <c r="R31" s="53">
        <f>'CLEAR SLING BAG'!$V$39</f>
        <v>0</v>
      </c>
      <c r="S31" s="8">
        <f>'CLEAR SLING BAG'!$V$40</f>
        <v>3319</v>
      </c>
      <c r="T31" s="8">
        <f>'CLEAR SLING BAG'!$V$41</f>
        <v>1373</v>
      </c>
      <c r="U31" s="8">
        <f>'CLEAR SLING BAG'!$V$44</f>
        <v>1</v>
      </c>
      <c r="V31" s="8">
        <f>'CLEAR SLING BAG'!$V$42</f>
        <v>6</v>
      </c>
      <c r="W31" s="8">
        <f>'CLEAR SLING BAG'!$V$43</f>
        <v>0</v>
      </c>
      <c r="X31" s="8">
        <f>'CLEAR SLING BAG'!$V$46</f>
        <v>-83</v>
      </c>
      <c r="Y31" s="8">
        <f>'CLEAR SLING BAG'!$V$47</f>
        <v>0</v>
      </c>
      <c r="Z31" s="8">
        <f>'CLEAR SLING BAG'!$V$48</f>
        <v>300</v>
      </c>
      <c r="AA31" s="8">
        <f>'CLEAR SLING BAG'!$V$49</f>
        <v>0</v>
      </c>
      <c r="AB31" s="8">
        <f>'CLEAR SLING BAG'!$V$50</f>
        <v>200</v>
      </c>
      <c r="AC31" s="8">
        <f>'CLEAR SLING BAG'!$V$51</f>
        <v>0</v>
      </c>
      <c r="AD31" s="8">
        <f>'CLEAR SLING BAG'!V$52+'CLEAR SLING BAG'!V$53</f>
        <v>1522</v>
      </c>
      <c r="AE31" s="54">
        <f t="shared" si="0"/>
        <v>1522</v>
      </c>
    </row>
    <row r="32" spans="1:31" x14ac:dyDescent="0.25">
      <c r="A32" s="219">
        <v>26</v>
      </c>
      <c r="B32" s="443" t="s">
        <v>466</v>
      </c>
      <c r="C32" s="445" t="s">
        <v>405</v>
      </c>
      <c r="D32" s="445" t="s">
        <v>374</v>
      </c>
      <c r="E32" s="63">
        <f>VLOOKUP($A:$A,'COGS NEW TEMPLATE'!$A:$G,5,FALSE)</f>
        <v>3.6</v>
      </c>
      <c r="F32" s="63">
        <f>VLOOKUP($A:$A,'COGS NEW TEMPLATE'!$A:$G,6,FALSE)</f>
        <v>0</v>
      </c>
      <c r="G32" s="63">
        <f>VLOOKUP($A:$A,'COGS NEW TEMPLATE'!$A:$G,7,FALSE)</f>
        <v>0</v>
      </c>
      <c r="H32" s="64">
        <f t="shared" si="2"/>
        <v>3.6</v>
      </c>
      <c r="J32" s="53">
        <f>CHOKER!$C$64</f>
        <v>2043</v>
      </c>
      <c r="K32" s="8">
        <f>CHOKER!$G$64</f>
        <v>2048</v>
      </c>
      <c r="L32" s="8">
        <f>CHOKER!$L$64</f>
        <v>0</v>
      </c>
      <c r="M32" s="8">
        <f>CHOKER!$S$64</f>
        <v>1511</v>
      </c>
      <c r="N32" s="581">
        <f>CHOKER!$M$64</f>
        <v>9.6296296296296321E-3</v>
      </c>
      <c r="P32" s="60"/>
      <c r="R32" s="53">
        <f>CHOKER!$V$39</f>
        <v>0</v>
      </c>
      <c r="S32" s="8">
        <f>CHOKER!$V$40</f>
        <v>3859</v>
      </c>
      <c r="T32" s="8">
        <f>CHOKER!$V$41</f>
        <v>2043</v>
      </c>
      <c r="U32" s="8">
        <f>CHOKER!$V$44</f>
        <v>0</v>
      </c>
      <c r="V32" s="8">
        <f>CHOKER!$V$42</f>
        <v>4</v>
      </c>
      <c r="W32" s="8">
        <f>CHOKER!$V$43</f>
        <v>1</v>
      </c>
      <c r="X32" s="8">
        <f>CHOKER!$V$46</f>
        <v>0</v>
      </c>
      <c r="Y32" s="8">
        <f>CHOKER!$V$47</f>
        <v>0</v>
      </c>
      <c r="Z32" s="8">
        <f>CHOKER!$V$48</f>
        <v>0</v>
      </c>
      <c r="AA32" s="8">
        <f>CHOKER!$V$49</f>
        <v>0</v>
      </c>
      <c r="AB32" s="8">
        <f>CHOKER!$V$50</f>
        <v>300</v>
      </c>
      <c r="AC32" s="8">
        <f>CHOKER!$V$51</f>
        <v>0</v>
      </c>
      <c r="AD32" s="8">
        <f>CHOKER!V$52+CHOKER!V$53</f>
        <v>1511</v>
      </c>
      <c r="AE32" s="54">
        <f t="shared" si="0"/>
        <v>1511</v>
      </c>
    </row>
    <row r="33" spans="1:31" x14ac:dyDescent="0.25">
      <c r="A33" s="219">
        <v>27</v>
      </c>
      <c r="B33" s="446" t="s">
        <v>424</v>
      </c>
      <c r="C33" s="445" t="s">
        <v>407</v>
      </c>
      <c r="D33" s="445" t="s">
        <v>374</v>
      </c>
      <c r="E33" s="63">
        <f>VLOOKUP($A:$A,'COGS NEW TEMPLATE'!$A:$G,5,FALSE)</f>
        <v>1.5</v>
      </c>
      <c r="F33" s="63">
        <f>VLOOKUP($A:$A,'COGS NEW TEMPLATE'!$A:$G,6,FALSE)</f>
        <v>0</v>
      </c>
      <c r="G33" s="63">
        <f>VLOOKUP($A:$A,'COGS NEW TEMPLATE'!$A:$G,7,FALSE)</f>
        <v>0</v>
      </c>
      <c r="H33" s="64">
        <f t="shared" si="2"/>
        <v>1.5</v>
      </c>
      <c r="J33" s="53">
        <f>KEYCHAIN!$C$64</f>
        <v>7144</v>
      </c>
      <c r="K33" s="8">
        <f>KEYCHAIN!$G$64</f>
        <v>7154</v>
      </c>
      <c r="L33" s="8">
        <f>KEYCHAIN!$L$64</f>
        <v>0</v>
      </c>
      <c r="M33" s="8">
        <f>KEYCHAIN!$S$64</f>
        <v>2629</v>
      </c>
      <c r="N33" s="581">
        <f>KEYCHAIN!$M$64</f>
        <v>1.4444444444444447E-2</v>
      </c>
      <c r="P33" s="60"/>
      <c r="R33" s="53">
        <f>KEYCHAIN!$V$39</f>
        <v>0</v>
      </c>
      <c r="S33" s="8">
        <f>KEYCHAIN!$V$40</f>
        <v>10483</v>
      </c>
      <c r="T33" s="8">
        <f>KEYCHAIN!$V$41</f>
        <v>7144</v>
      </c>
      <c r="U33" s="8">
        <f>KEYCHAIN!$V$44</f>
        <v>0</v>
      </c>
      <c r="V33" s="8">
        <f>KEYCHAIN!$V$42</f>
        <v>5</v>
      </c>
      <c r="W33" s="8">
        <f>KEYCHAIN!$V$43</f>
        <v>5</v>
      </c>
      <c r="X33" s="8">
        <f>KEYCHAIN!$V$46</f>
        <v>100</v>
      </c>
      <c r="Y33" s="8">
        <f>KEYCHAIN!$V$47</f>
        <v>0</v>
      </c>
      <c r="Z33" s="8">
        <f>KEYCHAIN!$V$48</f>
        <v>0</v>
      </c>
      <c r="AA33" s="8">
        <f>KEYCHAIN!$V$49</f>
        <v>0</v>
      </c>
      <c r="AB33" s="8">
        <f>KEYCHAIN!$V$50</f>
        <v>600</v>
      </c>
      <c r="AC33" s="8">
        <f>KEYCHAIN!$V$51</f>
        <v>0</v>
      </c>
      <c r="AD33" s="8">
        <f>KEYCHAIN!V$52+KEYCHAIN!V$53</f>
        <v>2629</v>
      </c>
      <c r="AE33" s="54">
        <f t="shared" si="0"/>
        <v>2629</v>
      </c>
    </row>
    <row r="34" spans="1:31" x14ac:dyDescent="0.25">
      <c r="A34" s="219">
        <v>28</v>
      </c>
      <c r="B34" s="443" t="s">
        <v>426</v>
      </c>
      <c r="C34" s="445" t="s">
        <v>406</v>
      </c>
      <c r="D34" s="445" t="s">
        <v>377</v>
      </c>
      <c r="E34" s="63">
        <f>VLOOKUP($A:$A,'COGS NEW TEMPLATE'!$A:$G,5,FALSE)</f>
        <v>2.0499999999999998</v>
      </c>
      <c r="F34" s="63">
        <f>VLOOKUP($A:$A,'COGS NEW TEMPLATE'!$A:$G,6,FALSE)</f>
        <v>0</v>
      </c>
      <c r="G34" s="63">
        <f>VLOOKUP($A:$A,'COGS NEW TEMPLATE'!$A:$G,7,FALSE)</f>
        <v>0</v>
      </c>
      <c r="H34" s="64">
        <f t="shared" si="2"/>
        <v>2.0499999999999998</v>
      </c>
      <c r="J34" s="53">
        <f>'PATCH SET'!$C$64</f>
        <v>4925</v>
      </c>
      <c r="K34" s="8">
        <f>'PATCH SET'!$G$64</f>
        <v>4931</v>
      </c>
      <c r="L34" s="8">
        <f>'PATCH SET'!$L$64</f>
        <v>0</v>
      </c>
      <c r="M34" s="8">
        <f>'PATCH SET'!$S$64</f>
        <v>1479</v>
      </c>
      <c r="N34" s="581">
        <f>'PATCH SET'!$M$64</f>
        <v>1.1851851851851858E-2</v>
      </c>
      <c r="P34" s="60"/>
      <c r="R34" s="53">
        <f>'PATCH SET'!$V$39</f>
        <v>0</v>
      </c>
      <c r="S34" s="8">
        <f>'PATCH SET'!$V$40</f>
        <v>6910</v>
      </c>
      <c r="T34" s="8">
        <f>'PATCH SET'!$V$41</f>
        <v>4925</v>
      </c>
      <c r="U34" s="8">
        <f>'PATCH SET'!$V$44</f>
        <v>0</v>
      </c>
      <c r="V34" s="8">
        <f>'PATCH SET'!$V$42</f>
        <v>5</v>
      </c>
      <c r="W34" s="8">
        <f>'PATCH SET'!$V$43</f>
        <v>1</v>
      </c>
      <c r="X34" s="8">
        <f>'PATCH SET'!$V$46</f>
        <v>0</v>
      </c>
      <c r="Y34" s="8">
        <f>'PATCH SET'!$V$47</f>
        <v>0</v>
      </c>
      <c r="Z34" s="8">
        <f>'PATCH SET'!$V$48</f>
        <v>0</v>
      </c>
      <c r="AA34" s="8">
        <f>'PATCH SET'!$V$49</f>
        <v>0</v>
      </c>
      <c r="AB34" s="8">
        <f>'PATCH SET'!$V$50</f>
        <v>500</v>
      </c>
      <c r="AC34" s="8">
        <f>'PATCH SET'!$V$51</f>
        <v>0</v>
      </c>
      <c r="AD34" s="8">
        <f>'PATCH SET'!V$52+'PATCH SET'!V$53</f>
        <v>1479</v>
      </c>
      <c r="AE34" s="54">
        <f t="shared" si="0"/>
        <v>1479</v>
      </c>
    </row>
    <row r="35" spans="1:31" x14ac:dyDescent="0.25">
      <c r="A35" s="219">
        <v>29</v>
      </c>
      <c r="B35" s="446" t="s">
        <v>557</v>
      </c>
      <c r="C35" s="445" t="s">
        <v>443</v>
      </c>
      <c r="D35" s="445" t="s">
        <v>465</v>
      </c>
      <c r="E35" s="63">
        <f>VLOOKUP($A:$A,'COGS NEW TEMPLATE'!$A:$G,5,FALSE)</f>
        <v>5.59</v>
      </c>
      <c r="F35" s="63">
        <f>VLOOKUP($A:$A,'COGS NEW TEMPLATE'!$A:$G,6,FALSE)</f>
        <v>0</v>
      </c>
      <c r="G35" s="63">
        <f>VLOOKUP($A:$A,'COGS NEW TEMPLATE'!$A:$G,7,FALSE)</f>
        <v>0</v>
      </c>
      <c r="H35" s="64">
        <f t="shared" si="2"/>
        <v>5.59</v>
      </c>
      <c r="J35" s="53">
        <f>'TOUR PROGRAM'!$C$64</f>
        <v>989</v>
      </c>
      <c r="K35" s="8">
        <f>'TOUR PROGRAM'!$G$64</f>
        <v>1118</v>
      </c>
      <c r="L35" s="8">
        <f>'TOUR PROGRAM'!$L$64</f>
        <v>0</v>
      </c>
      <c r="M35" s="8">
        <f>'TOUR PROGRAM'!$S$64</f>
        <v>2230</v>
      </c>
      <c r="N35" s="581">
        <f>'TOUR PROGRAM'!$M$64</f>
        <v>3.5000000000000001E-3</v>
      </c>
      <c r="P35" s="60"/>
      <c r="R35" s="53">
        <f>'TOUR PROGRAM'!$V$39</f>
        <v>0</v>
      </c>
      <c r="S35" s="8">
        <f>'TOUR PROGRAM'!$V$40</f>
        <v>5415</v>
      </c>
      <c r="T35" s="8">
        <f>'TOUR PROGRAM'!$V$41</f>
        <v>989</v>
      </c>
      <c r="U35" s="8">
        <f>'TOUR PROGRAM'!$V$44</f>
        <v>0</v>
      </c>
      <c r="V35" s="8">
        <f>'TOUR PROGRAM'!$V$42</f>
        <v>126</v>
      </c>
      <c r="W35" s="8">
        <f>'TOUR PROGRAM'!$V$43</f>
        <v>3</v>
      </c>
      <c r="X35" s="8">
        <f>'TOUR PROGRAM'!$V$46</f>
        <v>2</v>
      </c>
      <c r="Y35" s="8">
        <f>'TOUR PROGRAM'!$V$47</f>
        <v>0</v>
      </c>
      <c r="Z35" s="8">
        <f>'TOUR PROGRAM'!$V$48</f>
        <v>1015</v>
      </c>
      <c r="AA35" s="8">
        <f>'TOUR PROGRAM'!$V$49</f>
        <v>0</v>
      </c>
      <c r="AB35" s="8">
        <f>'TOUR PROGRAM'!$V$50</f>
        <v>1050</v>
      </c>
      <c r="AC35" s="8">
        <f>'TOUR PROGRAM'!$V$51</f>
        <v>0</v>
      </c>
      <c r="AD35" s="8">
        <f>'TOUR PROGRAM'!V$52+'TOUR PROGRAM'!V$53</f>
        <v>2230</v>
      </c>
      <c r="AE35" s="54">
        <f t="shared" si="0"/>
        <v>2230</v>
      </c>
    </row>
    <row r="36" spans="1:31" x14ac:dyDescent="0.25">
      <c r="A36" s="219">
        <v>30</v>
      </c>
      <c r="B36" s="443" t="s">
        <v>467</v>
      </c>
      <c r="C36" s="445" t="s">
        <v>403</v>
      </c>
      <c r="D36" s="445" t="s">
        <v>404</v>
      </c>
      <c r="E36" s="63">
        <f>VLOOKUP($A:$A,'COGS NEW TEMPLATE'!$A:$G,5,FALSE)</f>
        <v>16.89</v>
      </c>
      <c r="F36" s="63">
        <f>VLOOKUP($A:$A,'COGS NEW TEMPLATE'!$A:$G,6,FALSE)</f>
        <v>0</v>
      </c>
      <c r="G36" s="63">
        <f>VLOOKUP($A:$A,'COGS NEW TEMPLATE'!$A:$G,7,FALSE)</f>
        <v>0</v>
      </c>
      <c r="H36" s="64">
        <f t="shared" si="2"/>
        <v>16.89</v>
      </c>
      <c r="J36" s="53">
        <f>'LP SKELETA POLTER'!$C$64</f>
        <v>1519</v>
      </c>
      <c r="K36" s="8">
        <f>'LP SKELETA POLTER'!$G$64</f>
        <v>1520</v>
      </c>
      <c r="L36" s="8">
        <f>'LP SKELETA POLTER'!$L$64</f>
        <v>0</v>
      </c>
      <c r="M36" s="8">
        <f>'LP SKELETA POLTER'!$S$64</f>
        <v>330</v>
      </c>
      <c r="N36" s="581">
        <f>'LP SKELETA POLTER'!$M$64</f>
        <v>9.8148148148148179E-3</v>
      </c>
      <c r="P36" s="60"/>
      <c r="R36" s="53">
        <f>'LP SKELETA POLTER'!$V$39</f>
        <v>0</v>
      </c>
      <c r="S36" s="8">
        <f>'LP SKELETA POLTER'!$V$40</f>
        <v>2000</v>
      </c>
      <c r="T36" s="8">
        <f>'LP SKELETA POLTER'!$V$41</f>
        <v>1519</v>
      </c>
      <c r="U36" s="8">
        <f>'LP SKELETA POLTER'!$V$44</f>
        <v>0</v>
      </c>
      <c r="V36" s="8">
        <f>'LP SKELETA POLTER'!$V$42</f>
        <v>0</v>
      </c>
      <c r="W36" s="8">
        <f>'LP SKELETA POLTER'!$V$43</f>
        <v>1</v>
      </c>
      <c r="X36" s="8">
        <f>'LP SKELETA POLTER'!$V$46</f>
        <v>0</v>
      </c>
      <c r="Y36" s="8">
        <f>'LP SKELETA POLTER'!$V$47</f>
        <v>0</v>
      </c>
      <c r="Z36" s="8">
        <f>'LP SKELETA POLTER'!$V$48</f>
        <v>0</v>
      </c>
      <c r="AA36" s="8">
        <f>'LP SKELETA POLTER'!$V$49</f>
        <v>0</v>
      </c>
      <c r="AB36" s="8">
        <f>'LP SKELETA POLTER'!$V$50</f>
        <v>150</v>
      </c>
      <c r="AC36" s="8">
        <f>'LP SKELETA POLTER'!$V$51</f>
        <v>0</v>
      </c>
      <c r="AD36" s="8">
        <f>'LP SKELETA POLTER'!V$52+'LP SKELETA POLTER'!V$53</f>
        <v>330</v>
      </c>
      <c r="AE36" s="54">
        <f t="shared" si="0"/>
        <v>330</v>
      </c>
    </row>
    <row r="37" spans="1:31" x14ac:dyDescent="0.25">
      <c r="A37" s="219">
        <v>31</v>
      </c>
      <c r="B37" s="446" t="s">
        <v>409</v>
      </c>
      <c r="C37" s="445" t="s">
        <v>446</v>
      </c>
      <c r="D37" s="445" t="s">
        <v>410</v>
      </c>
      <c r="E37" s="63">
        <f>VLOOKUP($A:$A,'COGS NEW TEMPLATE'!$A:$G,5,FALSE)</f>
        <v>4.25</v>
      </c>
      <c r="F37" s="63">
        <f>VLOOKUP($A:$A,'COGS NEW TEMPLATE'!$A:$G,6,FALSE)</f>
        <v>0</v>
      </c>
      <c r="G37" s="63">
        <f>VLOOKUP($A:$A,'COGS NEW TEMPLATE'!$A:$G,7,FALSE)</f>
        <v>0</v>
      </c>
      <c r="H37" s="64">
        <f t="shared" si="2"/>
        <v>4.25</v>
      </c>
      <c r="J37" s="53">
        <f>'COMIC BOOK #1'!$C$64</f>
        <v>1303</v>
      </c>
      <c r="K37" s="8">
        <f>'COMIC BOOK #1'!$G$64</f>
        <v>1305</v>
      </c>
      <c r="L37" s="8">
        <f>'COMIC BOOK #1'!$L$64</f>
        <v>0</v>
      </c>
      <c r="M37" s="8">
        <f>'COMIC BOOK #1'!$S$64</f>
        <v>1195</v>
      </c>
      <c r="N37" s="581">
        <f>'COMIC BOOK #1'!$M$64</f>
        <v>7.1296296296296316E-3</v>
      </c>
      <c r="P37" s="60"/>
      <c r="R37" s="53">
        <f>'COMIC BOOK #1'!$V$39</f>
        <v>0</v>
      </c>
      <c r="S37" s="8">
        <f>'COMIC BOOK #1'!$V$40</f>
        <v>2500</v>
      </c>
      <c r="T37" s="8">
        <f>'COMIC BOOK #1'!$V$41</f>
        <v>1303</v>
      </c>
      <c r="U37" s="8">
        <f>'COMIC BOOK #1'!$V$44</f>
        <v>1</v>
      </c>
      <c r="V37" s="8">
        <f>'COMIC BOOK #1'!$V$42</f>
        <v>0</v>
      </c>
      <c r="W37" s="8">
        <f>'COMIC BOOK #1'!$V$43</f>
        <v>1</v>
      </c>
      <c r="X37" s="8">
        <f>'COMIC BOOK #1'!$V$46</f>
        <v>0</v>
      </c>
      <c r="Y37" s="8">
        <f>'COMIC BOOK #1'!$V$47</f>
        <v>0</v>
      </c>
      <c r="Z37" s="8">
        <f>'COMIC BOOK #1'!$V$48</f>
        <v>0</v>
      </c>
      <c r="AA37" s="8">
        <f>'COMIC BOOK #1'!$V$49</f>
        <v>0</v>
      </c>
      <c r="AB37" s="8">
        <f>'COMIC BOOK #1'!$V$50</f>
        <v>0</v>
      </c>
      <c r="AC37" s="8">
        <f>'COMIC BOOK #1'!$V$51</f>
        <v>0</v>
      </c>
      <c r="AD37" s="8">
        <f>'COMIC BOOK #1'!V$52+'COMIC BOOK #1'!V$53</f>
        <v>1195</v>
      </c>
      <c r="AE37" s="54">
        <f t="shared" si="0"/>
        <v>1195</v>
      </c>
    </row>
    <row r="38" spans="1:31" x14ac:dyDescent="0.25">
      <c r="A38" s="219">
        <v>32</v>
      </c>
      <c r="B38" s="443" t="s">
        <v>440</v>
      </c>
      <c r="C38" s="445" t="s">
        <v>427</v>
      </c>
      <c r="D38" s="445" t="s">
        <v>410</v>
      </c>
      <c r="E38" s="63">
        <f>VLOOKUP($A:$A,'COGS NEW TEMPLATE'!$A:$G,5,FALSE)</f>
        <v>2</v>
      </c>
      <c r="F38" s="63">
        <f>VLOOKUP($A:$A,'COGS NEW TEMPLATE'!$A:$G,6,FALSE)</f>
        <v>0</v>
      </c>
      <c r="G38" s="63">
        <f>VLOOKUP($A:$A,'COGS NEW TEMPLATE'!$A:$G,7,FALSE)</f>
        <v>0</v>
      </c>
      <c r="H38" s="64">
        <f t="shared" si="2"/>
        <v>2</v>
      </c>
      <c r="J38" s="53">
        <f>'COMIC BOOK #2'!$C$64</f>
        <v>301</v>
      </c>
      <c r="K38" s="8">
        <f>'COMIC BOOK #2'!$G$64</f>
        <v>301</v>
      </c>
      <c r="L38" s="8">
        <f>'COMIC BOOK #2'!$L$64</f>
        <v>0</v>
      </c>
      <c r="M38" s="8">
        <f>'COMIC BOOK #2'!$S$64</f>
        <v>0</v>
      </c>
      <c r="N38" s="581">
        <f>'COMIC BOOK #2'!$M$64</f>
        <v>1.5185185185185187E-3</v>
      </c>
      <c r="P38" s="60"/>
      <c r="R38" s="53">
        <f>'COMIC BOOK #2'!$V$39</f>
        <v>0</v>
      </c>
      <c r="S38" s="8">
        <f>'COMIC BOOK #2'!$V$40</f>
        <v>300</v>
      </c>
      <c r="T38" s="8">
        <f>'COMIC BOOK #2'!$V$41</f>
        <v>301</v>
      </c>
      <c r="U38" s="8">
        <f>'COMIC BOOK #2'!$V$44</f>
        <v>0</v>
      </c>
      <c r="V38" s="8">
        <f>'COMIC BOOK #2'!$V$42</f>
        <v>0</v>
      </c>
      <c r="W38" s="8">
        <f>'COMIC BOOK #2'!$V$43</f>
        <v>0</v>
      </c>
      <c r="X38" s="8">
        <f>'COMIC BOOK #2'!$V$46</f>
        <v>-1</v>
      </c>
      <c r="Y38" s="8">
        <f>'COMIC BOOK #2'!$V$47</f>
        <v>0</v>
      </c>
      <c r="Z38" s="8">
        <f>'COMIC BOOK #2'!$V$48</f>
        <v>0</v>
      </c>
      <c r="AA38" s="8">
        <f>'COMIC BOOK #2'!$V$49</f>
        <v>0</v>
      </c>
      <c r="AB38" s="8">
        <f>'COMIC BOOK #2'!$V$50</f>
        <v>0</v>
      </c>
      <c r="AC38" s="8">
        <f>'COMIC BOOK #2'!$V$51</f>
        <v>0</v>
      </c>
      <c r="AD38" s="8">
        <f>'COMIC BOOK #2'!V$52+'COMIC BOOK #2'!V$53</f>
        <v>0</v>
      </c>
      <c r="AE38" s="54">
        <f t="shared" si="0"/>
        <v>0</v>
      </c>
    </row>
    <row r="39" spans="1:31" x14ac:dyDescent="0.25">
      <c r="A39" s="219">
        <v>33</v>
      </c>
      <c r="B39" s="446" t="s">
        <v>441</v>
      </c>
      <c r="C39" s="445" t="s">
        <v>428</v>
      </c>
      <c r="D39" s="445" t="s">
        <v>410</v>
      </c>
      <c r="E39" s="63">
        <f>VLOOKUP($A:$A,'COGS NEW TEMPLATE'!$A:$G,5,FALSE)</f>
        <v>2</v>
      </c>
      <c r="F39" s="63">
        <f>VLOOKUP($A:$A,'COGS NEW TEMPLATE'!$A:$G,6,FALSE)</f>
        <v>0</v>
      </c>
      <c r="G39" s="63">
        <f>VLOOKUP($A:$A,'COGS NEW TEMPLATE'!$A:$G,7,FALSE)</f>
        <v>0</v>
      </c>
      <c r="H39" s="64">
        <f t="shared" si="2"/>
        <v>2</v>
      </c>
      <c r="J39" s="53">
        <f>'COMIC BOOK #3'!$C$64</f>
        <v>299</v>
      </c>
      <c r="K39" s="8">
        <f>'COMIC BOOK #3'!$G$64</f>
        <v>299</v>
      </c>
      <c r="L39" s="8">
        <f>'COMIC BOOK #3'!$L$64</f>
        <v>0</v>
      </c>
      <c r="M39" s="8">
        <f>'COMIC BOOK #3'!$S$64</f>
        <v>0</v>
      </c>
      <c r="N39" s="581">
        <f>'COMIC BOOK #3'!$M$64</f>
        <v>1.0555555555555557E-3</v>
      </c>
      <c r="P39" s="60"/>
      <c r="R39" s="53">
        <f>'COMIC BOOK #3'!$V$39</f>
        <v>0</v>
      </c>
      <c r="S39" s="8">
        <f>'COMIC BOOK #3'!$V$40</f>
        <v>300</v>
      </c>
      <c r="T39" s="8">
        <f>'COMIC BOOK #3'!$V$41</f>
        <v>299</v>
      </c>
      <c r="U39" s="8">
        <f>'COMIC BOOK #3'!$V$44</f>
        <v>0</v>
      </c>
      <c r="V39" s="8">
        <f>'COMIC BOOK #3'!$V$42</f>
        <v>0</v>
      </c>
      <c r="W39" s="8">
        <f>'COMIC BOOK #3'!$V$43</f>
        <v>0</v>
      </c>
      <c r="X39" s="8">
        <f>'COMIC BOOK #3'!$V$46</f>
        <v>1</v>
      </c>
      <c r="Y39" s="8">
        <f>'COMIC BOOK #3'!$V$47</f>
        <v>0</v>
      </c>
      <c r="Z39" s="8">
        <f>'COMIC BOOK #3'!$V$48</f>
        <v>0</v>
      </c>
      <c r="AA39" s="8">
        <f>'COMIC BOOK #3'!$V$49</f>
        <v>0</v>
      </c>
      <c r="AB39" s="8">
        <f>'COMIC BOOK #3'!$V$50</f>
        <v>0</v>
      </c>
      <c r="AC39" s="8">
        <f>'COMIC BOOK #3'!$V$51</f>
        <v>0</v>
      </c>
      <c r="AD39" s="8">
        <f>'COMIC BOOK #3'!V$52+'COMIC BOOK #3'!V$53</f>
        <v>0</v>
      </c>
      <c r="AE39" s="54">
        <f t="shared" ref="AE39:AE66" si="3">(R39+S39)-SUM(T39:AC39)</f>
        <v>0</v>
      </c>
    </row>
    <row r="40" spans="1:31" x14ac:dyDescent="0.25">
      <c r="A40" s="219">
        <v>34</v>
      </c>
      <c r="B40" s="443" t="s">
        <v>442</v>
      </c>
      <c r="C40" s="445" t="s">
        <v>429</v>
      </c>
      <c r="D40" s="445" t="s">
        <v>410</v>
      </c>
      <c r="E40" s="63">
        <f>VLOOKUP($A:$A,'COGS NEW TEMPLATE'!$A:$G,5,FALSE)</f>
        <v>2</v>
      </c>
      <c r="F40" s="63">
        <f>VLOOKUP($A:$A,'COGS NEW TEMPLATE'!$A:$G,6,FALSE)</f>
        <v>0</v>
      </c>
      <c r="G40" s="63">
        <f>VLOOKUP($A:$A,'COGS NEW TEMPLATE'!$A:$G,7,FALSE)</f>
        <v>0</v>
      </c>
      <c r="H40" s="64">
        <f t="shared" si="2"/>
        <v>2</v>
      </c>
      <c r="J40" s="53">
        <f>'COMIC BOOK #4'!$C$64</f>
        <v>297</v>
      </c>
      <c r="K40" s="8">
        <f>'COMIC BOOK #4'!$G$64</f>
        <v>297</v>
      </c>
      <c r="L40" s="8">
        <f>'COMIC BOOK #4'!$L$64</f>
        <v>0</v>
      </c>
      <c r="M40" s="8">
        <f>'COMIC BOOK #4'!$S$64</f>
        <v>0</v>
      </c>
      <c r="N40" s="581">
        <f>'COMIC BOOK #4'!$M$64</f>
        <v>1.1685185185185186E-3</v>
      </c>
      <c r="P40" s="60"/>
      <c r="R40" s="53">
        <f>'COMIC BOOK #4'!$V$39</f>
        <v>0</v>
      </c>
      <c r="S40" s="8">
        <f>'COMIC BOOK #4'!$V$40</f>
        <v>300</v>
      </c>
      <c r="T40" s="8">
        <f>'COMIC BOOK #4'!$V$41</f>
        <v>297</v>
      </c>
      <c r="U40" s="8">
        <f>'COMIC BOOK #4'!$V$44</f>
        <v>0</v>
      </c>
      <c r="V40" s="8">
        <f>'COMIC BOOK #4'!$V$42</f>
        <v>0</v>
      </c>
      <c r="W40" s="8">
        <f>'COMIC BOOK #4'!$V$43</f>
        <v>0</v>
      </c>
      <c r="X40" s="8">
        <f>'COMIC BOOK #4'!$V$46</f>
        <v>3</v>
      </c>
      <c r="Y40" s="8">
        <f>'COMIC BOOK #4'!$V$47</f>
        <v>0</v>
      </c>
      <c r="Z40" s="8">
        <f>'COMIC BOOK #4'!$V$48</f>
        <v>0</v>
      </c>
      <c r="AA40" s="8">
        <f>'COMIC BOOK #4'!$V$49</f>
        <v>0</v>
      </c>
      <c r="AB40" s="8">
        <f>'COMIC BOOK #4'!$V$50</f>
        <v>0</v>
      </c>
      <c r="AC40" s="8">
        <f>'COMIC BOOK #4'!$V$51</f>
        <v>0</v>
      </c>
      <c r="AD40" s="8">
        <f>'COMIC BOOK #4'!V$52+'COMIC BOOK #4'!V$53</f>
        <v>0</v>
      </c>
      <c r="AE40" s="54">
        <f t="shared" si="3"/>
        <v>0</v>
      </c>
    </row>
    <row r="41" spans="1:31" x14ac:dyDescent="0.25">
      <c r="A41" s="219">
        <v>35</v>
      </c>
      <c r="B41" s="446"/>
      <c r="C41" s="445"/>
      <c r="D41" s="445"/>
      <c r="E41" s="63">
        <f>VLOOKUP($A:$A,'COGS NEW TEMPLATE'!$A:$G,5,FALSE)</f>
        <v>0</v>
      </c>
      <c r="F41" s="63">
        <f>VLOOKUP($A:$A,'COGS NEW TEMPLATE'!$A:$G,6,FALSE)</f>
        <v>0</v>
      </c>
      <c r="G41" s="63">
        <f>VLOOKUP($A:$A,'COGS NEW TEMPLATE'!$A:$G,7,FALSE)</f>
        <v>0</v>
      </c>
      <c r="H41" s="64">
        <f t="shared" si="2"/>
        <v>0</v>
      </c>
      <c r="J41" s="53">
        <f>'35'!$C$64</f>
        <v>0</v>
      </c>
      <c r="K41" s="8">
        <f>'35'!$G$64</f>
        <v>0</v>
      </c>
      <c r="L41" s="8">
        <f>'35'!$L$64</f>
        <v>0</v>
      </c>
      <c r="M41" s="8">
        <f>'35'!$S$64</f>
        <v>0</v>
      </c>
      <c r="N41" s="581">
        <f>'35'!$M$64</f>
        <v>0</v>
      </c>
      <c r="P41" s="60"/>
      <c r="R41" s="53">
        <f>'35'!$V$39</f>
        <v>0</v>
      </c>
      <c r="S41" s="8">
        <f>'35'!$V$40</f>
        <v>0</v>
      </c>
      <c r="T41" s="8">
        <f>'35'!$V$41</f>
        <v>0</v>
      </c>
      <c r="U41" s="8">
        <f>'35'!$V$44</f>
        <v>0</v>
      </c>
      <c r="V41" s="8">
        <f>'35'!$V$42</f>
        <v>0</v>
      </c>
      <c r="W41" s="8">
        <f>'35'!$V$43</f>
        <v>0</v>
      </c>
      <c r="X41" s="8">
        <f>'35'!$V$46</f>
        <v>0</v>
      </c>
      <c r="Y41" s="8">
        <f>'35'!$V$47</f>
        <v>0</v>
      </c>
      <c r="Z41" s="8">
        <f>'35'!$V$48</f>
        <v>0</v>
      </c>
      <c r="AA41" s="8">
        <f>'35'!$V$49</f>
        <v>0</v>
      </c>
      <c r="AB41" s="8">
        <f>'35'!$V$50</f>
        <v>0</v>
      </c>
      <c r="AC41" s="8">
        <f>'35'!$V$51</f>
        <v>0</v>
      </c>
      <c r="AD41" s="8">
        <f>'35'!V$52+'35'!V$53</f>
        <v>0</v>
      </c>
      <c r="AE41" s="54">
        <f t="shared" si="3"/>
        <v>0</v>
      </c>
    </row>
    <row r="42" spans="1:31" x14ac:dyDescent="0.25">
      <c r="A42" s="219">
        <v>36</v>
      </c>
      <c r="B42" s="443" t="s">
        <v>434</v>
      </c>
      <c r="C42" s="445" t="s">
        <v>430</v>
      </c>
      <c r="D42" s="445" t="s">
        <v>410</v>
      </c>
      <c r="E42" s="63">
        <f>VLOOKUP($A:$A,'COGS NEW TEMPLATE'!$A:$G,5,FALSE)</f>
        <v>4.05</v>
      </c>
      <c r="F42" s="63">
        <f>VLOOKUP($A:$A,'COGS NEW TEMPLATE'!$A:$G,6,FALSE)</f>
        <v>0</v>
      </c>
      <c r="G42" s="63">
        <f>VLOOKUP($A:$A,'COGS NEW TEMPLATE'!$A:$G,7,FALSE)</f>
        <v>0</v>
      </c>
      <c r="H42" s="64">
        <f t="shared" si="2"/>
        <v>4.05</v>
      </c>
      <c r="J42" s="53">
        <f>'FOILED COMIC BOOK #2'!$C$64</f>
        <v>643</v>
      </c>
      <c r="K42" s="8">
        <f>'FOILED COMIC BOOK #2'!$G$64</f>
        <v>645</v>
      </c>
      <c r="L42" s="8">
        <f>'FOILED COMIC BOOK #2'!$L$64</f>
        <v>0</v>
      </c>
      <c r="M42" s="8">
        <f>'FOILED COMIC BOOK #2'!$S$64</f>
        <v>164</v>
      </c>
      <c r="N42" s="581">
        <f>'FOILED COMIC BOOK #2'!$M$64</f>
        <v>2.4074074074074072E-3</v>
      </c>
      <c r="P42" s="60"/>
      <c r="R42" s="53">
        <f>'FOILED COMIC BOOK #2'!$V$39</f>
        <v>0</v>
      </c>
      <c r="S42" s="8">
        <f>'FOILED COMIC BOOK #2'!$V$40</f>
        <v>0</v>
      </c>
      <c r="T42" s="8">
        <f>'FOILED COMIC BOOK #2'!$V$41</f>
        <v>643</v>
      </c>
      <c r="U42" s="8">
        <f>'FOILED COMIC BOOK #2'!$V$44</f>
        <v>1</v>
      </c>
      <c r="V42" s="8">
        <f>'FOILED COMIC BOOK #2'!$V$42</f>
        <v>0</v>
      </c>
      <c r="W42" s="8">
        <f>'FOILED COMIC BOOK #2'!$V$43</f>
        <v>1</v>
      </c>
      <c r="X42" s="8">
        <f>'FOILED COMIC BOOK #2'!$V$46</f>
        <v>11</v>
      </c>
      <c r="Y42" s="8">
        <f>'FOILED COMIC BOOK #2'!$V$47</f>
        <v>0</v>
      </c>
      <c r="Z42" s="8">
        <f>'FOILED COMIC BOOK #2'!$V$48</f>
        <v>0</v>
      </c>
      <c r="AA42" s="8">
        <f>'FOILED COMIC BOOK #2'!$V$49</f>
        <v>0</v>
      </c>
      <c r="AB42" s="8">
        <f>'FOILED COMIC BOOK #2'!$V$50</f>
        <v>180</v>
      </c>
      <c r="AC42" s="8">
        <f>'FOILED COMIC BOOK #2'!$V$51</f>
        <v>0</v>
      </c>
      <c r="AD42" s="8">
        <f>'FOILED COMIC BOOK #2'!V$52+'FOILED COMIC BOOK #2'!V$53</f>
        <v>-836</v>
      </c>
      <c r="AE42" s="54">
        <f t="shared" si="3"/>
        <v>-836</v>
      </c>
    </row>
    <row r="43" spans="1:31" x14ac:dyDescent="0.25">
      <c r="A43" s="219">
        <v>37</v>
      </c>
      <c r="B43" s="446" t="s">
        <v>561</v>
      </c>
      <c r="C43" s="445" t="s">
        <v>431</v>
      </c>
      <c r="D43" s="445" t="s">
        <v>410</v>
      </c>
      <c r="E43" s="63">
        <f>VLOOKUP($A:$A,'COGS NEW TEMPLATE'!$A:$G,5,FALSE)</f>
        <v>4.05</v>
      </c>
      <c r="F43" s="63">
        <f>VLOOKUP($A:$A,'COGS NEW TEMPLATE'!$A:$G,6,FALSE)</f>
        <v>0</v>
      </c>
      <c r="G43" s="63">
        <f>VLOOKUP($A:$A,'COGS NEW TEMPLATE'!$A:$G,7,FALSE)</f>
        <v>0</v>
      </c>
      <c r="H43" s="64">
        <f t="shared" si="2"/>
        <v>4.05</v>
      </c>
      <c r="J43" s="53">
        <f>'FOILED COMIC BOOK #3'!$C$64</f>
        <v>589</v>
      </c>
      <c r="K43" s="8">
        <f>'FOILED COMIC BOOK #3'!$G$64</f>
        <v>591</v>
      </c>
      <c r="L43" s="8">
        <f>'FOILED COMIC BOOK #3'!$L$64</f>
        <v>0</v>
      </c>
      <c r="M43" s="8">
        <f>'FOILED COMIC BOOK #3'!$S$64</f>
        <v>229</v>
      </c>
      <c r="N43" s="581">
        <f>'FOILED COMIC BOOK #3'!$M$64</f>
        <v>2.3148148148148143E-3</v>
      </c>
      <c r="P43" s="60"/>
      <c r="R43" s="53">
        <f>'FOILED COMIC BOOK #3'!$V$39</f>
        <v>0</v>
      </c>
      <c r="S43" s="8">
        <f>'FOILED COMIC BOOK #3'!$V$40</f>
        <v>0</v>
      </c>
      <c r="T43" s="8">
        <f>'FOILED COMIC BOOK #3'!$V$41</f>
        <v>589</v>
      </c>
      <c r="U43" s="8">
        <f>'FOILED COMIC BOOK #3'!$V$44</f>
        <v>1</v>
      </c>
      <c r="V43" s="8">
        <f>'FOILED COMIC BOOK #3'!$V$42</f>
        <v>0</v>
      </c>
      <c r="W43" s="8">
        <f>'FOILED COMIC BOOK #3'!$V$43</f>
        <v>1</v>
      </c>
      <c r="X43" s="8">
        <f>'FOILED COMIC BOOK #3'!$V$46</f>
        <v>0</v>
      </c>
      <c r="Y43" s="8">
        <f>'FOILED COMIC BOOK #3'!$V$47</f>
        <v>0</v>
      </c>
      <c r="Z43" s="8">
        <f>'FOILED COMIC BOOK #3'!$V$48</f>
        <v>0</v>
      </c>
      <c r="AA43" s="8">
        <f>'FOILED COMIC BOOK #3'!$V$49</f>
        <v>0</v>
      </c>
      <c r="AB43" s="8">
        <f>'FOILED COMIC BOOK #3'!$V$50</f>
        <v>180</v>
      </c>
      <c r="AC43" s="8">
        <f>'FOILED COMIC BOOK #3'!$V$51</f>
        <v>0</v>
      </c>
      <c r="AD43" s="8">
        <f>'FOILED COMIC BOOK #3'!V$52+'FOILED COMIC BOOK #3'!V$53</f>
        <v>-771</v>
      </c>
      <c r="AE43" s="54">
        <f t="shared" si="3"/>
        <v>-771</v>
      </c>
    </row>
    <row r="44" spans="1:31" x14ac:dyDescent="0.25">
      <c r="A44" s="219">
        <v>38</v>
      </c>
      <c r="B44" s="443" t="s">
        <v>433</v>
      </c>
      <c r="C44" s="445" t="s">
        <v>432</v>
      </c>
      <c r="D44" s="445" t="s">
        <v>410</v>
      </c>
      <c r="E44" s="63">
        <f>VLOOKUP($A:$A,'COGS NEW TEMPLATE'!$A:$G,5,FALSE)</f>
        <v>4.05</v>
      </c>
      <c r="F44" s="63">
        <f>VLOOKUP($A:$A,'COGS NEW TEMPLATE'!$A:$G,6,FALSE)</f>
        <v>0</v>
      </c>
      <c r="G44" s="63">
        <f>VLOOKUP($A:$A,'COGS NEW TEMPLATE'!$A:$G,7,FALSE)</f>
        <v>0</v>
      </c>
      <c r="H44" s="64">
        <f t="shared" si="2"/>
        <v>4.05</v>
      </c>
      <c r="J44" s="53">
        <f>'FOILED COMIC BOOK #4'!$C$64</f>
        <v>574</v>
      </c>
      <c r="K44" s="8">
        <f>'FOILED COMIC BOOK #4'!$G$64</f>
        <v>576</v>
      </c>
      <c r="L44" s="8">
        <f>'FOILED COMIC BOOK #4'!$L$64</f>
        <v>424</v>
      </c>
      <c r="M44" s="8">
        <f>'FOILED COMIC BOOK #4'!$S$64</f>
        <v>244</v>
      </c>
      <c r="N44" s="581">
        <f>'FOILED COMIC BOOK #4'!$M$64</f>
        <v>2.4074074074074072E-3</v>
      </c>
      <c r="P44" s="60"/>
      <c r="R44" s="53">
        <f>'FOILED COMIC BOOK #4'!$V$39</f>
        <v>0</v>
      </c>
      <c r="S44" s="8">
        <f>'FOILED COMIC BOOK #4'!$V$40</f>
        <v>1000</v>
      </c>
      <c r="T44" s="8">
        <f>'FOILED COMIC BOOK #4'!$V$41</f>
        <v>574</v>
      </c>
      <c r="U44" s="8">
        <f>'FOILED COMIC BOOK #4'!$V$44</f>
        <v>1</v>
      </c>
      <c r="V44" s="8">
        <f>'FOILED COMIC BOOK #4'!$V$42</f>
        <v>0</v>
      </c>
      <c r="W44" s="8">
        <f>'FOILED COMIC BOOK #4'!$V$43</f>
        <v>1</v>
      </c>
      <c r="X44" s="8">
        <f>'FOILED COMIC BOOK #4'!$V$46</f>
        <v>0</v>
      </c>
      <c r="Y44" s="8">
        <f>'FOILED COMIC BOOK #4'!$V$47</f>
        <v>0</v>
      </c>
      <c r="Z44" s="8">
        <f>'FOILED COMIC BOOK #4'!$V$48</f>
        <v>0</v>
      </c>
      <c r="AA44" s="8">
        <f>'FOILED COMIC BOOK #4'!$V$49</f>
        <v>0</v>
      </c>
      <c r="AB44" s="8">
        <f>'FOILED COMIC BOOK #4'!$V$50</f>
        <v>180</v>
      </c>
      <c r="AC44" s="8">
        <f>'FOILED COMIC BOOK #4'!$V$51</f>
        <v>0</v>
      </c>
      <c r="AD44" s="8">
        <f>'FOILED COMIC BOOK #4'!V$52+'FOILED COMIC BOOK #4'!V$53</f>
        <v>244</v>
      </c>
      <c r="AE44" s="54">
        <f t="shared" si="3"/>
        <v>244</v>
      </c>
    </row>
    <row r="45" spans="1:31" x14ac:dyDescent="0.25">
      <c r="A45" s="219">
        <v>39</v>
      </c>
      <c r="B45" s="446" t="s">
        <v>479</v>
      </c>
      <c r="C45" s="445" t="s">
        <v>480</v>
      </c>
      <c r="D45" s="445" t="s">
        <v>437</v>
      </c>
      <c r="E45" s="63">
        <f>VLOOKUP($A:$A,'COGS NEW TEMPLATE'!$A:$G,5,FALSE)</f>
        <v>12.25</v>
      </c>
      <c r="F45" s="63">
        <f>VLOOKUP($A:$A,'COGS NEW TEMPLATE'!$A:$G,6,FALSE)</f>
        <v>0</v>
      </c>
      <c r="G45" s="63">
        <f>VLOOKUP($A:$A,'COGS NEW TEMPLATE'!$A:$G,7,FALSE)</f>
        <v>0</v>
      </c>
      <c r="H45" s="64">
        <f t="shared" si="2"/>
        <v>12.25</v>
      </c>
      <c r="J45" s="53">
        <f>CD!$C$64</f>
        <v>146</v>
      </c>
      <c r="K45" s="8">
        <f>CD!$G$64</f>
        <v>146</v>
      </c>
      <c r="L45" s="8">
        <f>CD!$L$64</f>
        <v>0</v>
      </c>
      <c r="M45" s="8">
        <f>CD!$S$64</f>
        <v>0</v>
      </c>
      <c r="N45" s="581">
        <f>CD!$M$64</f>
        <v>9.2592592592592596E-4</v>
      </c>
      <c r="P45" s="60"/>
      <c r="R45" s="53">
        <f>CD!$V$39</f>
        <v>0</v>
      </c>
      <c r="S45" s="8">
        <f>CD!$V$40</f>
        <v>0</v>
      </c>
      <c r="T45" s="8">
        <f>CD!$V$41</f>
        <v>146</v>
      </c>
      <c r="U45" s="8">
        <f>CD!$V$44</f>
        <v>0</v>
      </c>
      <c r="V45" s="8">
        <f>CD!$V$42</f>
        <v>0</v>
      </c>
      <c r="W45" s="8">
        <f>CD!$V$43</f>
        <v>0</v>
      </c>
      <c r="X45" s="8">
        <f>CD!$V$46</f>
        <v>0</v>
      </c>
      <c r="Y45" s="8">
        <f>CD!$V$47</f>
        <v>0</v>
      </c>
      <c r="Z45" s="8">
        <f>CD!$V$48</f>
        <v>0</v>
      </c>
      <c r="AA45" s="8">
        <f>CD!$V$49</f>
        <v>0</v>
      </c>
      <c r="AB45" s="8">
        <f>CD!$V$50</f>
        <v>0</v>
      </c>
      <c r="AC45" s="8">
        <f>CD!$V$51</f>
        <v>0</v>
      </c>
      <c r="AD45" s="8">
        <f>CD!V$52+CD!V$53</f>
        <v>-146</v>
      </c>
      <c r="AE45" s="54">
        <f t="shared" si="3"/>
        <v>-146</v>
      </c>
    </row>
    <row r="46" spans="1:31" x14ac:dyDescent="0.25">
      <c r="A46" s="219">
        <v>40</v>
      </c>
      <c r="B46" s="443" t="s">
        <v>481</v>
      </c>
      <c r="C46" s="445" t="s">
        <v>482</v>
      </c>
      <c r="D46" s="445" t="s">
        <v>437</v>
      </c>
      <c r="E46" s="63">
        <f>VLOOKUP($A:$A,'COGS NEW TEMPLATE'!$A:$G,5,FALSE)</f>
        <v>11.59</v>
      </c>
      <c r="F46" s="63">
        <f>VLOOKUP($A:$A,'COGS NEW TEMPLATE'!$A:$G,6,FALSE)</f>
        <v>0</v>
      </c>
      <c r="G46" s="63">
        <f>VLOOKUP($A:$A,'COGS NEW TEMPLATE'!$A:$G,7,FALSE)</f>
        <v>0</v>
      </c>
      <c r="H46" s="64">
        <f t="shared" si="2"/>
        <v>11.59</v>
      </c>
      <c r="J46" s="53">
        <f>'ROLLING STONE'!$C$64</f>
        <v>1765</v>
      </c>
      <c r="K46" s="8">
        <f>'ROLLING STONE'!$G$64</f>
        <v>1772</v>
      </c>
      <c r="L46" s="8">
        <f>'ROLLING STONE'!$L$64</f>
        <v>906</v>
      </c>
      <c r="M46" s="8">
        <f>'ROLLING STONE'!$S$64</f>
        <v>531</v>
      </c>
      <c r="N46" s="581">
        <f>'ROLLING STONE'!$M$64</f>
        <v>8.333333333333335E-3</v>
      </c>
      <c r="P46" s="60"/>
      <c r="R46" s="53">
        <f>'ROLLING STONE'!$V$39</f>
        <v>0</v>
      </c>
      <c r="S46" s="8">
        <f>'ROLLING STONE'!$V$40</f>
        <v>2678</v>
      </c>
      <c r="T46" s="8">
        <f>'ROLLING STONE'!$V$41</f>
        <v>1765</v>
      </c>
      <c r="U46" s="8">
        <f>'ROLLING STONE'!$V$44</f>
        <v>0</v>
      </c>
      <c r="V46" s="8">
        <f>'ROLLING STONE'!$V$42</f>
        <v>6</v>
      </c>
      <c r="W46" s="8">
        <f>'ROLLING STONE'!$V$43</f>
        <v>1</v>
      </c>
      <c r="X46" s="8">
        <f>'ROLLING STONE'!$V$46</f>
        <v>0</v>
      </c>
      <c r="Y46" s="8">
        <f>'ROLLING STONE'!$V$47</f>
        <v>0</v>
      </c>
      <c r="Z46" s="8">
        <f>'ROLLING STONE'!$V$48</f>
        <v>0</v>
      </c>
      <c r="AA46" s="8">
        <f>'ROLLING STONE'!$V$49</f>
        <v>0</v>
      </c>
      <c r="AB46" s="8">
        <f>'ROLLING STONE'!$V$50</f>
        <v>375</v>
      </c>
      <c r="AC46" s="8">
        <f>'ROLLING STONE'!$V$51</f>
        <v>0</v>
      </c>
      <c r="AD46" s="8">
        <f>'ROLLING STONE'!V$52+'ROLLING STONE'!V$53</f>
        <v>531</v>
      </c>
      <c r="AE46" s="54">
        <f t="shared" si="3"/>
        <v>531</v>
      </c>
    </row>
    <row r="47" spans="1:31" x14ac:dyDescent="0.25">
      <c r="A47" s="219">
        <v>41</v>
      </c>
      <c r="B47" s="446" t="s">
        <v>484</v>
      </c>
      <c r="C47" s="445" t="s">
        <v>483</v>
      </c>
      <c r="D47" s="445" t="s">
        <v>437</v>
      </c>
      <c r="E47" s="63">
        <f>VLOOKUP($A:$A,'COGS NEW TEMPLATE'!$A:$G,5,FALSE)</f>
        <v>24.1</v>
      </c>
      <c r="F47" s="63">
        <f>VLOOKUP($A:$A,'COGS NEW TEMPLATE'!$A:$G,6,FALSE)</f>
        <v>0</v>
      </c>
      <c r="G47" s="63">
        <f>VLOOKUP($A:$A,'COGS NEW TEMPLATE'!$A:$G,7,FALSE)</f>
        <v>0</v>
      </c>
      <c r="H47" s="64">
        <f t="shared" si="2"/>
        <v>24.1</v>
      </c>
      <c r="J47" s="53">
        <f>'BLK STANDARD LP'!$C$64</f>
        <v>325</v>
      </c>
      <c r="K47" s="8">
        <f>'BLK STANDARD LP'!$G$64</f>
        <v>325</v>
      </c>
      <c r="L47" s="8">
        <f>'BLK STANDARD LP'!$L$64</f>
        <v>0</v>
      </c>
      <c r="M47" s="8">
        <f>'BLK STANDARD LP'!$S$64</f>
        <v>0</v>
      </c>
      <c r="N47" s="581">
        <f>'BLK STANDARD LP'!$M$64</f>
        <v>1.9444444444444444E-3</v>
      </c>
      <c r="P47" s="60"/>
      <c r="R47" s="53">
        <f>'BLK STANDARD LP'!$V$39</f>
        <v>0</v>
      </c>
      <c r="S47" s="8">
        <f>'BLK STANDARD LP'!$V$40</f>
        <v>343</v>
      </c>
      <c r="T47" s="8">
        <f>'BLK STANDARD LP'!$V$41</f>
        <v>325</v>
      </c>
      <c r="U47" s="8">
        <f>'BLK STANDARD LP'!$V$44</f>
        <v>0</v>
      </c>
      <c r="V47" s="8">
        <f>'BLK STANDARD LP'!$V$42</f>
        <v>0</v>
      </c>
      <c r="W47" s="8">
        <f>'BLK STANDARD LP'!$V$43</f>
        <v>0</v>
      </c>
      <c r="X47" s="8">
        <f>'BLK STANDARD LP'!$V$46</f>
        <v>18</v>
      </c>
      <c r="Y47" s="8">
        <f>'BLK STANDARD LP'!$V$47</f>
        <v>0</v>
      </c>
      <c r="Z47" s="8">
        <f>'BLK STANDARD LP'!$V$48</f>
        <v>0</v>
      </c>
      <c r="AA47" s="8">
        <f>'BLK STANDARD LP'!$V$49</f>
        <v>0</v>
      </c>
      <c r="AB47" s="8">
        <f>'BLK STANDARD LP'!$V$50</f>
        <v>0</v>
      </c>
      <c r="AC47" s="8">
        <f>'BLK STANDARD LP'!$V$51</f>
        <v>0</v>
      </c>
      <c r="AD47" s="8">
        <f>'BLK STANDARD LP'!V$52+'BLK STANDARD LP'!V$53</f>
        <v>0</v>
      </c>
      <c r="AE47" s="54">
        <f t="shared" si="3"/>
        <v>0</v>
      </c>
    </row>
    <row r="48" spans="1:31" x14ac:dyDescent="0.25">
      <c r="A48" s="219">
        <v>42</v>
      </c>
      <c r="B48" s="559" t="s">
        <v>529</v>
      </c>
      <c r="C48" s="445" t="s">
        <v>578</v>
      </c>
      <c r="D48" s="445" t="s">
        <v>404</v>
      </c>
      <c r="E48" s="63"/>
      <c r="F48" s="63"/>
      <c r="G48" s="431"/>
      <c r="H48" s="64">
        <f t="shared" si="1"/>
        <v>0</v>
      </c>
      <c r="J48" s="53">
        <f>'PURPLE LP LENTICULAR'!$C$64</f>
        <v>1988</v>
      </c>
      <c r="K48" s="8">
        <f>'PURPLE LP LENTICULAR'!$G$64</f>
        <v>2005</v>
      </c>
      <c r="L48" s="8">
        <f>'PURPLE LP LENTICULAR'!$L$64</f>
        <v>0</v>
      </c>
      <c r="M48" s="8">
        <f>'PURPLE LP LENTICULAR'!$S$64</f>
        <v>0</v>
      </c>
      <c r="N48" s="581">
        <f>'PURPLE LP LENTICULAR'!$M$64</f>
        <v>1.0185185185185188E-2</v>
      </c>
      <c r="P48" s="60"/>
      <c r="R48" s="53">
        <f>'PURPLE LP LENTICULAR'!$V$39</f>
        <v>0</v>
      </c>
      <c r="S48" s="8">
        <f>'PURPLE LP LENTICULAR'!$V$40</f>
        <v>2200</v>
      </c>
      <c r="T48" s="8">
        <f>'PURPLE LP LENTICULAR'!$V$41</f>
        <v>1988</v>
      </c>
      <c r="U48" s="8">
        <f>'PURPLE LP LENTICULAR'!$V$44</f>
        <v>0</v>
      </c>
      <c r="V48" s="8">
        <f>'PURPLE LP LENTICULAR'!$V$42</f>
        <v>16</v>
      </c>
      <c r="W48" s="8">
        <f>'PURPLE LP LENTICULAR'!$V$43</f>
        <v>1</v>
      </c>
      <c r="X48" s="8">
        <f>'PURPLE LP LENTICULAR'!$V$46</f>
        <v>-5</v>
      </c>
      <c r="Y48" s="8">
        <f>'PURPLE LP LENTICULAR'!$V$47</f>
        <v>0</v>
      </c>
      <c r="Z48" s="8">
        <f>'PURPLE LP LENTICULAR'!$V$48</f>
        <v>0</v>
      </c>
      <c r="AA48" s="8">
        <f>'PURPLE LP LENTICULAR'!$V$49</f>
        <v>0</v>
      </c>
      <c r="AB48" s="8">
        <f>'PURPLE LP LENTICULAR'!$V$50</f>
        <v>200</v>
      </c>
      <c r="AC48" s="8">
        <f>'PURPLE LP LENTICULAR'!$V$51</f>
        <v>0</v>
      </c>
      <c r="AD48" s="8">
        <f>'PURPLE LP LENTICULAR'!V$52+'PURPLE LP LENTICULAR'!V$53</f>
        <v>0</v>
      </c>
      <c r="AE48" s="54">
        <f t="shared" si="3"/>
        <v>0</v>
      </c>
    </row>
    <row r="49" spans="1:31" x14ac:dyDescent="0.25">
      <c r="A49" s="219">
        <v>43</v>
      </c>
      <c r="B49" s="446" t="s">
        <v>595</v>
      </c>
      <c r="C49" s="445" t="s">
        <v>591</v>
      </c>
      <c r="D49" s="445" t="s">
        <v>404</v>
      </c>
      <c r="E49" s="63"/>
      <c r="F49" s="63"/>
      <c r="G49" s="431"/>
      <c r="H49" s="64">
        <f t="shared" si="1"/>
        <v>0</v>
      </c>
      <c r="J49" s="53">
        <f>CASSETTE!$C$64</f>
        <v>514</v>
      </c>
      <c r="K49" s="8">
        <f>CASSETTE!$G$64</f>
        <v>514</v>
      </c>
      <c r="L49" s="8">
        <f>CASSETTE!$L$64</f>
        <v>0</v>
      </c>
      <c r="M49" s="8">
        <f>CASSETTE!$S$64</f>
        <v>0</v>
      </c>
      <c r="N49" s="581">
        <f>CASSETTE!$M$64</f>
        <v>1.4814814814814814E-3</v>
      </c>
      <c r="P49" s="60"/>
      <c r="R49" s="53">
        <f>CASSETTE!$V$39</f>
        <v>0</v>
      </c>
      <c r="S49" s="8">
        <f>CASSETTE!$V$40</f>
        <v>302</v>
      </c>
      <c r="T49" s="8">
        <f>CASSETTE!$V$41</f>
        <v>514</v>
      </c>
      <c r="U49" s="8">
        <f>CASSETTE!$V$44</f>
        <v>0</v>
      </c>
      <c r="V49" s="8">
        <f>CASSETTE!$V$42</f>
        <v>0</v>
      </c>
      <c r="W49" s="8">
        <f>CASSETTE!$V$43</f>
        <v>0</v>
      </c>
      <c r="X49" s="8">
        <f>CASSETTE!$V$46</f>
        <v>0</v>
      </c>
      <c r="Y49" s="8">
        <f>CASSETTE!$V$47</f>
        <v>0</v>
      </c>
      <c r="Z49" s="8">
        <f>CASSETTE!$V$48</f>
        <v>0</v>
      </c>
      <c r="AA49" s="8">
        <f>CASSETTE!$V$49</f>
        <v>0</v>
      </c>
      <c r="AB49" s="8">
        <f>CASSETTE!$V$50</f>
        <v>288</v>
      </c>
      <c r="AC49" s="8">
        <f>CASSETTE!$V$51</f>
        <v>0</v>
      </c>
      <c r="AD49" s="8">
        <f>CASSETTE!V$52+CASSETTE!V$53</f>
        <v>-500</v>
      </c>
      <c r="AE49" s="54">
        <f t="shared" si="3"/>
        <v>-500</v>
      </c>
    </row>
    <row r="50" spans="1:31" x14ac:dyDescent="0.25">
      <c r="A50" s="219">
        <v>44</v>
      </c>
      <c r="B50" s="327"/>
      <c r="C50" s="326"/>
      <c r="D50" s="326"/>
      <c r="E50" s="63"/>
      <c r="F50" s="63"/>
      <c r="G50" s="431"/>
      <c r="H50" s="64">
        <f t="shared" si="1"/>
        <v>0</v>
      </c>
      <c r="J50" s="53">
        <f>'44'!$C$64</f>
        <v>0</v>
      </c>
      <c r="K50" s="8">
        <f>'44'!$G$64</f>
        <v>0</v>
      </c>
      <c r="L50" s="8">
        <f>'44'!$L$64</f>
        <v>0</v>
      </c>
      <c r="M50" s="8">
        <f>'44'!$S$64</f>
        <v>0</v>
      </c>
      <c r="N50" s="65">
        <f>'44'!$M$64</f>
        <v>0</v>
      </c>
      <c r="P50" s="60"/>
      <c r="R50" s="53">
        <f>'44'!$V$39</f>
        <v>0</v>
      </c>
      <c r="S50" s="8">
        <f>'44'!$V$40</f>
        <v>0</v>
      </c>
      <c r="T50" s="8">
        <f>'44'!$V$41</f>
        <v>0</v>
      </c>
      <c r="U50" s="8">
        <f>'44'!$V$44</f>
        <v>0</v>
      </c>
      <c r="V50" s="8">
        <f>'44'!$V$42</f>
        <v>0</v>
      </c>
      <c r="W50" s="8">
        <f>'44'!$V$43</f>
        <v>0</v>
      </c>
      <c r="X50" s="8">
        <f>'44'!$V$46</f>
        <v>0</v>
      </c>
      <c r="Y50" s="8">
        <f>'44'!$V$47</f>
        <v>0</v>
      </c>
      <c r="Z50" s="8">
        <f>'44'!$V$48</f>
        <v>0</v>
      </c>
      <c r="AA50" s="8">
        <f>'44'!$V$49</f>
        <v>0</v>
      </c>
      <c r="AB50" s="8">
        <f>'44'!$V$50</f>
        <v>0</v>
      </c>
      <c r="AC50" s="8">
        <f>'44'!$V$51</f>
        <v>0</v>
      </c>
      <c r="AD50" s="8">
        <f>'44'!V$52+'44'!V$53</f>
        <v>0</v>
      </c>
      <c r="AE50" s="54">
        <f t="shared" si="3"/>
        <v>0</v>
      </c>
    </row>
    <row r="51" spans="1:31" x14ac:dyDescent="0.25">
      <c r="A51" s="219">
        <v>45</v>
      </c>
      <c r="B51" s="325"/>
      <c r="C51" s="326"/>
      <c r="D51" s="326"/>
      <c r="E51" s="63"/>
      <c r="F51" s="63"/>
      <c r="G51" s="431"/>
      <c r="H51" s="64">
        <f t="shared" si="1"/>
        <v>0</v>
      </c>
      <c r="J51" s="53">
        <f>'45'!$C$64</f>
        <v>0</v>
      </c>
      <c r="K51" s="8">
        <f>'45'!$G$64</f>
        <v>0</v>
      </c>
      <c r="L51" s="8">
        <f>'45'!$L$64</f>
        <v>0</v>
      </c>
      <c r="M51" s="8">
        <f>'45'!$S$64</f>
        <v>0</v>
      </c>
      <c r="N51" s="65">
        <f>'45'!$M$64</f>
        <v>0</v>
      </c>
      <c r="P51" s="60"/>
      <c r="R51" s="53">
        <f>'45'!$V$39</f>
        <v>0</v>
      </c>
      <c r="S51" s="8">
        <f>'45'!$V$40</f>
        <v>0</v>
      </c>
      <c r="T51" s="8">
        <f>'45'!$V$41</f>
        <v>0</v>
      </c>
      <c r="U51" s="8">
        <f>'45'!$V$44</f>
        <v>0</v>
      </c>
      <c r="V51" s="8">
        <f>'45'!$V$42</f>
        <v>0</v>
      </c>
      <c r="W51" s="8">
        <f>'45'!$V$43</f>
        <v>0</v>
      </c>
      <c r="X51" s="8">
        <f>'45'!$V$46</f>
        <v>0</v>
      </c>
      <c r="Y51" s="8">
        <f>'45'!$V$47</f>
        <v>0</v>
      </c>
      <c r="Z51" s="8">
        <f>'45'!$V$48</f>
        <v>0</v>
      </c>
      <c r="AA51" s="8">
        <f>'45'!$V$49</f>
        <v>0</v>
      </c>
      <c r="AB51" s="8">
        <f>'45'!$V$50</f>
        <v>0</v>
      </c>
      <c r="AC51" s="8">
        <f>'45'!$V$51</f>
        <v>0</v>
      </c>
      <c r="AD51" s="8">
        <f>'45'!V$52+'45'!V$53</f>
        <v>0</v>
      </c>
      <c r="AE51" s="54">
        <f t="shared" si="3"/>
        <v>0</v>
      </c>
    </row>
    <row r="52" spans="1:31" x14ac:dyDescent="0.25">
      <c r="A52" s="219">
        <v>46</v>
      </c>
      <c r="B52" s="327"/>
      <c r="C52" s="326"/>
      <c r="D52" s="326"/>
      <c r="E52" s="63"/>
      <c r="F52" s="63"/>
      <c r="G52" s="431"/>
      <c r="H52" s="64">
        <f t="shared" si="1"/>
        <v>0</v>
      </c>
      <c r="J52" s="53">
        <f>'46'!$C$64</f>
        <v>0</v>
      </c>
      <c r="K52" s="8">
        <f>'46'!$G$64</f>
        <v>0</v>
      </c>
      <c r="L52" s="8">
        <f>'46'!$L$64</f>
        <v>0</v>
      </c>
      <c r="M52" s="8">
        <f>'46'!$S$64</f>
        <v>0</v>
      </c>
      <c r="N52" s="65">
        <f>'46'!$M$64</f>
        <v>0</v>
      </c>
      <c r="P52" s="60"/>
      <c r="R52" s="53">
        <f>'46'!$V$39</f>
        <v>0</v>
      </c>
      <c r="S52" s="8">
        <f>'46'!$V$40</f>
        <v>0</v>
      </c>
      <c r="T52" s="8">
        <f>'46'!$V$41</f>
        <v>0</v>
      </c>
      <c r="U52" s="8">
        <f>'46'!$V$44</f>
        <v>0</v>
      </c>
      <c r="V52" s="8">
        <f>'46'!$V$42</f>
        <v>0</v>
      </c>
      <c r="W52" s="8">
        <f>'46'!$V$43</f>
        <v>0</v>
      </c>
      <c r="X52" s="8">
        <f>'46'!$V$46</f>
        <v>0</v>
      </c>
      <c r="Y52" s="8">
        <f>'46'!$V$47</f>
        <v>0</v>
      </c>
      <c r="Z52" s="8">
        <f>'46'!$V$48</f>
        <v>0</v>
      </c>
      <c r="AA52" s="8">
        <f>'46'!$V$49</f>
        <v>0</v>
      </c>
      <c r="AB52" s="8">
        <f>'46'!$V$50</f>
        <v>0</v>
      </c>
      <c r="AC52" s="8">
        <f>'46'!$V$51</f>
        <v>0</v>
      </c>
      <c r="AD52" s="8">
        <f>'46'!V$52+'46'!V$53</f>
        <v>0</v>
      </c>
      <c r="AE52" s="54">
        <f t="shared" si="3"/>
        <v>0</v>
      </c>
    </row>
    <row r="53" spans="1:31" x14ac:dyDescent="0.25">
      <c r="A53" s="219">
        <v>47</v>
      </c>
      <c r="B53" s="325"/>
      <c r="C53" s="326"/>
      <c r="D53" s="326"/>
      <c r="E53" s="63"/>
      <c r="F53" s="63"/>
      <c r="G53" s="431"/>
      <c r="H53" s="64">
        <f t="shared" si="1"/>
        <v>0</v>
      </c>
      <c r="J53" s="53">
        <f>'47'!$C$64</f>
        <v>0</v>
      </c>
      <c r="K53" s="8">
        <f>'47'!$G$64</f>
        <v>0</v>
      </c>
      <c r="L53" s="8">
        <f>'47'!$L$64</f>
        <v>0</v>
      </c>
      <c r="M53" s="8">
        <f>'47'!$S$64</f>
        <v>0</v>
      </c>
      <c r="N53" s="65">
        <f>'47'!$M$64</f>
        <v>0</v>
      </c>
      <c r="P53" s="60"/>
      <c r="R53" s="53">
        <f>'47'!$V$39</f>
        <v>0</v>
      </c>
      <c r="S53" s="8">
        <f>'47'!$V$40</f>
        <v>0</v>
      </c>
      <c r="T53" s="8">
        <f>'47'!$V$41</f>
        <v>0</v>
      </c>
      <c r="U53" s="8">
        <f>'47'!$V$44</f>
        <v>0</v>
      </c>
      <c r="V53" s="8">
        <f>'47'!$V$42</f>
        <v>0</v>
      </c>
      <c r="W53" s="8">
        <f>'47'!$V$43</f>
        <v>0</v>
      </c>
      <c r="X53" s="8">
        <f>'47'!$V$46</f>
        <v>0</v>
      </c>
      <c r="Y53" s="8">
        <f>'47'!$V$47</f>
        <v>0</v>
      </c>
      <c r="Z53" s="8">
        <f>'47'!$V$48</f>
        <v>0</v>
      </c>
      <c r="AA53" s="8">
        <f>'47'!$V$49</f>
        <v>0</v>
      </c>
      <c r="AB53" s="8">
        <f>'47'!$V$50</f>
        <v>0</v>
      </c>
      <c r="AC53" s="8">
        <f>'47'!$V$51</f>
        <v>0</v>
      </c>
      <c r="AD53" s="8">
        <f>'47'!V$52+'47'!V$53</f>
        <v>0</v>
      </c>
      <c r="AE53" s="54">
        <f t="shared" si="3"/>
        <v>0</v>
      </c>
    </row>
    <row r="54" spans="1:31" x14ac:dyDescent="0.25">
      <c r="A54" s="219">
        <v>48</v>
      </c>
      <c r="B54" s="327"/>
      <c r="C54" s="326"/>
      <c r="D54" s="326"/>
      <c r="E54" s="63"/>
      <c r="F54" s="63"/>
      <c r="G54" s="431"/>
      <c r="H54" s="64">
        <f t="shared" si="1"/>
        <v>0</v>
      </c>
      <c r="J54" s="53">
        <f>'48'!$C$64</f>
        <v>0</v>
      </c>
      <c r="K54" s="8">
        <f>'48'!$G$64</f>
        <v>0</v>
      </c>
      <c r="L54" s="8">
        <f>'48'!$L$64</f>
        <v>0</v>
      </c>
      <c r="M54" s="8">
        <f>'48'!$S$64</f>
        <v>0</v>
      </c>
      <c r="N54" s="65">
        <f>'48'!$M$64</f>
        <v>0</v>
      </c>
      <c r="P54" s="60"/>
      <c r="R54" s="53">
        <f>'48'!$V$39</f>
        <v>0</v>
      </c>
      <c r="S54" s="8">
        <f>'48'!$V$40</f>
        <v>0</v>
      </c>
      <c r="T54" s="8">
        <f>'48'!$V$41</f>
        <v>0</v>
      </c>
      <c r="U54" s="8">
        <f>'48'!$V$44</f>
        <v>0</v>
      </c>
      <c r="V54" s="8">
        <f>'48'!$V$42</f>
        <v>0</v>
      </c>
      <c r="W54" s="8">
        <f>'48'!$V$43</f>
        <v>0</v>
      </c>
      <c r="X54" s="8">
        <f>'48'!$V$46</f>
        <v>0</v>
      </c>
      <c r="Y54" s="8">
        <f>'48'!$V$47</f>
        <v>0</v>
      </c>
      <c r="Z54" s="8">
        <f>'48'!$V$48</f>
        <v>0</v>
      </c>
      <c r="AA54" s="8">
        <f>'48'!$V$49</f>
        <v>0</v>
      </c>
      <c r="AB54" s="8">
        <f>'48'!$V$50</f>
        <v>0</v>
      </c>
      <c r="AC54" s="8">
        <f>'48'!$V$51</f>
        <v>0</v>
      </c>
      <c r="AD54" s="8">
        <f>'48'!V$52+'48'!V$53</f>
        <v>0</v>
      </c>
      <c r="AE54" s="54">
        <f t="shared" si="3"/>
        <v>0</v>
      </c>
    </row>
    <row r="55" spans="1:31" x14ac:dyDescent="0.25">
      <c r="A55" s="219">
        <v>49</v>
      </c>
      <c r="B55" s="325"/>
      <c r="C55" s="326"/>
      <c r="D55" s="326"/>
      <c r="E55" s="63"/>
      <c r="F55" s="63"/>
      <c r="G55" s="431"/>
      <c r="H55" s="64">
        <f t="shared" si="1"/>
        <v>0</v>
      </c>
      <c r="J55" s="53">
        <f>'49'!$C$64</f>
        <v>0</v>
      </c>
      <c r="K55" s="8">
        <f>'49'!$G$64</f>
        <v>0</v>
      </c>
      <c r="L55" s="8">
        <f>'49'!$L$64</f>
        <v>0</v>
      </c>
      <c r="M55" s="8">
        <f>'49'!$S$64</f>
        <v>0</v>
      </c>
      <c r="N55" s="65">
        <f>'49'!$M$64</f>
        <v>0</v>
      </c>
      <c r="P55" s="60"/>
      <c r="R55" s="53">
        <f>'49'!$V$39</f>
        <v>0</v>
      </c>
      <c r="S55" s="8">
        <f>'49'!$V$40</f>
        <v>0</v>
      </c>
      <c r="T55" s="8">
        <f>'49'!$V$41</f>
        <v>0</v>
      </c>
      <c r="U55" s="8">
        <f>'49'!$V$44</f>
        <v>0</v>
      </c>
      <c r="V55" s="8">
        <f>'49'!$V$42</f>
        <v>0</v>
      </c>
      <c r="W55" s="8">
        <f>'49'!$V$43</f>
        <v>0</v>
      </c>
      <c r="X55" s="8">
        <f>'49'!$V$46</f>
        <v>0</v>
      </c>
      <c r="Y55" s="8">
        <f>'49'!$V$47</f>
        <v>0</v>
      </c>
      <c r="Z55" s="8">
        <f>'49'!$V$48</f>
        <v>0</v>
      </c>
      <c r="AA55" s="8">
        <f>'49'!$V$49</f>
        <v>0</v>
      </c>
      <c r="AB55" s="8">
        <f>'49'!$V$50</f>
        <v>0</v>
      </c>
      <c r="AC55" s="8">
        <f>'49'!$V$51</f>
        <v>0</v>
      </c>
      <c r="AD55" s="8">
        <f>'49'!V$52+'49'!V$53</f>
        <v>0</v>
      </c>
      <c r="AE55" s="54">
        <f t="shared" si="3"/>
        <v>0</v>
      </c>
    </row>
    <row r="56" spans="1:31" x14ac:dyDescent="0.25">
      <c r="A56" s="219">
        <v>50</v>
      </c>
      <c r="B56" s="327"/>
      <c r="C56" s="326"/>
      <c r="D56" s="326"/>
      <c r="E56" s="63"/>
      <c r="F56" s="63"/>
      <c r="G56" s="431"/>
      <c r="H56" s="64">
        <f t="shared" si="1"/>
        <v>0</v>
      </c>
      <c r="J56" s="53">
        <f>'50'!$C$64</f>
        <v>0</v>
      </c>
      <c r="K56" s="8">
        <f>'50'!$G$64</f>
        <v>0</v>
      </c>
      <c r="L56" s="8">
        <f>'50'!$L$64</f>
        <v>0</v>
      </c>
      <c r="M56" s="8">
        <f>'50'!$S$64</f>
        <v>0</v>
      </c>
      <c r="N56" s="65">
        <f>'50'!$M$64</f>
        <v>0</v>
      </c>
      <c r="P56" s="60"/>
      <c r="R56" s="53">
        <f>'50'!$V$39</f>
        <v>0</v>
      </c>
      <c r="S56" s="8">
        <f>'50'!$V$40</f>
        <v>0</v>
      </c>
      <c r="T56" s="8">
        <f>'50'!$V$41</f>
        <v>0</v>
      </c>
      <c r="U56" s="8">
        <f>'50'!$V$44</f>
        <v>0</v>
      </c>
      <c r="V56" s="8">
        <f>'50'!$V$42</f>
        <v>0</v>
      </c>
      <c r="W56" s="8">
        <f>'50'!$V$43</f>
        <v>0</v>
      </c>
      <c r="X56" s="8">
        <f>'50'!$V$46</f>
        <v>0</v>
      </c>
      <c r="Y56" s="8">
        <f>'50'!$V$47</f>
        <v>0</v>
      </c>
      <c r="Z56" s="8">
        <f>'50'!$V$48</f>
        <v>0</v>
      </c>
      <c r="AA56" s="8">
        <f>'50'!$V$49</f>
        <v>0</v>
      </c>
      <c r="AB56" s="8">
        <f>'50'!$V$50</f>
        <v>0</v>
      </c>
      <c r="AC56" s="8">
        <f>'50'!$V$51</f>
        <v>0</v>
      </c>
      <c r="AD56" s="8">
        <f>'50'!V$52+'50'!V$53</f>
        <v>0</v>
      </c>
      <c r="AE56" s="54">
        <f t="shared" si="3"/>
        <v>0</v>
      </c>
    </row>
    <row r="57" spans="1:31" x14ac:dyDescent="0.25">
      <c r="A57" s="219">
        <v>51</v>
      </c>
      <c r="B57" s="325"/>
      <c r="C57" s="326"/>
      <c r="D57" s="326"/>
      <c r="E57" s="63"/>
      <c r="F57" s="63"/>
      <c r="G57" s="431"/>
      <c r="H57" s="64">
        <f t="shared" si="1"/>
        <v>0</v>
      </c>
      <c r="J57" s="53">
        <f>'51'!$C$64</f>
        <v>0</v>
      </c>
      <c r="K57" s="8">
        <f>'51'!$G$64</f>
        <v>0</v>
      </c>
      <c r="L57" s="8">
        <f>'51'!$L$64</f>
        <v>0</v>
      </c>
      <c r="M57" s="8">
        <f>'51'!$S$64</f>
        <v>0</v>
      </c>
      <c r="N57" s="65">
        <f>'51'!$M$64</f>
        <v>0</v>
      </c>
      <c r="P57" s="60"/>
      <c r="R57" s="53">
        <f>'51'!$V$39</f>
        <v>0</v>
      </c>
      <c r="S57" s="8">
        <f>'51'!$V$40</f>
        <v>0</v>
      </c>
      <c r="T57" s="8">
        <f>'51'!$V$41</f>
        <v>0</v>
      </c>
      <c r="U57" s="8">
        <f>'51'!$V$44</f>
        <v>0</v>
      </c>
      <c r="V57" s="8">
        <f>'51'!$V$42</f>
        <v>0</v>
      </c>
      <c r="W57" s="8">
        <f>'51'!$V$43</f>
        <v>0</v>
      </c>
      <c r="X57" s="8">
        <f>'51'!$V$46</f>
        <v>0</v>
      </c>
      <c r="Y57" s="8">
        <f>'51'!$V$47</f>
        <v>0</v>
      </c>
      <c r="Z57" s="8">
        <f>'51'!$V$48</f>
        <v>0</v>
      </c>
      <c r="AA57" s="8">
        <f>'51'!$V$49</f>
        <v>0</v>
      </c>
      <c r="AB57" s="8">
        <f>'51'!$V$50</f>
        <v>0</v>
      </c>
      <c r="AC57" s="8">
        <f>'51'!$V$51</f>
        <v>0</v>
      </c>
      <c r="AD57" s="8">
        <f>'51'!V$52+'51'!V$53</f>
        <v>0</v>
      </c>
      <c r="AE57" s="54">
        <f t="shared" si="3"/>
        <v>0</v>
      </c>
    </row>
    <row r="58" spans="1:31" x14ac:dyDescent="0.25">
      <c r="A58" s="219">
        <v>52</v>
      </c>
      <c r="B58" s="327"/>
      <c r="C58" s="326"/>
      <c r="D58" s="326"/>
      <c r="E58" s="63"/>
      <c r="F58" s="63"/>
      <c r="G58" s="431"/>
      <c r="H58" s="64">
        <f t="shared" si="1"/>
        <v>0</v>
      </c>
      <c r="J58" s="53">
        <f>'52'!$C$64</f>
        <v>0</v>
      </c>
      <c r="K58" s="8">
        <f>'52'!$G$64</f>
        <v>0</v>
      </c>
      <c r="L58" s="8">
        <f>'52'!$L$64</f>
        <v>0</v>
      </c>
      <c r="M58" s="8">
        <f>'52'!$S$64</f>
        <v>0</v>
      </c>
      <c r="N58" s="65">
        <f>'52'!$M$64</f>
        <v>0</v>
      </c>
      <c r="P58" s="60"/>
      <c r="R58" s="53">
        <f>'52'!$V$39</f>
        <v>0</v>
      </c>
      <c r="S58" s="8">
        <f>'52'!$V$40</f>
        <v>0</v>
      </c>
      <c r="T58" s="8">
        <f>'52'!$V$41</f>
        <v>0</v>
      </c>
      <c r="U58" s="8">
        <f>'52'!$V$44</f>
        <v>0</v>
      </c>
      <c r="V58" s="8">
        <f>'52'!$V$42</f>
        <v>0</v>
      </c>
      <c r="W58" s="8">
        <f>'52'!$V$43</f>
        <v>0</v>
      </c>
      <c r="X58" s="8">
        <f>'52'!$V$46</f>
        <v>0</v>
      </c>
      <c r="Y58" s="8">
        <f>'52'!$V$47</f>
        <v>0</v>
      </c>
      <c r="Z58" s="8">
        <f>'52'!$V$48</f>
        <v>0</v>
      </c>
      <c r="AA58" s="8">
        <f>'52'!$V$49</f>
        <v>0</v>
      </c>
      <c r="AB58" s="8">
        <f>'52'!$V$50</f>
        <v>0</v>
      </c>
      <c r="AC58" s="8">
        <f>'52'!$V$51</f>
        <v>0</v>
      </c>
      <c r="AD58" s="8">
        <f>'52'!V$52+'52'!V$53</f>
        <v>0</v>
      </c>
      <c r="AE58" s="54">
        <f t="shared" si="3"/>
        <v>0</v>
      </c>
    </row>
    <row r="59" spans="1:31" x14ac:dyDescent="0.25">
      <c r="A59" s="219">
        <v>53</v>
      </c>
      <c r="B59" s="325"/>
      <c r="C59" s="326"/>
      <c r="D59" s="326"/>
      <c r="E59" s="63"/>
      <c r="F59" s="63"/>
      <c r="G59" s="431"/>
      <c r="H59" s="64">
        <f t="shared" si="1"/>
        <v>0</v>
      </c>
      <c r="J59" s="53">
        <f>'53'!$C$64</f>
        <v>0</v>
      </c>
      <c r="K59" s="8">
        <f>'53'!$G$64</f>
        <v>0</v>
      </c>
      <c r="L59" s="8">
        <f>'53'!$L$64</f>
        <v>0</v>
      </c>
      <c r="M59" s="8">
        <f>'53'!$S$64</f>
        <v>0</v>
      </c>
      <c r="N59" s="65">
        <f>'53'!$M$64</f>
        <v>0</v>
      </c>
      <c r="P59" s="60"/>
      <c r="R59" s="53">
        <f>'53'!$V$39</f>
        <v>0</v>
      </c>
      <c r="S59" s="8">
        <f>'53'!$V$40</f>
        <v>0</v>
      </c>
      <c r="T59" s="8">
        <f>'53'!$V$41</f>
        <v>0</v>
      </c>
      <c r="U59" s="8">
        <f>'53'!$V$44</f>
        <v>0</v>
      </c>
      <c r="V59" s="8">
        <f>'53'!$V$42</f>
        <v>0</v>
      </c>
      <c r="W59" s="8">
        <f>'53'!$V$43</f>
        <v>0</v>
      </c>
      <c r="X59" s="8">
        <f>'53'!$V$46</f>
        <v>0</v>
      </c>
      <c r="Y59" s="8">
        <f>'53'!$V$47</f>
        <v>0</v>
      </c>
      <c r="Z59" s="8">
        <f>'53'!$V$48</f>
        <v>0</v>
      </c>
      <c r="AA59" s="8">
        <f>'53'!$V$49</f>
        <v>0</v>
      </c>
      <c r="AB59" s="8">
        <f>'53'!$V$50</f>
        <v>0</v>
      </c>
      <c r="AC59" s="8">
        <f>'53'!$V$51</f>
        <v>0</v>
      </c>
      <c r="AD59" s="8">
        <f>'53'!V$52+'53'!V$53</f>
        <v>0</v>
      </c>
      <c r="AE59" s="54">
        <f t="shared" si="3"/>
        <v>0</v>
      </c>
    </row>
    <row r="60" spans="1:31" x14ac:dyDescent="0.25">
      <c r="A60" s="219">
        <v>54</v>
      </c>
      <c r="B60" s="327"/>
      <c r="C60" s="326"/>
      <c r="D60" s="326"/>
      <c r="E60" s="63"/>
      <c r="F60" s="63"/>
      <c r="G60" s="431"/>
      <c r="H60" s="64">
        <f t="shared" si="1"/>
        <v>0</v>
      </c>
      <c r="J60" s="53">
        <f>'54'!$C$64</f>
        <v>0</v>
      </c>
      <c r="K60" s="8">
        <f>'54'!$G$64</f>
        <v>0</v>
      </c>
      <c r="L60" s="8">
        <f>'54'!$L$64</f>
        <v>0</v>
      </c>
      <c r="M60" s="8">
        <f>'54'!$S$64</f>
        <v>0</v>
      </c>
      <c r="N60" s="65">
        <f>'54'!$M$64</f>
        <v>0</v>
      </c>
      <c r="P60" s="60"/>
      <c r="R60" s="53">
        <f>'54'!$V$39</f>
        <v>0</v>
      </c>
      <c r="S60" s="8">
        <f>'54'!$V$40</f>
        <v>0</v>
      </c>
      <c r="T60" s="8">
        <f>'54'!$V$41</f>
        <v>0</v>
      </c>
      <c r="U60" s="8">
        <f>'54'!$V$44</f>
        <v>0</v>
      </c>
      <c r="V60" s="8">
        <f>'54'!$V$42</f>
        <v>0</v>
      </c>
      <c r="W60" s="8">
        <f>'54'!$V$43</f>
        <v>0</v>
      </c>
      <c r="X60" s="8">
        <f>'54'!$V$46</f>
        <v>0</v>
      </c>
      <c r="Y60" s="8">
        <f>'54'!$V$47</f>
        <v>0</v>
      </c>
      <c r="Z60" s="8">
        <f>'54'!$V$48</f>
        <v>0</v>
      </c>
      <c r="AA60" s="8">
        <f>'54'!$V$49</f>
        <v>0</v>
      </c>
      <c r="AB60" s="8">
        <f>'54'!$V$50</f>
        <v>0</v>
      </c>
      <c r="AC60" s="8">
        <f>'54'!$V$51</f>
        <v>0</v>
      </c>
      <c r="AD60" s="8">
        <f>'54'!V$52+'54'!V$53</f>
        <v>0</v>
      </c>
      <c r="AE60" s="54">
        <f t="shared" si="3"/>
        <v>0</v>
      </c>
    </row>
    <row r="61" spans="1:31" x14ac:dyDescent="0.25">
      <c r="A61" s="219">
        <v>55</v>
      </c>
      <c r="B61" s="325"/>
      <c r="C61" s="326"/>
      <c r="D61" s="326"/>
      <c r="E61" s="63"/>
      <c r="F61" s="63"/>
      <c r="G61" s="431"/>
      <c r="H61" s="64">
        <f t="shared" si="1"/>
        <v>0</v>
      </c>
      <c r="J61" s="53">
        <f>'55'!$C$64</f>
        <v>0</v>
      </c>
      <c r="K61" s="8">
        <f>'55'!$G$64</f>
        <v>0</v>
      </c>
      <c r="L61" s="8">
        <f>'55'!$L$64</f>
        <v>0</v>
      </c>
      <c r="M61" s="8">
        <f>'55'!$S$64</f>
        <v>0</v>
      </c>
      <c r="N61" s="65">
        <f>'55'!$M$64</f>
        <v>0</v>
      </c>
      <c r="P61" s="60"/>
      <c r="R61" s="53">
        <f>'55'!$V$39</f>
        <v>0</v>
      </c>
      <c r="S61" s="8">
        <f>'55'!$V$40</f>
        <v>0</v>
      </c>
      <c r="T61" s="8">
        <f>'55'!$V$41</f>
        <v>0</v>
      </c>
      <c r="U61" s="8">
        <f>'55'!$V$44</f>
        <v>0</v>
      </c>
      <c r="V61" s="8">
        <f>'55'!$V$42</f>
        <v>0</v>
      </c>
      <c r="W61" s="8">
        <f>'55'!$V$43</f>
        <v>0</v>
      </c>
      <c r="X61" s="8">
        <f>'55'!$V$46</f>
        <v>0</v>
      </c>
      <c r="Y61" s="8">
        <f>'55'!$V$47</f>
        <v>0</v>
      </c>
      <c r="Z61" s="8">
        <f>'55'!$V$48</f>
        <v>0</v>
      </c>
      <c r="AA61" s="8">
        <f>'55'!$V$49</f>
        <v>0</v>
      </c>
      <c r="AB61" s="8">
        <f>'55'!$V$50</f>
        <v>0</v>
      </c>
      <c r="AC61" s="8">
        <f>'55'!$V$51</f>
        <v>0</v>
      </c>
      <c r="AD61" s="8">
        <f>'55'!V$52+'55'!V$53</f>
        <v>0</v>
      </c>
      <c r="AE61" s="54">
        <f t="shared" si="3"/>
        <v>0</v>
      </c>
    </row>
    <row r="62" spans="1:31" x14ac:dyDescent="0.25">
      <c r="A62" s="219">
        <v>56</v>
      </c>
      <c r="B62" s="327"/>
      <c r="C62" s="326"/>
      <c r="D62" s="326"/>
      <c r="E62" s="63"/>
      <c r="F62" s="63"/>
      <c r="G62" s="431"/>
      <c r="H62" s="64">
        <f t="shared" si="1"/>
        <v>0</v>
      </c>
      <c r="J62" s="53">
        <f>'56'!$C$64</f>
        <v>0</v>
      </c>
      <c r="K62" s="8">
        <f>'56'!$G$64</f>
        <v>0</v>
      </c>
      <c r="L62" s="8">
        <f>'56'!$L$64</f>
        <v>0</v>
      </c>
      <c r="M62" s="8">
        <f>'56'!$S$64</f>
        <v>0</v>
      </c>
      <c r="N62" s="65">
        <f>'56'!$M$64</f>
        <v>0</v>
      </c>
      <c r="P62" s="60"/>
      <c r="R62" s="53">
        <f>'56'!$V$39</f>
        <v>0</v>
      </c>
      <c r="S62" s="8">
        <f>'56'!$V$40</f>
        <v>0</v>
      </c>
      <c r="T62" s="8">
        <f>'56'!$V$41</f>
        <v>0</v>
      </c>
      <c r="U62" s="8">
        <f>'56'!$V$44</f>
        <v>0</v>
      </c>
      <c r="V62" s="8">
        <f>'56'!$V$42</f>
        <v>0</v>
      </c>
      <c r="W62" s="8">
        <f>'56'!$V$43</f>
        <v>0</v>
      </c>
      <c r="X62" s="8">
        <f>'56'!$V$46</f>
        <v>0</v>
      </c>
      <c r="Y62" s="8">
        <f>'56'!$V$47</f>
        <v>0</v>
      </c>
      <c r="Z62" s="8">
        <f>'56'!$V$48</f>
        <v>0</v>
      </c>
      <c r="AA62" s="8">
        <f>'56'!$V$49</f>
        <v>0</v>
      </c>
      <c r="AB62" s="8">
        <f>'56'!$V$50</f>
        <v>0</v>
      </c>
      <c r="AC62" s="8">
        <f>'56'!$V$51</f>
        <v>0</v>
      </c>
      <c r="AD62" s="8">
        <f>'56'!V$52+'56'!V$53</f>
        <v>0</v>
      </c>
      <c r="AE62" s="54">
        <f t="shared" si="3"/>
        <v>0</v>
      </c>
    </row>
    <row r="63" spans="1:31" x14ac:dyDescent="0.25">
      <c r="A63" s="219">
        <v>57</v>
      </c>
      <c r="B63" s="325"/>
      <c r="C63" s="326"/>
      <c r="D63" s="326"/>
      <c r="E63" s="63"/>
      <c r="F63" s="63"/>
      <c r="G63" s="431"/>
      <c r="H63" s="64">
        <f t="shared" si="1"/>
        <v>0</v>
      </c>
      <c r="J63" s="53">
        <f>'57'!$C$64</f>
        <v>0</v>
      </c>
      <c r="K63" s="8">
        <f>'57'!$G$64</f>
        <v>0</v>
      </c>
      <c r="L63" s="8">
        <f>'57'!$L$64</f>
        <v>0</v>
      </c>
      <c r="M63" s="8">
        <f>'57'!$S$64</f>
        <v>0</v>
      </c>
      <c r="N63" s="65">
        <f>'57'!$M$64</f>
        <v>0</v>
      </c>
      <c r="P63" s="60"/>
      <c r="R63" s="53">
        <f>'57'!$V$39</f>
        <v>0</v>
      </c>
      <c r="S63" s="8">
        <f>'57'!$V$40</f>
        <v>0</v>
      </c>
      <c r="T63" s="8">
        <f>'57'!$V$41</f>
        <v>0</v>
      </c>
      <c r="U63" s="8">
        <f>'57'!$V$44</f>
        <v>0</v>
      </c>
      <c r="V63" s="8">
        <f>'57'!$V$42</f>
        <v>0</v>
      </c>
      <c r="W63" s="8">
        <f>'57'!$V$43</f>
        <v>0</v>
      </c>
      <c r="X63" s="8">
        <f>'57'!$V$46</f>
        <v>0</v>
      </c>
      <c r="Y63" s="8">
        <f>'57'!$V$47</f>
        <v>0</v>
      </c>
      <c r="Z63" s="8">
        <f>'57'!$V$48</f>
        <v>0</v>
      </c>
      <c r="AA63" s="8">
        <f>'57'!$V$49</f>
        <v>0</v>
      </c>
      <c r="AB63" s="8">
        <f>'57'!$V$50</f>
        <v>0</v>
      </c>
      <c r="AC63" s="8">
        <f>'57'!$V$51</f>
        <v>0</v>
      </c>
      <c r="AD63" s="8">
        <f>'57'!V$52+'57'!V$53</f>
        <v>0</v>
      </c>
      <c r="AE63" s="54">
        <f t="shared" si="3"/>
        <v>0</v>
      </c>
    </row>
    <row r="64" spans="1:31" x14ac:dyDescent="0.25">
      <c r="A64" s="219">
        <v>58</v>
      </c>
      <c r="B64" s="327"/>
      <c r="C64" s="326"/>
      <c r="D64" s="326"/>
      <c r="E64" s="63"/>
      <c r="F64" s="63"/>
      <c r="G64" s="431"/>
      <c r="H64" s="64">
        <f t="shared" si="1"/>
        <v>0</v>
      </c>
      <c r="J64" s="53">
        <f>'58'!$C$64</f>
        <v>0</v>
      </c>
      <c r="K64" s="8">
        <f>'58'!$G$64</f>
        <v>0</v>
      </c>
      <c r="L64" s="8">
        <f>'58'!$L$64</f>
        <v>0</v>
      </c>
      <c r="M64" s="8">
        <f>'58'!$S$64</f>
        <v>0</v>
      </c>
      <c r="N64" s="65">
        <f>'58'!$M$64</f>
        <v>0</v>
      </c>
      <c r="P64" s="60"/>
      <c r="R64" s="53">
        <f>'58'!$V$39</f>
        <v>0</v>
      </c>
      <c r="S64" s="8">
        <f>'58'!$V$40</f>
        <v>0</v>
      </c>
      <c r="T64" s="8">
        <f>'58'!$V$41</f>
        <v>0</v>
      </c>
      <c r="U64" s="8">
        <f>'58'!$V$44</f>
        <v>0</v>
      </c>
      <c r="V64" s="8">
        <f>'58'!$V$42</f>
        <v>0</v>
      </c>
      <c r="W64" s="8">
        <f>'58'!$V$43</f>
        <v>0</v>
      </c>
      <c r="X64" s="8">
        <f>'58'!$V$46</f>
        <v>0</v>
      </c>
      <c r="Y64" s="8">
        <f>'58'!$V$47</f>
        <v>0</v>
      </c>
      <c r="Z64" s="8">
        <f>'58'!$V$48</f>
        <v>0</v>
      </c>
      <c r="AA64" s="8">
        <f>'58'!$V$49</f>
        <v>0</v>
      </c>
      <c r="AB64" s="8">
        <f>'58'!$V$50</f>
        <v>0</v>
      </c>
      <c r="AC64" s="8">
        <f>'58'!$V$51</f>
        <v>0</v>
      </c>
      <c r="AD64" s="8">
        <f>'58'!V$52+'58'!V$53</f>
        <v>0</v>
      </c>
      <c r="AE64" s="54">
        <f t="shared" si="3"/>
        <v>0</v>
      </c>
    </row>
    <row r="65" spans="1:31" x14ac:dyDescent="0.25">
      <c r="A65" s="219">
        <v>59</v>
      </c>
      <c r="B65" s="325"/>
      <c r="C65" s="326"/>
      <c r="D65" s="326"/>
      <c r="E65" s="63"/>
      <c r="F65" s="63"/>
      <c r="G65" s="431"/>
      <c r="H65" s="64">
        <f t="shared" si="1"/>
        <v>0</v>
      </c>
      <c r="J65" s="53">
        <f>'59'!$C$64</f>
        <v>0</v>
      </c>
      <c r="K65" s="8">
        <f>'59'!$G$64</f>
        <v>0</v>
      </c>
      <c r="L65" s="8">
        <f>'59'!$L$64</f>
        <v>0</v>
      </c>
      <c r="M65" s="8">
        <f>'59'!$S$64</f>
        <v>0</v>
      </c>
      <c r="N65" s="65">
        <f>'59'!$M$64</f>
        <v>0</v>
      </c>
      <c r="P65" s="60"/>
      <c r="R65" s="53">
        <f>'59'!$V$39</f>
        <v>0</v>
      </c>
      <c r="S65" s="8">
        <f>'59'!$V$40</f>
        <v>0</v>
      </c>
      <c r="T65" s="8">
        <f>'59'!$V$41</f>
        <v>0</v>
      </c>
      <c r="U65" s="8">
        <f>'59'!$V$44</f>
        <v>0</v>
      </c>
      <c r="V65" s="8">
        <f>'59'!$V$42</f>
        <v>0</v>
      </c>
      <c r="W65" s="8">
        <f>'59'!$V$43</f>
        <v>0</v>
      </c>
      <c r="X65" s="8">
        <f>'59'!$V$46</f>
        <v>0</v>
      </c>
      <c r="Y65" s="8">
        <f>'59'!$V$47</f>
        <v>0</v>
      </c>
      <c r="Z65" s="8">
        <f>'59'!$V$48</f>
        <v>0</v>
      </c>
      <c r="AA65" s="8">
        <f>'59'!$V$49</f>
        <v>0</v>
      </c>
      <c r="AB65" s="8">
        <f>'59'!$V$50</f>
        <v>0</v>
      </c>
      <c r="AC65" s="8">
        <f>'59'!$V$51</f>
        <v>0</v>
      </c>
      <c r="AD65" s="8">
        <f>'59'!V$52+'59'!V$53</f>
        <v>0</v>
      </c>
      <c r="AE65" s="54">
        <f t="shared" si="3"/>
        <v>0</v>
      </c>
    </row>
    <row r="66" spans="1:31" x14ac:dyDescent="0.25">
      <c r="A66" s="219">
        <v>60</v>
      </c>
      <c r="B66" s="327"/>
      <c r="C66" s="326"/>
      <c r="D66" s="326"/>
      <c r="E66" s="63"/>
      <c r="F66" s="63"/>
      <c r="G66" s="431"/>
      <c r="H66" s="64">
        <f t="shared" si="1"/>
        <v>0</v>
      </c>
      <c r="J66" s="53">
        <f>'60'!$C$64</f>
        <v>0</v>
      </c>
      <c r="K66" s="8">
        <f>'60'!$G$64</f>
        <v>0</v>
      </c>
      <c r="L66" s="8">
        <f>'60'!$L$64</f>
        <v>0</v>
      </c>
      <c r="M66" s="8">
        <f>'60'!$S$64</f>
        <v>0</v>
      </c>
      <c r="N66" s="65">
        <f>'60'!$M$64</f>
        <v>0</v>
      </c>
      <c r="P66" s="60"/>
      <c r="R66" s="53">
        <f>'60'!$V$39</f>
        <v>0</v>
      </c>
      <c r="S66" s="8">
        <f>'60'!$V$40</f>
        <v>0</v>
      </c>
      <c r="T66" s="8">
        <f>'60'!$V$41</f>
        <v>0</v>
      </c>
      <c r="U66" s="8">
        <f>'60'!$V$44</f>
        <v>0</v>
      </c>
      <c r="V66" s="8">
        <f>'60'!$V$42</f>
        <v>0</v>
      </c>
      <c r="W66" s="8">
        <f>'60'!$V$43</f>
        <v>0</v>
      </c>
      <c r="X66" s="8">
        <f>'60'!$V$46</f>
        <v>0</v>
      </c>
      <c r="Y66" s="8">
        <f>'60'!$V$47</f>
        <v>0</v>
      </c>
      <c r="Z66" s="8">
        <f>'60'!$V$48</f>
        <v>0</v>
      </c>
      <c r="AA66" s="8">
        <f>'60'!$V$49</f>
        <v>0</v>
      </c>
      <c r="AB66" s="8">
        <f>'60'!$V$50</f>
        <v>0</v>
      </c>
      <c r="AC66" s="8">
        <f>'60'!$V$51</f>
        <v>0</v>
      </c>
      <c r="AD66" s="8">
        <f>'60'!V$52+'60'!V$53</f>
        <v>0</v>
      </c>
      <c r="AE66" s="54">
        <f t="shared" si="3"/>
        <v>0</v>
      </c>
    </row>
    <row r="67" spans="1:31" x14ac:dyDescent="0.25">
      <c r="A67" s="219">
        <v>61</v>
      </c>
      <c r="B67" s="325"/>
      <c r="C67" s="326"/>
      <c r="D67" s="326"/>
      <c r="E67" s="63"/>
      <c r="F67" s="63"/>
      <c r="G67" s="431"/>
      <c r="H67" s="64">
        <f t="shared" si="1"/>
        <v>0</v>
      </c>
      <c r="J67" s="53">
        <f>'61'!$C$64</f>
        <v>0</v>
      </c>
      <c r="K67" s="8">
        <f>'61'!$G$64</f>
        <v>0</v>
      </c>
      <c r="L67" s="8">
        <f>'61'!$L$64</f>
        <v>0</v>
      </c>
      <c r="M67" s="8">
        <f>'61'!$S$64</f>
        <v>0</v>
      </c>
      <c r="N67" s="65">
        <f>'61'!$M$64</f>
        <v>0</v>
      </c>
      <c r="P67" s="60"/>
      <c r="R67" s="53">
        <f>'61'!$V$39</f>
        <v>0</v>
      </c>
      <c r="S67" s="8">
        <f>'61'!$V$40</f>
        <v>0</v>
      </c>
      <c r="T67" s="8">
        <f>'61'!$V$41</f>
        <v>0</v>
      </c>
      <c r="U67" s="8">
        <f>'61'!$V$44</f>
        <v>0</v>
      </c>
      <c r="V67" s="8">
        <f>'61'!$V$42</f>
        <v>0</v>
      </c>
      <c r="W67" s="8">
        <f>'61'!$V$43</f>
        <v>0</v>
      </c>
      <c r="X67" s="8">
        <f>'61'!$V$46</f>
        <v>0</v>
      </c>
      <c r="Y67" s="8">
        <f>'61'!$V$47</f>
        <v>0</v>
      </c>
      <c r="Z67" s="8">
        <f>'61'!$V$48</f>
        <v>0</v>
      </c>
      <c r="AA67" s="8">
        <f>'61'!$V$49</f>
        <v>0</v>
      </c>
      <c r="AB67" s="8">
        <f>'61'!$V$50</f>
        <v>0</v>
      </c>
      <c r="AC67" s="8">
        <f>'61'!$V$51</f>
        <v>0</v>
      </c>
      <c r="AD67" s="8">
        <f>'61'!V$52+'61'!V$53</f>
        <v>0</v>
      </c>
      <c r="AE67" s="54">
        <f t="shared" ref="AE67:AE86" si="4">(R67+S67)-SUM(T67:AC67)</f>
        <v>0</v>
      </c>
    </row>
    <row r="68" spans="1:31" x14ac:dyDescent="0.25">
      <c r="A68" s="219">
        <v>62</v>
      </c>
      <c r="B68" s="327"/>
      <c r="C68" s="326"/>
      <c r="D68" s="326"/>
      <c r="E68" s="63"/>
      <c r="F68" s="63"/>
      <c r="G68" s="431"/>
      <c r="H68" s="64">
        <f t="shared" si="1"/>
        <v>0</v>
      </c>
      <c r="J68" s="53">
        <f>'62'!$C$64</f>
        <v>0</v>
      </c>
      <c r="K68" s="8">
        <f>'62'!$G$64</f>
        <v>0</v>
      </c>
      <c r="L68" s="8">
        <f>'62'!$L$64</f>
        <v>0</v>
      </c>
      <c r="M68" s="8">
        <f>'62'!$S$64</f>
        <v>0</v>
      </c>
      <c r="N68" s="65">
        <f>'62'!$M$64</f>
        <v>0</v>
      </c>
      <c r="P68" s="60"/>
      <c r="R68" s="53">
        <f>'62'!$V$39</f>
        <v>0</v>
      </c>
      <c r="S68" s="8">
        <f>'62'!$V$40</f>
        <v>0</v>
      </c>
      <c r="T68" s="8">
        <f>'62'!$V$41</f>
        <v>0</v>
      </c>
      <c r="U68" s="8">
        <f>'62'!$V$44</f>
        <v>0</v>
      </c>
      <c r="V68" s="8">
        <f>'62'!$V$42</f>
        <v>0</v>
      </c>
      <c r="W68" s="8">
        <f>'62'!$V$43</f>
        <v>0</v>
      </c>
      <c r="X68" s="8">
        <f>'62'!$V$46</f>
        <v>0</v>
      </c>
      <c r="Y68" s="8">
        <f>'62'!$V$47</f>
        <v>0</v>
      </c>
      <c r="Z68" s="8">
        <f>'62'!$V$48</f>
        <v>0</v>
      </c>
      <c r="AA68" s="8">
        <f>'62'!$V$49</f>
        <v>0</v>
      </c>
      <c r="AB68" s="8">
        <f>'62'!$V$50</f>
        <v>0</v>
      </c>
      <c r="AC68" s="8">
        <f>'62'!$V$51</f>
        <v>0</v>
      </c>
      <c r="AD68" s="8">
        <f>'62'!V$52+'62'!V$53</f>
        <v>0</v>
      </c>
      <c r="AE68" s="54">
        <f t="shared" si="4"/>
        <v>0</v>
      </c>
    </row>
    <row r="69" spans="1:31" x14ac:dyDescent="0.25">
      <c r="A69" s="219">
        <v>63</v>
      </c>
      <c r="B69" s="325"/>
      <c r="C69" s="326"/>
      <c r="D69" s="326"/>
      <c r="E69" s="63"/>
      <c r="F69" s="63"/>
      <c r="G69" s="431"/>
      <c r="H69" s="64">
        <f t="shared" si="1"/>
        <v>0</v>
      </c>
      <c r="J69" s="53">
        <f>'63'!$C$64</f>
        <v>0</v>
      </c>
      <c r="K69" s="8">
        <f>'63'!$G$64</f>
        <v>0</v>
      </c>
      <c r="L69" s="8">
        <f>'63'!$L$64</f>
        <v>0</v>
      </c>
      <c r="M69" s="8">
        <f>'63'!$S$64</f>
        <v>0</v>
      </c>
      <c r="N69" s="65">
        <f>'63'!$M$64</f>
        <v>0</v>
      </c>
      <c r="P69" s="60"/>
      <c r="R69" s="53">
        <f>'63'!$V$39</f>
        <v>0</v>
      </c>
      <c r="S69" s="8">
        <f>'63'!$V$40</f>
        <v>0</v>
      </c>
      <c r="T69" s="8">
        <f>'63'!$V$41</f>
        <v>0</v>
      </c>
      <c r="U69" s="8">
        <f>'63'!$V$44</f>
        <v>0</v>
      </c>
      <c r="V69" s="8">
        <f>'63'!$V$42</f>
        <v>0</v>
      </c>
      <c r="W69" s="8">
        <f>'63'!$V$43</f>
        <v>0</v>
      </c>
      <c r="X69" s="8">
        <f>'63'!$V$46</f>
        <v>0</v>
      </c>
      <c r="Y69" s="8">
        <f>'63'!$V$47</f>
        <v>0</v>
      </c>
      <c r="Z69" s="8">
        <f>'63'!$V$48</f>
        <v>0</v>
      </c>
      <c r="AA69" s="8">
        <f>'63'!$V$49</f>
        <v>0</v>
      </c>
      <c r="AB69" s="8">
        <f>'63'!$V$50</f>
        <v>0</v>
      </c>
      <c r="AC69" s="8">
        <f>'63'!$V$51</f>
        <v>0</v>
      </c>
      <c r="AD69" s="8">
        <f>'63'!V$52+'63'!V$53</f>
        <v>0</v>
      </c>
      <c r="AE69" s="54">
        <f t="shared" si="4"/>
        <v>0</v>
      </c>
    </row>
    <row r="70" spans="1:31" x14ac:dyDescent="0.25">
      <c r="A70" s="219">
        <v>64</v>
      </c>
      <c r="B70" s="327"/>
      <c r="C70" s="326"/>
      <c r="D70" s="326"/>
      <c r="E70" s="63"/>
      <c r="F70" s="63"/>
      <c r="G70" s="431"/>
      <c r="H70" s="64">
        <f t="shared" si="1"/>
        <v>0</v>
      </c>
      <c r="J70" s="53">
        <f>'64'!$C$64</f>
        <v>0</v>
      </c>
      <c r="K70" s="8">
        <f>'64'!$G$64</f>
        <v>0</v>
      </c>
      <c r="L70" s="8">
        <f>'64'!$L$64</f>
        <v>0</v>
      </c>
      <c r="M70" s="8">
        <f>'64'!$S$64</f>
        <v>0</v>
      </c>
      <c r="N70" s="65">
        <f>'64'!$M$64</f>
        <v>0</v>
      </c>
      <c r="P70" s="60"/>
      <c r="R70" s="53">
        <f>'64'!$V$39</f>
        <v>0</v>
      </c>
      <c r="S70" s="8">
        <f>'64'!$V$40</f>
        <v>0</v>
      </c>
      <c r="T70" s="8">
        <f>'64'!$V$41</f>
        <v>0</v>
      </c>
      <c r="U70" s="8">
        <f>'64'!$V$44</f>
        <v>0</v>
      </c>
      <c r="V70" s="8">
        <f>'64'!$V$42</f>
        <v>0</v>
      </c>
      <c r="W70" s="8">
        <f>'64'!$V$43</f>
        <v>0</v>
      </c>
      <c r="X70" s="8">
        <f>'64'!$V$46</f>
        <v>0</v>
      </c>
      <c r="Y70" s="8">
        <f>'64'!$V$47</f>
        <v>0</v>
      </c>
      <c r="Z70" s="8">
        <f>'64'!$V$48</f>
        <v>0</v>
      </c>
      <c r="AA70" s="8">
        <f>'64'!$V$49</f>
        <v>0</v>
      </c>
      <c r="AB70" s="8">
        <f>'64'!$V$50</f>
        <v>0</v>
      </c>
      <c r="AC70" s="8">
        <f>'64'!$V$51</f>
        <v>0</v>
      </c>
      <c r="AD70" s="8">
        <f>'64'!V$52+'64'!V$53</f>
        <v>0</v>
      </c>
      <c r="AE70" s="54">
        <f t="shared" si="4"/>
        <v>0</v>
      </c>
    </row>
    <row r="71" spans="1:31" x14ac:dyDescent="0.25">
      <c r="A71" s="219">
        <v>65</v>
      </c>
      <c r="B71" s="325"/>
      <c r="C71" s="326"/>
      <c r="D71" s="326"/>
      <c r="E71" s="63"/>
      <c r="F71" s="63"/>
      <c r="G71" s="431"/>
      <c r="H71" s="64">
        <f t="shared" si="1"/>
        <v>0</v>
      </c>
      <c r="J71" s="53">
        <f>'65'!$C$64</f>
        <v>0</v>
      </c>
      <c r="K71" s="8">
        <f>'65'!$G$64</f>
        <v>0</v>
      </c>
      <c r="L71" s="8">
        <f>'65'!$L$64</f>
        <v>0</v>
      </c>
      <c r="M71" s="8">
        <f>'65'!$S$64</f>
        <v>0</v>
      </c>
      <c r="N71" s="65">
        <f>'65'!$M$64</f>
        <v>0</v>
      </c>
      <c r="P71" s="60"/>
      <c r="R71" s="53">
        <f>'65'!$V$39</f>
        <v>0</v>
      </c>
      <c r="S71" s="8">
        <f>'65'!$V$40</f>
        <v>0</v>
      </c>
      <c r="T71" s="8">
        <f>'65'!$V$41</f>
        <v>0</v>
      </c>
      <c r="U71" s="8">
        <f>'65'!$V$44</f>
        <v>0</v>
      </c>
      <c r="V71" s="8">
        <f>'65'!$V$42</f>
        <v>0</v>
      </c>
      <c r="W71" s="8">
        <f>'65'!$V$43</f>
        <v>0</v>
      </c>
      <c r="X71" s="8">
        <f>'65'!$V$46</f>
        <v>0</v>
      </c>
      <c r="Y71" s="8">
        <f>'65'!$V$47</f>
        <v>0</v>
      </c>
      <c r="Z71" s="8">
        <f>'65'!$V$48</f>
        <v>0</v>
      </c>
      <c r="AA71" s="8">
        <f>'65'!$V$49</f>
        <v>0</v>
      </c>
      <c r="AB71" s="8">
        <f>'65'!$V$50</f>
        <v>0</v>
      </c>
      <c r="AC71" s="8">
        <f>'65'!$V$51</f>
        <v>0</v>
      </c>
      <c r="AD71" s="8">
        <f>'65'!V$52+'65'!V$53</f>
        <v>0</v>
      </c>
      <c r="AE71" s="54">
        <f t="shared" si="4"/>
        <v>0</v>
      </c>
    </row>
    <row r="72" spans="1:31" x14ac:dyDescent="0.25">
      <c r="A72" s="219">
        <v>66</v>
      </c>
      <c r="B72" s="327"/>
      <c r="C72" s="326"/>
      <c r="D72" s="326"/>
      <c r="E72" s="63"/>
      <c r="F72" s="63"/>
      <c r="G72" s="431"/>
      <c r="H72" s="64">
        <f t="shared" ref="H72:H106" si="5">SUM(E72:G72)</f>
        <v>0</v>
      </c>
      <c r="J72" s="53">
        <f>'66'!$C$64</f>
        <v>0</v>
      </c>
      <c r="K72" s="8">
        <f>'66'!$G$64</f>
        <v>0</v>
      </c>
      <c r="L72" s="8">
        <f>'66'!$L$64</f>
        <v>0</v>
      </c>
      <c r="M72" s="8">
        <f>'66'!$S$64</f>
        <v>0</v>
      </c>
      <c r="N72" s="65">
        <f>'66'!$M$64</f>
        <v>0</v>
      </c>
      <c r="P72" s="60"/>
      <c r="R72" s="53">
        <f>'66'!$V$39</f>
        <v>0</v>
      </c>
      <c r="S72" s="8">
        <f>'66'!$V$40</f>
        <v>0</v>
      </c>
      <c r="T72" s="8">
        <f>'66'!$V$41</f>
        <v>0</v>
      </c>
      <c r="U72" s="8">
        <f>'66'!$V$44</f>
        <v>0</v>
      </c>
      <c r="V72" s="8">
        <f>'66'!$V$42</f>
        <v>0</v>
      </c>
      <c r="W72" s="8">
        <f>'66'!$V$43</f>
        <v>0</v>
      </c>
      <c r="X72" s="8">
        <f>'66'!$V$46</f>
        <v>0</v>
      </c>
      <c r="Y72" s="8">
        <f>'66'!$V$47</f>
        <v>0</v>
      </c>
      <c r="Z72" s="8">
        <f>'66'!$V$48</f>
        <v>0</v>
      </c>
      <c r="AA72" s="8">
        <f>'66'!$V$49</f>
        <v>0</v>
      </c>
      <c r="AB72" s="8">
        <f>'66'!$V$50</f>
        <v>0</v>
      </c>
      <c r="AC72" s="8">
        <f>'66'!$V$51</f>
        <v>0</v>
      </c>
      <c r="AD72" s="8">
        <f>'66'!V$52+'66'!V$53</f>
        <v>0</v>
      </c>
      <c r="AE72" s="54">
        <f t="shared" si="4"/>
        <v>0</v>
      </c>
    </row>
    <row r="73" spans="1:31" x14ac:dyDescent="0.25">
      <c r="A73" s="219">
        <v>67</v>
      </c>
      <c r="B73" s="325"/>
      <c r="C73" s="326"/>
      <c r="D73" s="326"/>
      <c r="E73" s="63"/>
      <c r="F73" s="63"/>
      <c r="G73" s="431"/>
      <c r="H73" s="64">
        <f t="shared" si="5"/>
        <v>0</v>
      </c>
      <c r="J73" s="53">
        <f>'67'!$C$64</f>
        <v>0</v>
      </c>
      <c r="K73" s="8">
        <f>'67'!$G$64</f>
        <v>0</v>
      </c>
      <c r="L73" s="8">
        <f>'67'!$L$64</f>
        <v>0</v>
      </c>
      <c r="M73" s="8">
        <f>'67'!$S$64</f>
        <v>0</v>
      </c>
      <c r="N73" s="65">
        <f>'67'!$M$64</f>
        <v>0</v>
      </c>
      <c r="P73" s="60"/>
      <c r="R73" s="53">
        <f>'67'!$V$39</f>
        <v>0</v>
      </c>
      <c r="S73" s="8">
        <f>'67'!$V$40</f>
        <v>0</v>
      </c>
      <c r="T73" s="8">
        <f>'67'!$V$41</f>
        <v>0</v>
      </c>
      <c r="U73" s="8">
        <f>'67'!$V$44</f>
        <v>0</v>
      </c>
      <c r="V73" s="8">
        <f>'67'!$V$42</f>
        <v>0</v>
      </c>
      <c r="W73" s="8">
        <f>'67'!$V$43</f>
        <v>0</v>
      </c>
      <c r="X73" s="8">
        <f>'67'!$V$46</f>
        <v>0</v>
      </c>
      <c r="Y73" s="8">
        <f>'67'!$V$47</f>
        <v>0</v>
      </c>
      <c r="Z73" s="8">
        <f>'67'!$V$48</f>
        <v>0</v>
      </c>
      <c r="AA73" s="8">
        <f>'67'!$V$49</f>
        <v>0</v>
      </c>
      <c r="AB73" s="8">
        <f>'67'!$V$50</f>
        <v>0</v>
      </c>
      <c r="AC73" s="8">
        <f>'67'!$V$51</f>
        <v>0</v>
      </c>
      <c r="AD73" s="8">
        <f>'67'!V$52+'67'!V$53</f>
        <v>0</v>
      </c>
      <c r="AE73" s="54">
        <f t="shared" si="4"/>
        <v>0</v>
      </c>
    </row>
    <row r="74" spans="1:31" x14ac:dyDescent="0.25">
      <c r="A74" s="219">
        <v>68</v>
      </c>
      <c r="B74" s="327"/>
      <c r="C74" s="326"/>
      <c r="D74" s="326"/>
      <c r="E74" s="63"/>
      <c r="F74" s="63"/>
      <c r="G74" s="431"/>
      <c r="H74" s="64">
        <f t="shared" si="5"/>
        <v>0</v>
      </c>
      <c r="J74" s="53">
        <f>'68'!$C$64</f>
        <v>0</v>
      </c>
      <c r="K74" s="8">
        <f>'68'!$G$64</f>
        <v>0</v>
      </c>
      <c r="L74" s="8">
        <f>'68'!$L$64</f>
        <v>0</v>
      </c>
      <c r="M74" s="8">
        <f>'68'!$S$64</f>
        <v>0</v>
      </c>
      <c r="N74" s="65">
        <f>'68'!$M$64</f>
        <v>0</v>
      </c>
      <c r="P74" s="60"/>
      <c r="R74" s="53">
        <f>'68'!$V$39</f>
        <v>0</v>
      </c>
      <c r="S74" s="8">
        <f>'68'!$V$40</f>
        <v>0</v>
      </c>
      <c r="T74" s="8">
        <f>'68'!$V$41</f>
        <v>0</v>
      </c>
      <c r="U74" s="8">
        <f>'68'!$V$44</f>
        <v>0</v>
      </c>
      <c r="V74" s="8">
        <f>'68'!$V$42</f>
        <v>0</v>
      </c>
      <c r="W74" s="8">
        <f>'68'!$V$43</f>
        <v>0</v>
      </c>
      <c r="X74" s="8">
        <f>'68'!$V$46</f>
        <v>0</v>
      </c>
      <c r="Y74" s="8">
        <f>'68'!$V$47</f>
        <v>0</v>
      </c>
      <c r="Z74" s="8">
        <f>'68'!$V$48</f>
        <v>0</v>
      </c>
      <c r="AA74" s="8">
        <f>'68'!$V$49</f>
        <v>0</v>
      </c>
      <c r="AB74" s="8">
        <f>'68'!$V$50</f>
        <v>0</v>
      </c>
      <c r="AC74" s="8">
        <f>'68'!$V$51</f>
        <v>0</v>
      </c>
      <c r="AD74" s="8">
        <f>'68'!V$52+'68'!V$53</f>
        <v>0</v>
      </c>
      <c r="AE74" s="54">
        <f t="shared" si="4"/>
        <v>0</v>
      </c>
    </row>
    <row r="75" spans="1:31" x14ac:dyDescent="0.25">
      <c r="A75" s="219">
        <v>69</v>
      </c>
      <c r="B75" s="325"/>
      <c r="C75" s="326"/>
      <c r="D75" s="326"/>
      <c r="E75" s="63"/>
      <c r="F75" s="63"/>
      <c r="G75" s="431"/>
      <c r="H75" s="64">
        <f t="shared" si="5"/>
        <v>0</v>
      </c>
      <c r="J75" s="53">
        <f>'69'!$C$64</f>
        <v>0</v>
      </c>
      <c r="K75" s="8">
        <f>'69'!$G$64</f>
        <v>0</v>
      </c>
      <c r="L75" s="8">
        <f>'69'!$L$64</f>
        <v>0</v>
      </c>
      <c r="M75" s="8">
        <f>'69'!$S$64</f>
        <v>0</v>
      </c>
      <c r="N75" s="65">
        <f>'69'!$M$64</f>
        <v>0</v>
      </c>
      <c r="P75" s="60"/>
      <c r="R75" s="53">
        <f>'69'!$V$39</f>
        <v>0</v>
      </c>
      <c r="S75" s="8">
        <f>'69'!$V$40</f>
        <v>0</v>
      </c>
      <c r="T75" s="8">
        <f>'69'!$V$41</f>
        <v>0</v>
      </c>
      <c r="U75" s="8">
        <f>'69'!$V$44</f>
        <v>0</v>
      </c>
      <c r="V75" s="8">
        <f>'69'!$V$42</f>
        <v>0</v>
      </c>
      <c r="W75" s="8">
        <f>'69'!$V$43</f>
        <v>0</v>
      </c>
      <c r="X75" s="8">
        <f>'69'!$V$46</f>
        <v>0</v>
      </c>
      <c r="Y75" s="8">
        <f>'69'!$V$47</f>
        <v>0</v>
      </c>
      <c r="Z75" s="8">
        <f>'69'!$V$48</f>
        <v>0</v>
      </c>
      <c r="AA75" s="8">
        <f>'69'!$V$49</f>
        <v>0</v>
      </c>
      <c r="AB75" s="8">
        <f>'69'!$V$50</f>
        <v>0</v>
      </c>
      <c r="AC75" s="8">
        <f>'69'!$V$51</f>
        <v>0</v>
      </c>
      <c r="AD75" s="8">
        <f>'69'!V$52+'69'!V$53</f>
        <v>0</v>
      </c>
      <c r="AE75" s="54">
        <f t="shared" si="4"/>
        <v>0</v>
      </c>
    </row>
    <row r="76" spans="1:31" x14ac:dyDescent="0.25">
      <c r="A76" s="219">
        <v>70</v>
      </c>
      <c r="B76" s="327"/>
      <c r="C76" s="326"/>
      <c r="D76" s="326"/>
      <c r="E76" s="63"/>
      <c r="F76" s="63"/>
      <c r="G76" s="431"/>
      <c r="H76" s="64">
        <f t="shared" si="5"/>
        <v>0</v>
      </c>
      <c r="J76" s="53">
        <f>'70'!$C$64</f>
        <v>0</v>
      </c>
      <c r="K76" s="8">
        <f>'70'!$G$64</f>
        <v>0</v>
      </c>
      <c r="L76" s="8">
        <f>'70'!$L$64</f>
        <v>0</v>
      </c>
      <c r="M76" s="8">
        <f>'70'!$S$64</f>
        <v>0</v>
      </c>
      <c r="N76" s="65">
        <f>'70'!$M$64</f>
        <v>0</v>
      </c>
      <c r="P76" s="60"/>
      <c r="R76" s="53">
        <f>'70'!$V$39</f>
        <v>0</v>
      </c>
      <c r="S76" s="8">
        <f>'70'!$V$40</f>
        <v>0</v>
      </c>
      <c r="T76" s="8">
        <f>'70'!$V$41</f>
        <v>0</v>
      </c>
      <c r="U76" s="8">
        <f>'70'!$V$44</f>
        <v>0</v>
      </c>
      <c r="V76" s="8">
        <f>'70'!$V$42</f>
        <v>0</v>
      </c>
      <c r="W76" s="8">
        <f>'70'!$V$43</f>
        <v>0</v>
      </c>
      <c r="X76" s="8">
        <f>'70'!$V$46</f>
        <v>0</v>
      </c>
      <c r="Y76" s="8">
        <f>'70'!$V$47</f>
        <v>0</v>
      </c>
      <c r="Z76" s="8">
        <f>'70'!$V$48</f>
        <v>0</v>
      </c>
      <c r="AA76" s="8">
        <f>'70'!$V$49</f>
        <v>0</v>
      </c>
      <c r="AB76" s="8">
        <f>'70'!$V$50</f>
        <v>0</v>
      </c>
      <c r="AC76" s="8">
        <f>'70'!$V$51</f>
        <v>0</v>
      </c>
      <c r="AD76" s="8">
        <f>'70'!V$52+'70'!V$53</f>
        <v>0</v>
      </c>
      <c r="AE76" s="54">
        <f t="shared" si="4"/>
        <v>0</v>
      </c>
    </row>
    <row r="77" spans="1:31" x14ac:dyDescent="0.25">
      <c r="A77" s="219">
        <v>71</v>
      </c>
      <c r="B77" s="325"/>
      <c r="C77" s="326"/>
      <c r="D77" s="326"/>
      <c r="E77" s="63"/>
      <c r="F77" s="63"/>
      <c r="G77" s="431"/>
      <c r="H77" s="64">
        <f t="shared" si="5"/>
        <v>0</v>
      </c>
      <c r="J77" s="53">
        <f>'71'!$C$64</f>
        <v>0</v>
      </c>
      <c r="K77" s="8">
        <f>'71'!$G$64</f>
        <v>0</v>
      </c>
      <c r="L77" s="8">
        <f>'71'!$L$64</f>
        <v>0</v>
      </c>
      <c r="M77" s="8">
        <f>'71'!$S$64</f>
        <v>0</v>
      </c>
      <c r="N77" s="65">
        <f>'71'!$M$64</f>
        <v>0</v>
      </c>
      <c r="P77" s="60"/>
      <c r="R77" s="53">
        <f>'71'!$V$39</f>
        <v>0</v>
      </c>
      <c r="S77" s="8">
        <f>'71'!$V$40</f>
        <v>0</v>
      </c>
      <c r="T77" s="8">
        <f>'71'!$V$41</f>
        <v>0</v>
      </c>
      <c r="U77" s="8">
        <f>'71'!$V$44</f>
        <v>0</v>
      </c>
      <c r="V77" s="8">
        <f>'71'!$V$42</f>
        <v>0</v>
      </c>
      <c r="W77" s="8">
        <f>'71'!$V$43</f>
        <v>0</v>
      </c>
      <c r="X77" s="8">
        <f>'71'!$V$46</f>
        <v>0</v>
      </c>
      <c r="Y77" s="8">
        <f>'71'!$V$47</f>
        <v>0</v>
      </c>
      <c r="Z77" s="8">
        <f>'71'!$V$48</f>
        <v>0</v>
      </c>
      <c r="AA77" s="8">
        <f>'71'!$V$49</f>
        <v>0</v>
      </c>
      <c r="AB77" s="8">
        <f>'71'!$V$50</f>
        <v>0</v>
      </c>
      <c r="AC77" s="8">
        <f>'71'!$V$51</f>
        <v>0</v>
      </c>
      <c r="AD77" s="8">
        <f>'71'!V$52+'71'!V$53</f>
        <v>0</v>
      </c>
      <c r="AE77" s="54">
        <f t="shared" si="4"/>
        <v>0</v>
      </c>
    </row>
    <row r="78" spans="1:31" x14ac:dyDescent="0.25">
      <c r="A78" s="219">
        <v>72</v>
      </c>
      <c r="B78" s="327"/>
      <c r="C78" s="326"/>
      <c r="D78" s="326"/>
      <c r="E78" s="63"/>
      <c r="F78" s="63"/>
      <c r="G78" s="431"/>
      <c r="H78" s="64">
        <f t="shared" si="5"/>
        <v>0</v>
      </c>
      <c r="J78" s="53">
        <f>'72'!$C$64</f>
        <v>0</v>
      </c>
      <c r="K78" s="8">
        <f>'72'!$G$64</f>
        <v>0</v>
      </c>
      <c r="L78" s="8">
        <f>'72'!$L$64</f>
        <v>0</v>
      </c>
      <c r="M78" s="8">
        <f>'72'!$S$64</f>
        <v>0</v>
      </c>
      <c r="N78" s="65">
        <f>'72'!$M$64</f>
        <v>0</v>
      </c>
      <c r="P78" s="60"/>
      <c r="R78" s="53">
        <f>'72'!$V$39</f>
        <v>0</v>
      </c>
      <c r="S78" s="8">
        <f>'72'!$V$40</f>
        <v>0</v>
      </c>
      <c r="T78" s="8">
        <f>'72'!$V$41</f>
        <v>0</v>
      </c>
      <c r="U78" s="8">
        <f>'72'!$V$44</f>
        <v>0</v>
      </c>
      <c r="V78" s="8">
        <f>'72'!$V$42</f>
        <v>0</v>
      </c>
      <c r="W78" s="8">
        <f>'72'!$V$43</f>
        <v>0</v>
      </c>
      <c r="X78" s="8">
        <f>'72'!$V$46</f>
        <v>0</v>
      </c>
      <c r="Y78" s="8">
        <f>'72'!$V$47</f>
        <v>0</v>
      </c>
      <c r="Z78" s="8">
        <f>'72'!$V$48</f>
        <v>0</v>
      </c>
      <c r="AA78" s="8">
        <f>'72'!$V$49</f>
        <v>0</v>
      </c>
      <c r="AB78" s="8">
        <f>'72'!$V$50</f>
        <v>0</v>
      </c>
      <c r="AC78" s="8">
        <f>'72'!$V$51</f>
        <v>0</v>
      </c>
      <c r="AD78" s="8">
        <f>'72'!V$52+'72'!V$53</f>
        <v>0</v>
      </c>
      <c r="AE78" s="54">
        <f t="shared" si="4"/>
        <v>0</v>
      </c>
    </row>
    <row r="79" spans="1:31" x14ac:dyDescent="0.25">
      <c r="A79" s="219">
        <v>73</v>
      </c>
      <c r="B79" s="325"/>
      <c r="C79" s="326"/>
      <c r="D79" s="326"/>
      <c r="E79" s="63"/>
      <c r="F79" s="63"/>
      <c r="G79" s="431"/>
      <c r="H79" s="64">
        <f t="shared" si="5"/>
        <v>0</v>
      </c>
      <c r="J79" s="53">
        <f>'73'!$C$64</f>
        <v>0</v>
      </c>
      <c r="K79" s="8">
        <f>'73'!$G$64</f>
        <v>0</v>
      </c>
      <c r="L79" s="8">
        <f>'73'!$L$64</f>
        <v>0</v>
      </c>
      <c r="M79" s="8">
        <f>'73'!$S$64</f>
        <v>0</v>
      </c>
      <c r="N79" s="65">
        <f>'73'!$M$64</f>
        <v>0</v>
      </c>
      <c r="P79" s="60"/>
      <c r="R79" s="53">
        <f>'73'!$V$39</f>
        <v>0</v>
      </c>
      <c r="S79" s="8">
        <f>'73'!$V$40</f>
        <v>0</v>
      </c>
      <c r="T79" s="8">
        <f>'73'!$V$41</f>
        <v>0</v>
      </c>
      <c r="U79" s="8">
        <f>'73'!$V$44</f>
        <v>0</v>
      </c>
      <c r="V79" s="8">
        <f>'73'!$V$42</f>
        <v>0</v>
      </c>
      <c r="W79" s="8">
        <f>'73'!$V$43</f>
        <v>0</v>
      </c>
      <c r="X79" s="8">
        <f>'73'!$V$46</f>
        <v>0</v>
      </c>
      <c r="Y79" s="8">
        <f>'73'!$V$47</f>
        <v>0</v>
      </c>
      <c r="Z79" s="8">
        <f>'73'!$V$48</f>
        <v>0</v>
      </c>
      <c r="AA79" s="8">
        <f>'73'!$V$49</f>
        <v>0</v>
      </c>
      <c r="AB79" s="8">
        <f>'73'!$V$50</f>
        <v>0</v>
      </c>
      <c r="AC79" s="8">
        <f>'73'!$V$51</f>
        <v>0</v>
      </c>
      <c r="AD79" s="8">
        <f>'73'!V$52+'73'!V$53</f>
        <v>0</v>
      </c>
      <c r="AE79" s="54">
        <f t="shared" si="4"/>
        <v>0</v>
      </c>
    </row>
    <row r="80" spans="1:31" x14ac:dyDescent="0.25">
      <c r="A80" s="219">
        <v>74</v>
      </c>
      <c r="B80" s="327"/>
      <c r="C80" s="326"/>
      <c r="D80" s="326"/>
      <c r="E80" s="63"/>
      <c r="F80" s="63"/>
      <c r="G80" s="431"/>
      <c r="H80" s="64">
        <f t="shared" si="5"/>
        <v>0</v>
      </c>
      <c r="J80" s="53">
        <f>'74'!$C$64</f>
        <v>0</v>
      </c>
      <c r="K80" s="8">
        <f>'74'!$G$64</f>
        <v>0</v>
      </c>
      <c r="L80" s="8">
        <f>'74'!$L$64</f>
        <v>0</v>
      </c>
      <c r="M80" s="8">
        <f>'74'!$S$64</f>
        <v>0</v>
      </c>
      <c r="N80" s="65">
        <f>'74'!$M$64</f>
        <v>0</v>
      </c>
      <c r="P80" s="60"/>
      <c r="R80" s="53">
        <f>'74'!$V$39</f>
        <v>0</v>
      </c>
      <c r="S80" s="8">
        <f>'74'!$V$40</f>
        <v>0</v>
      </c>
      <c r="T80" s="8">
        <f>'74'!$V$41</f>
        <v>0</v>
      </c>
      <c r="U80" s="8">
        <f>'74'!$V$44</f>
        <v>0</v>
      </c>
      <c r="V80" s="8">
        <f>'74'!$V$42</f>
        <v>0</v>
      </c>
      <c r="W80" s="8">
        <f>'74'!$V$43</f>
        <v>0</v>
      </c>
      <c r="X80" s="8">
        <f>'74'!$V$46</f>
        <v>0</v>
      </c>
      <c r="Y80" s="8">
        <f>'74'!$V$47</f>
        <v>0</v>
      </c>
      <c r="Z80" s="8">
        <f>'74'!$V$48</f>
        <v>0</v>
      </c>
      <c r="AA80" s="8">
        <f>'74'!$V$49</f>
        <v>0</v>
      </c>
      <c r="AB80" s="8">
        <f>'74'!$V$50</f>
        <v>0</v>
      </c>
      <c r="AC80" s="8">
        <f>'74'!$V$51</f>
        <v>0</v>
      </c>
      <c r="AD80" s="8">
        <f>'74'!V$52+'74'!V$53</f>
        <v>0</v>
      </c>
      <c r="AE80" s="54">
        <f t="shared" si="4"/>
        <v>0</v>
      </c>
    </row>
    <row r="81" spans="1:31" x14ac:dyDescent="0.25">
      <c r="A81" s="219">
        <v>75</v>
      </c>
      <c r="B81" s="325"/>
      <c r="C81" s="326"/>
      <c r="D81" s="326"/>
      <c r="E81" s="63"/>
      <c r="F81" s="63"/>
      <c r="G81" s="431"/>
      <c r="H81" s="64">
        <f t="shared" si="5"/>
        <v>0</v>
      </c>
      <c r="J81" s="53">
        <f>'75'!$C$64</f>
        <v>0</v>
      </c>
      <c r="K81" s="8">
        <f>'75'!$G$64</f>
        <v>0</v>
      </c>
      <c r="L81" s="8">
        <f>'75'!$L$64</f>
        <v>0</v>
      </c>
      <c r="M81" s="8">
        <f>'75'!$S$64</f>
        <v>0</v>
      </c>
      <c r="N81" s="65">
        <f>'75'!$M$64</f>
        <v>0</v>
      </c>
      <c r="P81" s="60"/>
      <c r="R81" s="53">
        <f>'75'!$V$39</f>
        <v>0</v>
      </c>
      <c r="S81" s="8">
        <f>'75'!$V$40</f>
        <v>0</v>
      </c>
      <c r="T81" s="8">
        <f>'75'!$V$41</f>
        <v>0</v>
      </c>
      <c r="U81" s="8">
        <f>'75'!$V$44</f>
        <v>0</v>
      </c>
      <c r="V81" s="8">
        <f>'75'!$V$42</f>
        <v>0</v>
      </c>
      <c r="W81" s="8">
        <f>'75'!$V$43</f>
        <v>0</v>
      </c>
      <c r="X81" s="8">
        <f>'75'!$V$46</f>
        <v>0</v>
      </c>
      <c r="Y81" s="8">
        <f>'75'!$V$47</f>
        <v>0</v>
      </c>
      <c r="Z81" s="8">
        <f>'75'!$V$48</f>
        <v>0</v>
      </c>
      <c r="AA81" s="8">
        <f>'75'!$V$49</f>
        <v>0</v>
      </c>
      <c r="AB81" s="8">
        <f>'75'!$V$50</f>
        <v>0</v>
      </c>
      <c r="AC81" s="8">
        <f>'75'!$V$51</f>
        <v>0</v>
      </c>
      <c r="AD81" s="8">
        <f>'75'!V$52+'75'!V$53</f>
        <v>0</v>
      </c>
      <c r="AE81" s="54">
        <f t="shared" si="4"/>
        <v>0</v>
      </c>
    </row>
    <row r="82" spans="1:31" x14ac:dyDescent="0.25">
      <c r="A82" s="219">
        <v>76</v>
      </c>
      <c r="B82" s="327"/>
      <c r="C82" s="326"/>
      <c r="D82" s="326"/>
      <c r="E82" s="63"/>
      <c r="F82" s="63"/>
      <c r="G82" s="431"/>
      <c r="H82" s="64">
        <f t="shared" si="5"/>
        <v>0</v>
      </c>
      <c r="J82" s="53">
        <f>'76'!$C$64</f>
        <v>0</v>
      </c>
      <c r="K82" s="8">
        <f>'76'!$G$64</f>
        <v>0</v>
      </c>
      <c r="L82" s="8">
        <f>'76'!$L$64</f>
        <v>0</v>
      </c>
      <c r="M82" s="8">
        <f>'76'!$S$64</f>
        <v>0</v>
      </c>
      <c r="N82" s="65">
        <f>'76'!$M$64</f>
        <v>0</v>
      </c>
      <c r="P82" s="60"/>
      <c r="R82" s="53">
        <f>'76'!$V$39</f>
        <v>0</v>
      </c>
      <c r="S82" s="8">
        <f>'76'!$V$40</f>
        <v>0</v>
      </c>
      <c r="T82" s="8">
        <f>'76'!$V$41</f>
        <v>0</v>
      </c>
      <c r="U82" s="8">
        <f>'76'!$V$44</f>
        <v>0</v>
      </c>
      <c r="V82" s="8">
        <f>'76'!$V$42</f>
        <v>0</v>
      </c>
      <c r="W82" s="8">
        <f>'76'!$V$43</f>
        <v>0</v>
      </c>
      <c r="X82" s="8">
        <f>'76'!$V$46</f>
        <v>0</v>
      </c>
      <c r="Y82" s="8">
        <f>'76'!$V$47</f>
        <v>0</v>
      </c>
      <c r="Z82" s="8">
        <f>'76'!$V$48</f>
        <v>0</v>
      </c>
      <c r="AA82" s="8">
        <f>'76'!$V$49</f>
        <v>0</v>
      </c>
      <c r="AB82" s="8">
        <f>'76'!$V$50</f>
        <v>0</v>
      </c>
      <c r="AC82" s="8">
        <f>'76'!$V$51</f>
        <v>0</v>
      </c>
      <c r="AD82" s="8">
        <f>'76'!V$52+'76'!V$53</f>
        <v>0</v>
      </c>
      <c r="AE82" s="54">
        <f t="shared" si="4"/>
        <v>0</v>
      </c>
    </row>
    <row r="83" spans="1:31" x14ac:dyDescent="0.25">
      <c r="A83" s="219">
        <v>77</v>
      </c>
      <c r="B83" s="325"/>
      <c r="C83" s="326"/>
      <c r="D83" s="326"/>
      <c r="E83" s="63"/>
      <c r="F83" s="63"/>
      <c r="G83" s="431"/>
      <c r="H83" s="64">
        <f t="shared" si="5"/>
        <v>0</v>
      </c>
      <c r="J83" s="53">
        <f>'77'!$C$64</f>
        <v>0</v>
      </c>
      <c r="K83" s="8">
        <f>'77'!$G$64</f>
        <v>0</v>
      </c>
      <c r="L83" s="8">
        <f>'77'!$L$64</f>
        <v>0</v>
      </c>
      <c r="M83" s="8">
        <f>'77'!$S$64</f>
        <v>0</v>
      </c>
      <c r="N83" s="65">
        <f>'77'!$M$64</f>
        <v>0</v>
      </c>
      <c r="P83" s="60"/>
      <c r="R83" s="53">
        <f>'77'!$V$39</f>
        <v>0</v>
      </c>
      <c r="S83" s="8">
        <f>'77'!$V$40</f>
        <v>0</v>
      </c>
      <c r="T83" s="8">
        <f>'77'!$V$41</f>
        <v>0</v>
      </c>
      <c r="U83" s="8">
        <f>'77'!$V$44</f>
        <v>0</v>
      </c>
      <c r="V83" s="8">
        <f>'77'!$V$42</f>
        <v>0</v>
      </c>
      <c r="W83" s="8">
        <f>'77'!$V$43</f>
        <v>0</v>
      </c>
      <c r="X83" s="8">
        <f>'77'!$V$46</f>
        <v>0</v>
      </c>
      <c r="Y83" s="8">
        <f>'77'!$V$47</f>
        <v>0</v>
      </c>
      <c r="Z83" s="8">
        <f>'77'!$V$48</f>
        <v>0</v>
      </c>
      <c r="AA83" s="8">
        <f>'77'!$V$49</f>
        <v>0</v>
      </c>
      <c r="AB83" s="8">
        <f>'77'!$V$50</f>
        <v>0</v>
      </c>
      <c r="AC83" s="8">
        <f>'77'!$V$51</f>
        <v>0</v>
      </c>
      <c r="AD83" s="8">
        <f>'77'!V$52+'77'!V$53</f>
        <v>0</v>
      </c>
      <c r="AE83" s="54">
        <f t="shared" si="4"/>
        <v>0</v>
      </c>
    </row>
    <row r="84" spans="1:31" x14ac:dyDescent="0.25">
      <c r="A84" s="219">
        <v>78</v>
      </c>
      <c r="B84" s="327"/>
      <c r="C84" s="326"/>
      <c r="D84" s="326"/>
      <c r="E84" s="63"/>
      <c r="F84" s="63"/>
      <c r="G84" s="431"/>
      <c r="H84" s="64">
        <f t="shared" si="5"/>
        <v>0</v>
      </c>
      <c r="J84" s="53">
        <f>'78'!$C$64</f>
        <v>0</v>
      </c>
      <c r="K84" s="8">
        <f>'78'!$G$64</f>
        <v>0</v>
      </c>
      <c r="L84" s="8">
        <f>'78'!$L$64</f>
        <v>0</v>
      </c>
      <c r="M84" s="8">
        <f>'78'!$S$64</f>
        <v>0</v>
      </c>
      <c r="N84" s="65">
        <f>'78'!$M$64</f>
        <v>0</v>
      </c>
      <c r="P84" s="60"/>
      <c r="R84" s="53">
        <f>'78'!$V$39</f>
        <v>0</v>
      </c>
      <c r="S84" s="8">
        <f>'78'!$V$40</f>
        <v>0</v>
      </c>
      <c r="T84" s="8">
        <f>'78'!$V$41</f>
        <v>0</v>
      </c>
      <c r="U84" s="8">
        <f>'78'!$V$44</f>
        <v>0</v>
      </c>
      <c r="V84" s="8">
        <f>'78'!$V$42</f>
        <v>0</v>
      </c>
      <c r="W84" s="8">
        <f>'78'!$V$43</f>
        <v>0</v>
      </c>
      <c r="X84" s="8">
        <f>'78'!$V$46</f>
        <v>0</v>
      </c>
      <c r="Y84" s="8">
        <f>'78'!$V$47</f>
        <v>0</v>
      </c>
      <c r="Z84" s="8">
        <f>'78'!$V$48</f>
        <v>0</v>
      </c>
      <c r="AA84" s="8">
        <f>'78'!$V$49</f>
        <v>0</v>
      </c>
      <c r="AB84" s="8">
        <f>'78'!$V$50</f>
        <v>0</v>
      </c>
      <c r="AC84" s="8">
        <f>'78'!$V$51</f>
        <v>0</v>
      </c>
      <c r="AD84" s="8">
        <f>'78'!V$52+'78'!V$53</f>
        <v>0</v>
      </c>
      <c r="AE84" s="54">
        <f t="shared" si="4"/>
        <v>0</v>
      </c>
    </row>
    <row r="85" spans="1:31" x14ac:dyDescent="0.25">
      <c r="A85" s="219">
        <v>79</v>
      </c>
      <c r="B85" s="325"/>
      <c r="C85" s="326"/>
      <c r="D85" s="326"/>
      <c r="E85" s="63"/>
      <c r="F85" s="63"/>
      <c r="G85" s="431"/>
      <c r="H85" s="64">
        <f t="shared" si="5"/>
        <v>0</v>
      </c>
      <c r="J85" s="53">
        <f>'79'!$C$64</f>
        <v>0</v>
      </c>
      <c r="K85" s="8">
        <f>'79'!$G$64</f>
        <v>0</v>
      </c>
      <c r="L85" s="8">
        <f>'79'!$L$64</f>
        <v>0</v>
      </c>
      <c r="M85" s="8">
        <f>'79'!$S$64</f>
        <v>0</v>
      </c>
      <c r="N85" s="65">
        <f>'79'!$M$64</f>
        <v>0</v>
      </c>
      <c r="P85" s="60"/>
      <c r="R85" s="53">
        <f>'79'!$V$39</f>
        <v>0</v>
      </c>
      <c r="S85" s="8">
        <f>'79'!$V$40</f>
        <v>0</v>
      </c>
      <c r="T85" s="8">
        <f>'79'!$V$41</f>
        <v>0</v>
      </c>
      <c r="U85" s="8">
        <f>'79'!$V$44</f>
        <v>0</v>
      </c>
      <c r="V85" s="8">
        <f>'79'!$V$42</f>
        <v>0</v>
      </c>
      <c r="W85" s="8">
        <f>'79'!$V$43</f>
        <v>0</v>
      </c>
      <c r="X85" s="8">
        <f>'79'!$V$46</f>
        <v>0</v>
      </c>
      <c r="Y85" s="8">
        <f>'79'!$V$47</f>
        <v>0</v>
      </c>
      <c r="Z85" s="8">
        <f>'79'!$V$48</f>
        <v>0</v>
      </c>
      <c r="AA85" s="8">
        <f>'79'!$V$49</f>
        <v>0</v>
      </c>
      <c r="AB85" s="8">
        <f>'79'!$V$50</f>
        <v>0</v>
      </c>
      <c r="AC85" s="8">
        <f>'79'!$V$51</f>
        <v>0</v>
      </c>
      <c r="AD85" s="8">
        <f>'79'!V$52+'79'!V$53</f>
        <v>0</v>
      </c>
      <c r="AE85" s="54">
        <f t="shared" si="4"/>
        <v>0</v>
      </c>
    </row>
    <row r="86" spans="1:31" x14ac:dyDescent="0.25">
      <c r="A86" s="219">
        <v>80</v>
      </c>
      <c r="B86" s="327"/>
      <c r="C86" s="326"/>
      <c r="D86" s="326"/>
      <c r="E86" s="63"/>
      <c r="F86" s="63"/>
      <c r="G86" s="431"/>
      <c r="H86" s="64">
        <f t="shared" si="5"/>
        <v>0</v>
      </c>
      <c r="J86" s="53">
        <f>'80'!$C$64</f>
        <v>0</v>
      </c>
      <c r="K86" s="8">
        <f>'80'!$G$64</f>
        <v>0</v>
      </c>
      <c r="L86" s="8">
        <f>'80'!$L$64</f>
        <v>0</v>
      </c>
      <c r="M86" s="8">
        <f>'80'!$S$64</f>
        <v>0</v>
      </c>
      <c r="N86" s="65">
        <f>'80'!$M$64</f>
        <v>0</v>
      </c>
      <c r="P86" s="60"/>
      <c r="R86" s="53">
        <f>'80'!$V$39</f>
        <v>0</v>
      </c>
      <c r="S86" s="8">
        <f>'80'!$V$40</f>
        <v>0</v>
      </c>
      <c r="T86" s="8">
        <f>'80'!$V$41</f>
        <v>0</v>
      </c>
      <c r="U86" s="8">
        <f>'80'!$V$44</f>
        <v>0</v>
      </c>
      <c r="V86" s="8">
        <f>'80'!$V$42</f>
        <v>0</v>
      </c>
      <c r="W86" s="8">
        <f>'80'!$V$43</f>
        <v>0</v>
      </c>
      <c r="X86" s="8">
        <f>'80'!$V$46</f>
        <v>0</v>
      </c>
      <c r="Y86" s="8">
        <f>'80'!$V$47</f>
        <v>0</v>
      </c>
      <c r="Z86" s="8">
        <f>'80'!$V$48</f>
        <v>0</v>
      </c>
      <c r="AA86" s="8">
        <f>'80'!$V$49</f>
        <v>0</v>
      </c>
      <c r="AB86" s="8">
        <f>'80'!$V$50</f>
        <v>0</v>
      </c>
      <c r="AC86" s="8">
        <f>'80'!$V$51</f>
        <v>0</v>
      </c>
      <c r="AD86" s="8">
        <f>'80'!V$52+'80'!V$53</f>
        <v>0</v>
      </c>
      <c r="AE86" s="54">
        <f t="shared" si="4"/>
        <v>0</v>
      </c>
    </row>
    <row r="87" spans="1:31" x14ac:dyDescent="0.25">
      <c r="A87" s="219">
        <v>81</v>
      </c>
      <c r="B87" s="325"/>
      <c r="C87" s="326"/>
      <c r="D87" s="326"/>
      <c r="E87" s="63"/>
      <c r="F87" s="63"/>
      <c r="G87" s="431"/>
      <c r="H87" s="64">
        <f t="shared" si="5"/>
        <v>0</v>
      </c>
      <c r="J87" s="53">
        <f>'81'!$C$64</f>
        <v>0</v>
      </c>
      <c r="K87" s="8">
        <f>'81'!$G$64</f>
        <v>0</v>
      </c>
      <c r="L87" s="8">
        <f>'81'!$L$64</f>
        <v>0</v>
      </c>
      <c r="M87" s="8">
        <f>'81'!$S$64</f>
        <v>0</v>
      </c>
      <c r="N87" s="65">
        <f>'81'!$M$64</f>
        <v>0</v>
      </c>
      <c r="P87" s="60"/>
      <c r="R87" s="53">
        <f>'81'!$V$39</f>
        <v>0</v>
      </c>
      <c r="S87" s="8">
        <f>'81'!$V$40</f>
        <v>0</v>
      </c>
      <c r="T87" s="8">
        <f>'81'!$V$41</f>
        <v>0</v>
      </c>
      <c r="U87" s="8">
        <f>'81'!$V$44</f>
        <v>0</v>
      </c>
      <c r="V87" s="8">
        <f>'81'!$V$42</f>
        <v>0</v>
      </c>
      <c r="W87" s="8">
        <f>'81'!$V$43</f>
        <v>0</v>
      </c>
      <c r="X87" s="8">
        <f>'81'!$V$46</f>
        <v>0</v>
      </c>
      <c r="Y87" s="8">
        <f>'81'!$V$47</f>
        <v>0</v>
      </c>
      <c r="Z87" s="8">
        <f>'81'!$V$48</f>
        <v>0</v>
      </c>
      <c r="AA87" s="8">
        <f>'81'!$V$49</f>
        <v>0</v>
      </c>
      <c r="AB87" s="8">
        <f>'81'!$V$50</f>
        <v>0</v>
      </c>
      <c r="AC87" s="8">
        <f>'81'!$V$51</f>
        <v>0</v>
      </c>
      <c r="AD87" s="8">
        <f>'81'!V$52+'81'!V$53</f>
        <v>0</v>
      </c>
      <c r="AE87" s="54">
        <f t="shared" ref="AE87:AE106" si="6">(R87+S87)-SUM(T87:AC87)</f>
        <v>0</v>
      </c>
    </row>
    <row r="88" spans="1:31" x14ac:dyDescent="0.25">
      <c r="A88" s="219">
        <v>82</v>
      </c>
      <c r="B88" s="327"/>
      <c r="C88" s="326"/>
      <c r="D88" s="326"/>
      <c r="E88" s="63"/>
      <c r="F88" s="63"/>
      <c r="G88" s="431"/>
      <c r="H88" s="64">
        <f t="shared" si="5"/>
        <v>0</v>
      </c>
      <c r="J88" s="53">
        <f>'82'!$C$64</f>
        <v>0</v>
      </c>
      <c r="K88" s="8">
        <f>'82'!$G$64</f>
        <v>0</v>
      </c>
      <c r="L88" s="8">
        <f>'82'!$L$64</f>
        <v>0</v>
      </c>
      <c r="M88" s="8">
        <f>'82'!$S$64</f>
        <v>0</v>
      </c>
      <c r="N88" s="65">
        <f>'82'!$M$64</f>
        <v>0</v>
      </c>
      <c r="P88" s="60"/>
      <c r="R88" s="53">
        <f>'82'!$V$39</f>
        <v>0</v>
      </c>
      <c r="S88" s="8">
        <f>'82'!$V$40</f>
        <v>0</v>
      </c>
      <c r="T88" s="8">
        <f>'82'!$V$41</f>
        <v>0</v>
      </c>
      <c r="U88" s="8">
        <f>'82'!$V$44</f>
        <v>0</v>
      </c>
      <c r="V88" s="8">
        <f>'82'!$V$42</f>
        <v>0</v>
      </c>
      <c r="W88" s="8">
        <f>'82'!$V$43</f>
        <v>0</v>
      </c>
      <c r="X88" s="8">
        <f>'82'!$V$46</f>
        <v>0</v>
      </c>
      <c r="Y88" s="8">
        <f>'82'!$V$47</f>
        <v>0</v>
      </c>
      <c r="Z88" s="8">
        <f>'82'!$V$48</f>
        <v>0</v>
      </c>
      <c r="AA88" s="8">
        <f>'82'!$V$49</f>
        <v>0</v>
      </c>
      <c r="AB88" s="8">
        <f>'82'!$V$50</f>
        <v>0</v>
      </c>
      <c r="AC88" s="8">
        <f>'82'!$V$51</f>
        <v>0</v>
      </c>
      <c r="AD88" s="8">
        <f>'82'!V$52+'82'!V$53</f>
        <v>0</v>
      </c>
      <c r="AE88" s="54">
        <f t="shared" si="6"/>
        <v>0</v>
      </c>
    </row>
    <row r="89" spans="1:31" x14ac:dyDescent="0.25">
      <c r="A89" s="219">
        <v>83</v>
      </c>
      <c r="B89" s="325"/>
      <c r="C89" s="326"/>
      <c r="D89" s="326"/>
      <c r="E89" s="63"/>
      <c r="F89" s="63"/>
      <c r="G89" s="431"/>
      <c r="H89" s="64">
        <f t="shared" si="5"/>
        <v>0</v>
      </c>
      <c r="J89" s="53">
        <f>'83'!$C$64</f>
        <v>0</v>
      </c>
      <c r="K89" s="8">
        <f>'83'!$G$64</f>
        <v>0</v>
      </c>
      <c r="L89" s="8">
        <f>'83'!$L$64</f>
        <v>0</v>
      </c>
      <c r="M89" s="8">
        <f>'83'!$S$64</f>
        <v>0</v>
      </c>
      <c r="N89" s="65">
        <f>'83'!$M$64</f>
        <v>0</v>
      </c>
      <c r="P89" s="60"/>
      <c r="R89" s="53">
        <f>'83'!$V$39</f>
        <v>0</v>
      </c>
      <c r="S89" s="8">
        <f>'83'!$V$40</f>
        <v>0</v>
      </c>
      <c r="T89" s="8">
        <f>'83'!$V$41</f>
        <v>0</v>
      </c>
      <c r="U89" s="8">
        <f>'83'!$V$44</f>
        <v>0</v>
      </c>
      <c r="V89" s="8">
        <f>'83'!$V$42</f>
        <v>0</v>
      </c>
      <c r="W89" s="8">
        <f>'83'!$V$43</f>
        <v>0</v>
      </c>
      <c r="X89" s="8">
        <f>'83'!$V$46</f>
        <v>0</v>
      </c>
      <c r="Y89" s="8">
        <f>'83'!$V$47</f>
        <v>0</v>
      </c>
      <c r="Z89" s="8">
        <f>'83'!$V$48</f>
        <v>0</v>
      </c>
      <c r="AA89" s="8">
        <f>'83'!$V$49</f>
        <v>0</v>
      </c>
      <c r="AB89" s="8">
        <f>'83'!$V$50</f>
        <v>0</v>
      </c>
      <c r="AC89" s="8">
        <f>'83'!$V$51</f>
        <v>0</v>
      </c>
      <c r="AD89" s="8">
        <f>'83'!V$52+'83'!V$53</f>
        <v>0</v>
      </c>
      <c r="AE89" s="54">
        <f t="shared" si="6"/>
        <v>0</v>
      </c>
    </row>
    <row r="90" spans="1:31" x14ac:dyDescent="0.25">
      <c r="A90" s="219">
        <v>84</v>
      </c>
      <c r="B90" s="327"/>
      <c r="C90" s="326"/>
      <c r="D90" s="326"/>
      <c r="E90" s="63"/>
      <c r="F90" s="63"/>
      <c r="G90" s="431"/>
      <c r="H90" s="64">
        <f t="shared" si="5"/>
        <v>0</v>
      </c>
      <c r="J90" s="53">
        <f>'84'!$C$64</f>
        <v>0</v>
      </c>
      <c r="K90" s="8">
        <f>'84'!$G$64</f>
        <v>0</v>
      </c>
      <c r="L90" s="8">
        <f>'84'!$L$64</f>
        <v>0</v>
      </c>
      <c r="M90" s="8">
        <f>'84'!$S$64</f>
        <v>0</v>
      </c>
      <c r="N90" s="65">
        <f>'84'!$M$64</f>
        <v>0</v>
      </c>
      <c r="P90" s="60"/>
      <c r="R90" s="53">
        <f>'84'!$V$39</f>
        <v>0</v>
      </c>
      <c r="S90" s="8">
        <f>'84'!$V$40</f>
        <v>0</v>
      </c>
      <c r="T90" s="8">
        <f>'84'!$V$41</f>
        <v>0</v>
      </c>
      <c r="U90" s="8">
        <f>'84'!$V$44</f>
        <v>0</v>
      </c>
      <c r="V90" s="8">
        <f>'84'!$V$42</f>
        <v>0</v>
      </c>
      <c r="W90" s="8">
        <f>'84'!$V$43</f>
        <v>0</v>
      </c>
      <c r="X90" s="8">
        <f>'84'!$V$46</f>
        <v>0</v>
      </c>
      <c r="Y90" s="8">
        <f>'84'!$V$47</f>
        <v>0</v>
      </c>
      <c r="Z90" s="8">
        <f>'84'!$V$48</f>
        <v>0</v>
      </c>
      <c r="AA90" s="8">
        <f>'84'!$V$49</f>
        <v>0</v>
      </c>
      <c r="AB90" s="8">
        <f>'84'!$V$50</f>
        <v>0</v>
      </c>
      <c r="AC90" s="8">
        <f>'84'!$V$51</f>
        <v>0</v>
      </c>
      <c r="AD90" s="8">
        <f>'84'!V$52+'84'!V$53</f>
        <v>0</v>
      </c>
      <c r="AE90" s="54">
        <f t="shared" si="6"/>
        <v>0</v>
      </c>
    </row>
    <row r="91" spans="1:31" x14ac:dyDescent="0.25">
      <c r="A91" s="219">
        <v>85</v>
      </c>
      <c r="B91" s="325"/>
      <c r="C91" s="326"/>
      <c r="D91" s="326"/>
      <c r="E91" s="63"/>
      <c r="F91" s="63"/>
      <c r="G91" s="431"/>
      <c r="H91" s="64">
        <f t="shared" si="5"/>
        <v>0</v>
      </c>
      <c r="J91" s="53">
        <f>'85'!$C$64</f>
        <v>0</v>
      </c>
      <c r="K91" s="8">
        <f>'85'!$G$64</f>
        <v>0</v>
      </c>
      <c r="L91" s="8">
        <f>'85'!$L$64</f>
        <v>0</v>
      </c>
      <c r="M91" s="8">
        <f>'85'!$S$64</f>
        <v>0</v>
      </c>
      <c r="N91" s="65">
        <f>'85'!$M$64</f>
        <v>0</v>
      </c>
      <c r="P91" s="60"/>
      <c r="R91" s="53">
        <f>'85'!$V$39</f>
        <v>0</v>
      </c>
      <c r="S91" s="8">
        <f>'85'!$V$40</f>
        <v>0</v>
      </c>
      <c r="T91" s="8">
        <f>'85'!$V$41</f>
        <v>0</v>
      </c>
      <c r="U91" s="8">
        <f>'85'!$V$44</f>
        <v>0</v>
      </c>
      <c r="V91" s="8">
        <f>'85'!$V$42</f>
        <v>0</v>
      </c>
      <c r="W91" s="8">
        <f>'85'!$V$43</f>
        <v>0</v>
      </c>
      <c r="X91" s="8">
        <f>'85'!$V$46</f>
        <v>0</v>
      </c>
      <c r="Y91" s="8">
        <f>'85'!$V$47</f>
        <v>0</v>
      </c>
      <c r="Z91" s="8">
        <f>'85'!$V$48</f>
        <v>0</v>
      </c>
      <c r="AA91" s="8">
        <f>'85'!$V$49</f>
        <v>0</v>
      </c>
      <c r="AB91" s="8">
        <f>'85'!$V$50</f>
        <v>0</v>
      </c>
      <c r="AC91" s="8">
        <f>'85'!$V$51</f>
        <v>0</v>
      </c>
      <c r="AD91" s="8">
        <f>'85'!V$52+'85'!V$53</f>
        <v>0</v>
      </c>
      <c r="AE91" s="54">
        <f t="shared" si="6"/>
        <v>0</v>
      </c>
    </row>
    <row r="92" spans="1:31" x14ac:dyDescent="0.25">
      <c r="A92" s="219">
        <v>86</v>
      </c>
      <c r="B92" s="327"/>
      <c r="C92" s="326"/>
      <c r="D92" s="326"/>
      <c r="E92" s="63"/>
      <c r="F92" s="63"/>
      <c r="G92" s="431"/>
      <c r="H92" s="64">
        <f t="shared" si="5"/>
        <v>0</v>
      </c>
      <c r="J92" s="53">
        <f>'86'!$C$64</f>
        <v>0</v>
      </c>
      <c r="K92" s="8">
        <f>'86'!$G$64</f>
        <v>0</v>
      </c>
      <c r="L92" s="8">
        <f>'86'!$L$64</f>
        <v>0</v>
      </c>
      <c r="M92" s="8">
        <f>'86'!$S$64</f>
        <v>0</v>
      </c>
      <c r="N92" s="65">
        <f>'86'!$M$64</f>
        <v>0</v>
      </c>
      <c r="P92" s="60"/>
      <c r="R92" s="53">
        <f>'86'!$V$39</f>
        <v>0</v>
      </c>
      <c r="S92" s="8">
        <f>'86'!$V$40</f>
        <v>0</v>
      </c>
      <c r="T92" s="8">
        <f>'86'!$V$41</f>
        <v>0</v>
      </c>
      <c r="U92" s="8">
        <f>'86'!$V$44</f>
        <v>0</v>
      </c>
      <c r="V92" s="8">
        <f>'86'!$V$42</f>
        <v>0</v>
      </c>
      <c r="W92" s="8">
        <f>'86'!$V$43</f>
        <v>0</v>
      </c>
      <c r="X92" s="8">
        <f>'86'!$V$46</f>
        <v>0</v>
      </c>
      <c r="Y92" s="8">
        <f>'86'!$V$47</f>
        <v>0</v>
      </c>
      <c r="Z92" s="8">
        <f>'86'!$V$48</f>
        <v>0</v>
      </c>
      <c r="AA92" s="8">
        <f>'86'!$V$49</f>
        <v>0</v>
      </c>
      <c r="AB92" s="8">
        <f>'86'!$V$50</f>
        <v>0</v>
      </c>
      <c r="AC92" s="8">
        <f>'86'!$V$51</f>
        <v>0</v>
      </c>
      <c r="AD92" s="8">
        <f>'86'!V$52+'86'!V$53</f>
        <v>0</v>
      </c>
      <c r="AE92" s="54">
        <f t="shared" si="6"/>
        <v>0</v>
      </c>
    </row>
    <row r="93" spans="1:31" x14ac:dyDescent="0.25">
      <c r="A93" s="219">
        <v>87</v>
      </c>
      <c r="B93" s="325"/>
      <c r="C93" s="326"/>
      <c r="D93" s="326"/>
      <c r="E93" s="63"/>
      <c r="F93" s="63"/>
      <c r="G93" s="431"/>
      <c r="H93" s="64">
        <f t="shared" si="5"/>
        <v>0</v>
      </c>
      <c r="J93" s="53">
        <f>'87'!$C$64</f>
        <v>0</v>
      </c>
      <c r="K93" s="8">
        <f>'87'!$G$64</f>
        <v>0</v>
      </c>
      <c r="L93" s="8">
        <f>'87'!$L$64</f>
        <v>0</v>
      </c>
      <c r="M93" s="8">
        <f>'87'!$S$64</f>
        <v>0</v>
      </c>
      <c r="N93" s="65">
        <f>'87'!$M$64</f>
        <v>0</v>
      </c>
      <c r="P93" s="60"/>
      <c r="R93" s="53">
        <f>'87'!$V$39</f>
        <v>0</v>
      </c>
      <c r="S93" s="8">
        <f>'87'!$V$40</f>
        <v>0</v>
      </c>
      <c r="T93" s="8">
        <f>'87'!$V$41</f>
        <v>0</v>
      </c>
      <c r="U93" s="8">
        <f>'87'!$V$44</f>
        <v>0</v>
      </c>
      <c r="V93" s="8">
        <f>'87'!$V$42</f>
        <v>0</v>
      </c>
      <c r="W93" s="8">
        <f>'87'!$V$43</f>
        <v>0</v>
      </c>
      <c r="X93" s="8">
        <f>'87'!$V$46</f>
        <v>0</v>
      </c>
      <c r="Y93" s="8">
        <f>'87'!$V$47</f>
        <v>0</v>
      </c>
      <c r="Z93" s="8">
        <f>'87'!$V$48</f>
        <v>0</v>
      </c>
      <c r="AA93" s="8">
        <f>'87'!$V$49</f>
        <v>0</v>
      </c>
      <c r="AB93" s="8">
        <f>'87'!$V$50</f>
        <v>0</v>
      </c>
      <c r="AC93" s="8">
        <f>'87'!$V$51</f>
        <v>0</v>
      </c>
      <c r="AD93" s="8">
        <f>'87'!V$52+'87'!V$53</f>
        <v>0</v>
      </c>
      <c r="AE93" s="54">
        <f t="shared" si="6"/>
        <v>0</v>
      </c>
    </row>
    <row r="94" spans="1:31" x14ac:dyDescent="0.25">
      <c r="A94" s="219">
        <v>88</v>
      </c>
      <c r="B94" s="327"/>
      <c r="C94" s="326"/>
      <c r="D94" s="326"/>
      <c r="E94" s="63"/>
      <c r="F94" s="63"/>
      <c r="G94" s="431"/>
      <c r="H94" s="64">
        <f t="shared" si="5"/>
        <v>0</v>
      </c>
      <c r="J94" s="53">
        <f>'88'!$C$64</f>
        <v>0</v>
      </c>
      <c r="K94" s="8">
        <f>'88'!$G$64</f>
        <v>0</v>
      </c>
      <c r="L94" s="8">
        <f>'88'!$L$64</f>
        <v>0</v>
      </c>
      <c r="M94" s="8">
        <f>'88'!$S$64</f>
        <v>0</v>
      </c>
      <c r="N94" s="65">
        <f>'88'!$M$64</f>
        <v>0</v>
      </c>
      <c r="P94" s="60"/>
      <c r="R94" s="53">
        <f>'88'!$V$39</f>
        <v>0</v>
      </c>
      <c r="S94" s="8">
        <f>'88'!$V$40</f>
        <v>0</v>
      </c>
      <c r="T94" s="8">
        <f>'88'!$V$41</f>
        <v>0</v>
      </c>
      <c r="U94" s="8">
        <f>'88'!$V$44</f>
        <v>0</v>
      </c>
      <c r="V94" s="8">
        <f>'88'!$V$42</f>
        <v>0</v>
      </c>
      <c r="W94" s="8">
        <f>'88'!$V$43</f>
        <v>0</v>
      </c>
      <c r="X94" s="8">
        <f>'88'!$V$46</f>
        <v>0</v>
      </c>
      <c r="Y94" s="8">
        <f>'88'!$V$47</f>
        <v>0</v>
      </c>
      <c r="Z94" s="8">
        <f>'88'!$V$48</f>
        <v>0</v>
      </c>
      <c r="AA94" s="8">
        <f>'88'!$V$49</f>
        <v>0</v>
      </c>
      <c r="AB94" s="8">
        <f>'88'!$V$50</f>
        <v>0</v>
      </c>
      <c r="AC94" s="8">
        <f>'88'!$V$51</f>
        <v>0</v>
      </c>
      <c r="AD94" s="8">
        <f>'88'!V$52+'88'!V$53</f>
        <v>0</v>
      </c>
      <c r="AE94" s="54">
        <f t="shared" si="6"/>
        <v>0</v>
      </c>
    </row>
    <row r="95" spans="1:31" x14ac:dyDescent="0.25">
      <c r="A95" s="219">
        <v>89</v>
      </c>
      <c r="B95" s="325"/>
      <c r="C95" s="326"/>
      <c r="D95" s="326"/>
      <c r="E95" s="63"/>
      <c r="F95" s="63"/>
      <c r="G95" s="431"/>
      <c r="H95" s="64">
        <f t="shared" si="5"/>
        <v>0</v>
      </c>
      <c r="J95" s="53">
        <f>'89'!$C$64</f>
        <v>0</v>
      </c>
      <c r="K95" s="8">
        <f>'89'!$G$64</f>
        <v>0</v>
      </c>
      <c r="L95" s="8">
        <f>'89'!$L$64</f>
        <v>0</v>
      </c>
      <c r="M95" s="8">
        <f>'89'!$S$64</f>
        <v>0</v>
      </c>
      <c r="N95" s="65">
        <f>'89'!$M$64</f>
        <v>0</v>
      </c>
      <c r="P95" s="60"/>
      <c r="R95" s="53">
        <f>'89'!$V$39</f>
        <v>0</v>
      </c>
      <c r="S95" s="8">
        <f>'89'!$V$40</f>
        <v>0</v>
      </c>
      <c r="T95" s="8">
        <f>'89'!$V$41</f>
        <v>0</v>
      </c>
      <c r="U95" s="8">
        <f>'89'!$V$44</f>
        <v>0</v>
      </c>
      <c r="V95" s="8">
        <f>'89'!$V$42</f>
        <v>0</v>
      </c>
      <c r="W95" s="8">
        <f>'89'!$V$43</f>
        <v>0</v>
      </c>
      <c r="X95" s="8">
        <f>'89'!$V$46</f>
        <v>0</v>
      </c>
      <c r="Y95" s="8">
        <f>'89'!$V$47</f>
        <v>0</v>
      </c>
      <c r="Z95" s="8">
        <f>'89'!$V$48</f>
        <v>0</v>
      </c>
      <c r="AA95" s="8">
        <f>'89'!$V$49</f>
        <v>0</v>
      </c>
      <c r="AB95" s="8">
        <f>'89'!$V$50</f>
        <v>0</v>
      </c>
      <c r="AC95" s="8">
        <f>'89'!$V$51</f>
        <v>0</v>
      </c>
      <c r="AD95" s="8">
        <f>'89'!V$52+'89'!V$53</f>
        <v>0</v>
      </c>
      <c r="AE95" s="54">
        <f t="shared" si="6"/>
        <v>0</v>
      </c>
    </row>
    <row r="96" spans="1:31" x14ac:dyDescent="0.25">
      <c r="A96" s="219">
        <v>90</v>
      </c>
      <c r="B96" s="327"/>
      <c r="C96" s="326"/>
      <c r="D96" s="326"/>
      <c r="E96" s="63"/>
      <c r="F96" s="63"/>
      <c r="G96" s="431"/>
      <c r="H96" s="64">
        <f t="shared" si="5"/>
        <v>0</v>
      </c>
      <c r="J96" s="53">
        <f>'90'!$C$64</f>
        <v>0</v>
      </c>
      <c r="K96" s="8">
        <f>'90'!$G$64</f>
        <v>0</v>
      </c>
      <c r="L96" s="8">
        <f>'90'!$L$64</f>
        <v>0</v>
      </c>
      <c r="M96" s="8">
        <f>'90'!$S$64</f>
        <v>0</v>
      </c>
      <c r="N96" s="65">
        <f>'90'!$M$64</f>
        <v>0</v>
      </c>
      <c r="P96" s="60"/>
      <c r="R96" s="53">
        <f>'90'!$V$39</f>
        <v>0</v>
      </c>
      <c r="S96" s="8">
        <f>'90'!$V$40</f>
        <v>0</v>
      </c>
      <c r="T96" s="8">
        <f>'90'!$V$41</f>
        <v>0</v>
      </c>
      <c r="U96" s="8">
        <f>'90'!$V$44</f>
        <v>0</v>
      </c>
      <c r="V96" s="8">
        <f>'90'!$V$42</f>
        <v>0</v>
      </c>
      <c r="W96" s="8">
        <f>'90'!$V$43</f>
        <v>0</v>
      </c>
      <c r="X96" s="8">
        <f>'90'!$V$46</f>
        <v>0</v>
      </c>
      <c r="Y96" s="8">
        <f>'90'!$V$47</f>
        <v>0</v>
      </c>
      <c r="Z96" s="8">
        <f>'90'!$V$48</f>
        <v>0</v>
      </c>
      <c r="AA96" s="8">
        <f>'90'!$V$49</f>
        <v>0</v>
      </c>
      <c r="AB96" s="8">
        <f>'90'!$V$50</f>
        <v>0</v>
      </c>
      <c r="AC96" s="8">
        <f>'90'!$V$51</f>
        <v>0</v>
      </c>
      <c r="AD96" s="8">
        <f>'90'!V$52+'90'!V$53</f>
        <v>0</v>
      </c>
      <c r="AE96" s="54">
        <f t="shared" si="6"/>
        <v>0</v>
      </c>
    </row>
    <row r="97" spans="1:31" x14ac:dyDescent="0.25">
      <c r="A97" s="219">
        <v>91</v>
      </c>
      <c r="B97" s="325"/>
      <c r="C97" s="326"/>
      <c r="D97" s="326"/>
      <c r="E97" s="63"/>
      <c r="F97" s="63"/>
      <c r="G97" s="431"/>
      <c r="H97" s="64">
        <f t="shared" si="5"/>
        <v>0</v>
      </c>
      <c r="J97" s="53">
        <f>'91'!$C$64</f>
        <v>0</v>
      </c>
      <c r="K97" s="8">
        <f>'91'!$G$64</f>
        <v>0</v>
      </c>
      <c r="L97" s="8">
        <f>'91'!$L$64</f>
        <v>0</v>
      </c>
      <c r="M97" s="8">
        <f>'91'!$S$64</f>
        <v>0</v>
      </c>
      <c r="N97" s="65">
        <f>'91'!$M$64</f>
        <v>0</v>
      </c>
      <c r="P97" s="60"/>
      <c r="R97" s="53">
        <f>'91'!$V$39</f>
        <v>0</v>
      </c>
      <c r="S97" s="8">
        <f>'91'!$V$40</f>
        <v>0</v>
      </c>
      <c r="T97" s="8">
        <f>'91'!$V$41</f>
        <v>0</v>
      </c>
      <c r="U97" s="8">
        <f>'91'!$V$44</f>
        <v>0</v>
      </c>
      <c r="V97" s="8">
        <f>'91'!$V$42</f>
        <v>0</v>
      </c>
      <c r="W97" s="8">
        <f>'91'!$V$43</f>
        <v>0</v>
      </c>
      <c r="X97" s="8">
        <f>'91'!$V$46</f>
        <v>0</v>
      </c>
      <c r="Y97" s="8">
        <f>'91'!$V$47</f>
        <v>0</v>
      </c>
      <c r="Z97" s="8">
        <f>'91'!$V$48</f>
        <v>0</v>
      </c>
      <c r="AA97" s="8">
        <f>'91'!$V$49</f>
        <v>0</v>
      </c>
      <c r="AB97" s="8">
        <f>'91'!$V$50</f>
        <v>0</v>
      </c>
      <c r="AC97" s="8">
        <f>'91'!$V$51</f>
        <v>0</v>
      </c>
      <c r="AD97" s="8">
        <f>'91'!V$52+'91'!V$53</f>
        <v>0</v>
      </c>
      <c r="AE97" s="54">
        <f t="shared" si="6"/>
        <v>0</v>
      </c>
    </row>
    <row r="98" spans="1:31" x14ac:dyDescent="0.25">
      <c r="A98" s="219">
        <v>92</v>
      </c>
      <c r="B98" s="327"/>
      <c r="C98" s="326"/>
      <c r="D98" s="326"/>
      <c r="E98" s="63"/>
      <c r="F98" s="63"/>
      <c r="G98" s="431"/>
      <c r="H98" s="64">
        <f t="shared" si="5"/>
        <v>0</v>
      </c>
      <c r="J98" s="53">
        <f>'92'!$C$64</f>
        <v>0</v>
      </c>
      <c r="K98" s="8">
        <f>'92'!$G$64</f>
        <v>0</v>
      </c>
      <c r="L98" s="8">
        <f>'92'!$L$64</f>
        <v>0</v>
      </c>
      <c r="M98" s="8">
        <f>'92'!$S$64</f>
        <v>0</v>
      </c>
      <c r="N98" s="65">
        <f>'92'!$M$64</f>
        <v>0</v>
      </c>
      <c r="P98" s="60"/>
      <c r="R98" s="53">
        <f>'92'!$V$39</f>
        <v>0</v>
      </c>
      <c r="S98" s="8">
        <f>'92'!$V$40</f>
        <v>0</v>
      </c>
      <c r="T98" s="8">
        <f>'92'!$V$41</f>
        <v>0</v>
      </c>
      <c r="U98" s="8">
        <f>'92'!$V$44</f>
        <v>0</v>
      </c>
      <c r="V98" s="8">
        <f>'92'!$V$42</f>
        <v>0</v>
      </c>
      <c r="W98" s="8">
        <f>'92'!$V$43</f>
        <v>0</v>
      </c>
      <c r="X98" s="8">
        <f>'92'!$V$46</f>
        <v>0</v>
      </c>
      <c r="Y98" s="8">
        <f>'92'!$V$47</f>
        <v>0</v>
      </c>
      <c r="Z98" s="8">
        <f>'92'!$V$48</f>
        <v>0</v>
      </c>
      <c r="AA98" s="8">
        <f>'92'!$V$49</f>
        <v>0</v>
      </c>
      <c r="AB98" s="8">
        <f>'92'!$V$50</f>
        <v>0</v>
      </c>
      <c r="AC98" s="8">
        <f>'92'!$V$51</f>
        <v>0</v>
      </c>
      <c r="AD98" s="8">
        <f>'92'!V$52+'92'!V$53</f>
        <v>0</v>
      </c>
      <c r="AE98" s="54">
        <f t="shared" si="6"/>
        <v>0</v>
      </c>
    </row>
    <row r="99" spans="1:31" x14ac:dyDescent="0.25">
      <c r="A99" s="219">
        <v>93</v>
      </c>
      <c r="B99" s="325"/>
      <c r="C99" s="326"/>
      <c r="D99" s="326"/>
      <c r="E99" s="63"/>
      <c r="F99" s="63"/>
      <c r="G99" s="431"/>
      <c r="H99" s="64">
        <f t="shared" si="5"/>
        <v>0</v>
      </c>
      <c r="J99" s="53">
        <f>'93'!$C$64</f>
        <v>0</v>
      </c>
      <c r="K99" s="8">
        <f>'93'!$G$64</f>
        <v>0</v>
      </c>
      <c r="L99" s="8">
        <f>'93'!$L$64</f>
        <v>0</v>
      </c>
      <c r="M99" s="8">
        <f>'93'!$S$64</f>
        <v>0</v>
      </c>
      <c r="N99" s="65">
        <f>'93'!$M$64</f>
        <v>0</v>
      </c>
      <c r="P99" s="60"/>
      <c r="R99" s="53">
        <f>'93'!$V$39</f>
        <v>0</v>
      </c>
      <c r="S99" s="8">
        <f>'93'!$V$40</f>
        <v>0</v>
      </c>
      <c r="T99" s="8">
        <f>'93'!$V$41</f>
        <v>0</v>
      </c>
      <c r="U99" s="8">
        <f>'93'!$V$44</f>
        <v>0</v>
      </c>
      <c r="V99" s="8">
        <f>'93'!$V$42</f>
        <v>0</v>
      </c>
      <c r="W99" s="8">
        <f>'93'!$V$43</f>
        <v>0</v>
      </c>
      <c r="X99" s="8">
        <f>'93'!$V$46</f>
        <v>0</v>
      </c>
      <c r="Y99" s="8">
        <f>'93'!$V$47</f>
        <v>0</v>
      </c>
      <c r="Z99" s="8">
        <f>'93'!$V$48</f>
        <v>0</v>
      </c>
      <c r="AA99" s="8">
        <f>'93'!$V$49</f>
        <v>0</v>
      </c>
      <c r="AB99" s="8">
        <f>'93'!$V$50</f>
        <v>0</v>
      </c>
      <c r="AC99" s="8">
        <f>'93'!$V$51</f>
        <v>0</v>
      </c>
      <c r="AD99" s="8">
        <f>'93'!V$52+'93'!V$53</f>
        <v>0</v>
      </c>
      <c r="AE99" s="54">
        <f t="shared" si="6"/>
        <v>0</v>
      </c>
    </row>
    <row r="100" spans="1:31" x14ac:dyDescent="0.25">
      <c r="A100" s="219">
        <v>94</v>
      </c>
      <c r="B100" s="327"/>
      <c r="C100" s="326"/>
      <c r="D100" s="326"/>
      <c r="E100" s="63"/>
      <c r="F100" s="63"/>
      <c r="G100" s="431"/>
      <c r="H100" s="64">
        <f t="shared" si="5"/>
        <v>0</v>
      </c>
      <c r="J100" s="53">
        <f>'94'!$C$64</f>
        <v>0</v>
      </c>
      <c r="K100" s="8">
        <f>'94'!$G$64</f>
        <v>0</v>
      </c>
      <c r="L100" s="8">
        <f>'94'!$L$64</f>
        <v>0</v>
      </c>
      <c r="M100" s="8">
        <f>'94'!$S$64</f>
        <v>0</v>
      </c>
      <c r="N100" s="65">
        <f>'94'!$M$64</f>
        <v>0</v>
      </c>
      <c r="P100" s="60"/>
      <c r="R100" s="53">
        <f>'94'!$V$39</f>
        <v>0</v>
      </c>
      <c r="S100" s="8">
        <f>'94'!$V$40</f>
        <v>0</v>
      </c>
      <c r="T100" s="8">
        <f>'94'!$V$41</f>
        <v>0</v>
      </c>
      <c r="U100" s="8">
        <f>'94'!$V$44</f>
        <v>0</v>
      </c>
      <c r="V100" s="8">
        <f>'94'!$V$42</f>
        <v>0</v>
      </c>
      <c r="W100" s="8">
        <f>'94'!$V$43</f>
        <v>0</v>
      </c>
      <c r="X100" s="8">
        <f>'94'!$V$46</f>
        <v>0</v>
      </c>
      <c r="Y100" s="8">
        <f>'94'!$V$47</f>
        <v>0</v>
      </c>
      <c r="Z100" s="8">
        <f>'94'!$V$48</f>
        <v>0</v>
      </c>
      <c r="AA100" s="8">
        <f>'94'!$V$49</f>
        <v>0</v>
      </c>
      <c r="AB100" s="8">
        <f>'94'!$V$50</f>
        <v>0</v>
      </c>
      <c r="AC100" s="8">
        <f>'94'!$V$51</f>
        <v>0</v>
      </c>
      <c r="AD100" s="8">
        <f>'94'!V$52+'94'!V$53</f>
        <v>0</v>
      </c>
      <c r="AE100" s="54">
        <f t="shared" si="6"/>
        <v>0</v>
      </c>
    </row>
    <row r="101" spans="1:31" x14ac:dyDescent="0.25">
      <c r="A101" s="219">
        <v>95</v>
      </c>
      <c r="B101" s="325"/>
      <c r="C101" s="326"/>
      <c r="D101" s="326"/>
      <c r="E101" s="63"/>
      <c r="F101" s="63"/>
      <c r="G101" s="431"/>
      <c r="H101" s="64">
        <f t="shared" si="5"/>
        <v>0</v>
      </c>
      <c r="J101" s="53">
        <f>'95'!$C$64</f>
        <v>0</v>
      </c>
      <c r="K101" s="8">
        <f>'95'!$G$64</f>
        <v>0</v>
      </c>
      <c r="L101" s="8">
        <f>'95'!$L$64</f>
        <v>0</v>
      </c>
      <c r="M101" s="8">
        <f>'95'!$S$64</f>
        <v>0</v>
      </c>
      <c r="N101" s="65">
        <f>'95'!$M$64</f>
        <v>0</v>
      </c>
      <c r="P101" s="60"/>
      <c r="R101" s="53">
        <f>'95'!$V$39</f>
        <v>0</v>
      </c>
      <c r="S101" s="8">
        <f>'95'!$V$40</f>
        <v>0</v>
      </c>
      <c r="T101" s="8">
        <f>'95'!$V$41</f>
        <v>0</v>
      </c>
      <c r="U101" s="8">
        <f>'95'!$V$44</f>
        <v>0</v>
      </c>
      <c r="V101" s="8">
        <f>'95'!$V$42</f>
        <v>0</v>
      </c>
      <c r="W101" s="8">
        <f>'95'!$V$43</f>
        <v>0</v>
      </c>
      <c r="X101" s="8">
        <f>'95'!$V$46</f>
        <v>0</v>
      </c>
      <c r="Y101" s="8">
        <f>'95'!$V$47</f>
        <v>0</v>
      </c>
      <c r="Z101" s="8">
        <f>'95'!$V$48</f>
        <v>0</v>
      </c>
      <c r="AA101" s="8">
        <f>'95'!$V$49</f>
        <v>0</v>
      </c>
      <c r="AB101" s="8">
        <f>'95'!$V$50</f>
        <v>0</v>
      </c>
      <c r="AC101" s="8">
        <f>'95'!$V$51</f>
        <v>0</v>
      </c>
      <c r="AD101" s="8">
        <f>'95'!V$52+'95'!V$53</f>
        <v>0</v>
      </c>
      <c r="AE101" s="54">
        <f t="shared" si="6"/>
        <v>0</v>
      </c>
    </row>
    <row r="102" spans="1:31" x14ac:dyDescent="0.25">
      <c r="A102" s="219">
        <v>96</v>
      </c>
      <c r="B102" s="327"/>
      <c r="C102" s="326"/>
      <c r="D102" s="326"/>
      <c r="E102" s="63"/>
      <c r="F102" s="63"/>
      <c r="G102" s="431"/>
      <c r="H102" s="64">
        <f t="shared" si="5"/>
        <v>0</v>
      </c>
      <c r="J102" s="53">
        <f>'96'!$C$64</f>
        <v>0</v>
      </c>
      <c r="K102" s="8">
        <f>'96'!$G$64</f>
        <v>0</v>
      </c>
      <c r="L102" s="8">
        <f>'96'!$L$64</f>
        <v>0</v>
      </c>
      <c r="M102" s="8">
        <f>'96'!$S$64</f>
        <v>0</v>
      </c>
      <c r="N102" s="65">
        <f>'96'!$M$64</f>
        <v>0</v>
      </c>
      <c r="P102" s="60"/>
      <c r="R102" s="53">
        <f>'96'!$V$39</f>
        <v>0</v>
      </c>
      <c r="S102" s="8">
        <f>'96'!$V$40</f>
        <v>0</v>
      </c>
      <c r="T102" s="8">
        <f>'96'!$V$41</f>
        <v>0</v>
      </c>
      <c r="U102" s="8">
        <f>'96'!$V$44</f>
        <v>0</v>
      </c>
      <c r="V102" s="8">
        <f>'96'!$V$42</f>
        <v>0</v>
      </c>
      <c r="W102" s="8">
        <f>'96'!$V$43</f>
        <v>0</v>
      </c>
      <c r="X102" s="8">
        <f>'96'!$V$46</f>
        <v>0</v>
      </c>
      <c r="Y102" s="8">
        <f>'96'!$V$47</f>
        <v>0</v>
      </c>
      <c r="Z102" s="8">
        <f>'96'!$V$48</f>
        <v>0</v>
      </c>
      <c r="AA102" s="8">
        <f>'96'!$V$49</f>
        <v>0</v>
      </c>
      <c r="AB102" s="8">
        <f>'96'!$V$50</f>
        <v>0</v>
      </c>
      <c r="AC102" s="8">
        <f>'96'!$V$51</f>
        <v>0</v>
      </c>
      <c r="AD102" s="8">
        <f>'96'!V$52+'96'!V$53</f>
        <v>0</v>
      </c>
      <c r="AE102" s="54">
        <f t="shared" si="6"/>
        <v>0</v>
      </c>
    </row>
    <row r="103" spans="1:31" x14ac:dyDescent="0.25">
      <c r="A103" s="219">
        <v>97</v>
      </c>
      <c r="B103" s="325"/>
      <c r="C103" s="326"/>
      <c r="D103" s="326"/>
      <c r="E103" s="63"/>
      <c r="F103" s="63"/>
      <c r="G103" s="431"/>
      <c r="H103" s="64">
        <f t="shared" si="5"/>
        <v>0</v>
      </c>
      <c r="J103" s="53">
        <f>'97'!$C$64</f>
        <v>0</v>
      </c>
      <c r="K103" s="8">
        <f>'97'!$G$64</f>
        <v>0</v>
      </c>
      <c r="L103" s="8">
        <f>'97'!$L$64</f>
        <v>0</v>
      </c>
      <c r="M103" s="8">
        <f>'97'!$S$64</f>
        <v>0</v>
      </c>
      <c r="N103" s="65">
        <f>'97'!$M$64</f>
        <v>0</v>
      </c>
      <c r="P103" s="60"/>
      <c r="R103" s="53">
        <f>'97'!$V$39</f>
        <v>0</v>
      </c>
      <c r="S103" s="8">
        <f>'97'!$V$40</f>
        <v>0</v>
      </c>
      <c r="T103" s="8">
        <f>'97'!$V$41</f>
        <v>0</v>
      </c>
      <c r="U103" s="8">
        <f>'97'!$V$44</f>
        <v>0</v>
      </c>
      <c r="V103" s="8">
        <f>'97'!$V$42</f>
        <v>0</v>
      </c>
      <c r="W103" s="8">
        <f>'97'!$V$43</f>
        <v>0</v>
      </c>
      <c r="X103" s="8">
        <f>'97'!$V$46</f>
        <v>0</v>
      </c>
      <c r="Y103" s="8">
        <f>'97'!$V$47</f>
        <v>0</v>
      </c>
      <c r="Z103" s="8">
        <f>'97'!$V$48</f>
        <v>0</v>
      </c>
      <c r="AA103" s="8">
        <f>'97'!$V$49</f>
        <v>0</v>
      </c>
      <c r="AB103" s="8">
        <f>'97'!$V$50</f>
        <v>0</v>
      </c>
      <c r="AC103" s="8">
        <f>'97'!$V$51</f>
        <v>0</v>
      </c>
      <c r="AD103" s="8">
        <f>'97'!V$52+'97'!V$53</f>
        <v>0</v>
      </c>
      <c r="AE103" s="54">
        <f t="shared" si="6"/>
        <v>0</v>
      </c>
    </row>
    <row r="104" spans="1:31" x14ac:dyDescent="0.25">
      <c r="A104" s="219">
        <v>98</v>
      </c>
      <c r="B104" s="327"/>
      <c r="C104" s="326"/>
      <c r="D104" s="326"/>
      <c r="E104" s="63"/>
      <c r="F104" s="63"/>
      <c r="G104" s="431"/>
      <c r="H104" s="64">
        <f t="shared" si="5"/>
        <v>0</v>
      </c>
      <c r="J104" s="53">
        <f>'98'!$C$64</f>
        <v>0</v>
      </c>
      <c r="K104" s="8">
        <f>'98'!$G$64</f>
        <v>0</v>
      </c>
      <c r="L104" s="8">
        <f>'98'!$L$64</f>
        <v>0</v>
      </c>
      <c r="M104" s="8">
        <f>'98'!$S$64</f>
        <v>0</v>
      </c>
      <c r="N104" s="65">
        <f>'98'!$M$64</f>
        <v>0</v>
      </c>
      <c r="P104" s="60"/>
      <c r="R104" s="53">
        <f>'98'!$V$39</f>
        <v>0</v>
      </c>
      <c r="S104" s="8">
        <f>'98'!$V$40</f>
        <v>0</v>
      </c>
      <c r="T104" s="8">
        <f>'98'!$V$41</f>
        <v>0</v>
      </c>
      <c r="U104" s="8">
        <f>'98'!$V$44</f>
        <v>0</v>
      </c>
      <c r="V104" s="8">
        <f>'98'!$V$42</f>
        <v>0</v>
      </c>
      <c r="W104" s="8">
        <f>'98'!$V$43</f>
        <v>0</v>
      </c>
      <c r="X104" s="8">
        <f>'98'!$V$46</f>
        <v>0</v>
      </c>
      <c r="Y104" s="8">
        <f>'98'!$V$47</f>
        <v>0</v>
      </c>
      <c r="Z104" s="8">
        <f>'98'!$V$48</f>
        <v>0</v>
      </c>
      <c r="AA104" s="8">
        <f>'98'!$V$49</f>
        <v>0</v>
      </c>
      <c r="AB104" s="8">
        <f>'98'!$V$50</f>
        <v>0</v>
      </c>
      <c r="AC104" s="8">
        <f>'98'!$V$51</f>
        <v>0</v>
      </c>
      <c r="AD104" s="8">
        <f>'98'!V$52+'98'!V$53</f>
        <v>0</v>
      </c>
      <c r="AE104" s="54">
        <f t="shared" si="6"/>
        <v>0</v>
      </c>
    </row>
    <row r="105" spans="1:31" x14ac:dyDescent="0.25">
      <c r="A105" s="219">
        <v>99</v>
      </c>
      <c r="B105" s="325"/>
      <c r="C105" s="326"/>
      <c r="D105" s="326"/>
      <c r="E105" s="63"/>
      <c r="F105" s="63"/>
      <c r="G105" s="431"/>
      <c r="H105" s="64">
        <f t="shared" si="5"/>
        <v>0</v>
      </c>
      <c r="J105" s="53">
        <f>'99'!$C$64</f>
        <v>0</v>
      </c>
      <c r="K105" s="8">
        <f>'99'!$G$64</f>
        <v>0</v>
      </c>
      <c r="L105" s="8">
        <f>'99'!$L$64</f>
        <v>0</v>
      </c>
      <c r="M105" s="8">
        <f>'99'!$S$64</f>
        <v>0</v>
      </c>
      <c r="N105" s="65">
        <f>'99'!$M$64</f>
        <v>0</v>
      </c>
      <c r="P105" s="60"/>
      <c r="R105" s="53">
        <f>'99'!$V$39</f>
        <v>0</v>
      </c>
      <c r="S105" s="8">
        <f>'99'!$V$40</f>
        <v>0</v>
      </c>
      <c r="T105" s="8">
        <f>'99'!$V$41</f>
        <v>0</v>
      </c>
      <c r="U105" s="8">
        <f>'99'!$V$44</f>
        <v>0</v>
      </c>
      <c r="V105" s="8">
        <f>'99'!$V$42</f>
        <v>0</v>
      </c>
      <c r="W105" s="8">
        <f>'99'!$V$43</f>
        <v>0</v>
      </c>
      <c r="X105" s="8">
        <f>'99'!$V$46</f>
        <v>0</v>
      </c>
      <c r="Y105" s="8">
        <f>'99'!$V$47</f>
        <v>0</v>
      </c>
      <c r="Z105" s="8">
        <f>'99'!$V$48</f>
        <v>0</v>
      </c>
      <c r="AA105" s="8">
        <f>'99'!$V$49</f>
        <v>0</v>
      </c>
      <c r="AB105" s="8">
        <f>'99'!$V$50</f>
        <v>0</v>
      </c>
      <c r="AC105" s="8">
        <f>'99'!$V$51</f>
        <v>0</v>
      </c>
      <c r="AD105" s="8">
        <f>'99'!V$52+'99'!V$53</f>
        <v>0</v>
      </c>
      <c r="AE105" s="54">
        <f t="shared" si="6"/>
        <v>0</v>
      </c>
    </row>
    <row r="106" spans="1:31" ht="15.75" thickBot="1" x14ac:dyDescent="0.3">
      <c r="A106" s="219">
        <v>100</v>
      </c>
      <c r="B106" s="390"/>
      <c r="C106" s="432"/>
      <c r="D106" s="432"/>
      <c r="E106" s="433"/>
      <c r="F106" s="433"/>
      <c r="G106" s="434"/>
      <c r="H106" s="435">
        <f t="shared" si="5"/>
        <v>0</v>
      </c>
      <c r="J106" s="35">
        <f>'100'!$C$64</f>
        <v>0</v>
      </c>
      <c r="K106" s="19">
        <f>'100'!$G$64</f>
        <v>0</v>
      </c>
      <c r="L106" s="19">
        <f>'100'!$L$64</f>
        <v>0</v>
      </c>
      <c r="M106" s="19">
        <f>'100'!$S$64</f>
        <v>0</v>
      </c>
      <c r="N106" s="66">
        <f>'100'!$M$64</f>
        <v>0</v>
      </c>
      <c r="P106" s="61"/>
      <c r="R106" s="35">
        <f>'100'!$V$39</f>
        <v>0</v>
      </c>
      <c r="S106" s="19">
        <f>'100'!$V$40</f>
        <v>0</v>
      </c>
      <c r="T106" s="19">
        <f>'100'!$V$41</f>
        <v>0</v>
      </c>
      <c r="U106" s="19">
        <f>'100'!$V$44</f>
        <v>0</v>
      </c>
      <c r="V106" s="19">
        <f>'100'!$V$42</f>
        <v>0</v>
      </c>
      <c r="W106" s="19">
        <f>'100'!$V$43</f>
        <v>0</v>
      </c>
      <c r="X106" s="19">
        <f>'100'!$V$46</f>
        <v>0</v>
      </c>
      <c r="Y106" s="19">
        <f>'100'!$V$47</f>
        <v>0</v>
      </c>
      <c r="Z106" s="19">
        <f>'100'!$V$48</f>
        <v>0</v>
      </c>
      <c r="AA106" s="19">
        <f>'100'!$V$49</f>
        <v>0</v>
      </c>
      <c r="AB106" s="19">
        <f>'100'!$V$50</f>
        <v>0</v>
      </c>
      <c r="AC106" s="19">
        <f>'100'!$V$51</f>
        <v>0</v>
      </c>
      <c r="AD106" s="19">
        <f>'100'!V$52+'100'!V$53</f>
        <v>0</v>
      </c>
      <c r="AE106" s="55">
        <f t="shared" si="6"/>
        <v>0</v>
      </c>
    </row>
  </sheetData>
  <mergeCells count="2">
    <mergeCell ref="R5:AE5"/>
    <mergeCell ref="J5:N5"/>
  </mergeCells>
  <phoneticPr fontId="29" type="noConversion"/>
  <conditionalFormatting sqref="P7:P106">
    <cfRule type="cellIs" dxfId="5" priority="1" operator="notEqual">
      <formula>AE7</formula>
    </cfRule>
  </conditionalFormatting>
  <conditionalFormatting sqref="AE7:AE106">
    <cfRule type="cellIs" dxfId="4" priority="2" operator="notEqual">
      <formula>AD7</formula>
    </cfRule>
  </conditionalFormatting>
  <hyperlinks>
    <hyperlink ref="A7" location="'1'!A1" display="'1'!A1" xr:uid="{C5CBFB18-C50B-4B67-91E3-65BADEE4B198}"/>
    <hyperlink ref="A8" location="'2'!A1" display="'2'!A1" xr:uid="{E0415DCA-6B65-47A4-8F54-96053F16DA04}"/>
    <hyperlink ref="A9" location="'3'!A1" display="'3'!A1" xr:uid="{F4BF5C0E-6126-4EE2-AD8B-4EC0996849F0}"/>
    <hyperlink ref="A10" location="'4'!A1" display="'4'!A1" xr:uid="{262EF3AF-9CA7-4601-960A-2C4350AECA12}"/>
    <hyperlink ref="A11" location="'5'!A1" display="'5'!A1" xr:uid="{70566EEB-B08C-4DAF-AC66-F52B1F3F9671}"/>
    <hyperlink ref="A12" location="'6'!A1" display="'6'!A1" xr:uid="{10C73A17-2EDB-4F04-AFE8-3C6C1A0D5969}"/>
    <hyperlink ref="A13" location="'7'!A1" display="'7'!A1" xr:uid="{F403E43F-0C14-4F01-A628-1BD2FCEE9F19}"/>
    <hyperlink ref="A14" location="'8'!A1" display="'8'!A1" xr:uid="{FE7B8E78-5C22-45CC-BFAE-540CB48DACBC}"/>
    <hyperlink ref="A15" location="'9'!A1" display="'9'!A1" xr:uid="{18DDD17B-33BB-402F-BF49-437A6FBEC537}"/>
    <hyperlink ref="A16" location="'10'!A1" display="'10'!A1" xr:uid="{9AECD24F-838D-40F4-A8F3-A03259C63E21}"/>
    <hyperlink ref="A17" location="'11'!A1" display="'11'!A1" xr:uid="{DB5567F5-7D12-414C-9493-D5668761A920}"/>
    <hyperlink ref="A18" location="'12'!A1" display="'12'!A1" xr:uid="{9A535BF9-BBA3-488E-BF87-6AD24EE42D1E}"/>
    <hyperlink ref="A19" location="'13'!A1" display="'13'!A1" xr:uid="{78318456-12A6-4C21-AFBE-501C371332E3}"/>
    <hyperlink ref="A20" location="'14'!A1" display="'14'!A1" xr:uid="{76914E3C-4D2F-4FD5-A611-204A0A73B4DC}"/>
    <hyperlink ref="A21" location="'15'!A1" display="'15'!A1" xr:uid="{77DD51CA-5C17-4324-97B8-98B670BF64F8}"/>
    <hyperlink ref="A22" location="'16'!A1" display="'16'!A1" xr:uid="{B812AB9F-3BBC-43A7-83DB-82CA0BDBE9F8}"/>
    <hyperlink ref="A23" location="'17'!A1" display="'17'!A1" xr:uid="{E8EAD778-854B-4FE6-B197-945775543FB7}"/>
    <hyperlink ref="A24" location="'18'!A1" display="'18'!A1" xr:uid="{9B0A7920-3838-4604-A380-E672EEC85A84}"/>
    <hyperlink ref="A25" location="'19'!A1" display="'19'!A1" xr:uid="{2F4EDC9A-C15D-47C6-B853-1EABF932E8B0}"/>
    <hyperlink ref="A26" location="'20'!A1" display="'20'!A1" xr:uid="{0CB46789-2699-4601-8471-8094EE1AEA54}"/>
    <hyperlink ref="A27" location="'21'!A1" display="'21'!A1" xr:uid="{5A2A2E84-23A5-4CF9-87B4-431F0FA6DC42}"/>
    <hyperlink ref="A28" location="'22'!A1" display="'22'!A1" xr:uid="{67B6217E-4636-44BD-97C7-4F7062C3DB4B}"/>
    <hyperlink ref="A29" location="'23'!A1" display="'23'!A1" xr:uid="{5963CB96-F6E2-427F-9033-D48366B345AC}"/>
    <hyperlink ref="A30" location="'24'!A1" display="'24'!A1" xr:uid="{857674CC-EB65-4A88-AE75-8EB2547C0445}"/>
    <hyperlink ref="A31" location="'25'!A1" display="'25'!A1" xr:uid="{1986AED1-B55B-41F9-97D0-7B9ED01A715C}"/>
    <hyperlink ref="A32" location="'26'!A1" display="'26'!A1" xr:uid="{99641C7E-431D-40C3-9E44-59D24FE94A2F}"/>
    <hyperlink ref="A33" location="'27'!A1" display="'27'!A1" xr:uid="{E00E45F6-D2BF-46F2-9D7B-8FDB87E289D7}"/>
    <hyperlink ref="A34" location="'28'!A1" display="'28'!A1" xr:uid="{C11BB93B-B3B1-4812-97DC-B4C5FA3412D5}"/>
    <hyperlink ref="A35" location="'29'!A1" display="'29'!A1" xr:uid="{18D95CE2-A654-4027-9693-226406FF06FB}"/>
    <hyperlink ref="A36" location="'30'!A1" display="'30'!A1" xr:uid="{B9506BE6-CD87-4A79-99B9-97F600D1DE5E}"/>
    <hyperlink ref="A37" location="'31'!A1" display="'31'!A1" xr:uid="{22824D63-3DBB-4D64-9573-B4A5F642AF84}"/>
    <hyperlink ref="A38" location="'32'!A1" display="'32'!A1" xr:uid="{FA916908-24C3-409E-9072-39C8666A3B51}"/>
    <hyperlink ref="A39" location="'33'!A1" display="'33'!A1" xr:uid="{02D81C2D-8C17-4D4D-BA96-4F3BE6B36F7E}"/>
    <hyperlink ref="A40" location="'34'!A1" display="'34'!A1" xr:uid="{69948C96-F783-4699-B536-B6032904C064}"/>
    <hyperlink ref="A41" location="'35'!A1" display="'35'!A1" xr:uid="{9E2136EF-F2F9-4059-84C8-74A891D0E449}"/>
    <hyperlink ref="A42" location="'36'!A1" display="'36'!A1" xr:uid="{DD30A19A-E6A7-4E2F-B42D-B03C3EC55667}"/>
    <hyperlink ref="A43" location="'37'!A1" display="'37'!A1" xr:uid="{DEC313B7-C548-4D2B-96E1-F030904C8DD7}"/>
    <hyperlink ref="A44" location="'38'!A1" display="'38'!A1" xr:uid="{EF641707-5106-4558-9E81-430EB56BABC6}"/>
    <hyperlink ref="A45" location="'39'!A1" display="'39'!A1" xr:uid="{AA2457FA-DC2A-42E6-BDBB-7705EB18E59C}"/>
    <hyperlink ref="A46" location="'40'!A1" display="'40'!A1" xr:uid="{EA2AF18B-C966-4C9E-B7F2-77D6D049E225}"/>
    <hyperlink ref="A47" location="'41'!A1" display="'41'!A1" xr:uid="{427A2E51-D396-4EDF-9444-45EE468C0DE6}"/>
    <hyperlink ref="A48" location="'42'!A1" display="'42'!A1" xr:uid="{5A897937-C52C-49F6-BB93-EE5E95EA13A6}"/>
    <hyperlink ref="A49" location="'43'!A1" display="'43'!A1" xr:uid="{71E8C45F-8FDF-44F1-928B-7B47807B9700}"/>
    <hyperlink ref="A50" location="'44'!A1" display="'44'!A1" xr:uid="{6E9690F4-39CB-44A7-9BC8-1EA7B60D1A20}"/>
    <hyperlink ref="A51" location="'45'!A1" display="'45'!A1" xr:uid="{ED22FB85-F604-48DB-BFD0-5D1593543344}"/>
    <hyperlink ref="A52" location="'46'!A1" display="'46'!A1" xr:uid="{FB0B6B18-EC30-4E63-BFC9-F730D7D61317}"/>
    <hyperlink ref="A53" location="'47'!A1" display="'47'!A1" xr:uid="{0B4EB2C7-FDCF-4169-B159-B792E357E731}"/>
    <hyperlink ref="A54" location="'48'!A1" display="'48'!A1" xr:uid="{18C81509-C6F6-4C71-A458-A361DAB7E8D2}"/>
    <hyperlink ref="A55" location="'49'!A1" display="'49'!A1" xr:uid="{552E3D5C-F7CA-4255-8378-E03E60261A40}"/>
    <hyperlink ref="A56" location="'50'!A1" display="'50'!A1" xr:uid="{785B455D-9074-4D09-9BAF-BD7F56D5FEBA}"/>
    <hyperlink ref="A57" location="'51'!A1" display="'51'!A1" xr:uid="{50FC789A-1232-4EB0-ABEA-EBE79ECA91C2}"/>
    <hyperlink ref="A58" location="'52'!A1" display="'52'!A1" xr:uid="{888538F5-D55C-4817-BACA-327047247056}"/>
    <hyperlink ref="A59" location="'53'!A1" display="'53'!A1" xr:uid="{1C3E5E01-6A06-438F-A8BB-8D5F97DB7AD8}"/>
    <hyperlink ref="A60" location="'54'!A1" display="'54'!A1" xr:uid="{D25AC8F7-2F77-4A16-80CF-AAF50DA81BBD}"/>
    <hyperlink ref="A61" location="'55'!A1" display="'55'!A1" xr:uid="{EDF7D819-8165-49F8-949B-17C2C25A93C9}"/>
    <hyperlink ref="A62" location="'56'!A1" display="'56'!A1" xr:uid="{27E5DCA3-29AF-442D-A048-BFD111DA0D21}"/>
    <hyperlink ref="A63" location="'57'!A1" display="'57'!A1" xr:uid="{7DDF99CB-993B-412C-A6DF-A355F89A8CCF}"/>
    <hyperlink ref="A64" location="'58'!A1" display="'58'!A1" xr:uid="{59F47359-8662-4276-BC56-6D7329F2FCED}"/>
    <hyperlink ref="A65" location="'59'!A1" display="'59'!A1" xr:uid="{9B7B5988-8767-4536-8874-881A0ED07C25}"/>
    <hyperlink ref="A66" location="'60'!A1" display="'60'!A1" xr:uid="{2A398545-F909-4ADE-94E0-F763592088EA}"/>
    <hyperlink ref="A67" location="'61'!A1" display="'61'!A1" xr:uid="{B84D536E-0053-41BA-861A-69BBB756447C}"/>
    <hyperlink ref="A68" location="'62'!A1" display="'62'!A1" xr:uid="{553E4B23-AEAC-4B75-AA31-BA3AAA9035BE}"/>
    <hyperlink ref="A69" location="'63'!A1" display="'63'!A1" xr:uid="{C491C820-580A-4213-9214-4D3443D0632C}"/>
    <hyperlink ref="A70" location="'64'!A1" display="'64'!A1" xr:uid="{11DAB105-D004-464C-9BD0-2852F7CD9860}"/>
    <hyperlink ref="A71" location="'65'!A1" display="'65'!A1" xr:uid="{10628AAB-AE7D-4D5B-AF2D-D5C68C318B0F}"/>
    <hyperlink ref="A72" location="'66'!A1" display="'66'!A1" xr:uid="{9BB9058A-3A80-4BC2-9D7C-17CDF4C9E13B}"/>
    <hyperlink ref="A73" location="'67'!A1" display="'67'!A1" xr:uid="{828ECC70-4BE2-403C-BBFA-92CF64153493}"/>
    <hyperlink ref="A74" location="'68'!A1" display="'68'!A1" xr:uid="{20A49D0E-3333-46E7-A394-56EDEC6B9F2D}"/>
    <hyperlink ref="A75" location="'69'!A1" display="'69'!A1" xr:uid="{0D1E197D-8CF8-49F4-AA91-37DF25E3790F}"/>
    <hyperlink ref="A76" location="'70'!A1" display="'70'!A1" xr:uid="{008DB540-617A-4E34-B136-05FD47E2F784}"/>
    <hyperlink ref="A77" location="'71'!A1" display="'71'!A1" xr:uid="{CAD37E3A-5AE7-4F11-957E-814AB309A9D6}"/>
    <hyperlink ref="A78" location="'72'!A1" display="'72'!A1" xr:uid="{78411016-3E03-40D0-89C7-4975915D3AE7}"/>
    <hyperlink ref="A79" location="'73'!A1" display="'73'!A1" xr:uid="{CB0476F6-9039-41A9-8ADA-CB39B8EC338B}"/>
    <hyperlink ref="A80" location="'74'!A1" display="'74'!A1" xr:uid="{965B86C1-F4C4-4FCD-966A-542E719C67BA}"/>
    <hyperlink ref="A81" location="'75'!A1" display="'75'!A1" xr:uid="{37FF3B0B-A391-4452-A880-F4FCD6AE2FAF}"/>
    <hyperlink ref="A82" location="'76'!A1" display="'76'!A1" xr:uid="{C72C0A07-AC24-4A55-9582-FDDD5A2DC329}"/>
    <hyperlink ref="A83" location="'77'!A1" display="'77'!A1" xr:uid="{34423373-D5BA-4BDC-B146-BAC0F6C1DA9E}"/>
    <hyperlink ref="A84" location="'78'!A1" display="'78'!A1" xr:uid="{30F9F009-B6B9-4D13-A3E0-A5E2C1658DFE}"/>
    <hyperlink ref="A85" location="'79'!A1" display="'79'!A1" xr:uid="{C7223F8E-6840-47D7-A6E2-41D85F7EA136}"/>
    <hyperlink ref="A86" location="'80'!A1" display="'80'!A1" xr:uid="{9F011881-9E0A-4895-AA50-9770C11B38F8}"/>
    <hyperlink ref="A87" location="'81'!A1" display="'81'!A1" xr:uid="{6D5BB80C-ABA7-4F61-8A16-666B9C77E5D4}"/>
    <hyperlink ref="A88" location="'82'!A1" display="'82'!A1" xr:uid="{BA37F2A7-E6AC-40AF-8697-02DA080E3E21}"/>
    <hyperlink ref="A89" location="'83'!A1" display="'83'!A1" xr:uid="{16A3478A-93F8-4938-A86B-29756C7A4AB2}"/>
    <hyperlink ref="A90" location="'84'!A1" display="'84'!A1" xr:uid="{F99AD256-0B47-480E-BF4C-3CC8B7A8F9DC}"/>
    <hyperlink ref="A91" location="'85'!A1" display="'85'!A1" xr:uid="{DAB0B295-4763-40D0-8ADF-59332285644E}"/>
    <hyperlink ref="A92" location="'86'!A1" display="'86'!A1" xr:uid="{A456D09F-F5EE-431A-BC50-574672CEA49C}"/>
    <hyperlink ref="A93" location="'87'!A1" display="'87'!A1" xr:uid="{988D0D4A-C09E-416A-ADEF-370B8C616ADE}"/>
    <hyperlink ref="A94" location="'88'!A1" display="'88'!A1" xr:uid="{005E992A-D49C-42F9-8575-87C3A92843BD}"/>
    <hyperlink ref="A95" location="'89'!A1" display="'89'!A1" xr:uid="{3CE21051-5962-4B9B-A2C1-05D00AFC963F}"/>
    <hyperlink ref="A96" location="'90'!A1" display="'90'!A1" xr:uid="{394ACD96-1CEE-4298-89B1-86BE54B2D60C}"/>
    <hyperlink ref="A97" location="'91'!A1" display="'91'!A1" xr:uid="{C8FDCD43-2722-46E3-96DB-A08DD273D426}"/>
    <hyperlink ref="A98" location="'92'!A1" display="'92'!A1" xr:uid="{38E57A49-FEAA-49F4-ABCA-C44C35191B9B}"/>
    <hyperlink ref="A99" location="'93'!A1" display="'93'!A1" xr:uid="{9F57FA28-A284-4312-BB5F-CA7DE4A8C183}"/>
    <hyperlink ref="A100" location="'94'!A1" display="'94'!A1" xr:uid="{014510E7-5347-4FCD-97F3-0AC9AB4819FB}"/>
    <hyperlink ref="A101" location="'95'!A1" display="'95'!A1" xr:uid="{16F98A1E-A35C-44D9-98E2-A2B70E1882AB}"/>
    <hyperlink ref="A102" location="'96'!A1" display="'96'!A1" xr:uid="{79D5C567-AE64-4EF9-BDE6-4B7A31A10217}"/>
    <hyperlink ref="A103" location="'97'!A1" display="'97'!A1" xr:uid="{D1B47C04-7E04-48B7-BFCE-F906B84DD2D5}"/>
    <hyperlink ref="A104" location="'98'!A1" display="'98'!A1" xr:uid="{29F96C13-1CF2-48D9-AFA9-FB103269EBDB}"/>
    <hyperlink ref="A105" location="'99'!A1" display="'99'!A1" xr:uid="{A16FA314-D834-4E29-86FC-EF8673E2672B}"/>
    <hyperlink ref="A106" location="'100'!A1" display="'100'!A1" xr:uid="{A7C1106C-7489-4ED8-ACC0-50B8C095A89F}"/>
  </hyperlinks>
  <pageMargins left="0.7" right="0.7" top="0.75" bottom="0.75" header="0.3" footer="0.3"/>
  <pageSetup paperSize="9" orientation="portrait" r:id="rId1"/>
  <ignoredErrors>
    <ignoredError sqref="U8:U9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24006-E2ED-4612-AB80-EE69412E348C}">
  <sheetPr>
    <tabColor rgb="FFFFFFCC"/>
    <pageSetUpPr fitToPage="1"/>
  </sheetPr>
  <dimension ref="A1:L173"/>
  <sheetViews>
    <sheetView showGridLines="0" zoomScaleNormal="100" workbookViewId="0">
      <pane xSplit="1" ySplit="11" topLeftCell="B12" activePane="bottomRight" state="frozen"/>
      <selection activeCell="N50" sqref="N50"/>
      <selection pane="topRight" activeCell="N50" sqref="N50"/>
      <selection pane="bottomLeft" activeCell="N50" sqref="N50"/>
      <selection pane="bottomRight" activeCell="Q63" sqref="Q63"/>
    </sheetView>
  </sheetViews>
  <sheetFormatPr defaultColWidth="8.5703125" defaultRowHeight="15" x14ac:dyDescent="0.25"/>
  <cols>
    <col min="1" max="1" width="38.42578125" style="466" customWidth="1"/>
    <col min="2" max="2" width="18.5703125" style="466" customWidth="1"/>
    <col min="3" max="3" width="13.42578125" style="466" customWidth="1"/>
    <col min="4" max="4" width="5.5703125" style="466" customWidth="1"/>
    <col min="5" max="5" width="18.5703125" style="466" customWidth="1"/>
    <col min="6" max="6" width="13.42578125" style="466" customWidth="1"/>
    <col min="7" max="7" width="5.5703125" style="466" customWidth="1"/>
    <col min="8" max="8" width="18.5703125" style="466" customWidth="1"/>
    <col min="9" max="9" width="14.85546875" style="466" customWidth="1"/>
    <col min="10" max="10" width="5.5703125" style="466" customWidth="1"/>
    <col min="11" max="11" width="18.5703125" style="466" customWidth="1"/>
    <col min="12" max="12" width="12.5703125" style="466" customWidth="1"/>
    <col min="13" max="16384" width="8.5703125" style="466"/>
  </cols>
  <sheetData>
    <row r="1" spans="1:12" ht="21" x14ac:dyDescent="0.35">
      <c r="A1" s="462" t="s">
        <v>292</v>
      </c>
      <c r="B1" s="463"/>
      <c r="C1" s="464"/>
      <c r="D1" s="464"/>
      <c r="E1" s="464"/>
      <c r="F1" s="464"/>
      <c r="G1" s="464"/>
      <c r="H1" s="465"/>
      <c r="I1" s="465"/>
      <c r="J1" s="465"/>
      <c r="K1" s="465"/>
      <c r="L1" s="465"/>
    </row>
    <row r="2" spans="1:12" ht="21" x14ac:dyDescent="0.35">
      <c r="A2" s="462" t="s">
        <v>297</v>
      </c>
      <c r="B2" s="463"/>
      <c r="C2" s="463"/>
      <c r="D2" s="463"/>
      <c r="E2" s="463"/>
      <c r="F2" s="463"/>
      <c r="G2" s="463"/>
      <c r="H2" s="465"/>
      <c r="I2" s="465"/>
      <c r="J2" s="465"/>
      <c r="K2" s="465"/>
      <c r="L2" s="465"/>
    </row>
    <row r="3" spans="1:12" ht="20.100000000000001" customHeight="1" x14ac:dyDescent="0.25"/>
    <row r="4" spans="1:12" x14ac:dyDescent="0.25">
      <c r="A4" s="467" t="s">
        <v>291</v>
      </c>
      <c r="B4" s="467"/>
      <c r="C4" s="468"/>
      <c r="D4" s="468"/>
      <c r="I4" s="469" t="s">
        <v>290</v>
      </c>
      <c r="J4" s="470"/>
      <c r="K4" s="469"/>
      <c r="L4" s="471"/>
    </row>
    <row r="5" spans="1:12" x14ac:dyDescent="0.25">
      <c r="A5" s="467" t="s">
        <v>289</v>
      </c>
      <c r="B5" s="467" t="s">
        <v>298</v>
      </c>
      <c r="C5" s="468"/>
      <c r="D5" s="468"/>
      <c r="I5" s="469" t="s">
        <v>288</v>
      </c>
      <c r="J5" s="470"/>
      <c r="K5" s="469"/>
      <c r="L5" s="471" t="s">
        <v>112</v>
      </c>
    </row>
    <row r="6" spans="1:12" x14ac:dyDescent="0.25">
      <c r="A6" s="467" t="s">
        <v>287</v>
      </c>
      <c r="B6" s="472"/>
      <c r="C6" s="468"/>
      <c r="D6" s="468"/>
      <c r="I6" s="469" t="s">
        <v>286</v>
      </c>
      <c r="J6" s="470"/>
      <c r="K6" s="469"/>
      <c r="L6" s="471"/>
    </row>
    <row r="7" spans="1:12" x14ac:dyDescent="0.25">
      <c r="A7" s="467" t="s">
        <v>285</v>
      </c>
      <c r="B7" s="472"/>
      <c r="C7" s="468"/>
      <c r="D7" s="468"/>
      <c r="I7" s="469" t="s">
        <v>284</v>
      </c>
      <c r="J7" s="470"/>
      <c r="K7" s="469"/>
      <c r="L7" s="471"/>
    </row>
    <row r="8" spans="1:12" x14ac:dyDescent="0.25">
      <c r="A8" s="467" t="s">
        <v>283</v>
      </c>
      <c r="B8" s="467">
        <f>B7-B6</f>
        <v>0</v>
      </c>
      <c r="C8" s="468"/>
      <c r="D8" s="468"/>
      <c r="I8" s="469" t="s">
        <v>299</v>
      </c>
      <c r="J8" s="470"/>
      <c r="K8" s="469"/>
      <c r="L8" s="471" t="s">
        <v>300</v>
      </c>
    </row>
    <row r="9" spans="1:12" x14ac:dyDescent="0.25">
      <c r="A9" s="469" t="s">
        <v>282</v>
      </c>
      <c r="B9" s="471" t="s">
        <v>281</v>
      </c>
      <c r="C9" s="468"/>
      <c r="I9" s="469" t="s">
        <v>301</v>
      </c>
      <c r="J9" s="470"/>
      <c r="K9" s="469"/>
      <c r="L9" s="471" t="s">
        <v>300</v>
      </c>
    </row>
    <row r="10" spans="1:12" ht="15" customHeight="1" thickBot="1" x14ac:dyDescent="0.3">
      <c r="A10" s="473"/>
    </row>
    <row r="11" spans="1:12" s="478" customFormat="1" ht="30.75" customHeight="1" thickBot="1" x14ac:dyDescent="0.3">
      <c r="A11" s="474" t="s">
        <v>280</v>
      </c>
      <c r="B11" s="475" t="s">
        <v>302</v>
      </c>
      <c r="C11" s="475"/>
      <c r="D11" s="476"/>
      <c r="E11" s="475" t="s">
        <v>303</v>
      </c>
      <c r="F11" s="475"/>
      <c r="G11" s="476"/>
      <c r="H11" s="475" t="s">
        <v>304</v>
      </c>
      <c r="I11" s="475"/>
      <c r="J11" s="476"/>
      <c r="K11" s="475" t="s">
        <v>279</v>
      </c>
      <c r="L11" s="477"/>
    </row>
    <row r="12" spans="1:12" ht="9" customHeight="1" x14ac:dyDescent="0.25">
      <c r="A12" s="479"/>
      <c r="B12" s="480"/>
      <c r="C12" s="480"/>
      <c r="D12" s="480"/>
      <c r="E12" s="480"/>
      <c r="F12" s="480"/>
      <c r="G12" s="480"/>
      <c r="H12" s="480"/>
      <c r="I12" s="480"/>
      <c r="J12" s="480"/>
      <c r="K12" s="480"/>
      <c r="L12" s="481"/>
    </row>
    <row r="13" spans="1:12" x14ac:dyDescent="0.25">
      <c r="A13" s="482" t="s">
        <v>278</v>
      </c>
      <c r="B13" s="395"/>
      <c r="C13" s="483"/>
      <c r="D13" s="483"/>
      <c r="E13" s="395"/>
      <c r="F13" s="484"/>
      <c r="G13" s="484"/>
      <c r="H13" s="395"/>
      <c r="I13" s="484"/>
      <c r="J13" s="484"/>
      <c r="K13" s="395">
        <f>E13+B13+H13</f>
        <v>0</v>
      </c>
      <c r="L13" s="485"/>
    </row>
    <row r="14" spans="1:12" x14ac:dyDescent="0.25">
      <c r="A14" s="482" t="s">
        <v>277</v>
      </c>
      <c r="B14" s="396">
        <v>1</v>
      </c>
      <c r="C14" s="486"/>
      <c r="D14" s="486"/>
      <c r="E14" s="396">
        <v>1</v>
      </c>
      <c r="F14" s="484"/>
      <c r="G14" s="484"/>
      <c r="H14" s="396">
        <v>0</v>
      </c>
      <c r="I14" s="484"/>
      <c r="J14" s="484"/>
      <c r="K14" s="396">
        <f>IFERROR(K15/K13,0)</f>
        <v>0</v>
      </c>
      <c r="L14" s="485"/>
    </row>
    <row r="15" spans="1:12" x14ac:dyDescent="0.25">
      <c r="A15" s="482" t="s">
        <v>277</v>
      </c>
      <c r="B15" s="395">
        <f>B13*B14</f>
        <v>0</v>
      </c>
      <c r="C15" s="483"/>
      <c r="D15" s="483"/>
      <c r="E15" s="395">
        <f>E13*E14</f>
        <v>0</v>
      </c>
      <c r="F15" s="484"/>
      <c r="G15" s="484"/>
      <c r="H15" s="395">
        <v>0</v>
      </c>
      <c r="I15" s="484"/>
      <c r="J15" s="484"/>
      <c r="K15" s="395">
        <f>E15+B15+H15</f>
        <v>0</v>
      </c>
      <c r="L15" s="485"/>
    </row>
    <row r="16" spans="1:12" x14ac:dyDescent="0.25">
      <c r="A16" s="482" t="s">
        <v>276</v>
      </c>
      <c r="B16" s="487"/>
      <c r="C16" s="488"/>
      <c r="D16" s="488"/>
      <c r="E16" s="487"/>
      <c r="F16" s="484"/>
      <c r="G16" s="484"/>
      <c r="H16" s="487"/>
      <c r="I16" s="484"/>
      <c r="J16" s="484"/>
      <c r="K16" s="487">
        <f>B16</f>
        <v>0</v>
      </c>
      <c r="L16" s="485"/>
    </row>
    <row r="17" spans="1:12" x14ac:dyDescent="0.25">
      <c r="A17" s="482" t="s">
        <v>275</v>
      </c>
      <c r="B17" s="489"/>
      <c r="C17" s="490"/>
      <c r="D17" s="490"/>
      <c r="E17" s="489"/>
      <c r="F17" s="491"/>
      <c r="G17" s="491"/>
      <c r="H17" s="489"/>
      <c r="I17" s="491"/>
      <c r="J17" s="491"/>
      <c r="K17" s="489">
        <f>E17+B17+H17</f>
        <v>0</v>
      </c>
      <c r="L17" s="485"/>
    </row>
    <row r="18" spans="1:12" x14ac:dyDescent="0.25">
      <c r="A18" s="482" t="s">
        <v>274</v>
      </c>
      <c r="B18" s="398"/>
      <c r="C18" s="492"/>
      <c r="D18" s="492"/>
      <c r="E18" s="398"/>
      <c r="F18" s="491"/>
      <c r="G18" s="491"/>
      <c r="H18" s="398"/>
      <c r="I18" s="491"/>
      <c r="J18" s="491"/>
      <c r="K18" s="398">
        <f>IFERROR(K20/K15,0)</f>
        <v>0</v>
      </c>
      <c r="L18" s="485"/>
    </row>
    <row r="19" spans="1:12" ht="9" customHeight="1" x14ac:dyDescent="0.25">
      <c r="A19" s="482"/>
      <c r="B19" s="492"/>
      <c r="C19" s="492"/>
      <c r="D19" s="492"/>
      <c r="E19" s="492"/>
      <c r="F19" s="484"/>
      <c r="G19" s="484"/>
      <c r="H19" s="492"/>
      <c r="I19" s="484"/>
      <c r="J19" s="484"/>
      <c r="K19" s="492"/>
      <c r="L19" s="485"/>
    </row>
    <row r="20" spans="1:12" s="405" customFormat="1" x14ac:dyDescent="0.25">
      <c r="A20" s="399" t="s">
        <v>273</v>
      </c>
      <c r="B20" s="400">
        <f>B18*B15</f>
        <v>0</v>
      </c>
      <c r="C20" s="401"/>
      <c r="D20" s="402"/>
      <c r="E20" s="400">
        <f>E18*E15</f>
        <v>0</v>
      </c>
      <c r="F20" s="401"/>
      <c r="G20" s="401"/>
      <c r="H20" s="403">
        <f>H18*H15</f>
        <v>0</v>
      </c>
      <c r="I20" s="401"/>
      <c r="J20" s="402"/>
      <c r="K20" s="404">
        <f>E20+B20+H20</f>
        <v>0</v>
      </c>
      <c r="L20" s="408"/>
    </row>
    <row r="21" spans="1:12" s="405" customFormat="1" x14ac:dyDescent="0.25">
      <c r="A21" s="399" t="s">
        <v>272</v>
      </c>
      <c r="B21" s="396">
        <v>1</v>
      </c>
      <c r="C21" s="406"/>
      <c r="D21" s="407"/>
      <c r="E21" s="396">
        <v>1</v>
      </c>
      <c r="F21" s="401"/>
      <c r="G21" s="401"/>
      <c r="H21" s="396">
        <v>1</v>
      </c>
      <c r="I21" s="401"/>
      <c r="J21" s="402"/>
      <c r="K21" s="396">
        <f>IFERROR(K22/K20,0)</f>
        <v>0</v>
      </c>
      <c r="L21" s="408"/>
    </row>
    <row r="22" spans="1:12" s="405" customFormat="1" x14ac:dyDescent="0.25">
      <c r="A22" s="399" t="s">
        <v>271</v>
      </c>
      <c r="B22" s="403">
        <f>B20*B21</f>
        <v>0</v>
      </c>
      <c r="C22" s="401"/>
      <c r="D22" s="402"/>
      <c r="E22" s="409">
        <f>E20*E21</f>
        <v>0</v>
      </c>
      <c r="F22" s="401"/>
      <c r="G22" s="401"/>
      <c r="H22" s="403">
        <f>H20*H21</f>
        <v>0</v>
      </c>
      <c r="I22" s="401"/>
      <c r="J22" s="402"/>
      <c r="K22" s="404">
        <f>E22+B22+H22</f>
        <v>0</v>
      </c>
      <c r="L22" s="408"/>
    </row>
    <row r="23" spans="1:12" s="405" customFormat="1" x14ac:dyDescent="0.25">
      <c r="A23" s="399" t="s">
        <v>270</v>
      </c>
      <c r="B23" s="396">
        <v>0</v>
      </c>
      <c r="C23" s="401"/>
      <c r="D23" s="402"/>
      <c r="E23" s="396">
        <v>0</v>
      </c>
      <c r="F23" s="401"/>
      <c r="G23" s="401"/>
      <c r="H23" s="396">
        <v>0</v>
      </c>
      <c r="I23" s="401"/>
      <c r="J23" s="402"/>
      <c r="K23" s="396">
        <f>IFERROR(K24/K20,0)</f>
        <v>0</v>
      </c>
      <c r="L23" s="408"/>
    </row>
    <row r="24" spans="1:12" s="405" customFormat="1" x14ac:dyDescent="0.25">
      <c r="A24" s="399" t="s">
        <v>269</v>
      </c>
      <c r="B24" s="403">
        <f>B23*B20</f>
        <v>0</v>
      </c>
      <c r="C24" s="401"/>
      <c r="D24" s="402"/>
      <c r="E24" s="400">
        <f>E23*E20</f>
        <v>0</v>
      </c>
      <c r="F24" s="401"/>
      <c r="G24" s="401"/>
      <c r="H24" s="403">
        <f>H23*H20</f>
        <v>0</v>
      </c>
      <c r="I24" s="401"/>
      <c r="J24" s="402"/>
      <c r="K24" s="404">
        <f>E24+B24+H24</f>
        <v>0</v>
      </c>
      <c r="L24" s="408"/>
    </row>
    <row r="25" spans="1:12" s="405" customFormat="1" x14ac:dyDescent="0.25">
      <c r="A25" s="399" t="s">
        <v>268</v>
      </c>
      <c r="B25" s="403">
        <f>(B20-B24)*C25/(1+C25)</f>
        <v>0</v>
      </c>
      <c r="C25" s="396">
        <v>0.08</v>
      </c>
      <c r="D25" s="402"/>
      <c r="E25" s="400">
        <f>E20*F25/(1+F25)</f>
        <v>0</v>
      </c>
      <c r="F25" s="396">
        <v>0.13</v>
      </c>
      <c r="G25" s="401"/>
      <c r="H25" s="403">
        <f>H20*I25/(1+I25)</f>
        <v>0</v>
      </c>
      <c r="I25" s="396">
        <v>0.08</v>
      </c>
      <c r="J25" s="402"/>
      <c r="K25" s="404">
        <f>E25+B25+H25</f>
        <v>0</v>
      </c>
      <c r="L25" s="397">
        <f>IF(K25=0,0,K25/$K$26)</f>
        <v>0</v>
      </c>
    </row>
    <row r="26" spans="1:12" s="405" customFormat="1" x14ac:dyDescent="0.25">
      <c r="A26" s="410" t="s">
        <v>267</v>
      </c>
      <c r="B26" s="411">
        <f>B20-B25</f>
        <v>0</v>
      </c>
      <c r="C26" s="401"/>
      <c r="D26" s="402"/>
      <c r="E26" s="412">
        <f>E20-E25</f>
        <v>0</v>
      </c>
      <c r="F26" s="401"/>
      <c r="G26" s="401"/>
      <c r="H26" s="403">
        <f>H20-H25</f>
        <v>0</v>
      </c>
      <c r="I26" s="401"/>
      <c r="J26" s="402"/>
      <c r="K26" s="413">
        <f>E26+B26+H26</f>
        <v>0</v>
      </c>
      <c r="L26" s="408"/>
    </row>
    <row r="27" spans="1:12" s="405" customFormat="1" ht="9" customHeight="1" thickBot="1" x14ac:dyDescent="0.3">
      <c r="A27" s="414"/>
      <c r="B27" s="415"/>
      <c r="C27" s="415"/>
      <c r="D27" s="416"/>
      <c r="E27" s="416"/>
      <c r="F27" s="415"/>
      <c r="G27" s="415"/>
      <c r="H27" s="416"/>
      <c r="I27" s="415"/>
      <c r="J27" s="416"/>
      <c r="K27" s="416"/>
      <c r="L27" s="417"/>
    </row>
    <row r="28" spans="1:12" ht="15.75" thickBot="1" x14ac:dyDescent="0.3">
      <c r="A28" s="473"/>
    </row>
    <row r="29" spans="1:12" s="478" customFormat="1" ht="30.75" customHeight="1" thickBot="1" x14ac:dyDescent="0.3">
      <c r="A29" s="474" t="s">
        <v>266</v>
      </c>
      <c r="B29" s="475" t="str">
        <f>B11</f>
        <v>USA</v>
      </c>
      <c r="C29" s="475"/>
      <c r="D29" s="476"/>
      <c r="E29" s="475" t="str">
        <f>E11</f>
        <v>CANADA</v>
      </c>
      <c r="F29" s="475"/>
      <c r="G29" s="476"/>
      <c r="H29" s="475" t="str">
        <f>H11</f>
        <v>FESTIVALS</v>
      </c>
      <c r="I29" s="475"/>
      <c r="J29" s="476"/>
      <c r="K29" s="475" t="str">
        <f>K11</f>
        <v>TOUR TOTAL</v>
      </c>
      <c r="L29" s="477"/>
    </row>
    <row r="30" spans="1:12" ht="9" customHeight="1" x14ac:dyDescent="0.25">
      <c r="A30" s="479"/>
      <c r="B30" s="480"/>
      <c r="C30" s="480"/>
      <c r="D30" s="480"/>
      <c r="E30" s="480"/>
      <c r="F30" s="480"/>
      <c r="G30" s="480"/>
      <c r="H30" s="480"/>
      <c r="I30" s="480"/>
      <c r="J30" s="480"/>
      <c r="K30" s="480"/>
      <c r="L30" s="481"/>
    </row>
    <row r="31" spans="1:12" x14ac:dyDescent="0.25">
      <c r="A31" s="482" t="s">
        <v>265</v>
      </c>
      <c r="B31" s="418">
        <f>ROUND((B$26*C31),2)</f>
        <v>0</v>
      </c>
      <c r="C31" s="419">
        <v>0</v>
      </c>
      <c r="E31" s="418">
        <f>ROUND((E$26*F31),2)</f>
        <v>0</v>
      </c>
      <c r="F31" s="419">
        <v>0</v>
      </c>
      <c r="G31" s="421"/>
      <c r="H31" s="418">
        <f>ROUND((H$26*I31),2)</f>
        <v>0</v>
      </c>
      <c r="I31" s="420">
        <v>0</v>
      </c>
      <c r="K31" s="418">
        <f>B31+E31+H31</f>
        <v>0</v>
      </c>
      <c r="L31" s="397">
        <f t="shared" ref="L31:L38" si="0">IF(K31=0,0,K31/$K$26)</f>
        <v>0</v>
      </c>
    </row>
    <row r="32" spans="1:12" x14ac:dyDescent="0.25">
      <c r="A32" s="482" t="s">
        <v>313</v>
      </c>
      <c r="B32" s="418">
        <f>ROUND(B31*C32,2)</f>
        <v>0</v>
      </c>
      <c r="C32" s="419">
        <v>0</v>
      </c>
      <c r="E32" s="418">
        <f>ROUND(E31*F32,2)</f>
        <v>0</v>
      </c>
      <c r="F32" s="419">
        <v>0</v>
      </c>
      <c r="G32" s="421"/>
      <c r="H32" s="418">
        <f>ROUND(H31*I32,2)</f>
        <v>0</v>
      </c>
      <c r="I32" s="419">
        <v>0</v>
      </c>
      <c r="K32" s="418">
        <f>B32+E32+H32</f>
        <v>0</v>
      </c>
      <c r="L32" s="397">
        <f t="shared" si="0"/>
        <v>0</v>
      </c>
    </row>
    <row r="33" spans="1:12" x14ac:dyDescent="0.25">
      <c r="A33" s="482" t="s">
        <v>264</v>
      </c>
      <c r="B33" s="418">
        <f>ROUND((B$26*C33),2)</f>
        <v>0</v>
      </c>
      <c r="C33" s="420">
        <v>0</v>
      </c>
      <c r="E33" s="418">
        <f>ROUND((E$26*F33),2)</f>
        <v>0</v>
      </c>
      <c r="F33" s="420">
        <v>0</v>
      </c>
      <c r="G33" s="421"/>
      <c r="H33" s="418">
        <f>ROUND((H$26*I33),2)</f>
        <v>0</v>
      </c>
      <c r="I33" s="420">
        <v>0</v>
      </c>
      <c r="K33" s="418">
        <f t="shared" ref="K33:K40" si="1">B33+E33+H33</f>
        <v>0</v>
      </c>
      <c r="L33" s="397">
        <f t="shared" si="0"/>
        <v>0</v>
      </c>
    </row>
    <row r="34" spans="1:12" x14ac:dyDescent="0.25">
      <c r="A34" s="482" t="s">
        <v>263</v>
      </c>
      <c r="B34" s="418">
        <f>ROUND((B$26*C34),2)</f>
        <v>0</v>
      </c>
      <c r="C34" s="420">
        <v>0</v>
      </c>
      <c r="E34" s="418">
        <f>ROUND((E$26*F34),2)</f>
        <v>0</v>
      </c>
      <c r="F34" s="420">
        <v>0</v>
      </c>
      <c r="G34" s="421"/>
      <c r="H34" s="418">
        <f>ROUND((H$26*I34),2)</f>
        <v>0</v>
      </c>
      <c r="I34" s="420">
        <v>0</v>
      </c>
      <c r="K34" s="418">
        <f t="shared" si="1"/>
        <v>0</v>
      </c>
      <c r="L34" s="397">
        <f t="shared" si="0"/>
        <v>0</v>
      </c>
    </row>
    <row r="35" spans="1:12" x14ac:dyDescent="0.25">
      <c r="A35" s="482" t="s">
        <v>262</v>
      </c>
      <c r="B35" s="418">
        <f>ROUND(((B$26*B21)*C35),2)</f>
        <v>0</v>
      </c>
      <c r="C35" s="420">
        <v>0</v>
      </c>
      <c r="E35" s="418">
        <f>ROUND(((E$26*E21)*F35),2)</f>
        <v>0</v>
      </c>
      <c r="F35" s="420">
        <v>0</v>
      </c>
      <c r="G35" s="421"/>
      <c r="H35" s="418">
        <f>ROUND(((H$26*H21)*I35),2)</f>
        <v>0</v>
      </c>
      <c r="I35" s="420">
        <v>0</v>
      </c>
      <c r="K35" s="418">
        <f t="shared" si="1"/>
        <v>0</v>
      </c>
      <c r="L35" s="397">
        <f t="shared" si="0"/>
        <v>0</v>
      </c>
    </row>
    <row r="36" spans="1:12" x14ac:dyDescent="0.25">
      <c r="A36" s="482" t="s">
        <v>261</v>
      </c>
      <c r="B36" s="422">
        <f>IF($L$9="YES",0,ROUND((B$26*C36),2))</f>
        <v>0</v>
      </c>
      <c r="C36" s="423">
        <v>0</v>
      </c>
      <c r="E36" s="422">
        <f>IF($L$9="YES",0,ROUND((E$26*F36),2))</f>
        <v>0</v>
      </c>
      <c r="F36" s="423">
        <v>0</v>
      </c>
      <c r="G36" s="421"/>
      <c r="H36" s="422">
        <f>IF($L$9="YES",0,ROUND((H$26*I36),2))</f>
        <v>0</v>
      </c>
      <c r="I36" s="420">
        <v>0</v>
      </c>
      <c r="K36" s="418">
        <f t="shared" si="1"/>
        <v>0</v>
      </c>
      <c r="L36" s="397">
        <f t="shared" si="0"/>
        <v>0</v>
      </c>
    </row>
    <row r="37" spans="1:12" x14ac:dyDescent="0.25">
      <c r="A37" s="482" t="s">
        <v>260</v>
      </c>
      <c r="B37" s="418">
        <f>ROUND((B$26*C37),2)</f>
        <v>0</v>
      </c>
      <c r="C37" s="420">
        <v>0</v>
      </c>
      <c r="E37" s="418">
        <f>ROUND((E$26*F37),2)</f>
        <v>0</v>
      </c>
      <c r="F37" s="420">
        <v>0</v>
      </c>
      <c r="G37" s="421"/>
      <c r="H37" s="418">
        <f>ROUND((H$26*I37),2)</f>
        <v>0</v>
      </c>
      <c r="I37" s="420">
        <v>0</v>
      </c>
      <c r="K37" s="418">
        <f t="shared" si="1"/>
        <v>0</v>
      </c>
      <c r="L37" s="397">
        <f t="shared" si="0"/>
        <v>0</v>
      </c>
    </row>
    <row r="38" spans="1:12" x14ac:dyDescent="0.25">
      <c r="A38" s="482" t="s">
        <v>259</v>
      </c>
      <c r="B38" s="418">
        <f>ROUND((B$26*C38),2)</f>
        <v>0</v>
      </c>
      <c r="C38" s="420">
        <v>0</v>
      </c>
      <c r="E38" s="418">
        <f>ROUND((E$26*F38),2)</f>
        <v>0</v>
      </c>
      <c r="F38" s="420">
        <v>0</v>
      </c>
      <c r="G38" s="421"/>
      <c r="H38" s="418">
        <f>ROUND((H$26*I38),2)</f>
        <v>0</v>
      </c>
      <c r="I38" s="420">
        <v>0</v>
      </c>
      <c r="K38" s="418">
        <f t="shared" si="1"/>
        <v>0</v>
      </c>
      <c r="L38" s="397">
        <f t="shared" si="0"/>
        <v>0</v>
      </c>
    </row>
    <row r="39" spans="1:12" x14ac:dyDescent="0.25">
      <c r="A39" s="482" t="s">
        <v>258</v>
      </c>
      <c r="B39" s="418">
        <f>ROUND((B$31*C39),2)</f>
        <v>0</v>
      </c>
      <c r="C39" s="423">
        <v>0</v>
      </c>
      <c r="E39" s="418">
        <f>ROUND((E$31*F39),2)</f>
        <v>0</v>
      </c>
      <c r="F39" s="423">
        <v>0</v>
      </c>
      <c r="G39" s="421"/>
      <c r="H39" s="418">
        <f>ROUND((H$31*I39),2)</f>
        <v>0</v>
      </c>
      <c r="I39" s="420">
        <v>0</v>
      </c>
      <c r="K39" s="418">
        <f t="shared" si="1"/>
        <v>0</v>
      </c>
      <c r="L39" s="397">
        <f>IF(K39=0,0,K39/$K$26)</f>
        <v>0</v>
      </c>
    </row>
    <row r="40" spans="1:12" x14ac:dyDescent="0.25">
      <c r="A40" s="482" t="s">
        <v>257</v>
      </c>
      <c r="B40" s="493">
        <f>IF($L$8="YES",B71-SUM(B66:B69),B71)</f>
        <v>0</v>
      </c>
      <c r="C40" s="424">
        <f>IF(B40=0,0,B40/B26)</f>
        <v>0</v>
      </c>
      <c r="E40" s="493">
        <f>IF($L$8="YES",E71-SUM(E66:E69),E71)</f>
        <v>0</v>
      </c>
      <c r="F40" s="424">
        <f>IF(E40=0,0,E40/E26)</f>
        <v>0</v>
      </c>
      <c r="G40" s="421"/>
      <c r="H40" s="493">
        <f>IF($L$8="YES",H71-SUM(H66:H69),H71)</f>
        <v>0</v>
      </c>
      <c r="I40" s="424">
        <f>IF(H40=0,0,H40/H26)</f>
        <v>0</v>
      </c>
      <c r="K40" s="418">
        <f t="shared" si="1"/>
        <v>0</v>
      </c>
      <c r="L40" s="397">
        <f>IF(K40=0,0,K40/$K$26)</f>
        <v>0</v>
      </c>
    </row>
    <row r="41" spans="1:12" x14ac:dyDescent="0.25">
      <c r="A41" s="482" t="s">
        <v>305</v>
      </c>
      <c r="B41" s="418">
        <f>ROUND((B$26*C41),2)</f>
        <v>0</v>
      </c>
      <c r="C41" s="420">
        <v>0.03</v>
      </c>
      <c r="E41" s="418">
        <f>ROUND((E$26*F41),2)</f>
        <v>0</v>
      </c>
      <c r="F41" s="420">
        <v>0.03</v>
      </c>
      <c r="G41" s="421"/>
      <c r="H41" s="418">
        <f>ROUND((H$26*I41),2)</f>
        <v>0</v>
      </c>
      <c r="I41" s="420">
        <v>0.03</v>
      </c>
      <c r="K41" s="418">
        <f>B41+E41+H41</f>
        <v>0</v>
      </c>
      <c r="L41" s="397">
        <f>IF(K41=0,0,K41/$K$26)</f>
        <v>0</v>
      </c>
    </row>
    <row r="42" spans="1:12" x14ac:dyDescent="0.25">
      <c r="A42" s="482" t="s">
        <v>306</v>
      </c>
      <c r="B42" s="493">
        <f>IF($L$8="YES",SUM(B66:B69),0)</f>
        <v>0</v>
      </c>
      <c r="C42" s="424">
        <f>IF(B42=0,0,B42/B26)</f>
        <v>0</v>
      </c>
      <c r="E42" s="493">
        <f>IF($L$8="YES",SUM(E66:E69),0)</f>
        <v>0</v>
      </c>
      <c r="F42" s="424">
        <f>IF(E42=0,0,E42/E26)</f>
        <v>0</v>
      </c>
      <c r="G42" s="421"/>
      <c r="H42" s="493">
        <f>IF($L$8="YES",SUM(H66:H69),0)</f>
        <v>0</v>
      </c>
      <c r="I42" s="424">
        <f>IF(H42=0,0,H42/H26)</f>
        <v>0</v>
      </c>
      <c r="K42" s="418">
        <f t="shared" ref="K42:K43" si="2">B42+E42+H42</f>
        <v>0</v>
      </c>
      <c r="L42" s="397">
        <f>IF(K42=0,0,K42/$K$26)</f>
        <v>0</v>
      </c>
    </row>
    <row r="43" spans="1:12" x14ac:dyDescent="0.25">
      <c r="A43" s="482" t="s">
        <v>307</v>
      </c>
      <c r="B43" s="493">
        <f>IF($L$9="YES",ROUND((B$26*C43),2),0)</f>
        <v>0</v>
      </c>
      <c r="C43" s="424">
        <f>C36</f>
        <v>0</v>
      </c>
      <c r="E43" s="493">
        <f>IF($L$9="YES",ROUND((E$26*F43),2),0)</f>
        <v>0</v>
      </c>
      <c r="F43" s="424">
        <f>F36</f>
        <v>0</v>
      </c>
      <c r="G43" s="421"/>
      <c r="H43" s="493">
        <f>IF($L$9="YES",ROUND((H$26*I43),2),0)</f>
        <v>0</v>
      </c>
      <c r="I43" s="424">
        <f>I36</f>
        <v>0</v>
      </c>
      <c r="K43" s="418">
        <f t="shared" si="2"/>
        <v>0</v>
      </c>
      <c r="L43" s="397">
        <f>IF(K43=0,0,K43/$K$26)</f>
        <v>0</v>
      </c>
    </row>
    <row r="44" spans="1:12" ht="9" customHeight="1" x14ac:dyDescent="0.25">
      <c r="A44" s="494"/>
      <c r="L44" s="485"/>
    </row>
    <row r="45" spans="1:12" x14ac:dyDescent="0.25">
      <c r="A45" s="495" t="s">
        <v>256</v>
      </c>
      <c r="B45" s="425">
        <f>SUM(B31:B41)</f>
        <v>0</v>
      </c>
      <c r="C45" s="496">
        <f>IF(B45=0,0,B45/B26)</f>
        <v>0</v>
      </c>
      <c r="E45" s="425">
        <f>SUM(E31:E41)</f>
        <v>0</v>
      </c>
      <c r="F45" s="496">
        <f>IF(E45=0,0,E45/E26)</f>
        <v>0</v>
      </c>
      <c r="H45" s="425">
        <f>SUM(H31:H41)</f>
        <v>0</v>
      </c>
      <c r="I45" s="496">
        <f>IF(H45=0,0,H45/H26)</f>
        <v>0</v>
      </c>
      <c r="K45" s="425">
        <f>SUM(K31:K41)</f>
        <v>0</v>
      </c>
      <c r="L45" s="497">
        <f>IF(K45=0,0,K45/K26)</f>
        <v>0</v>
      </c>
    </row>
    <row r="46" spans="1:12" x14ac:dyDescent="0.25">
      <c r="A46" s="482" t="s">
        <v>255</v>
      </c>
      <c r="B46" s="418">
        <f>B26-B45</f>
        <v>0</v>
      </c>
      <c r="C46" s="498">
        <f>IF(B46=0,0,B46/B26)</f>
        <v>0</v>
      </c>
      <c r="E46" s="418">
        <f>E26-E45</f>
        <v>0</v>
      </c>
      <c r="F46" s="498">
        <f>IF(E46=0,0,E46/E26)</f>
        <v>0</v>
      </c>
      <c r="H46" s="418">
        <f>H26-H45</f>
        <v>0</v>
      </c>
      <c r="I46" s="498">
        <f>IF(H46=0,0,H46/H26)</f>
        <v>0</v>
      </c>
      <c r="K46" s="418">
        <f t="shared" ref="K46:K48" si="3">B46+E46+H46</f>
        <v>0</v>
      </c>
      <c r="L46" s="499">
        <f>IF(K46=0,0,K46/K26)</f>
        <v>0</v>
      </c>
    </row>
    <row r="47" spans="1:12" x14ac:dyDescent="0.25">
      <c r="A47" s="482" t="s">
        <v>291</v>
      </c>
      <c r="B47" s="418">
        <f>B46*C47</f>
        <v>0</v>
      </c>
      <c r="C47" s="498">
        <v>0.8</v>
      </c>
      <c r="E47" s="418">
        <f>E46*F47</f>
        <v>0</v>
      </c>
      <c r="F47" s="498">
        <v>0.8</v>
      </c>
      <c r="H47" s="418">
        <f>H46*I47</f>
        <v>0</v>
      </c>
      <c r="I47" s="498">
        <v>0.8</v>
      </c>
      <c r="K47" s="418">
        <f t="shared" si="3"/>
        <v>0</v>
      </c>
      <c r="L47" s="499">
        <f>IF(K47=0,0,K47/K46)</f>
        <v>0</v>
      </c>
    </row>
    <row r="48" spans="1:12" x14ac:dyDescent="0.25">
      <c r="A48" s="495" t="s">
        <v>254</v>
      </c>
      <c r="B48" s="425">
        <f>B46*C48</f>
        <v>0</v>
      </c>
      <c r="C48" s="500">
        <f>1-C47</f>
        <v>0.19999999999999996</v>
      </c>
      <c r="D48" s="501"/>
      <c r="E48" s="425">
        <f>E46*F48</f>
        <v>0</v>
      </c>
      <c r="F48" s="500">
        <f>1-F47</f>
        <v>0.19999999999999996</v>
      </c>
      <c r="G48" s="501"/>
      <c r="H48" s="425">
        <f>H46*I48</f>
        <v>0</v>
      </c>
      <c r="I48" s="500">
        <f>1-I47</f>
        <v>0.19999999999999996</v>
      </c>
      <c r="J48" s="501"/>
      <c r="K48" s="425">
        <f t="shared" si="3"/>
        <v>0</v>
      </c>
      <c r="L48" s="502">
        <f>IF(K48=0,0,K48/K46)</f>
        <v>0</v>
      </c>
    </row>
    <row r="49" spans="1:12" ht="9" customHeight="1" thickBot="1" x14ac:dyDescent="0.3">
      <c r="A49" s="503"/>
      <c r="B49" s="504"/>
      <c r="C49" s="504"/>
      <c r="D49" s="504"/>
      <c r="E49" s="504"/>
      <c r="F49" s="504"/>
      <c r="G49" s="504"/>
      <c r="H49" s="504"/>
      <c r="I49" s="504"/>
      <c r="J49" s="504"/>
      <c r="K49" s="504"/>
      <c r="L49" s="505"/>
    </row>
    <row r="50" spans="1:12" ht="15.75" thickBot="1" x14ac:dyDescent="0.3">
      <c r="A50" s="473"/>
    </row>
    <row r="51" spans="1:12" s="478" customFormat="1" ht="18" thickBot="1" x14ac:dyDescent="0.3">
      <c r="A51" s="506" t="s">
        <v>253</v>
      </c>
      <c r="B51" s="475" t="str">
        <f>B11</f>
        <v>USA</v>
      </c>
      <c r="C51" s="475"/>
      <c r="D51" s="476"/>
      <c r="E51" s="475" t="str">
        <f>E11</f>
        <v>CANADA</v>
      </c>
      <c r="F51" s="475"/>
      <c r="G51" s="476"/>
      <c r="H51" s="475" t="str">
        <f>H11</f>
        <v>FESTIVALS</v>
      </c>
      <c r="I51" s="475"/>
      <c r="J51" s="476"/>
      <c r="K51" s="475" t="str">
        <f>K11</f>
        <v>TOUR TOTAL</v>
      </c>
      <c r="L51" s="477"/>
    </row>
    <row r="52" spans="1:12" ht="9" customHeight="1" x14ac:dyDescent="0.25">
      <c r="A52" s="494"/>
      <c r="L52" s="485"/>
    </row>
    <row r="53" spans="1:12" x14ac:dyDescent="0.25">
      <c r="A53" s="482" t="s">
        <v>252</v>
      </c>
      <c r="B53" s="507"/>
      <c r="E53" s="507"/>
      <c r="H53" s="507"/>
      <c r="K53" s="507">
        <f>B53+E53+H53</f>
        <v>0</v>
      </c>
      <c r="L53" s="485"/>
    </row>
    <row r="54" spans="1:12" x14ac:dyDescent="0.25">
      <c r="A54" s="482" t="s">
        <v>251</v>
      </c>
      <c r="B54" s="507"/>
      <c r="E54" s="507"/>
      <c r="H54" s="507"/>
      <c r="K54" s="507">
        <f>B54+E54+H54</f>
        <v>0</v>
      </c>
      <c r="L54" s="485"/>
    </row>
    <row r="55" spans="1:12" x14ac:dyDescent="0.25">
      <c r="A55" s="482" t="s">
        <v>250</v>
      </c>
      <c r="B55" s="507">
        <f>B16</f>
        <v>0</v>
      </c>
      <c r="C55" s="508" t="s">
        <v>249</v>
      </c>
      <c r="E55" s="487">
        <f>E16</f>
        <v>0</v>
      </c>
      <c r="F55" s="508" t="s">
        <v>249</v>
      </c>
      <c r="H55" s="507">
        <f>H16</f>
        <v>0</v>
      </c>
      <c r="I55" s="508" t="s">
        <v>249</v>
      </c>
      <c r="K55" s="507"/>
      <c r="L55" s="485"/>
    </row>
    <row r="56" spans="1:12" ht="9" customHeight="1" x14ac:dyDescent="0.25">
      <c r="A56" s="482"/>
      <c r="L56" s="485"/>
    </row>
    <row r="57" spans="1:12" x14ac:dyDescent="0.25">
      <c r="A57" s="482" t="s">
        <v>248</v>
      </c>
      <c r="B57" s="403">
        <f>C57*B53</f>
        <v>0</v>
      </c>
      <c r="C57" s="403"/>
      <c r="D57" s="484"/>
      <c r="E57" s="403">
        <f>F57*E53</f>
        <v>0</v>
      </c>
      <c r="F57" s="403"/>
      <c r="G57" s="484"/>
      <c r="H57" s="403">
        <f>I57*H53</f>
        <v>0</v>
      </c>
      <c r="I57" s="403"/>
      <c r="K57" s="403">
        <f>B57+E57+H57</f>
        <v>0</v>
      </c>
      <c r="L57" s="485"/>
    </row>
    <row r="58" spans="1:12" x14ac:dyDescent="0.25">
      <c r="A58" s="482" t="s">
        <v>247</v>
      </c>
      <c r="B58" s="403">
        <f>C58*B53</f>
        <v>0</v>
      </c>
      <c r="C58" s="403">
        <v>0</v>
      </c>
      <c r="D58" s="484"/>
      <c r="E58" s="403">
        <f>F58*E53</f>
        <v>0</v>
      </c>
      <c r="F58" s="403">
        <v>0</v>
      </c>
      <c r="G58" s="484"/>
      <c r="H58" s="403">
        <f>I58*H53</f>
        <v>0</v>
      </c>
      <c r="I58" s="403"/>
      <c r="K58" s="403">
        <f t="shared" ref="K58:K69" si="4">B58+E58+H58</f>
        <v>0</v>
      </c>
      <c r="L58" s="485"/>
    </row>
    <row r="59" spans="1:12" x14ac:dyDescent="0.25">
      <c r="A59" s="482" t="s">
        <v>246</v>
      </c>
      <c r="B59" s="422">
        <f>(B58+B57)*C59</f>
        <v>0</v>
      </c>
      <c r="C59" s="420">
        <f>IF(B9="YES",8.5%,1%)</f>
        <v>8.5000000000000006E-2</v>
      </c>
      <c r="D59" s="484"/>
      <c r="E59" s="422">
        <f>(E58+E57)*F59</f>
        <v>0</v>
      </c>
      <c r="F59" s="420">
        <f>IF(B9="YES",8.5%,2%)</f>
        <v>8.5000000000000006E-2</v>
      </c>
      <c r="G59" s="484"/>
      <c r="H59" s="403">
        <f>(H58+H57)*I59</f>
        <v>0</v>
      </c>
      <c r="I59" s="420">
        <f>IF(B9="YES",8.5%,2%)</f>
        <v>8.5000000000000006E-2</v>
      </c>
      <c r="K59" s="403">
        <f t="shared" si="4"/>
        <v>0</v>
      </c>
      <c r="L59" s="485"/>
    </row>
    <row r="60" spans="1:12" x14ac:dyDescent="0.25">
      <c r="A60" s="482" t="s">
        <v>245</v>
      </c>
      <c r="B60" s="403">
        <f>C60*B53</f>
        <v>0</v>
      </c>
      <c r="C60" s="403"/>
      <c r="D60" s="484"/>
      <c r="E60" s="403">
        <f>F60*E53</f>
        <v>0</v>
      </c>
      <c r="F60" s="403"/>
      <c r="G60" s="484"/>
      <c r="H60" s="403">
        <f>I60*H55*H53</f>
        <v>0</v>
      </c>
      <c r="I60" s="403"/>
      <c r="K60" s="403">
        <f t="shared" si="4"/>
        <v>0</v>
      </c>
      <c r="L60" s="485"/>
    </row>
    <row r="61" spans="1:12" x14ac:dyDescent="0.25">
      <c r="A61" s="482" t="s">
        <v>244</v>
      </c>
      <c r="B61" s="403">
        <v>0</v>
      </c>
      <c r="C61" s="403"/>
      <c r="D61" s="484"/>
      <c r="E61" s="403">
        <v>0</v>
      </c>
      <c r="F61" s="403"/>
      <c r="G61" s="484"/>
      <c r="H61" s="403">
        <v>0</v>
      </c>
      <c r="I61" s="403"/>
      <c r="K61" s="403">
        <f t="shared" si="4"/>
        <v>0</v>
      </c>
      <c r="L61" s="485"/>
    </row>
    <row r="62" spans="1:12" x14ac:dyDescent="0.25">
      <c r="A62" s="509" t="str">
        <f>("HOTEL - "&amp;K54&amp;" NIGHTS")</f>
        <v>HOTEL - 0 NIGHTS</v>
      </c>
      <c r="B62" s="403">
        <f>C62*B54</f>
        <v>0</v>
      </c>
      <c r="C62" s="403"/>
      <c r="D62" s="484"/>
      <c r="E62" s="403">
        <f>F62*E54</f>
        <v>0</v>
      </c>
      <c r="F62" s="403"/>
      <c r="G62" s="484"/>
      <c r="H62" s="403">
        <f>I62*H54</f>
        <v>0</v>
      </c>
      <c r="I62" s="403"/>
      <c r="K62" s="403">
        <f t="shared" si="4"/>
        <v>0</v>
      </c>
      <c r="L62" s="485"/>
    </row>
    <row r="63" spans="1:12" x14ac:dyDescent="0.25">
      <c r="A63" s="482" t="s">
        <v>239</v>
      </c>
      <c r="B63" s="403">
        <v>0</v>
      </c>
      <c r="C63" s="403"/>
      <c r="D63" s="484"/>
      <c r="E63" s="403">
        <v>0</v>
      </c>
      <c r="F63" s="403"/>
      <c r="G63" s="484"/>
      <c r="H63" s="403">
        <v>0</v>
      </c>
      <c r="I63" s="403"/>
      <c r="K63" s="403">
        <f t="shared" si="4"/>
        <v>0</v>
      </c>
      <c r="L63" s="485"/>
    </row>
    <row r="64" spans="1:12" x14ac:dyDescent="0.25">
      <c r="A64" s="482" t="s">
        <v>238</v>
      </c>
      <c r="B64" s="403">
        <v>0</v>
      </c>
      <c r="C64" s="403"/>
      <c r="D64" s="484"/>
      <c r="E64" s="403">
        <v>0</v>
      </c>
      <c r="F64" s="403"/>
      <c r="G64" s="484"/>
      <c r="H64" s="403">
        <v>0</v>
      </c>
      <c r="I64" s="403"/>
      <c r="K64" s="403">
        <f t="shared" si="4"/>
        <v>0</v>
      </c>
      <c r="L64" s="485"/>
    </row>
    <row r="65" spans="1:12" x14ac:dyDescent="0.25">
      <c r="A65" s="482" t="s">
        <v>237</v>
      </c>
      <c r="B65" s="403">
        <v>0</v>
      </c>
      <c r="C65" s="403"/>
      <c r="D65" s="484"/>
      <c r="E65" s="403">
        <v>0</v>
      </c>
      <c r="F65" s="403"/>
      <c r="G65" s="484"/>
      <c r="H65" s="403">
        <v>0</v>
      </c>
      <c r="I65" s="403"/>
      <c r="K65" s="403">
        <f t="shared" si="4"/>
        <v>0</v>
      </c>
      <c r="L65" s="485"/>
    </row>
    <row r="66" spans="1:12" x14ac:dyDescent="0.25">
      <c r="A66" s="510" t="s">
        <v>243</v>
      </c>
      <c r="B66" s="511">
        <f>C66*B53</f>
        <v>0</v>
      </c>
      <c r="C66" s="511"/>
      <c r="D66" s="484"/>
      <c r="E66" s="511">
        <f>F66*E53</f>
        <v>0</v>
      </c>
      <c r="F66" s="511"/>
      <c r="G66" s="484"/>
      <c r="H66" s="511">
        <f>I66*H53</f>
        <v>0</v>
      </c>
      <c r="I66" s="511"/>
      <c r="K66" s="403">
        <f t="shared" si="4"/>
        <v>0</v>
      </c>
      <c r="L66" s="485"/>
    </row>
    <row r="67" spans="1:12" x14ac:dyDescent="0.25">
      <c r="A67" s="510" t="s">
        <v>242</v>
      </c>
      <c r="B67" s="511">
        <v>0</v>
      </c>
      <c r="C67" s="511"/>
      <c r="D67" s="484"/>
      <c r="E67" s="511">
        <v>0</v>
      </c>
      <c r="F67" s="511"/>
      <c r="G67" s="484"/>
      <c r="H67" s="511">
        <v>0</v>
      </c>
      <c r="I67" s="511"/>
      <c r="K67" s="403">
        <f t="shared" si="4"/>
        <v>0</v>
      </c>
      <c r="L67" s="485"/>
    </row>
    <row r="68" spans="1:12" x14ac:dyDescent="0.25">
      <c r="A68" s="510" t="s">
        <v>241</v>
      </c>
      <c r="B68" s="511">
        <v>0</v>
      </c>
      <c r="C68" s="511"/>
      <c r="D68" s="484"/>
      <c r="E68" s="511">
        <v>0</v>
      </c>
      <c r="F68" s="511"/>
      <c r="G68" s="484"/>
      <c r="H68" s="511">
        <v>0</v>
      </c>
      <c r="I68" s="511"/>
      <c r="K68" s="403">
        <f t="shared" si="4"/>
        <v>0</v>
      </c>
      <c r="L68" s="485"/>
    </row>
    <row r="69" spans="1:12" x14ac:dyDescent="0.25">
      <c r="A69" s="510" t="s">
        <v>240</v>
      </c>
      <c r="B69" s="511">
        <v>0</v>
      </c>
      <c r="C69" s="511"/>
      <c r="D69" s="484"/>
      <c r="E69" s="511">
        <v>0</v>
      </c>
      <c r="F69" s="511"/>
      <c r="G69" s="484"/>
      <c r="H69" s="511">
        <v>0</v>
      </c>
      <c r="I69" s="511"/>
      <c r="K69" s="403">
        <f t="shared" si="4"/>
        <v>0</v>
      </c>
      <c r="L69" s="485"/>
    </row>
    <row r="70" spans="1:12" ht="9" customHeight="1" x14ac:dyDescent="0.25">
      <c r="A70" s="482"/>
      <c r="B70" s="484"/>
      <c r="C70" s="484"/>
      <c r="D70" s="484"/>
      <c r="E70" s="484"/>
      <c r="F70" s="484"/>
      <c r="G70" s="484"/>
      <c r="H70" s="484"/>
      <c r="I70" s="484"/>
      <c r="K70" s="484"/>
      <c r="L70" s="485"/>
    </row>
    <row r="71" spans="1:12" x14ac:dyDescent="0.25">
      <c r="A71" s="512" t="s">
        <v>236</v>
      </c>
      <c r="B71" s="411">
        <f>SUM(B57:B70)</f>
        <v>0</v>
      </c>
      <c r="C71" s="411"/>
      <c r="D71" s="484"/>
      <c r="E71" s="411">
        <f>SUM(E57:E70)</f>
        <v>0</v>
      </c>
      <c r="F71" s="411"/>
      <c r="G71" s="484"/>
      <c r="H71" s="411">
        <f>SUM(H57:H70)</f>
        <v>0</v>
      </c>
      <c r="I71" s="411"/>
      <c r="K71" s="411">
        <f>SUM(K57:K70)</f>
        <v>0</v>
      </c>
      <c r="L71" s="485"/>
    </row>
    <row r="72" spans="1:12" ht="9" customHeight="1" thickBot="1" x14ac:dyDescent="0.3">
      <c r="A72" s="513"/>
      <c r="B72" s="504"/>
      <c r="C72" s="504"/>
      <c r="D72" s="504"/>
      <c r="E72" s="504"/>
      <c r="F72" s="504"/>
      <c r="G72" s="504"/>
      <c r="H72" s="504"/>
      <c r="I72" s="504"/>
      <c r="J72" s="504"/>
      <c r="K72" s="504"/>
      <c r="L72" s="505"/>
    </row>
    <row r="73" spans="1:12" x14ac:dyDescent="0.25">
      <c r="A73" s="473"/>
    </row>
    <row r="74" spans="1:12" x14ac:dyDescent="0.25">
      <c r="A74" s="473"/>
    </row>
    <row r="75" spans="1:12" x14ac:dyDescent="0.25">
      <c r="A75" s="473"/>
    </row>
    <row r="76" spans="1:12" x14ac:dyDescent="0.25">
      <c r="A76" s="473"/>
    </row>
    <row r="77" spans="1:12" x14ac:dyDescent="0.25">
      <c r="A77" s="473"/>
    </row>
    <row r="78" spans="1:12" x14ac:dyDescent="0.25">
      <c r="A78" s="473"/>
    </row>
    <row r="79" spans="1:12" x14ac:dyDescent="0.25">
      <c r="A79" s="473"/>
    </row>
    <row r="80" spans="1:12" x14ac:dyDescent="0.25">
      <c r="A80" s="473"/>
    </row>
    <row r="81" spans="1:1" x14ac:dyDescent="0.25">
      <c r="A81" s="473"/>
    </row>
    <row r="82" spans="1:1" x14ac:dyDescent="0.25">
      <c r="A82" s="473"/>
    </row>
    <row r="83" spans="1:1" x14ac:dyDescent="0.25">
      <c r="A83" s="473"/>
    </row>
    <row r="84" spans="1:1" x14ac:dyDescent="0.25">
      <c r="A84" s="473"/>
    </row>
    <row r="85" spans="1:1" x14ac:dyDescent="0.25">
      <c r="A85" s="473"/>
    </row>
    <row r="86" spans="1:1" x14ac:dyDescent="0.25">
      <c r="A86" s="473"/>
    </row>
    <row r="87" spans="1:1" x14ac:dyDescent="0.25">
      <c r="A87" s="473"/>
    </row>
    <row r="88" spans="1:1" x14ac:dyDescent="0.25">
      <c r="A88" s="473"/>
    </row>
    <row r="89" spans="1:1" x14ac:dyDescent="0.25">
      <c r="A89" s="473"/>
    </row>
    <row r="90" spans="1:1" x14ac:dyDescent="0.25">
      <c r="A90" s="473"/>
    </row>
    <row r="91" spans="1:1" x14ac:dyDescent="0.25">
      <c r="A91" s="473"/>
    </row>
    <row r="92" spans="1:1" x14ac:dyDescent="0.25">
      <c r="A92" s="473"/>
    </row>
    <row r="93" spans="1:1" x14ac:dyDescent="0.25">
      <c r="A93" s="473"/>
    </row>
    <row r="94" spans="1:1" x14ac:dyDescent="0.25">
      <c r="A94" s="473"/>
    </row>
    <row r="95" spans="1:1" x14ac:dyDescent="0.25">
      <c r="A95" s="473"/>
    </row>
    <row r="96" spans="1:1" x14ac:dyDescent="0.25">
      <c r="A96" s="473"/>
    </row>
    <row r="97" spans="1:1" x14ac:dyDescent="0.25">
      <c r="A97" s="473"/>
    </row>
    <row r="98" spans="1:1" x14ac:dyDescent="0.25">
      <c r="A98" s="473"/>
    </row>
    <row r="99" spans="1:1" x14ac:dyDescent="0.25">
      <c r="A99" s="473"/>
    </row>
    <row r="100" spans="1:1" x14ac:dyDescent="0.25">
      <c r="A100" s="473"/>
    </row>
    <row r="101" spans="1:1" x14ac:dyDescent="0.25">
      <c r="A101" s="473"/>
    </row>
    <row r="102" spans="1:1" x14ac:dyDescent="0.25">
      <c r="A102" s="473"/>
    </row>
    <row r="103" spans="1:1" x14ac:dyDescent="0.25">
      <c r="A103" s="473"/>
    </row>
    <row r="104" spans="1:1" x14ac:dyDescent="0.25">
      <c r="A104" s="473"/>
    </row>
    <row r="105" spans="1:1" x14ac:dyDescent="0.25">
      <c r="A105" s="473"/>
    </row>
    <row r="106" spans="1:1" x14ac:dyDescent="0.25">
      <c r="A106" s="473"/>
    </row>
    <row r="107" spans="1:1" x14ac:dyDescent="0.25">
      <c r="A107" s="473"/>
    </row>
    <row r="108" spans="1:1" x14ac:dyDescent="0.25">
      <c r="A108" s="473"/>
    </row>
    <row r="109" spans="1:1" x14ac:dyDescent="0.25">
      <c r="A109" s="473"/>
    </row>
    <row r="110" spans="1:1" x14ac:dyDescent="0.25">
      <c r="A110" s="473"/>
    </row>
    <row r="111" spans="1:1" x14ac:dyDescent="0.25">
      <c r="A111" s="473"/>
    </row>
    <row r="112" spans="1:1" x14ac:dyDescent="0.25">
      <c r="A112" s="473"/>
    </row>
    <row r="113" spans="1:1" x14ac:dyDescent="0.25">
      <c r="A113" s="473"/>
    </row>
    <row r="114" spans="1:1" x14ac:dyDescent="0.25">
      <c r="A114" s="473"/>
    </row>
    <row r="115" spans="1:1" x14ac:dyDescent="0.25">
      <c r="A115" s="473"/>
    </row>
    <row r="116" spans="1:1" x14ac:dyDescent="0.25">
      <c r="A116" s="473"/>
    </row>
    <row r="117" spans="1:1" x14ac:dyDescent="0.25">
      <c r="A117" s="473"/>
    </row>
    <row r="118" spans="1:1" x14ac:dyDescent="0.25">
      <c r="A118" s="473"/>
    </row>
    <row r="119" spans="1:1" x14ac:dyDescent="0.25">
      <c r="A119" s="473"/>
    </row>
    <row r="120" spans="1:1" x14ac:dyDescent="0.25">
      <c r="A120" s="473"/>
    </row>
    <row r="121" spans="1:1" x14ac:dyDescent="0.25">
      <c r="A121" s="473"/>
    </row>
    <row r="122" spans="1:1" x14ac:dyDescent="0.25">
      <c r="A122" s="473"/>
    </row>
    <row r="123" spans="1:1" x14ac:dyDescent="0.25">
      <c r="A123" s="473"/>
    </row>
    <row r="124" spans="1:1" x14ac:dyDescent="0.25">
      <c r="A124" s="473"/>
    </row>
    <row r="125" spans="1:1" x14ac:dyDescent="0.25">
      <c r="A125" s="473"/>
    </row>
    <row r="126" spans="1:1" x14ac:dyDescent="0.25">
      <c r="A126" s="473"/>
    </row>
    <row r="127" spans="1:1" x14ac:dyDescent="0.25">
      <c r="A127" s="473"/>
    </row>
    <row r="128" spans="1:1" x14ac:dyDescent="0.25">
      <c r="A128" s="473"/>
    </row>
    <row r="129" spans="1:1" x14ac:dyDescent="0.25">
      <c r="A129" s="473"/>
    </row>
    <row r="130" spans="1:1" x14ac:dyDescent="0.25">
      <c r="A130" s="473"/>
    </row>
    <row r="131" spans="1:1" x14ac:dyDescent="0.25">
      <c r="A131" s="473"/>
    </row>
    <row r="132" spans="1:1" x14ac:dyDescent="0.25">
      <c r="A132" s="473"/>
    </row>
    <row r="133" spans="1:1" x14ac:dyDescent="0.25">
      <c r="A133" s="473"/>
    </row>
    <row r="134" spans="1:1" x14ac:dyDescent="0.25">
      <c r="A134" s="473"/>
    </row>
    <row r="135" spans="1:1" x14ac:dyDescent="0.25">
      <c r="A135" s="473"/>
    </row>
    <row r="136" spans="1:1" x14ac:dyDescent="0.25">
      <c r="A136" s="473"/>
    </row>
    <row r="137" spans="1:1" x14ac:dyDescent="0.25">
      <c r="A137" s="473"/>
    </row>
    <row r="138" spans="1:1" x14ac:dyDescent="0.25">
      <c r="A138" s="473"/>
    </row>
    <row r="139" spans="1:1" x14ac:dyDescent="0.25">
      <c r="A139" s="473"/>
    </row>
    <row r="140" spans="1:1" x14ac:dyDescent="0.25">
      <c r="A140" s="473"/>
    </row>
    <row r="141" spans="1:1" x14ac:dyDescent="0.25">
      <c r="A141" s="473"/>
    </row>
    <row r="142" spans="1:1" x14ac:dyDescent="0.25">
      <c r="A142" s="473"/>
    </row>
    <row r="143" spans="1:1" x14ac:dyDescent="0.25">
      <c r="A143" s="473"/>
    </row>
    <row r="144" spans="1:1" x14ac:dyDescent="0.25">
      <c r="A144" s="473"/>
    </row>
    <row r="145" spans="1:1" x14ac:dyDescent="0.25">
      <c r="A145" s="473"/>
    </row>
    <row r="146" spans="1:1" x14ac:dyDescent="0.25">
      <c r="A146" s="473"/>
    </row>
    <row r="147" spans="1:1" x14ac:dyDescent="0.25">
      <c r="A147" s="473"/>
    </row>
    <row r="148" spans="1:1" x14ac:dyDescent="0.25">
      <c r="A148" s="473"/>
    </row>
    <row r="149" spans="1:1" x14ac:dyDescent="0.25">
      <c r="A149" s="473"/>
    </row>
    <row r="150" spans="1:1" x14ac:dyDescent="0.25">
      <c r="A150" s="473"/>
    </row>
    <row r="151" spans="1:1" x14ac:dyDescent="0.25">
      <c r="A151" s="473"/>
    </row>
    <row r="152" spans="1:1" x14ac:dyDescent="0.25">
      <c r="A152" s="473"/>
    </row>
    <row r="153" spans="1:1" x14ac:dyDescent="0.25">
      <c r="A153" s="473"/>
    </row>
    <row r="154" spans="1:1" x14ac:dyDescent="0.25">
      <c r="A154" s="473"/>
    </row>
    <row r="155" spans="1:1" x14ac:dyDescent="0.25">
      <c r="A155" s="473"/>
    </row>
    <row r="156" spans="1:1" x14ac:dyDescent="0.25">
      <c r="A156" s="473"/>
    </row>
    <row r="157" spans="1:1" x14ac:dyDescent="0.25">
      <c r="A157" s="473"/>
    </row>
    <row r="158" spans="1:1" x14ac:dyDescent="0.25">
      <c r="A158" s="473"/>
    </row>
    <row r="159" spans="1:1" x14ac:dyDescent="0.25">
      <c r="A159" s="473"/>
    </row>
    <row r="160" spans="1:1" x14ac:dyDescent="0.25">
      <c r="A160" s="473"/>
    </row>
    <row r="161" spans="1:1" x14ac:dyDescent="0.25">
      <c r="A161" s="473"/>
    </row>
    <row r="162" spans="1:1" x14ac:dyDescent="0.25">
      <c r="A162" s="473"/>
    </row>
    <row r="163" spans="1:1" x14ac:dyDescent="0.25">
      <c r="A163" s="473"/>
    </row>
    <row r="164" spans="1:1" x14ac:dyDescent="0.25">
      <c r="A164" s="473"/>
    </row>
    <row r="165" spans="1:1" x14ac:dyDescent="0.25">
      <c r="A165" s="473"/>
    </row>
    <row r="166" spans="1:1" x14ac:dyDescent="0.25">
      <c r="A166" s="473"/>
    </row>
    <row r="167" spans="1:1" x14ac:dyDescent="0.25">
      <c r="A167" s="473"/>
    </row>
    <row r="168" spans="1:1" x14ac:dyDescent="0.25">
      <c r="A168" s="473"/>
    </row>
    <row r="169" spans="1:1" x14ac:dyDescent="0.25">
      <c r="A169" s="473"/>
    </row>
    <row r="170" spans="1:1" x14ac:dyDescent="0.25">
      <c r="A170" s="473"/>
    </row>
    <row r="171" spans="1:1" x14ac:dyDescent="0.25">
      <c r="A171" s="473"/>
    </row>
    <row r="172" spans="1:1" x14ac:dyDescent="0.25">
      <c r="A172" s="473"/>
    </row>
    <row r="173" spans="1:1" x14ac:dyDescent="0.25">
      <c r="A173" s="473"/>
    </row>
  </sheetData>
  <printOptions horizontalCentered="1"/>
  <pageMargins left="0.19685039370078741" right="0.19685039370078741" top="0.59055118110236227" bottom="0.39370078740157483" header="0.39370078740157483" footer="0.39370078740157483"/>
  <pageSetup paperSize="9" scale="55" orientation="portrait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6FB9A-9FA7-4853-895E-1C75C188E5FD}">
  <sheetPr>
    <pageSetUpPr fitToPage="1"/>
  </sheetPr>
  <dimension ref="A1:V121"/>
  <sheetViews>
    <sheetView topLeftCell="A84" workbookViewId="0">
      <selection activeCell="E101" sqref="E101"/>
    </sheetView>
  </sheetViews>
  <sheetFormatPr defaultRowHeight="15" outlineLevelCol="1" x14ac:dyDescent="0.25"/>
  <cols>
    <col min="1" max="1" width="13.85546875" customWidth="1"/>
    <col min="2" max="2" width="23.5703125" customWidth="1"/>
    <col min="3" max="3" width="56.85546875" customWidth="1"/>
    <col min="4" max="4" width="10.85546875" customWidth="1"/>
    <col min="5" max="5" width="11.5703125" customWidth="1" outlineLevel="1"/>
    <col min="6" max="6" width="9.42578125" customWidth="1" outlineLevel="1"/>
    <col min="7" max="7" width="13" customWidth="1" outlineLevel="1"/>
    <col min="8" max="8" width="10" customWidth="1" outlineLevel="1"/>
    <col min="9" max="9" width="10.85546875" customWidth="1" outlineLevel="1"/>
    <col min="10" max="10" width="11.5703125" customWidth="1"/>
    <col min="11" max="11" width="14" customWidth="1"/>
    <col min="12" max="12" width="10.85546875" customWidth="1"/>
    <col min="13" max="13" width="12" customWidth="1"/>
    <col min="14" max="14" width="12.140625" customWidth="1"/>
    <col min="15" max="15" width="11.5703125" style="199" customWidth="1"/>
    <col min="16" max="16" width="12.5703125" customWidth="1"/>
    <col min="18" max="18" width="12.5703125" customWidth="1"/>
    <col min="20" max="20" width="10.5703125" customWidth="1"/>
    <col min="21" max="21" width="11" customWidth="1"/>
    <col min="22" max="22" width="11.85546875" customWidth="1"/>
  </cols>
  <sheetData>
    <row r="1" spans="1:22" x14ac:dyDescent="0.25">
      <c r="A1" s="245" t="s">
        <v>128</v>
      </c>
      <c r="B1" s="246"/>
      <c r="C1" s="247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51"/>
      <c r="P1" s="246"/>
      <c r="Q1" s="246"/>
      <c r="R1" s="246"/>
      <c r="S1" s="246"/>
      <c r="T1" s="246"/>
      <c r="U1" s="246"/>
      <c r="V1" s="246"/>
    </row>
    <row r="2" spans="1:22" ht="18" x14ac:dyDescent="0.25">
      <c r="A2" s="428" t="str">
        <f>Inventory!C3</f>
        <v>GHOST</v>
      </c>
      <c r="B2" s="249"/>
      <c r="C2" s="248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383"/>
      <c r="P2" s="249"/>
      <c r="Q2" s="246"/>
      <c r="R2" s="246"/>
      <c r="S2" s="246"/>
      <c r="T2" s="246"/>
      <c r="U2" s="246"/>
      <c r="V2" s="246"/>
    </row>
    <row r="3" spans="1:22" x14ac:dyDescent="0.25">
      <c r="A3" s="245" t="s">
        <v>129</v>
      </c>
      <c r="B3" s="246"/>
      <c r="C3" s="247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51"/>
      <c r="P3" s="246"/>
      <c r="Q3" s="246"/>
      <c r="R3" s="246"/>
      <c r="S3" s="246"/>
      <c r="T3" s="246"/>
      <c r="U3" s="246"/>
      <c r="V3" s="246"/>
    </row>
    <row r="4" spans="1:22" x14ac:dyDescent="0.25">
      <c r="A4" s="427">
        <v>45874</v>
      </c>
      <c r="B4" s="246"/>
      <c r="C4" s="247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51"/>
      <c r="P4" s="246"/>
      <c r="Q4" s="246"/>
      <c r="R4" s="246"/>
      <c r="S4" s="246"/>
      <c r="T4" s="246"/>
      <c r="U4" s="246"/>
      <c r="V4" s="246"/>
    </row>
    <row r="5" spans="1:22" x14ac:dyDescent="0.25">
      <c r="A5" s="250"/>
      <c r="B5" s="251"/>
      <c r="C5" s="252"/>
      <c r="D5" s="251"/>
      <c r="E5" s="253"/>
      <c r="F5" s="253"/>
      <c r="G5" s="253"/>
      <c r="H5" s="253"/>
      <c r="I5" s="253"/>
      <c r="J5" s="253"/>
      <c r="K5" s="253"/>
      <c r="L5" s="253"/>
      <c r="M5" s="253"/>
      <c r="N5" s="253"/>
      <c r="O5" s="251"/>
      <c r="P5" s="253"/>
      <c r="Q5" s="253"/>
      <c r="R5" s="253"/>
      <c r="S5" s="253"/>
      <c r="T5" s="253"/>
      <c r="U5" s="253"/>
      <c r="V5" s="253"/>
    </row>
    <row r="6" spans="1:22" x14ac:dyDescent="0.25">
      <c r="A6" s="253" t="s">
        <v>130</v>
      </c>
      <c r="B6" s="251"/>
      <c r="C6" s="254" t="s">
        <v>478</v>
      </c>
      <c r="D6" s="251"/>
      <c r="E6" s="253"/>
      <c r="F6" s="253"/>
      <c r="G6" s="253"/>
      <c r="H6" s="253"/>
      <c r="I6" s="253"/>
      <c r="J6" s="253"/>
      <c r="K6" s="253"/>
      <c r="L6" s="253"/>
      <c r="M6" s="253"/>
      <c r="N6" s="253"/>
      <c r="O6" s="251"/>
      <c r="P6" s="253"/>
      <c r="Q6" s="253"/>
      <c r="R6" s="253"/>
      <c r="S6" s="253"/>
      <c r="T6" s="253"/>
      <c r="U6" s="253"/>
      <c r="V6" s="253"/>
    </row>
    <row r="7" spans="1:22" x14ac:dyDescent="0.25">
      <c r="A7" s="253" t="s">
        <v>131</v>
      </c>
      <c r="B7" s="250"/>
      <c r="C7" s="388">
        <v>0</v>
      </c>
      <c r="D7" s="250"/>
      <c r="E7" s="250"/>
      <c r="F7" s="250"/>
      <c r="G7" s="250"/>
      <c r="H7" s="250"/>
      <c r="I7" s="250"/>
      <c r="J7" s="250"/>
      <c r="K7" s="250"/>
      <c r="L7" s="255"/>
      <c r="M7" s="250"/>
      <c r="N7" s="250"/>
      <c r="O7" s="251"/>
      <c r="P7" s="253"/>
      <c r="Q7" s="253"/>
      <c r="R7" s="256"/>
      <c r="S7" s="257"/>
      <c r="T7" s="257"/>
      <c r="U7" s="257"/>
      <c r="V7" s="257"/>
    </row>
    <row r="8" spans="1:22" ht="15.75" thickBot="1" x14ac:dyDescent="0.3">
      <c r="A8" s="253" t="s">
        <v>132</v>
      </c>
      <c r="B8" s="250"/>
      <c r="C8" s="388">
        <v>0.2</v>
      </c>
      <c r="D8" s="250"/>
      <c r="E8" s="258" t="s">
        <v>133</v>
      </c>
      <c r="F8" s="258"/>
      <c r="G8" s="258"/>
      <c r="H8" s="258"/>
      <c r="I8" s="258"/>
      <c r="J8" s="250"/>
      <c r="K8" s="250"/>
      <c r="L8" s="259"/>
      <c r="M8" s="250"/>
      <c r="N8" s="250"/>
      <c r="O8" s="251"/>
      <c r="P8" s="253"/>
      <c r="Q8" s="253"/>
      <c r="R8" s="253"/>
      <c r="S8" s="253"/>
      <c r="T8" s="253"/>
      <c r="U8" s="253"/>
      <c r="V8" s="253"/>
    </row>
    <row r="9" spans="1:22" ht="18.75" thickBot="1" x14ac:dyDescent="0.3">
      <c r="A9" s="260" t="s">
        <v>134</v>
      </c>
      <c r="B9" s="261"/>
      <c r="C9" s="261"/>
      <c r="D9" s="261"/>
      <c r="E9" s="261"/>
      <c r="F9" s="261"/>
      <c r="G9" s="261"/>
      <c r="H9" s="261"/>
      <c r="I9" s="261"/>
      <c r="J9" s="261"/>
      <c r="K9" s="261"/>
      <c r="L9" s="262"/>
      <c r="M9" s="261"/>
      <c r="N9" s="261"/>
      <c r="O9" s="384"/>
      <c r="P9" s="263"/>
      <c r="Q9" s="253"/>
      <c r="R9" s="264" t="s">
        <v>135</v>
      </c>
      <c r="S9" s="265"/>
      <c r="T9" s="265"/>
      <c r="U9" s="265"/>
      <c r="V9" s="266"/>
    </row>
    <row r="10" spans="1:22" ht="43.5" x14ac:dyDescent="0.25">
      <c r="A10" s="267" t="s">
        <v>114</v>
      </c>
      <c r="B10" s="268" t="s">
        <v>101</v>
      </c>
      <c r="C10" s="268" t="s">
        <v>115</v>
      </c>
      <c r="D10" s="268" t="s">
        <v>116</v>
      </c>
      <c r="E10" s="269" t="s">
        <v>117</v>
      </c>
      <c r="F10" s="269" t="s">
        <v>118</v>
      </c>
      <c r="G10" s="269" t="s">
        <v>136</v>
      </c>
      <c r="H10" s="269" t="s">
        <v>119</v>
      </c>
      <c r="I10" s="269" t="s">
        <v>137</v>
      </c>
      <c r="J10" s="268" t="s">
        <v>138</v>
      </c>
      <c r="K10" s="268" t="s">
        <v>139</v>
      </c>
      <c r="L10" s="268" t="str">
        <f>("TAX @ " &amp;C7)</f>
        <v>TAX @ 0</v>
      </c>
      <c r="M10" s="268" t="s">
        <v>140</v>
      </c>
      <c r="N10" s="268" t="s">
        <v>141</v>
      </c>
      <c r="O10" s="270" t="s">
        <v>142</v>
      </c>
      <c r="P10" s="270" t="s">
        <v>143</v>
      </c>
      <c r="Q10" s="253"/>
      <c r="R10" s="271" t="s">
        <v>144</v>
      </c>
      <c r="S10" s="272" t="str">
        <f>L10</f>
        <v>TAX @ 0</v>
      </c>
      <c r="T10" s="272" t="s">
        <v>140</v>
      </c>
      <c r="U10" s="272" t="s">
        <v>145</v>
      </c>
      <c r="V10" s="273" t="s">
        <v>142</v>
      </c>
    </row>
    <row r="11" spans="1:22" x14ac:dyDescent="0.25">
      <c r="A11" s="274">
        <v>1</v>
      </c>
      <c r="B11" s="275" t="str">
        <f>VLOOKUP($A:$A,Inventory!$A:$C,2,FALSE)</f>
        <v>GHOSRX203729BK</v>
      </c>
      <c r="C11" s="275" t="str">
        <f>VLOOKUP($A:$A,Inventory!$A:$C,3,FALSE)</f>
        <v>BLACK T SKELETOUR 2025 ITIN</v>
      </c>
      <c r="D11" s="276" t="s">
        <v>120</v>
      </c>
      <c r="E11" s="277">
        <v>0</v>
      </c>
      <c r="F11" s="277">
        <v>0</v>
      </c>
      <c r="G11" s="277">
        <v>5.7</v>
      </c>
      <c r="H11" s="278">
        <f>SUM(E11:G11)</f>
        <v>5.7</v>
      </c>
      <c r="I11" s="278">
        <v>0</v>
      </c>
      <c r="J11" s="279">
        <f>SUM(H11:I11)</f>
        <v>5.7</v>
      </c>
      <c r="K11" s="280">
        <v>50</v>
      </c>
      <c r="L11" s="281">
        <f t="shared" ref="L11:L90" si="0">$C$7</f>
        <v>0</v>
      </c>
      <c r="M11" s="280">
        <f>K11-IF(K11&lt;&gt;0,K11-(K11/(1+L11)),0)</f>
        <v>50</v>
      </c>
      <c r="N11" s="282">
        <f t="shared" ref="N11:N90" si="1">J11/M11</f>
        <v>0.114</v>
      </c>
      <c r="O11" s="385" t="str">
        <f>IF(N11&gt;$C$8,"YES","NO")</f>
        <v>NO</v>
      </c>
      <c r="P11" s="284"/>
      <c r="Q11" s="253"/>
      <c r="R11" s="285">
        <v>55</v>
      </c>
      <c r="S11" s="286">
        <f>$C$7</f>
        <v>0</v>
      </c>
      <c r="T11" s="287">
        <f>R11-IF(R11&lt;&gt;0,R11-(R11/(1+S11)),0)</f>
        <v>55</v>
      </c>
      <c r="U11" s="288">
        <f>J11/T11</f>
        <v>0.10363636363636364</v>
      </c>
      <c r="V11" s="289" t="str">
        <f>IF(U11&gt;$C$8,"YES","NO")</f>
        <v>NO</v>
      </c>
    </row>
    <row r="12" spans="1:22" x14ac:dyDescent="0.25">
      <c r="A12" s="290"/>
      <c r="B12" s="291"/>
      <c r="C12" s="292"/>
      <c r="D12" s="293" t="s">
        <v>146</v>
      </c>
      <c r="E12" s="277">
        <v>0</v>
      </c>
      <c r="F12" s="277">
        <v>0</v>
      </c>
      <c r="G12" s="277">
        <v>7.89</v>
      </c>
      <c r="H12" s="294">
        <f t="shared" ref="H12:H14" si="2">SUM(E12:G12)</f>
        <v>7.89</v>
      </c>
      <c r="I12" s="294">
        <v>0</v>
      </c>
      <c r="J12" s="295">
        <f t="shared" ref="J12:J14" si="3">SUM(H12:I12)</f>
        <v>7.89</v>
      </c>
      <c r="K12" s="296">
        <v>50</v>
      </c>
      <c r="L12" s="297">
        <f t="shared" si="0"/>
        <v>0</v>
      </c>
      <c r="M12" s="296">
        <f t="shared" ref="M12:M90" si="4">K12-IF(K12&lt;&gt;0,K12-(K12/(1+L12)),0)</f>
        <v>50</v>
      </c>
      <c r="N12" s="298">
        <f t="shared" si="1"/>
        <v>0.1578</v>
      </c>
      <c r="O12" s="386" t="str">
        <f>IF(N12&gt;$C$8,"YES","NO")</f>
        <v>NO</v>
      </c>
      <c r="P12" s="284"/>
      <c r="Q12" s="253"/>
      <c r="R12" s="300">
        <v>55</v>
      </c>
      <c r="S12" s="297">
        <f t="shared" ref="S12:S114" si="5">$C$7</f>
        <v>0</v>
      </c>
      <c r="T12" s="296">
        <f t="shared" ref="T12:T113" si="6">R12-IF(R12&lt;&gt;0,R12-(R12/(1+S12)),0)</f>
        <v>55</v>
      </c>
      <c r="U12" s="298">
        <f>J12/T12</f>
        <v>0.14345454545454545</v>
      </c>
      <c r="V12" s="299" t="str">
        <f t="shared" ref="V12:V113" si="7">IF(U12&gt;$C$8,"YES","NO")</f>
        <v>NO</v>
      </c>
    </row>
    <row r="13" spans="1:22" x14ac:dyDescent="0.25">
      <c r="A13" s="290"/>
      <c r="B13" s="291"/>
      <c r="C13" s="292"/>
      <c r="D13" s="293" t="s">
        <v>147</v>
      </c>
      <c r="E13" s="277">
        <v>0</v>
      </c>
      <c r="F13" s="277">
        <v>0</v>
      </c>
      <c r="G13" s="277">
        <v>9.2200000000000006</v>
      </c>
      <c r="H13" s="294">
        <f t="shared" si="2"/>
        <v>9.2200000000000006</v>
      </c>
      <c r="I13" s="294">
        <v>0</v>
      </c>
      <c r="J13" s="295">
        <f t="shared" si="3"/>
        <v>9.2200000000000006</v>
      </c>
      <c r="K13" s="296">
        <v>50</v>
      </c>
      <c r="L13" s="297">
        <f t="shared" si="0"/>
        <v>0</v>
      </c>
      <c r="M13" s="296">
        <f t="shared" si="4"/>
        <v>50</v>
      </c>
      <c r="N13" s="298">
        <f t="shared" si="1"/>
        <v>0.18440000000000001</v>
      </c>
      <c r="O13" s="386" t="str">
        <f t="shared" ref="O13:O14" si="8">IF(N13&gt;$C$8,"YES","NO")</f>
        <v>NO</v>
      </c>
      <c r="P13" s="284"/>
      <c r="Q13" s="253"/>
      <c r="R13" s="300">
        <v>55</v>
      </c>
      <c r="S13" s="297">
        <f t="shared" si="5"/>
        <v>0</v>
      </c>
      <c r="T13" s="296">
        <f t="shared" si="6"/>
        <v>55</v>
      </c>
      <c r="U13" s="298">
        <f t="shared" ref="U13:U113" si="9">J13/T13</f>
        <v>0.16763636363636364</v>
      </c>
      <c r="V13" s="299" t="str">
        <f t="shared" si="7"/>
        <v>NO</v>
      </c>
    </row>
    <row r="14" spans="1:22" hidden="1" x14ac:dyDescent="0.25">
      <c r="A14" s="290"/>
      <c r="B14" s="291"/>
      <c r="C14" s="292"/>
      <c r="D14" s="293" t="s">
        <v>148</v>
      </c>
      <c r="E14" s="277">
        <v>0</v>
      </c>
      <c r="F14" s="277">
        <v>0</v>
      </c>
      <c r="G14" s="277">
        <v>0</v>
      </c>
      <c r="H14" s="294">
        <f t="shared" si="2"/>
        <v>0</v>
      </c>
      <c r="I14" s="294">
        <v>0</v>
      </c>
      <c r="J14" s="295">
        <f t="shared" si="3"/>
        <v>0</v>
      </c>
      <c r="K14" s="296">
        <v>50</v>
      </c>
      <c r="L14" s="297">
        <f t="shared" si="0"/>
        <v>0</v>
      </c>
      <c r="M14" s="296">
        <f t="shared" si="4"/>
        <v>50</v>
      </c>
      <c r="N14" s="298">
        <f t="shared" si="1"/>
        <v>0</v>
      </c>
      <c r="O14" s="386" t="str">
        <f t="shared" si="8"/>
        <v>NO</v>
      </c>
      <c r="P14" s="284"/>
      <c r="Q14" s="253"/>
      <c r="R14" s="300">
        <v>55</v>
      </c>
      <c r="S14" s="297">
        <f t="shared" si="5"/>
        <v>0</v>
      </c>
      <c r="T14" s="296">
        <f t="shared" si="6"/>
        <v>55</v>
      </c>
      <c r="U14" s="298">
        <f t="shared" si="9"/>
        <v>0</v>
      </c>
      <c r="V14" s="299" t="str">
        <f t="shared" si="7"/>
        <v>NO</v>
      </c>
    </row>
    <row r="15" spans="1:22" x14ac:dyDescent="0.25">
      <c r="A15" s="274">
        <v>2</v>
      </c>
      <c r="B15" s="275" t="str">
        <f>VLOOKUP($A:$A,Inventory!$A:$C,2,FALSE)</f>
        <v>GHOSRX203728BK</v>
      </c>
      <c r="C15" s="275" t="str">
        <f>VLOOKUP($A:$A,Inventory!$A:$C,3,FALSE)</f>
        <v>BLACK T SKELETA ALBUM COVER 2025 ITIN</v>
      </c>
      <c r="D15" s="276" t="s">
        <v>120</v>
      </c>
      <c r="E15" s="277">
        <v>0</v>
      </c>
      <c r="F15" s="277">
        <v>0</v>
      </c>
      <c r="G15" s="277">
        <v>5.7</v>
      </c>
      <c r="H15" s="278">
        <f>SUM(E15:G15)</f>
        <v>5.7</v>
      </c>
      <c r="I15" s="278">
        <v>0</v>
      </c>
      <c r="J15" s="279">
        <f>SUM(H15:I15)</f>
        <v>5.7</v>
      </c>
      <c r="K15" s="280">
        <v>50</v>
      </c>
      <c r="L15" s="281">
        <f t="shared" si="0"/>
        <v>0</v>
      </c>
      <c r="M15" s="280">
        <f t="shared" si="4"/>
        <v>50</v>
      </c>
      <c r="N15" s="282">
        <f t="shared" si="1"/>
        <v>0.114</v>
      </c>
      <c r="O15" s="385" t="str">
        <f>IF(N15&gt;$C$8,"YES","NO")</f>
        <v>NO</v>
      </c>
      <c r="P15" s="284"/>
      <c r="Q15" s="253"/>
      <c r="R15" s="301">
        <v>55</v>
      </c>
      <c r="S15" s="281">
        <f t="shared" si="5"/>
        <v>0</v>
      </c>
      <c r="T15" s="280">
        <f t="shared" si="6"/>
        <v>55</v>
      </c>
      <c r="U15" s="282">
        <f t="shared" si="9"/>
        <v>0.10363636363636364</v>
      </c>
      <c r="V15" s="283" t="str">
        <f t="shared" si="7"/>
        <v>NO</v>
      </c>
    </row>
    <row r="16" spans="1:22" x14ac:dyDescent="0.25">
      <c r="A16" s="290"/>
      <c r="B16" s="291"/>
      <c r="C16" s="292"/>
      <c r="D16" s="293" t="s">
        <v>146</v>
      </c>
      <c r="E16" s="277">
        <v>0</v>
      </c>
      <c r="F16" s="277">
        <v>0</v>
      </c>
      <c r="G16" s="277">
        <v>7.89</v>
      </c>
      <c r="H16" s="294">
        <f t="shared" ref="H16:H18" si="10">SUM(E16:G16)</f>
        <v>7.89</v>
      </c>
      <c r="I16" s="294">
        <v>0</v>
      </c>
      <c r="J16" s="295">
        <f t="shared" ref="J16:J18" si="11">SUM(H16:I16)</f>
        <v>7.89</v>
      </c>
      <c r="K16" s="296">
        <v>50</v>
      </c>
      <c r="L16" s="297">
        <f t="shared" si="0"/>
        <v>0</v>
      </c>
      <c r="M16" s="296">
        <f t="shared" si="4"/>
        <v>50</v>
      </c>
      <c r="N16" s="298">
        <f t="shared" si="1"/>
        <v>0.1578</v>
      </c>
      <c r="O16" s="386" t="str">
        <f>IF(N16&gt;$C$8,"YES","NO")</f>
        <v>NO</v>
      </c>
      <c r="P16" s="284"/>
      <c r="Q16" s="253"/>
      <c r="R16" s="300">
        <v>55</v>
      </c>
      <c r="S16" s="297">
        <f t="shared" si="5"/>
        <v>0</v>
      </c>
      <c r="T16" s="296">
        <f t="shared" si="6"/>
        <v>55</v>
      </c>
      <c r="U16" s="298">
        <f t="shared" si="9"/>
        <v>0.14345454545454545</v>
      </c>
      <c r="V16" s="299" t="str">
        <f t="shared" si="7"/>
        <v>NO</v>
      </c>
    </row>
    <row r="17" spans="1:22" x14ac:dyDescent="0.25">
      <c r="A17" s="290"/>
      <c r="B17" s="291"/>
      <c r="C17" s="292"/>
      <c r="D17" s="293" t="s">
        <v>147</v>
      </c>
      <c r="E17" s="277">
        <v>0</v>
      </c>
      <c r="F17" s="277">
        <v>0</v>
      </c>
      <c r="G17" s="277">
        <v>9.2200000000000006</v>
      </c>
      <c r="H17" s="294">
        <f t="shared" si="10"/>
        <v>9.2200000000000006</v>
      </c>
      <c r="I17" s="294">
        <v>0</v>
      </c>
      <c r="J17" s="295">
        <f t="shared" si="11"/>
        <v>9.2200000000000006</v>
      </c>
      <c r="K17" s="296">
        <v>50</v>
      </c>
      <c r="L17" s="297">
        <f t="shared" si="0"/>
        <v>0</v>
      </c>
      <c r="M17" s="296">
        <f t="shared" si="4"/>
        <v>50</v>
      </c>
      <c r="N17" s="298">
        <f t="shared" si="1"/>
        <v>0.18440000000000001</v>
      </c>
      <c r="O17" s="386" t="str">
        <f t="shared" ref="O17:O18" si="12">IF(N17&gt;$C$8,"YES","NO")</f>
        <v>NO</v>
      </c>
      <c r="P17" s="284"/>
      <c r="Q17" s="253"/>
      <c r="R17" s="300">
        <v>55</v>
      </c>
      <c r="S17" s="297">
        <f t="shared" si="5"/>
        <v>0</v>
      </c>
      <c r="T17" s="296">
        <f t="shared" si="6"/>
        <v>55</v>
      </c>
      <c r="U17" s="298">
        <f t="shared" si="9"/>
        <v>0.16763636363636364</v>
      </c>
      <c r="V17" s="299" t="str">
        <f t="shared" si="7"/>
        <v>NO</v>
      </c>
    </row>
    <row r="18" spans="1:22" hidden="1" x14ac:dyDescent="0.25">
      <c r="A18" s="290"/>
      <c r="B18" s="291"/>
      <c r="C18" s="292"/>
      <c r="D18" s="293" t="s">
        <v>148</v>
      </c>
      <c r="E18" s="277">
        <v>0</v>
      </c>
      <c r="F18" s="277">
        <v>0</v>
      </c>
      <c r="G18" s="277">
        <v>0</v>
      </c>
      <c r="H18" s="294">
        <f t="shared" si="10"/>
        <v>0</v>
      </c>
      <c r="I18" s="294">
        <v>0</v>
      </c>
      <c r="J18" s="295">
        <f t="shared" si="11"/>
        <v>0</v>
      </c>
      <c r="K18" s="296">
        <v>50</v>
      </c>
      <c r="L18" s="297">
        <f t="shared" si="0"/>
        <v>0</v>
      </c>
      <c r="M18" s="296">
        <f t="shared" si="4"/>
        <v>50</v>
      </c>
      <c r="N18" s="298">
        <f t="shared" si="1"/>
        <v>0</v>
      </c>
      <c r="O18" s="386" t="str">
        <f t="shared" si="12"/>
        <v>NO</v>
      </c>
      <c r="P18" s="284"/>
      <c r="Q18" s="253"/>
      <c r="R18" s="300">
        <v>55</v>
      </c>
      <c r="S18" s="297">
        <f t="shared" si="5"/>
        <v>0</v>
      </c>
      <c r="T18" s="296">
        <f t="shared" si="6"/>
        <v>55</v>
      </c>
      <c r="U18" s="298">
        <f t="shared" si="9"/>
        <v>0</v>
      </c>
      <c r="V18" s="299" t="str">
        <f t="shared" si="7"/>
        <v>NO</v>
      </c>
    </row>
    <row r="19" spans="1:22" x14ac:dyDescent="0.25">
      <c r="A19" s="274">
        <v>3</v>
      </c>
      <c r="B19" s="275" t="str">
        <f>VLOOKUP($A:$A,Inventory!$A:$C,2,FALSE)</f>
        <v>GHOSRX203730BK</v>
      </c>
      <c r="C19" s="275" t="str">
        <f>VLOOKUP($A:$A,Inventory!$A:$C,3,FALSE)</f>
        <v>BLACK T WESTERN EMERITUS 2025 ITIN</v>
      </c>
      <c r="D19" s="276" t="s">
        <v>120</v>
      </c>
      <c r="E19" s="277">
        <v>0</v>
      </c>
      <c r="F19" s="277">
        <v>0</v>
      </c>
      <c r="G19" s="277">
        <v>5.7</v>
      </c>
      <c r="H19" s="278">
        <f>SUM(E19:G19)</f>
        <v>5.7</v>
      </c>
      <c r="I19" s="278">
        <v>0</v>
      </c>
      <c r="J19" s="279">
        <f>SUM(H19:I19)</f>
        <v>5.7</v>
      </c>
      <c r="K19" s="280">
        <v>50</v>
      </c>
      <c r="L19" s="281">
        <f t="shared" si="0"/>
        <v>0</v>
      </c>
      <c r="M19" s="280">
        <f t="shared" si="4"/>
        <v>50</v>
      </c>
      <c r="N19" s="282">
        <f t="shared" si="1"/>
        <v>0.114</v>
      </c>
      <c r="O19" s="385" t="str">
        <f>IF(N19&gt;$C$8,"YES","NO")</f>
        <v>NO</v>
      </c>
      <c r="P19" s="284"/>
      <c r="Q19" s="253"/>
      <c r="R19" s="301">
        <v>55</v>
      </c>
      <c r="S19" s="281">
        <f t="shared" si="5"/>
        <v>0</v>
      </c>
      <c r="T19" s="280">
        <f t="shared" si="6"/>
        <v>55</v>
      </c>
      <c r="U19" s="282">
        <f t="shared" si="9"/>
        <v>0.10363636363636364</v>
      </c>
      <c r="V19" s="283" t="str">
        <f t="shared" si="7"/>
        <v>NO</v>
      </c>
    </row>
    <row r="20" spans="1:22" x14ac:dyDescent="0.25">
      <c r="A20" s="290"/>
      <c r="B20" s="291"/>
      <c r="C20" s="292"/>
      <c r="D20" s="293" t="s">
        <v>146</v>
      </c>
      <c r="E20" s="277">
        <v>0</v>
      </c>
      <c r="F20" s="277">
        <v>0</v>
      </c>
      <c r="G20" s="277">
        <v>7.89</v>
      </c>
      <c r="H20" s="294">
        <f t="shared" ref="H20:H22" si="13">SUM(E20:G20)</f>
        <v>7.89</v>
      </c>
      <c r="I20" s="294">
        <v>0</v>
      </c>
      <c r="J20" s="295">
        <f t="shared" ref="J20:J22" si="14">SUM(H20:I20)</f>
        <v>7.89</v>
      </c>
      <c r="K20" s="296">
        <v>50</v>
      </c>
      <c r="L20" s="297">
        <f t="shared" si="0"/>
        <v>0</v>
      </c>
      <c r="M20" s="296">
        <f t="shared" si="4"/>
        <v>50</v>
      </c>
      <c r="N20" s="298">
        <f t="shared" si="1"/>
        <v>0.1578</v>
      </c>
      <c r="O20" s="386" t="str">
        <f>IF(N20&gt;$C$8,"YES","NO")</f>
        <v>NO</v>
      </c>
      <c r="P20" s="284"/>
      <c r="Q20" s="253"/>
      <c r="R20" s="300">
        <v>55</v>
      </c>
      <c r="S20" s="297">
        <f t="shared" si="5"/>
        <v>0</v>
      </c>
      <c r="T20" s="296">
        <f t="shared" si="6"/>
        <v>55</v>
      </c>
      <c r="U20" s="298">
        <f t="shared" si="9"/>
        <v>0.14345454545454545</v>
      </c>
      <c r="V20" s="299" t="str">
        <f t="shared" si="7"/>
        <v>NO</v>
      </c>
    </row>
    <row r="21" spans="1:22" x14ac:dyDescent="0.25">
      <c r="A21" s="290"/>
      <c r="B21" s="291"/>
      <c r="C21" s="292"/>
      <c r="D21" s="293" t="s">
        <v>147</v>
      </c>
      <c r="E21" s="277">
        <v>0</v>
      </c>
      <c r="F21" s="277">
        <v>0</v>
      </c>
      <c r="G21" s="277">
        <v>9.2200000000000006</v>
      </c>
      <c r="H21" s="294">
        <f t="shared" si="13"/>
        <v>9.2200000000000006</v>
      </c>
      <c r="I21" s="294">
        <v>0</v>
      </c>
      <c r="J21" s="295">
        <f t="shared" si="14"/>
        <v>9.2200000000000006</v>
      </c>
      <c r="K21" s="296">
        <v>50</v>
      </c>
      <c r="L21" s="297">
        <f t="shared" si="0"/>
        <v>0</v>
      </c>
      <c r="M21" s="296">
        <f t="shared" si="4"/>
        <v>50</v>
      </c>
      <c r="N21" s="298">
        <f t="shared" si="1"/>
        <v>0.18440000000000001</v>
      </c>
      <c r="O21" s="386" t="str">
        <f t="shared" ref="O21:O22" si="15">IF(N21&gt;$C$8,"YES","NO")</f>
        <v>NO</v>
      </c>
      <c r="P21" s="284"/>
      <c r="Q21" s="253"/>
      <c r="R21" s="300">
        <v>55</v>
      </c>
      <c r="S21" s="297">
        <f t="shared" si="5"/>
        <v>0</v>
      </c>
      <c r="T21" s="296">
        <f t="shared" si="6"/>
        <v>55</v>
      </c>
      <c r="U21" s="298">
        <f t="shared" si="9"/>
        <v>0.16763636363636364</v>
      </c>
      <c r="V21" s="299" t="str">
        <f t="shared" si="7"/>
        <v>NO</v>
      </c>
    </row>
    <row r="22" spans="1:22" hidden="1" x14ac:dyDescent="0.25">
      <c r="A22" s="290"/>
      <c r="B22" s="291"/>
      <c r="C22" s="292"/>
      <c r="D22" s="293" t="s">
        <v>148</v>
      </c>
      <c r="E22" s="277">
        <v>0</v>
      </c>
      <c r="F22" s="277">
        <v>0</v>
      </c>
      <c r="G22" s="277">
        <v>0</v>
      </c>
      <c r="H22" s="294">
        <f t="shared" si="13"/>
        <v>0</v>
      </c>
      <c r="I22" s="294">
        <v>0</v>
      </c>
      <c r="J22" s="295">
        <f t="shared" si="14"/>
        <v>0</v>
      </c>
      <c r="K22" s="296">
        <v>50</v>
      </c>
      <c r="L22" s="297">
        <f t="shared" si="0"/>
        <v>0</v>
      </c>
      <c r="M22" s="296">
        <f t="shared" si="4"/>
        <v>50</v>
      </c>
      <c r="N22" s="298">
        <f t="shared" si="1"/>
        <v>0</v>
      </c>
      <c r="O22" s="386" t="str">
        <f t="shared" si="15"/>
        <v>NO</v>
      </c>
      <c r="P22" s="284"/>
      <c r="Q22" s="253"/>
      <c r="R22" s="300">
        <v>55</v>
      </c>
      <c r="S22" s="297">
        <f t="shared" si="5"/>
        <v>0</v>
      </c>
      <c r="T22" s="296">
        <f t="shared" si="6"/>
        <v>55</v>
      </c>
      <c r="U22" s="298">
        <f t="shared" si="9"/>
        <v>0</v>
      </c>
      <c r="V22" s="299" t="str">
        <f t="shared" si="7"/>
        <v>NO</v>
      </c>
    </row>
    <row r="23" spans="1:22" x14ac:dyDescent="0.25">
      <c r="A23" s="274">
        <v>4</v>
      </c>
      <c r="B23" s="275" t="str">
        <f>VLOOKUP($A:$A,Inventory!$A:$C,2,FALSE)</f>
        <v>GHOSRX103726BK</v>
      </c>
      <c r="C23" s="275" t="str">
        <f>VLOOKUP($A:$A,Inventory!$A:$C,3,FALSE)</f>
        <v>BLACK TANK OPUS EPONYMOUS</v>
      </c>
      <c r="D23" s="276" t="s">
        <v>120</v>
      </c>
      <c r="E23" s="277">
        <v>0</v>
      </c>
      <c r="F23" s="277">
        <v>0</v>
      </c>
      <c r="G23" s="277">
        <v>7.38</v>
      </c>
      <c r="H23" s="278">
        <f>SUM(E23:G23)</f>
        <v>7.38</v>
      </c>
      <c r="I23" s="278">
        <v>0</v>
      </c>
      <c r="J23" s="279">
        <f>SUM(H23:I23)</f>
        <v>7.38</v>
      </c>
      <c r="K23" s="280">
        <v>50</v>
      </c>
      <c r="L23" s="281">
        <f t="shared" si="0"/>
        <v>0</v>
      </c>
      <c r="M23" s="280">
        <f t="shared" si="4"/>
        <v>50</v>
      </c>
      <c r="N23" s="282">
        <f t="shared" si="1"/>
        <v>0.14760000000000001</v>
      </c>
      <c r="O23" s="385" t="str">
        <f>IF(N23&gt;$C$8,"YES","NO")</f>
        <v>NO</v>
      </c>
      <c r="P23" s="284"/>
      <c r="Q23" s="253"/>
      <c r="R23" s="301">
        <v>55</v>
      </c>
      <c r="S23" s="281">
        <f t="shared" si="5"/>
        <v>0</v>
      </c>
      <c r="T23" s="280">
        <f t="shared" si="6"/>
        <v>55</v>
      </c>
      <c r="U23" s="282">
        <f t="shared" si="9"/>
        <v>0.13418181818181818</v>
      </c>
      <c r="V23" s="283" t="str">
        <f t="shared" si="7"/>
        <v>NO</v>
      </c>
    </row>
    <row r="24" spans="1:22" x14ac:dyDescent="0.25">
      <c r="A24" s="290"/>
      <c r="B24" s="291"/>
      <c r="C24" s="292"/>
      <c r="D24" s="293" t="s">
        <v>146</v>
      </c>
      <c r="E24" s="277">
        <v>0</v>
      </c>
      <c r="F24" s="277">
        <v>0</v>
      </c>
      <c r="G24" s="277">
        <v>7.38</v>
      </c>
      <c r="H24" s="294">
        <f t="shared" ref="H24:H26" si="16">SUM(E24:G24)</f>
        <v>7.38</v>
      </c>
      <c r="I24" s="294">
        <v>0</v>
      </c>
      <c r="J24" s="295">
        <f t="shared" ref="J24:J26" si="17">SUM(H24:I24)</f>
        <v>7.38</v>
      </c>
      <c r="K24" s="296">
        <v>50</v>
      </c>
      <c r="L24" s="297">
        <f t="shared" si="0"/>
        <v>0</v>
      </c>
      <c r="M24" s="296">
        <f t="shared" si="4"/>
        <v>50</v>
      </c>
      <c r="N24" s="298">
        <f t="shared" si="1"/>
        <v>0.14760000000000001</v>
      </c>
      <c r="O24" s="386" t="str">
        <f>IF(N24&gt;$C$8,"YES","NO")</f>
        <v>NO</v>
      </c>
      <c r="P24" s="284"/>
      <c r="Q24" s="253"/>
      <c r="R24" s="300">
        <v>55</v>
      </c>
      <c r="S24" s="297">
        <f t="shared" si="5"/>
        <v>0</v>
      </c>
      <c r="T24" s="296">
        <f t="shared" si="6"/>
        <v>55</v>
      </c>
      <c r="U24" s="298">
        <f t="shared" si="9"/>
        <v>0.13418181818181818</v>
      </c>
      <c r="V24" s="299" t="str">
        <f t="shared" si="7"/>
        <v>NO</v>
      </c>
    </row>
    <row r="25" spans="1:22" x14ac:dyDescent="0.25">
      <c r="A25" s="290"/>
      <c r="B25" s="291"/>
      <c r="C25" s="292"/>
      <c r="D25" s="293" t="s">
        <v>147</v>
      </c>
      <c r="E25" s="277">
        <v>0</v>
      </c>
      <c r="F25" s="277">
        <v>0</v>
      </c>
      <c r="G25" s="277">
        <v>7.38</v>
      </c>
      <c r="H25" s="294">
        <f t="shared" si="16"/>
        <v>7.38</v>
      </c>
      <c r="I25" s="294">
        <v>0</v>
      </c>
      <c r="J25" s="295">
        <f t="shared" si="17"/>
        <v>7.38</v>
      </c>
      <c r="K25" s="296">
        <v>50</v>
      </c>
      <c r="L25" s="297">
        <f t="shared" si="0"/>
        <v>0</v>
      </c>
      <c r="M25" s="296">
        <f t="shared" si="4"/>
        <v>50</v>
      </c>
      <c r="N25" s="298">
        <f t="shared" si="1"/>
        <v>0.14760000000000001</v>
      </c>
      <c r="O25" s="386" t="str">
        <f t="shared" ref="O25:O26" si="18">IF(N25&gt;$C$8,"YES","NO")</f>
        <v>NO</v>
      </c>
      <c r="P25" s="284"/>
      <c r="Q25" s="253"/>
      <c r="R25" s="300">
        <v>55</v>
      </c>
      <c r="S25" s="297">
        <f t="shared" si="5"/>
        <v>0</v>
      </c>
      <c r="T25" s="296">
        <f t="shared" si="6"/>
        <v>55</v>
      </c>
      <c r="U25" s="298">
        <f t="shared" si="9"/>
        <v>0.13418181818181818</v>
      </c>
      <c r="V25" s="299" t="str">
        <f t="shared" si="7"/>
        <v>NO</v>
      </c>
    </row>
    <row r="26" spans="1:22" hidden="1" x14ac:dyDescent="0.25">
      <c r="A26" s="290"/>
      <c r="B26" s="291"/>
      <c r="C26" s="292"/>
      <c r="D26" s="293" t="s">
        <v>148</v>
      </c>
      <c r="E26" s="277">
        <v>0</v>
      </c>
      <c r="F26" s="277">
        <v>0</v>
      </c>
      <c r="G26" s="277">
        <v>0</v>
      </c>
      <c r="H26" s="294">
        <f t="shared" si="16"/>
        <v>0</v>
      </c>
      <c r="I26" s="294">
        <v>0</v>
      </c>
      <c r="J26" s="295">
        <f t="shared" si="17"/>
        <v>0</v>
      </c>
      <c r="K26" s="296">
        <v>50</v>
      </c>
      <c r="L26" s="297">
        <f t="shared" si="0"/>
        <v>0</v>
      </c>
      <c r="M26" s="296">
        <f t="shared" si="4"/>
        <v>50</v>
      </c>
      <c r="N26" s="298">
        <f t="shared" si="1"/>
        <v>0</v>
      </c>
      <c r="O26" s="386" t="str">
        <f t="shared" si="18"/>
        <v>NO</v>
      </c>
      <c r="P26" s="284"/>
      <c r="Q26" s="253"/>
      <c r="R26" s="300">
        <v>55</v>
      </c>
      <c r="S26" s="297">
        <f t="shared" si="5"/>
        <v>0</v>
      </c>
      <c r="T26" s="296">
        <f t="shared" si="6"/>
        <v>55</v>
      </c>
      <c r="U26" s="298">
        <f t="shared" si="9"/>
        <v>0</v>
      </c>
      <c r="V26" s="299" t="str">
        <f t="shared" si="7"/>
        <v>NO</v>
      </c>
    </row>
    <row r="27" spans="1:22" x14ac:dyDescent="0.25">
      <c r="A27" s="274">
        <v>5</v>
      </c>
      <c r="B27" s="275" t="str">
        <f>VLOOKUP($A:$A,Inventory!$A:$C,2,FALSE)</f>
        <v>GHOSRX203400BK</v>
      </c>
      <c r="C27" s="275" t="str">
        <f>VLOOKUP($A:$A,Inventory!$A:$C,3,FALSE)</f>
        <v>LADIES CROP TOP SHOWGHOULS</v>
      </c>
      <c r="D27" s="276" t="s">
        <v>120</v>
      </c>
      <c r="E27" s="277">
        <v>0</v>
      </c>
      <c r="F27" s="277">
        <v>0</v>
      </c>
      <c r="G27" s="277">
        <v>9.77</v>
      </c>
      <c r="H27" s="278">
        <f>SUM(E27:G27)</f>
        <v>9.77</v>
      </c>
      <c r="I27" s="278">
        <v>0</v>
      </c>
      <c r="J27" s="279">
        <f>SUM(H27:I27)</f>
        <v>9.77</v>
      </c>
      <c r="K27" s="280">
        <v>50</v>
      </c>
      <c r="L27" s="281">
        <f t="shared" si="0"/>
        <v>0</v>
      </c>
      <c r="M27" s="280">
        <f t="shared" si="4"/>
        <v>50</v>
      </c>
      <c r="N27" s="282">
        <f t="shared" si="1"/>
        <v>0.19539999999999999</v>
      </c>
      <c r="O27" s="385" t="str">
        <f>IF(N27&gt;$C$8,"YES","NO")</f>
        <v>NO</v>
      </c>
      <c r="P27" s="284"/>
      <c r="Q27" s="253"/>
      <c r="R27" s="301">
        <v>55</v>
      </c>
      <c r="S27" s="281">
        <f t="shared" si="5"/>
        <v>0</v>
      </c>
      <c r="T27" s="280">
        <f t="shared" si="6"/>
        <v>55</v>
      </c>
      <c r="U27" s="282">
        <f t="shared" si="9"/>
        <v>0.17763636363636362</v>
      </c>
      <c r="V27" s="283" t="str">
        <f t="shared" si="7"/>
        <v>NO</v>
      </c>
    </row>
    <row r="28" spans="1:22" x14ac:dyDescent="0.25">
      <c r="A28" s="290"/>
      <c r="B28" s="291"/>
      <c r="C28" s="292"/>
      <c r="D28" s="293" t="s">
        <v>146</v>
      </c>
      <c r="E28" s="277">
        <v>0</v>
      </c>
      <c r="F28" s="277">
        <v>0</v>
      </c>
      <c r="G28" s="277">
        <v>0</v>
      </c>
      <c r="H28" s="294">
        <f t="shared" ref="H28:H30" si="19">SUM(E28:G28)</f>
        <v>0</v>
      </c>
      <c r="I28" s="294">
        <v>0</v>
      </c>
      <c r="J28" s="295">
        <f t="shared" ref="J28:J30" si="20">SUM(H28:I28)</f>
        <v>0</v>
      </c>
      <c r="K28" s="296">
        <v>50</v>
      </c>
      <c r="L28" s="297">
        <f t="shared" si="0"/>
        <v>0</v>
      </c>
      <c r="M28" s="296">
        <f t="shared" si="4"/>
        <v>50</v>
      </c>
      <c r="N28" s="298">
        <f t="shared" si="1"/>
        <v>0</v>
      </c>
      <c r="O28" s="386" t="str">
        <f>IF(N28&gt;$C$8,"YES","NO")</f>
        <v>NO</v>
      </c>
      <c r="P28" s="284"/>
      <c r="Q28" s="253"/>
      <c r="R28" s="300">
        <v>55</v>
      </c>
      <c r="S28" s="297">
        <f t="shared" si="5"/>
        <v>0</v>
      </c>
      <c r="T28" s="296">
        <f t="shared" si="6"/>
        <v>55</v>
      </c>
      <c r="U28" s="298">
        <f t="shared" si="9"/>
        <v>0</v>
      </c>
      <c r="V28" s="299" t="str">
        <f t="shared" si="7"/>
        <v>NO</v>
      </c>
    </row>
    <row r="29" spans="1:22" hidden="1" x14ac:dyDescent="0.25">
      <c r="A29" s="290"/>
      <c r="B29" s="291"/>
      <c r="C29" s="292"/>
      <c r="D29" s="293" t="s">
        <v>147</v>
      </c>
      <c r="E29" s="277">
        <v>0</v>
      </c>
      <c r="F29" s="277">
        <v>0</v>
      </c>
      <c r="G29" s="277">
        <v>0</v>
      </c>
      <c r="H29" s="294">
        <f t="shared" si="19"/>
        <v>0</v>
      </c>
      <c r="I29" s="294">
        <v>0</v>
      </c>
      <c r="J29" s="295">
        <f t="shared" si="20"/>
        <v>0</v>
      </c>
      <c r="K29" s="296">
        <v>50</v>
      </c>
      <c r="L29" s="297">
        <f t="shared" si="0"/>
        <v>0</v>
      </c>
      <c r="M29" s="296">
        <f t="shared" si="4"/>
        <v>50</v>
      </c>
      <c r="N29" s="298">
        <f t="shared" si="1"/>
        <v>0</v>
      </c>
      <c r="O29" s="386" t="str">
        <f t="shared" ref="O29:O30" si="21">IF(N29&gt;$C$8,"YES","NO")</f>
        <v>NO</v>
      </c>
      <c r="P29" s="284"/>
      <c r="Q29" s="253"/>
      <c r="R29" s="300">
        <v>55</v>
      </c>
      <c r="S29" s="297">
        <f t="shared" si="5"/>
        <v>0</v>
      </c>
      <c r="T29" s="296">
        <f t="shared" si="6"/>
        <v>55</v>
      </c>
      <c r="U29" s="298">
        <f t="shared" si="9"/>
        <v>0</v>
      </c>
      <c r="V29" s="299" t="str">
        <f t="shared" si="7"/>
        <v>NO</v>
      </c>
    </row>
    <row r="30" spans="1:22" hidden="1" x14ac:dyDescent="0.25">
      <c r="A30" s="290"/>
      <c r="B30" s="291"/>
      <c r="C30" s="292"/>
      <c r="D30" s="293" t="s">
        <v>148</v>
      </c>
      <c r="E30" s="277">
        <v>0</v>
      </c>
      <c r="F30" s="277">
        <v>0</v>
      </c>
      <c r="G30" s="277">
        <v>0</v>
      </c>
      <c r="H30" s="294">
        <f t="shared" si="19"/>
        <v>0</v>
      </c>
      <c r="I30" s="294">
        <v>0</v>
      </c>
      <c r="J30" s="295">
        <f t="shared" si="20"/>
        <v>0</v>
      </c>
      <c r="K30" s="296">
        <v>50</v>
      </c>
      <c r="L30" s="297">
        <f t="shared" si="0"/>
        <v>0</v>
      </c>
      <c r="M30" s="296">
        <f t="shared" si="4"/>
        <v>50</v>
      </c>
      <c r="N30" s="298">
        <f t="shared" si="1"/>
        <v>0</v>
      </c>
      <c r="O30" s="386" t="str">
        <f t="shared" si="21"/>
        <v>NO</v>
      </c>
      <c r="P30" s="284"/>
      <c r="Q30" s="253"/>
      <c r="R30" s="300">
        <v>55</v>
      </c>
      <c r="S30" s="297">
        <f t="shared" si="5"/>
        <v>0</v>
      </c>
      <c r="T30" s="296">
        <f t="shared" si="6"/>
        <v>55</v>
      </c>
      <c r="U30" s="298">
        <f t="shared" si="9"/>
        <v>0</v>
      </c>
      <c r="V30" s="299" t="str">
        <f t="shared" si="7"/>
        <v>NO</v>
      </c>
    </row>
    <row r="31" spans="1:22" x14ac:dyDescent="0.25">
      <c r="A31" s="274">
        <v>6</v>
      </c>
      <c r="B31" s="275" t="str">
        <f>VLOOKUP($A:$A,Inventory!$A:$C,2,FALSE)</f>
        <v>GHOSRX203727PK</v>
      </c>
      <c r="C31" s="275" t="str">
        <f>VLOOKUP($A:$A,Inventory!$A:$C,3,FALSE)</f>
        <v>LADIES PINK RAGLAN GARGOYLE</v>
      </c>
      <c r="D31" s="276" t="s">
        <v>120</v>
      </c>
      <c r="E31" s="277">
        <v>0</v>
      </c>
      <c r="F31" s="277">
        <v>0</v>
      </c>
      <c r="G31" s="277">
        <v>12.29</v>
      </c>
      <c r="H31" s="278">
        <f>SUM(E31:G31)</f>
        <v>12.29</v>
      </c>
      <c r="I31" s="278">
        <v>0</v>
      </c>
      <c r="J31" s="279">
        <f>SUM(H31:I31)</f>
        <v>12.29</v>
      </c>
      <c r="K31" s="280">
        <v>50</v>
      </c>
      <c r="L31" s="281">
        <f t="shared" si="0"/>
        <v>0</v>
      </c>
      <c r="M31" s="280">
        <f t="shared" si="4"/>
        <v>50</v>
      </c>
      <c r="N31" s="282">
        <f t="shared" si="1"/>
        <v>0.24579999999999999</v>
      </c>
      <c r="O31" s="385" t="str">
        <f>IF(N31&gt;$C$8,"YES","NO")</f>
        <v>YES</v>
      </c>
      <c r="P31" s="284"/>
      <c r="Q31" s="253"/>
      <c r="R31" s="301">
        <v>55</v>
      </c>
      <c r="S31" s="281">
        <f t="shared" si="5"/>
        <v>0</v>
      </c>
      <c r="T31" s="280">
        <f t="shared" si="6"/>
        <v>55</v>
      </c>
      <c r="U31" s="282">
        <f t="shared" si="9"/>
        <v>0.22345454545454543</v>
      </c>
      <c r="V31" s="283" t="str">
        <f t="shared" si="7"/>
        <v>YES</v>
      </c>
    </row>
    <row r="32" spans="1:22" x14ac:dyDescent="0.25">
      <c r="A32" s="290"/>
      <c r="B32" s="291"/>
      <c r="C32" s="292"/>
      <c r="D32" s="293" t="s">
        <v>146</v>
      </c>
      <c r="E32" s="277">
        <v>0</v>
      </c>
      <c r="F32" s="277">
        <v>0</v>
      </c>
      <c r="G32" s="277">
        <v>0</v>
      </c>
      <c r="H32" s="294">
        <f t="shared" ref="H32:H34" si="22">SUM(E32:G32)</f>
        <v>0</v>
      </c>
      <c r="I32" s="294">
        <v>0</v>
      </c>
      <c r="J32" s="295">
        <f t="shared" ref="J32:J34" si="23">SUM(H32:I32)</f>
        <v>0</v>
      </c>
      <c r="K32" s="296">
        <v>50</v>
      </c>
      <c r="L32" s="297">
        <f t="shared" si="0"/>
        <v>0</v>
      </c>
      <c r="M32" s="296">
        <f t="shared" si="4"/>
        <v>50</v>
      </c>
      <c r="N32" s="298">
        <f t="shared" si="1"/>
        <v>0</v>
      </c>
      <c r="O32" s="386" t="str">
        <f>IF(N32&gt;$C$8,"YES","NO")</f>
        <v>NO</v>
      </c>
      <c r="P32" s="284"/>
      <c r="Q32" s="253"/>
      <c r="R32" s="300">
        <v>55</v>
      </c>
      <c r="S32" s="297">
        <f t="shared" si="5"/>
        <v>0</v>
      </c>
      <c r="T32" s="296">
        <f t="shared" si="6"/>
        <v>55</v>
      </c>
      <c r="U32" s="298">
        <f t="shared" si="9"/>
        <v>0</v>
      </c>
      <c r="V32" s="299" t="str">
        <f t="shared" si="7"/>
        <v>NO</v>
      </c>
    </row>
    <row r="33" spans="1:22" hidden="1" x14ac:dyDescent="0.25">
      <c r="A33" s="290"/>
      <c r="B33" s="291"/>
      <c r="C33" s="292"/>
      <c r="D33" s="293" t="s">
        <v>147</v>
      </c>
      <c r="E33" s="277">
        <v>0</v>
      </c>
      <c r="F33" s="277">
        <v>0</v>
      </c>
      <c r="G33" s="277">
        <v>0</v>
      </c>
      <c r="H33" s="294">
        <f t="shared" si="22"/>
        <v>0</v>
      </c>
      <c r="I33" s="294">
        <v>0</v>
      </c>
      <c r="J33" s="295">
        <f t="shared" si="23"/>
        <v>0</v>
      </c>
      <c r="K33" s="296">
        <v>50</v>
      </c>
      <c r="L33" s="297">
        <f t="shared" si="0"/>
        <v>0</v>
      </c>
      <c r="M33" s="296">
        <f t="shared" si="4"/>
        <v>50</v>
      </c>
      <c r="N33" s="298">
        <f t="shared" si="1"/>
        <v>0</v>
      </c>
      <c r="O33" s="386" t="str">
        <f t="shared" ref="O33:O34" si="24">IF(N33&gt;$C$8,"YES","NO")</f>
        <v>NO</v>
      </c>
      <c r="P33" s="284"/>
      <c r="Q33" s="253"/>
      <c r="R33" s="300">
        <v>55</v>
      </c>
      <c r="S33" s="297">
        <f t="shared" si="5"/>
        <v>0</v>
      </c>
      <c r="T33" s="296">
        <f t="shared" si="6"/>
        <v>55</v>
      </c>
      <c r="U33" s="298">
        <f t="shared" si="9"/>
        <v>0</v>
      </c>
      <c r="V33" s="299" t="str">
        <f t="shared" si="7"/>
        <v>NO</v>
      </c>
    </row>
    <row r="34" spans="1:22" hidden="1" x14ac:dyDescent="0.25">
      <c r="A34" s="290"/>
      <c r="B34" s="291"/>
      <c r="C34" s="292"/>
      <c r="D34" s="293" t="s">
        <v>148</v>
      </c>
      <c r="E34" s="277">
        <v>0</v>
      </c>
      <c r="F34" s="277">
        <v>0</v>
      </c>
      <c r="G34" s="277">
        <v>0</v>
      </c>
      <c r="H34" s="294">
        <f t="shared" si="22"/>
        <v>0</v>
      </c>
      <c r="I34" s="294">
        <v>0</v>
      </c>
      <c r="J34" s="295">
        <f t="shared" si="23"/>
        <v>0</v>
      </c>
      <c r="K34" s="296">
        <v>50</v>
      </c>
      <c r="L34" s="297">
        <f t="shared" si="0"/>
        <v>0</v>
      </c>
      <c r="M34" s="296">
        <f t="shared" si="4"/>
        <v>50</v>
      </c>
      <c r="N34" s="298">
        <f t="shared" si="1"/>
        <v>0</v>
      </c>
      <c r="O34" s="386" t="str">
        <f t="shared" si="24"/>
        <v>NO</v>
      </c>
      <c r="P34" s="284"/>
      <c r="Q34" s="253"/>
      <c r="R34" s="300">
        <v>55</v>
      </c>
      <c r="S34" s="297">
        <f t="shared" si="5"/>
        <v>0</v>
      </c>
      <c r="T34" s="296">
        <f t="shared" si="6"/>
        <v>55</v>
      </c>
      <c r="U34" s="298">
        <f t="shared" si="9"/>
        <v>0</v>
      </c>
      <c r="V34" s="299" t="str">
        <f t="shared" si="7"/>
        <v>NO</v>
      </c>
    </row>
    <row r="35" spans="1:22" hidden="1" x14ac:dyDescent="0.25">
      <c r="A35" s="274">
        <v>7</v>
      </c>
      <c r="B35" s="275">
        <f>VLOOKUP($A:$A,Inventory!$A:$C,2,FALSE)</f>
        <v>0</v>
      </c>
      <c r="C35" s="275">
        <f>VLOOKUP($A:$A,Inventory!$A:$C,3,FALSE)</f>
        <v>0</v>
      </c>
      <c r="D35" s="276" t="s">
        <v>120</v>
      </c>
      <c r="E35" s="277">
        <v>0</v>
      </c>
      <c r="F35" s="277">
        <v>0</v>
      </c>
      <c r="G35" s="277">
        <v>0</v>
      </c>
      <c r="H35" s="278">
        <f>SUM(E35:G35)</f>
        <v>0</v>
      </c>
      <c r="I35" s="278">
        <v>0</v>
      </c>
      <c r="J35" s="279">
        <f>SUM(H35:I35)</f>
        <v>0</v>
      </c>
      <c r="K35" s="280">
        <v>50</v>
      </c>
      <c r="L35" s="281">
        <f t="shared" si="0"/>
        <v>0</v>
      </c>
      <c r="M35" s="280">
        <f t="shared" si="4"/>
        <v>50</v>
      </c>
      <c r="N35" s="282">
        <f t="shared" si="1"/>
        <v>0</v>
      </c>
      <c r="O35" s="385" t="str">
        <f>IF(N35&gt;$C$8,"YES","NO")</f>
        <v>NO</v>
      </c>
      <c r="P35" s="284"/>
      <c r="Q35" s="253"/>
      <c r="R35" s="301">
        <v>55</v>
      </c>
      <c r="S35" s="281">
        <f t="shared" si="5"/>
        <v>0</v>
      </c>
      <c r="T35" s="280">
        <f t="shared" si="6"/>
        <v>55</v>
      </c>
      <c r="U35" s="282">
        <f t="shared" si="9"/>
        <v>0</v>
      </c>
      <c r="V35" s="283" t="str">
        <f t="shared" si="7"/>
        <v>NO</v>
      </c>
    </row>
    <row r="36" spans="1:22" hidden="1" x14ac:dyDescent="0.25">
      <c r="A36" s="290"/>
      <c r="B36" s="291"/>
      <c r="C36" s="292"/>
      <c r="D36" s="293" t="s">
        <v>146</v>
      </c>
      <c r="E36" s="277">
        <v>0</v>
      </c>
      <c r="F36" s="277">
        <v>0</v>
      </c>
      <c r="G36" s="277">
        <v>0</v>
      </c>
      <c r="H36" s="294">
        <f t="shared" ref="H36:H38" si="25">SUM(E36:G36)</f>
        <v>0</v>
      </c>
      <c r="I36" s="294">
        <v>0</v>
      </c>
      <c r="J36" s="295">
        <f t="shared" ref="J36:J38" si="26">SUM(H36:I36)</f>
        <v>0</v>
      </c>
      <c r="K36" s="296">
        <v>50</v>
      </c>
      <c r="L36" s="297">
        <f t="shared" si="0"/>
        <v>0</v>
      </c>
      <c r="M36" s="296">
        <f t="shared" si="4"/>
        <v>50</v>
      </c>
      <c r="N36" s="298">
        <f t="shared" si="1"/>
        <v>0</v>
      </c>
      <c r="O36" s="386" t="str">
        <f>IF(N36&gt;$C$8,"YES","NO")</f>
        <v>NO</v>
      </c>
      <c r="P36" s="284"/>
      <c r="Q36" s="253"/>
      <c r="R36" s="300">
        <v>55</v>
      </c>
      <c r="S36" s="297">
        <f t="shared" si="5"/>
        <v>0</v>
      </c>
      <c r="T36" s="296">
        <f t="shared" si="6"/>
        <v>55</v>
      </c>
      <c r="U36" s="298">
        <f t="shared" si="9"/>
        <v>0</v>
      </c>
      <c r="V36" s="299" t="str">
        <f t="shared" si="7"/>
        <v>NO</v>
      </c>
    </row>
    <row r="37" spans="1:22" hidden="1" x14ac:dyDescent="0.25">
      <c r="A37" s="290"/>
      <c r="B37" s="291"/>
      <c r="C37" s="292"/>
      <c r="D37" s="293" t="s">
        <v>147</v>
      </c>
      <c r="E37" s="277">
        <v>0</v>
      </c>
      <c r="F37" s="277">
        <v>0</v>
      </c>
      <c r="G37" s="277">
        <v>0</v>
      </c>
      <c r="H37" s="294">
        <f t="shared" si="25"/>
        <v>0</v>
      </c>
      <c r="I37" s="294">
        <v>0</v>
      </c>
      <c r="J37" s="295">
        <f t="shared" si="26"/>
        <v>0</v>
      </c>
      <c r="K37" s="296">
        <v>50</v>
      </c>
      <c r="L37" s="297">
        <f t="shared" si="0"/>
        <v>0</v>
      </c>
      <c r="M37" s="296">
        <f t="shared" si="4"/>
        <v>50</v>
      </c>
      <c r="N37" s="298">
        <f t="shared" si="1"/>
        <v>0</v>
      </c>
      <c r="O37" s="386" t="str">
        <f t="shared" ref="O37:O38" si="27">IF(N37&gt;$C$8,"YES","NO")</f>
        <v>NO</v>
      </c>
      <c r="P37" s="284"/>
      <c r="Q37" s="253"/>
      <c r="R37" s="300">
        <v>55</v>
      </c>
      <c r="S37" s="297">
        <f t="shared" si="5"/>
        <v>0</v>
      </c>
      <c r="T37" s="296">
        <f t="shared" si="6"/>
        <v>55</v>
      </c>
      <c r="U37" s="298">
        <f t="shared" si="9"/>
        <v>0</v>
      </c>
      <c r="V37" s="299" t="str">
        <f t="shared" si="7"/>
        <v>NO</v>
      </c>
    </row>
    <row r="38" spans="1:22" hidden="1" x14ac:dyDescent="0.25">
      <c r="A38" s="290"/>
      <c r="B38" s="291"/>
      <c r="C38" s="292"/>
      <c r="D38" s="293" t="s">
        <v>148</v>
      </c>
      <c r="E38" s="277">
        <v>0</v>
      </c>
      <c r="F38" s="277">
        <v>0</v>
      </c>
      <c r="G38" s="277">
        <v>0</v>
      </c>
      <c r="H38" s="294">
        <f t="shared" si="25"/>
        <v>0</v>
      </c>
      <c r="I38" s="294">
        <v>0</v>
      </c>
      <c r="J38" s="295">
        <f t="shared" si="26"/>
        <v>0</v>
      </c>
      <c r="K38" s="296">
        <v>50</v>
      </c>
      <c r="L38" s="297">
        <f t="shared" si="0"/>
        <v>0</v>
      </c>
      <c r="M38" s="296">
        <f t="shared" si="4"/>
        <v>50</v>
      </c>
      <c r="N38" s="298">
        <f t="shared" si="1"/>
        <v>0</v>
      </c>
      <c r="O38" s="386" t="str">
        <f t="shared" si="27"/>
        <v>NO</v>
      </c>
      <c r="P38" s="284"/>
      <c r="Q38" s="253"/>
      <c r="R38" s="300">
        <v>55</v>
      </c>
      <c r="S38" s="297">
        <f t="shared" si="5"/>
        <v>0</v>
      </c>
      <c r="T38" s="296">
        <f t="shared" si="6"/>
        <v>55</v>
      </c>
      <c r="U38" s="298">
        <f t="shared" si="9"/>
        <v>0</v>
      </c>
      <c r="V38" s="299" t="str">
        <f t="shared" si="7"/>
        <v>NO</v>
      </c>
    </row>
    <row r="39" spans="1:22" x14ac:dyDescent="0.25">
      <c r="A39" s="274">
        <v>8</v>
      </c>
      <c r="B39" s="275" t="str">
        <f>VLOOKUP($A:$A,Inventory!$A:$C,2,FALSE)</f>
        <v>GHOSNS903311BK</v>
      </c>
      <c r="C39" s="275" t="str">
        <f>VLOOKUP($A:$A,Inventory!$A:$C,3,FALSE)</f>
        <v>BATWING HOODY</v>
      </c>
      <c r="D39" s="276" t="s">
        <v>120</v>
      </c>
      <c r="E39" s="277">
        <v>0</v>
      </c>
      <c r="F39" s="277">
        <v>0</v>
      </c>
      <c r="G39" s="277">
        <v>28.5</v>
      </c>
      <c r="H39" s="278">
        <f>SUM(E39:G39)</f>
        <v>28.5</v>
      </c>
      <c r="I39" s="278">
        <v>0</v>
      </c>
      <c r="J39" s="279">
        <f>SUM(H39:I39)</f>
        <v>28.5</v>
      </c>
      <c r="K39" s="280">
        <v>125</v>
      </c>
      <c r="L39" s="281">
        <f t="shared" si="0"/>
        <v>0</v>
      </c>
      <c r="M39" s="280">
        <f t="shared" si="4"/>
        <v>125</v>
      </c>
      <c r="N39" s="282">
        <f t="shared" si="1"/>
        <v>0.22800000000000001</v>
      </c>
      <c r="O39" s="385" t="str">
        <f>IF(N39&gt;$C$8,"YES","NO")</f>
        <v>YES</v>
      </c>
      <c r="P39" s="284"/>
      <c r="Q39" s="253"/>
      <c r="R39" s="301">
        <v>55</v>
      </c>
      <c r="S39" s="281">
        <f t="shared" si="5"/>
        <v>0</v>
      </c>
      <c r="T39" s="280">
        <f t="shared" si="6"/>
        <v>55</v>
      </c>
      <c r="U39" s="282">
        <f t="shared" si="9"/>
        <v>0.51818181818181819</v>
      </c>
      <c r="V39" s="283" t="str">
        <f t="shared" si="7"/>
        <v>YES</v>
      </c>
    </row>
    <row r="40" spans="1:22" x14ac:dyDescent="0.25">
      <c r="A40" s="290"/>
      <c r="B40" s="291"/>
      <c r="C40" s="292"/>
      <c r="D40" s="293" t="s">
        <v>146</v>
      </c>
      <c r="E40" s="277">
        <v>0</v>
      </c>
      <c r="F40" s="277">
        <v>0</v>
      </c>
      <c r="G40" s="277">
        <v>28.5</v>
      </c>
      <c r="H40" s="294">
        <f t="shared" ref="H40:H42" si="28">SUM(E40:G40)</f>
        <v>28.5</v>
      </c>
      <c r="I40" s="294">
        <v>0</v>
      </c>
      <c r="J40" s="295">
        <f t="shared" ref="J40:J42" si="29">SUM(H40:I40)</f>
        <v>28.5</v>
      </c>
      <c r="K40" s="296">
        <v>125</v>
      </c>
      <c r="L40" s="297">
        <f t="shared" si="0"/>
        <v>0</v>
      </c>
      <c r="M40" s="296">
        <f t="shared" si="4"/>
        <v>125</v>
      </c>
      <c r="N40" s="298">
        <f t="shared" si="1"/>
        <v>0.22800000000000001</v>
      </c>
      <c r="O40" s="386" t="str">
        <f>IF(N40&gt;$C$8,"YES","NO")</f>
        <v>YES</v>
      </c>
      <c r="P40" s="284"/>
      <c r="Q40" s="253"/>
      <c r="R40" s="300">
        <v>55</v>
      </c>
      <c r="S40" s="297">
        <f t="shared" si="5"/>
        <v>0</v>
      </c>
      <c r="T40" s="296">
        <f t="shared" si="6"/>
        <v>55</v>
      </c>
      <c r="U40" s="298">
        <f t="shared" si="9"/>
        <v>0.51818181818181819</v>
      </c>
      <c r="V40" s="299" t="str">
        <f t="shared" si="7"/>
        <v>YES</v>
      </c>
    </row>
    <row r="41" spans="1:22" x14ac:dyDescent="0.25">
      <c r="A41" s="290"/>
      <c r="B41" s="291"/>
      <c r="C41" s="292"/>
      <c r="D41" s="293" t="s">
        <v>147</v>
      </c>
      <c r="E41" s="277">
        <v>0</v>
      </c>
      <c r="F41" s="277">
        <v>0</v>
      </c>
      <c r="G41" s="277">
        <v>28.5</v>
      </c>
      <c r="H41" s="294">
        <f t="shared" si="28"/>
        <v>28.5</v>
      </c>
      <c r="I41" s="294">
        <v>0</v>
      </c>
      <c r="J41" s="295">
        <f t="shared" si="29"/>
        <v>28.5</v>
      </c>
      <c r="K41" s="296">
        <v>125</v>
      </c>
      <c r="L41" s="297">
        <f t="shared" si="0"/>
        <v>0</v>
      </c>
      <c r="M41" s="296">
        <f t="shared" si="4"/>
        <v>125</v>
      </c>
      <c r="N41" s="298">
        <f t="shared" si="1"/>
        <v>0.22800000000000001</v>
      </c>
      <c r="O41" s="386" t="str">
        <f t="shared" ref="O41:O42" si="30">IF(N41&gt;$C$8,"YES","NO")</f>
        <v>YES</v>
      </c>
      <c r="P41" s="284"/>
      <c r="Q41" s="253"/>
      <c r="R41" s="300">
        <v>55</v>
      </c>
      <c r="S41" s="297">
        <f t="shared" si="5"/>
        <v>0</v>
      </c>
      <c r="T41" s="296">
        <f t="shared" si="6"/>
        <v>55</v>
      </c>
      <c r="U41" s="298">
        <f t="shared" si="9"/>
        <v>0.51818181818181819</v>
      </c>
      <c r="V41" s="299" t="str">
        <f t="shared" si="7"/>
        <v>YES</v>
      </c>
    </row>
    <row r="42" spans="1:22" hidden="1" x14ac:dyDescent="0.25">
      <c r="A42" s="290"/>
      <c r="B42" s="291"/>
      <c r="C42" s="292"/>
      <c r="D42" s="293" t="s">
        <v>148</v>
      </c>
      <c r="E42" s="277">
        <v>0</v>
      </c>
      <c r="F42" s="277">
        <v>0</v>
      </c>
      <c r="G42" s="277">
        <v>0</v>
      </c>
      <c r="H42" s="294">
        <f t="shared" si="28"/>
        <v>0</v>
      </c>
      <c r="I42" s="294">
        <v>0</v>
      </c>
      <c r="J42" s="295">
        <f t="shared" si="29"/>
        <v>0</v>
      </c>
      <c r="K42" s="296">
        <v>50</v>
      </c>
      <c r="L42" s="297">
        <f t="shared" si="0"/>
        <v>0</v>
      </c>
      <c r="M42" s="296">
        <f t="shared" si="4"/>
        <v>50</v>
      </c>
      <c r="N42" s="298">
        <f t="shared" si="1"/>
        <v>0</v>
      </c>
      <c r="O42" s="386" t="str">
        <f t="shared" si="30"/>
        <v>NO</v>
      </c>
      <c r="P42" s="284"/>
      <c r="Q42" s="253"/>
      <c r="R42" s="300">
        <v>55</v>
      </c>
      <c r="S42" s="297">
        <f t="shared" si="5"/>
        <v>0</v>
      </c>
      <c r="T42" s="296">
        <f t="shared" si="6"/>
        <v>55</v>
      </c>
      <c r="U42" s="298">
        <f t="shared" si="9"/>
        <v>0</v>
      </c>
      <c r="V42" s="299" t="str">
        <f t="shared" si="7"/>
        <v>NO</v>
      </c>
    </row>
    <row r="43" spans="1:22" x14ac:dyDescent="0.25">
      <c r="A43" s="274">
        <v>9</v>
      </c>
      <c r="B43" s="275" t="str">
        <f>VLOOKUP($A:$A,Inventory!$A:$C,2,FALSE)</f>
        <v>GHOSRX203401BK</v>
      </c>
      <c r="C43" s="275" t="str">
        <f>VLOOKUP($A:$A,Inventory!$A:$C,3,FALSE)</f>
        <v>PULLOVER HOODY SKELETON</v>
      </c>
      <c r="D43" s="276" t="s">
        <v>120</v>
      </c>
      <c r="E43" s="277">
        <v>0</v>
      </c>
      <c r="F43" s="277">
        <v>0</v>
      </c>
      <c r="G43" s="277">
        <v>14.19</v>
      </c>
      <c r="H43" s="278">
        <f>SUM(E43:G43)</f>
        <v>14.19</v>
      </c>
      <c r="I43" s="278">
        <v>0</v>
      </c>
      <c r="J43" s="279">
        <f>SUM(H43:I43)</f>
        <v>14.19</v>
      </c>
      <c r="K43" s="280">
        <v>80</v>
      </c>
      <c r="L43" s="281">
        <f t="shared" si="0"/>
        <v>0</v>
      </c>
      <c r="M43" s="280">
        <f t="shared" si="4"/>
        <v>80</v>
      </c>
      <c r="N43" s="282">
        <f t="shared" si="1"/>
        <v>0.177375</v>
      </c>
      <c r="O43" s="385" t="str">
        <f>IF(N43&gt;$C$8,"YES","NO")</f>
        <v>NO</v>
      </c>
      <c r="P43" s="284"/>
      <c r="Q43" s="253"/>
      <c r="R43" s="301">
        <v>55</v>
      </c>
      <c r="S43" s="281">
        <f t="shared" si="5"/>
        <v>0</v>
      </c>
      <c r="T43" s="280">
        <f t="shared" si="6"/>
        <v>55</v>
      </c>
      <c r="U43" s="282">
        <f t="shared" si="9"/>
        <v>0.25800000000000001</v>
      </c>
      <c r="V43" s="283" t="str">
        <f t="shared" si="7"/>
        <v>YES</v>
      </c>
    </row>
    <row r="44" spans="1:22" x14ac:dyDescent="0.25">
      <c r="A44" s="290"/>
      <c r="B44" s="291"/>
      <c r="C44" s="292"/>
      <c r="D44" s="293" t="s">
        <v>146</v>
      </c>
      <c r="E44" s="277">
        <v>0</v>
      </c>
      <c r="F44" s="277">
        <v>0</v>
      </c>
      <c r="G44" s="277">
        <v>14.19</v>
      </c>
      <c r="H44" s="294">
        <f t="shared" ref="H44:H46" si="31">SUM(E44:G44)</f>
        <v>14.19</v>
      </c>
      <c r="I44" s="294">
        <v>0</v>
      </c>
      <c r="J44" s="295">
        <f t="shared" ref="J44:J46" si="32">SUM(H44:I44)</f>
        <v>14.19</v>
      </c>
      <c r="K44" s="296">
        <v>80</v>
      </c>
      <c r="L44" s="297">
        <f t="shared" si="0"/>
        <v>0</v>
      </c>
      <c r="M44" s="296">
        <f t="shared" si="4"/>
        <v>80</v>
      </c>
      <c r="N44" s="298">
        <f t="shared" si="1"/>
        <v>0.177375</v>
      </c>
      <c r="O44" s="386" t="str">
        <f>IF(N44&gt;$C$8,"YES","NO")</f>
        <v>NO</v>
      </c>
      <c r="P44" s="284"/>
      <c r="Q44" s="253"/>
      <c r="R44" s="300">
        <v>55</v>
      </c>
      <c r="S44" s="297">
        <f t="shared" si="5"/>
        <v>0</v>
      </c>
      <c r="T44" s="296">
        <f t="shared" si="6"/>
        <v>55</v>
      </c>
      <c r="U44" s="298">
        <f t="shared" si="9"/>
        <v>0.25800000000000001</v>
      </c>
      <c r="V44" s="299" t="str">
        <f t="shared" si="7"/>
        <v>YES</v>
      </c>
    </row>
    <row r="45" spans="1:22" x14ac:dyDescent="0.25">
      <c r="A45" s="290"/>
      <c r="B45" s="291"/>
      <c r="C45" s="292"/>
      <c r="D45" s="293" t="s">
        <v>147</v>
      </c>
      <c r="E45" s="277">
        <v>0</v>
      </c>
      <c r="F45" s="277">
        <v>0</v>
      </c>
      <c r="G45" s="277">
        <v>15.75</v>
      </c>
      <c r="H45" s="294">
        <f t="shared" si="31"/>
        <v>15.75</v>
      </c>
      <c r="I45" s="294">
        <v>0</v>
      </c>
      <c r="J45" s="295">
        <f t="shared" si="32"/>
        <v>15.75</v>
      </c>
      <c r="K45" s="296">
        <v>80</v>
      </c>
      <c r="L45" s="297">
        <f t="shared" si="0"/>
        <v>0</v>
      </c>
      <c r="M45" s="296">
        <f t="shared" si="4"/>
        <v>80</v>
      </c>
      <c r="N45" s="298">
        <f t="shared" si="1"/>
        <v>0.19687499999999999</v>
      </c>
      <c r="O45" s="386" t="str">
        <f t="shared" ref="O45:O46" si="33">IF(N45&gt;$C$8,"YES","NO")</f>
        <v>NO</v>
      </c>
      <c r="P45" s="284"/>
      <c r="Q45" s="253"/>
      <c r="R45" s="300">
        <v>55</v>
      </c>
      <c r="S45" s="297">
        <f t="shared" si="5"/>
        <v>0</v>
      </c>
      <c r="T45" s="296">
        <f t="shared" si="6"/>
        <v>55</v>
      </c>
      <c r="U45" s="298">
        <f t="shared" si="9"/>
        <v>0.28636363636363638</v>
      </c>
      <c r="V45" s="299" t="str">
        <f t="shared" si="7"/>
        <v>YES</v>
      </c>
    </row>
    <row r="46" spans="1:22" hidden="1" x14ac:dyDescent="0.25">
      <c r="A46" s="290"/>
      <c r="B46" s="291"/>
      <c r="C46" s="292"/>
      <c r="D46" s="293" t="s">
        <v>148</v>
      </c>
      <c r="E46" s="277">
        <v>0</v>
      </c>
      <c r="F46" s="277">
        <v>0</v>
      </c>
      <c r="G46" s="277">
        <v>0</v>
      </c>
      <c r="H46" s="294">
        <f t="shared" si="31"/>
        <v>0</v>
      </c>
      <c r="I46" s="294">
        <v>0</v>
      </c>
      <c r="J46" s="295">
        <f t="shared" si="32"/>
        <v>0</v>
      </c>
      <c r="K46" s="296">
        <v>50</v>
      </c>
      <c r="L46" s="297">
        <f t="shared" si="0"/>
        <v>0</v>
      </c>
      <c r="M46" s="296">
        <f t="shared" si="4"/>
        <v>50</v>
      </c>
      <c r="N46" s="298">
        <f t="shared" si="1"/>
        <v>0</v>
      </c>
      <c r="O46" s="386" t="str">
        <f t="shared" si="33"/>
        <v>NO</v>
      </c>
      <c r="P46" s="284"/>
      <c r="Q46" s="253"/>
      <c r="R46" s="300">
        <v>55</v>
      </c>
      <c r="S46" s="297">
        <f t="shared" si="5"/>
        <v>0</v>
      </c>
      <c r="T46" s="296">
        <f t="shared" si="6"/>
        <v>55</v>
      </c>
      <c r="U46" s="298">
        <f t="shared" si="9"/>
        <v>0</v>
      </c>
      <c r="V46" s="299" t="str">
        <f t="shared" si="7"/>
        <v>NO</v>
      </c>
    </row>
    <row r="47" spans="1:22" x14ac:dyDescent="0.25">
      <c r="A47" s="274">
        <v>10</v>
      </c>
      <c r="B47" s="275" t="str">
        <f>VLOOKUP($A:$A,Inventory!$A:$C,2,FALSE)</f>
        <v>GHOSRX203275BK</v>
      </c>
      <c r="C47" s="275" t="str">
        <f>VLOOKUP($A:$A,Inventory!$A:$C,3,FALSE)</f>
        <v>SHORTS BLACK/ WHT PAPA V COSTUME CLAWS</v>
      </c>
      <c r="D47" s="276" t="s">
        <v>120</v>
      </c>
      <c r="E47" s="277">
        <v>5.5</v>
      </c>
      <c r="F47" s="277">
        <v>0</v>
      </c>
      <c r="G47" s="277">
        <v>0</v>
      </c>
      <c r="H47" s="278">
        <f>SUM(E47:G47)</f>
        <v>5.5</v>
      </c>
      <c r="I47" s="278">
        <v>0</v>
      </c>
      <c r="J47" s="279">
        <f>SUM(H47:I47)</f>
        <v>5.5</v>
      </c>
      <c r="K47" s="280">
        <v>45</v>
      </c>
      <c r="L47" s="281">
        <f t="shared" si="0"/>
        <v>0</v>
      </c>
      <c r="M47" s="280">
        <f t="shared" si="4"/>
        <v>45</v>
      </c>
      <c r="N47" s="282">
        <f t="shared" si="1"/>
        <v>0.12222222222222222</v>
      </c>
      <c r="O47" s="385" t="str">
        <f>IF(N47&gt;$C$8,"YES","NO")</f>
        <v>NO</v>
      </c>
      <c r="P47" s="284"/>
      <c r="Q47" s="253"/>
      <c r="R47" s="301">
        <v>55</v>
      </c>
      <c r="S47" s="281">
        <f t="shared" si="5"/>
        <v>0</v>
      </c>
      <c r="T47" s="280">
        <f t="shared" si="6"/>
        <v>55</v>
      </c>
      <c r="U47" s="282">
        <f t="shared" si="9"/>
        <v>0.1</v>
      </c>
      <c r="V47" s="283" t="str">
        <f t="shared" si="7"/>
        <v>NO</v>
      </c>
    </row>
    <row r="48" spans="1:22" x14ac:dyDescent="0.25">
      <c r="A48" s="290"/>
      <c r="B48" s="291"/>
      <c r="C48" s="292"/>
      <c r="D48" s="293" t="s">
        <v>146</v>
      </c>
      <c r="E48" s="277">
        <v>5.5</v>
      </c>
      <c r="F48" s="277">
        <v>0</v>
      </c>
      <c r="G48" s="277">
        <v>0</v>
      </c>
      <c r="H48" s="294">
        <f t="shared" ref="H48:H50" si="34">SUM(E48:G48)</f>
        <v>5.5</v>
      </c>
      <c r="I48" s="294">
        <v>0</v>
      </c>
      <c r="J48" s="295">
        <f t="shared" ref="J48:J50" si="35">SUM(H48:I48)</f>
        <v>5.5</v>
      </c>
      <c r="K48" s="296">
        <v>45</v>
      </c>
      <c r="L48" s="297">
        <f t="shared" si="0"/>
        <v>0</v>
      </c>
      <c r="M48" s="296">
        <f t="shared" si="4"/>
        <v>45</v>
      </c>
      <c r="N48" s="298">
        <f t="shared" si="1"/>
        <v>0.12222222222222222</v>
      </c>
      <c r="O48" s="386" t="str">
        <f>IF(N48&gt;$C$8,"YES","NO")</f>
        <v>NO</v>
      </c>
      <c r="P48" s="284"/>
      <c r="Q48" s="253"/>
      <c r="R48" s="300">
        <v>55</v>
      </c>
      <c r="S48" s="297">
        <f t="shared" si="5"/>
        <v>0</v>
      </c>
      <c r="T48" s="296">
        <f t="shared" si="6"/>
        <v>55</v>
      </c>
      <c r="U48" s="298">
        <f t="shared" si="9"/>
        <v>0.1</v>
      </c>
      <c r="V48" s="299" t="str">
        <f t="shared" si="7"/>
        <v>NO</v>
      </c>
    </row>
    <row r="49" spans="1:22" hidden="1" x14ac:dyDescent="0.25">
      <c r="A49" s="290"/>
      <c r="B49" s="291"/>
      <c r="C49" s="292"/>
      <c r="D49" s="293" t="s">
        <v>147</v>
      </c>
      <c r="E49" s="277">
        <v>0</v>
      </c>
      <c r="F49" s="277">
        <v>0</v>
      </c>
      <c r="G49" s="277">
        <v>0</v>
      </c>
      <c r="H49" s="294">
        <f t="shared" si="34"/>
        <v>0</v>
      </c>
      <c r="I49" s="294">
        <v>0</v>
      </c>
      <c r="J49" s="295">
        <f t="shared" si="35"/>
        <v>0</v>
      </c>
      <c r="K49" s="296">
        <v>50</v>
      </c>
      <c r="L49" s="297">
        <f t="shared" si="0"/>
        <v>0</v>
      </c>
      <c r="M49" s="296">
        <f t="shared" si="4"/>
        <v>50</v>
      </c>
      <c r="N49" s="298">
        <f t="shared" si="1"/>
        <v>0</v>
      </c>
      <c r="O49" s="386" t="str">
        <f t="shared" ref="O49:O50" si="36">IF(N49&gt;$C$8,"YES","NO")</f>
        <v>NO</v>
      </c>
      <c r="P49" s="284"/>
      <c r="Q49" s="253"/>
      <c r="R49" s="300">
        <v>55</v>
      </c>
      <c r="S49" s="297">
        <f t="shared" si="5"/>
        <v>0</v>
      </c>
      <c r="T49" s="296">
        <f t="shared" si="6"/>
        <v>55</v>
      </c>
      <c r="U49" s="298">
        <f t="shared" si="9"/>
        <v>0</v>
      </c>
      <c r="V49" s="299" t="str">
        <f t="shared" si="7"/>
        <v>NO</v>
      </c>
    </row>
    <row r="50" spans="1:22" hidden="1" x14ac:dyDescent="0.25">
      <c r="A50" s="290"/>
      <c r="B50" s="291"/>
      <c r="C50" s="292"/>
      <c r="D50" s="293" t="s">
        <v>148</v>
      </c>
      <c r="E50" s="277">
        <v>0</v>
      </c>
      <c r="F50" s="277">
        <v>0</v>
      </c>
      <c r="G50" s="277">
        <v>0</v>
      </c>
      <c r="H50" s="294">
        <f t="shared" si="34"/>
        <v>0</v>
      </c>
      <c r="I50" s="294">
        <v>0</v>
      </c>
      <c r="J50" s="295">
        <f t="shared" si="35"/>
        <v>0</v>
      </c>
      <c r="K50" s="296">
        <v>50</v>
      </c>
      <c r="L50" s="297">
        <f t="shared" si="0"/>
        <v>0</v>
      </c>
      <c r="M50" s="296">
        <f t="shared" si="4"/>
        <v>50</v>
      </c>
      <c r="N50" s="298">
        <f t="shared" si="1"/>
        <v>0</v>
      </c>
      <c r="O50" s="386" t="str">
        <f t="shared" si="36"/>
        <v>NO</v>
      </c>
      <c r="P50" s="284"/>
      <c r="Q50" s="253"/>
      <c r="R50" s="300">
        <v>55</v>
      </c>
      <c r="S50" s="297">
        <f t="shared" si="5"/>
        <v>0</v>
      </c>
      <c r="T50" s="296">
        <f t="shared" si="6"/>
        <v>55</v>
      </c>
      <c r="U50" s="298">
        <f t="shared" si="9"/>
        <v>0</v>
      </c>
      <c r="V50" s="299" t="str">
        <f t="shared" si="7"/>
        <v>NO</v>
      </c>
    </row>
    <row r="51" spans="1:22" x14ac:dyDescent="0.25">
      <c r="A51" s="274">
        <v>11</v>
      </c>
      <c r="B51" s="275" t="str">
        <f>VLOOKUP($A:$A,Inventory!$A:$C,2,FALSE)</f>
        <v>GHOSRX103510OT</v>
      </c>
      <c r="C51" s="275" t="str">
        <f>VLOOKUP($A:$A,Inventory!$A:$C,3,FALSE)</f>
        <v>TIE DYE T TOP HAT</v>
      </c>
      <c r="D51" s="276" t="s">
        <v>120</v>
      </c>
      <c r="E51" s="277">
        <v>0</v>
      </c>
      <c r="F51" s="277">
        <v>0</v>
      </c>
      <c r="G51" s="277">
        <v>12.15</v>
      </c>
      <c r="H51" s="278">
        <f>SUM(E51:G51)</f>
        <v>12.15</v>
      </c>
      <c r="I51" s="278">
        <v>0</v>
      </c>
      <c r="J51" s="279">
        <f>SUM(H51:I51)</f>
        <v>12.15</v>
      </c>
      <c r="K51" s="280">
        <v>60</v>
      </c>
      <c r="L51" s="281">
        <f t="shared" si="0"/>
        <v>0</v>
      </c>
      <c r="M51" s="280">
        <f t="shared" si="4"/>
        <v>60</v>
      </c>
      <c r="N51" s="282">
        <f t="shared" si="1"/>
        <v>0.20250000000000001</v>
      </c>
      <c r="O51" s="385" t="str">
        <f>IF(N51&gt;$C$8,"YES","NO")</f>
        <v>YES</v>
      </c>
      <c r="P51" s="284"/>
      <c r="Q51" s="253"/>
      <c r="R51" s="301">
        <v>55</v>
      </c>
      <c r="S51" s="281">
        <f t="shared" si="5"/>
        <v>0</v>
      </c>
      <c r="T51" s="280">
        <f t="shared" si="6"/>
        <v>55</v>
      </c>
      <c r="U51" s="282">
        <f t="shared" si="9"/>
        <v>0.22090909090909092</v>
      </c>
      <c r="V51" s="283" t="str">
        <f t="shared" si="7"/>
        <v>YES</v>
      </c>
    </row>
    <row r="52" spans="1:22" x14ac:dyDescent="0.25">
      <c r="A52" s="290"/>
      <c r="B52" s="291"/>
      <c r="C52" s="292"/>
      <c r="D52" s="293" t="s">
        <v>146</v>
      </c>
      <c r="E52" s="277">
        <v>0</v>
      </c>
      <c r="F52" s="277">
        <v>0</v>
      </c>
      <c r="G52" s="277">
        <v>12.15</v>
      </c>
      <c r="H52" s="294">
        <f t="shared" ref="H52:H54" si="37">SUM(E52:G52)</f>
        <v>12.15</v>
      </c>
      <c r="I52" s="294">
        <v>0</v>
      </c>
      <c r="J52" s="295">
        <f t="shared" ref="J52:J54" si="38">SUM(H52:I52)</f>
        <v>12.15</v>
      </c>
      <c r="K52" s="296">
        <v>60</v>
      </c>
      <c r="L52" s="297">
        <f t="shared" si="0"/>
        <v>0</v>
      </c>
      <c r="M52" s="296">
        <f t="shared" si="4"/>
        <v>60</v>
      </c>
      <c r="N52" s="298">
        <f t="shared" si="1"/>
        <v>0.20250000000000001</v>
      </c>
      <c r="O52" s="386" t="str">
        <f>IF(N52&gt;$C$8,"YES","NO")</f>
        <v>YES</v>
      </c>
      <c r="P52" s="284"/>
      <c r="Q52" s="253"/>
      <c r="R52" s="300">
        <v>55</v>
      </c>
      <c r="S52" s="297">
        <f t="shared" si="5"/>
        <v>0</v>
      </c>
      <c r="T52" s="296">
        <f t="shared" si="6"/>
        <v>55</v>
      </c>
      <c r="U52" s="298">
        <f t="shared" si="9"/>
        <v>0.22090909090909092</v>
      </c>
      <c r="V52" s="299" t="str">
        <f t="shared" si="7"/>
        <v>YES</v>
      </c>
    </row>
    <row r="53" spans="1:22" hidden="1" x14ac:dyDescent="0.25">
      <c r="A53" s="290"/>
      <c r="B53" s="291"/>
      <c r="C53" s="292"/>
      <c r="D53" s="293" t="s">
        <v>147</v>
      </c>
      <c r="E53" s="277">
        <v>0</v>
      </c>
      <c r="F53" s="277">
        <v>0</v>
      </c>
      <c r="G53" s="277">
        <v>0</v>
      </c>
      <c r="H53" s="294">
        <f t="shared" si="37"/>
        <v>0</v>
      </c>
      <c r="I53" s="294">
        <v>0</v>
      </c>
      <c r="J53" s="295">
        <f t="shared" si="38"/>
        <v>0</v>
      </c>
      <c r="K53" s="296">
        <v>50</v>
      </c>
      <c r="L53" s="297">
        <f t="shared" si="0"/>
        <v>0</v>
      </c>
      <c r="M53" s="296">
        <f t="shared" si="4"/>
        <v>50</v>
      </c>
      <c r="N53" s="298">
        <f t="shared" si="1"/>
        <v>0</v>
      </c>
      <c r="O53" s="386" t="str">
        <f t="shared" ref="O53:O54" si="39">IF(N53&gt;$C$8,"YES","NO")</f>
        <v>NO</v>
      </c>
      <c r="P53" s="284"/>
      <c r="Q53" s="253"/>
      <c r="R53" s="300">
        <v>55</v>
      </c>
      <c r="S53" s="297">
        <f t="shared" si="5"/>
        <v>0</v>
      </c>
      <c r="T53" s="296">
        <f t="shared" si="6"/>
        <v>55</v>
      </c>
      <c r="U53" s="298">
        <f t="shared" si="9"/>
        <v>0</v>
      </c>
      <c r="V53" s="299" t="str">
        <f t="shared" si="7"/>
        <v>NO</v>
      </c>
    </row>
    <row r="54" spans="1:22" hidden="1" x14ac:dyDescent="0.25">
      <c r="A54" s="290"/>
      <c r="B54" s="291"/>
      <c r="C54" s="292"/>
      <c r="D54" s="293" t="s">
        <v>148</v>
      </c>
      <c r="E54" s="277">
        <v>0</v>
      </c>
      <c r="F54" s="277">
        <v>0</v>
      </c>
      <c r="G54" s="277">
        <v>0</v>
      </c>
      <c r="H54" s="294">
        <f t="shared" si="37"/>
        <v>0</v>
      </c>
      <c r="I54" s="294">
        <v>0</v>
      </c>
      <c r="J54" s="295">
        <f t="shared" si="38"/>
        <v>0</v>
      </c>
      <c r="K54" s="296">
        <v>50</v>
      </c>
      <c r="L54" s="297">
        <f t="shared" si="0"/>
        <v>0</v>
      </c>
      <c r="M54" s="296">
        <f t="shared" si="4"/>
        <v>50</v>
      </c>
      <c r="N54" s="298">
        <f t="shared" si="1"/>
        <v>0</v>
      </c>
      <c r="O54" s="386" t="str">
        <f t="shared" si="39"/>
        <v>NO</v>
      </c>
      <c r="P54" s="284"/>
      <c r="Q54" s="253"/>
      <c r="R54" s="300">
        <v>55</v>
      </c>
      <c r="S54" s="297">
        <f t="shared" si="5"/>
        <v>0</v>
      </c>
      <c r="T54" s="296">
        <f t="shared" si="6"/>
        <v>55</v>
      </c>
      <c r="U54" s="298">
        <f t="shared" si="9"/>
        <v>0</v>
      </c>
      <c r="V54" s="299" t="str">
        <f t="shared" si="7"/>
        <v>NO</v>
      </c>
    </row>
    <row r="55" spans="1:22" x14ac:dyDescent="0.25">
      <c r="A55" s="274">
        <v>12</v>
      </c>
      <c r="B55" s="275" t="str">
        <f>VLOOKUP($A:$A,Inventory!$A:$C,2,FALSE)</f>
        <v>GHOSRX103437OT</v>
      </c>
      <c r="C55" s="275" t="str">
        <f>VLOOKUP($A:$A,Inventory!$A:$C,3,FALSE)</f>
        <v>CRYSTAL WASHED T AT THE GATES</v>
      </c>
      <c r="D55" s="276" t="s">
        <v>120</v>
      </c>
      <c r="E55" s="277">
        <v>0</v>
      </c>
      <c r="F55" s="277">
        <v>0</v>
      </c>
      <c r="G55" s="277">
        <v>8.7100000000000009</v>
      </c>
      <c r="H55" s="278">
        <f>SUM(E55:G55)</f>
        <v>8.7100000000000009</v>
      </c>
      <c r="I55" s="278">
        <v>0</v>
      </c>
      <c r="J55" s="279">
        <f>SUM(H55:I55)</f>
        <v>8.7100000000000009</v>
      </c>
      <c r="K55" s="280">
        <v>60</v>
      </c>
      <c r="L55" s="281">
        <f t="shared" si="0"/>
        <v>0</v>
      </c>
      <c r="M55" s="280">
        <f t="shared" si="4"/>
        <v>60</v>
      </c>
      <c r="N55" s="282">
        <f t="shared" si="1"/>
        <v>0.14516666666666669</v>
      </c>
      <c r="O55" s="385" t="str">
        <f>IF(N55&gt;$C$8,"YES","NO")</f>
        <v>NO</v>
      </c>
      <c r="P55" s="284"/>
      <c r="Q55" s="253"/>
      <c r="R55" s="301">
        <v>55</v>
      </c>
      <c r="S55" s="281">
        <f t="shared" si="5"/>
        <v>0</v>
      </c>
      <c r="T55" s="280">
        <f t="shared" si="6"/>
        <v>55</v>
      </c>
      <c r="U55" s="282">
        <f t="shared" si="9"/>
        <v>0.15836363636363637</v>
      </c>
      <c r="V55" s="283" t="str">
        <f t="shared" si="7"/>
        <v>NO</v>
      </c>
    </row>
    <row r="56" spans="1:22" x14ac:dyDescent="0.25">
      <c r="A56" s="290"/>
      <c r="B56" s="291"/>
      <c r="C56" s="292"/>
      <c r="D56" s="293" t="s">
        <v>146</v>
      </c>
      <c r="E56" s="277">
        <v>0</v>
      </c>
      <c r="F56" s="277">
        <v>0</v>
      </c>
      <c r="G56" s="277">
        <v>11.57</v>
      </c>
      <c r="H56" s="294">
        <f t="shared" ref="H56:H58" si="40">SUM(E56:G56)</f>
        <v>11.57</v>
      </c>
      <c r="I56" s="294">
        <v>0</v>
      </c>
      <c r="J56" s="295">
        <f t="shared" ref="J56:J58" si="41">SUM(H56:I56)</f>
        <v>11.57</v>
      </c>
      <c r="K56" s="296">
        <v>60</v>
      </c>
      <c r="L56" s="297">
        <f t="shared" si="0"/>
        <v>0</v>
      </c>
      <c r="M56" s="296">
        <f t="shared" si="4"/>
        <v>60</v>
      </c>
      <c r="N56" s="298">
        <f t="shared" si="1"/>
        <v>0.19283333333333333</v>
      </c>
      <c r="O56" s="386" t="str">
        <f>IF(N56&gt;$C$8,"YES","NO")</f>
        <v>NO</v>
      </c>
      <c r="P56" s="284"/>
      <c r="Q56" s="253"/>
      <c r="R56" s="300">
        <v>55</v>
      </c>
      <c r="S56" s="297">
        <f t="shared" si="5"/>
        <v>0</v>
      </c>
      <c r="T56" s="296">
        <f t="shared" si="6"/>
        <v>55</v>
      </c>
      <c r="U56" s="298">
        <f t="shared" si="9"/>
        <v>0.21036363636363636</v>
      </c>
      <c r="V56" s="299" t="str">
        <f t="shared" si="7"/>
        <v>YES</v>
      </c>
    </row>
    <row r="57" spans="1:22" x14ac:dyDescent="0.25">
      <c r="A57" s="290"/>
      <c r="B57" s="291"/>
      <c r="C57" s="292"/>
      <c r="D57" s="293" t="s">
        <v>147</v>
      </c>
      <c r="E57" s="277">
        <v>0</v>
      </c>
      <c r="F57" s="277">
        <v>0</v>
      </c>
      <c r="G57" s="277">
        <v>11.68</v>
      </c>
      <c r="H57" s="294">
        <f t="shared" si="40"/>
        <v>11.68</v>
      </c>
      <c r="I57" s="294">
        <v>0</v>
      </c>
      <c r="J57" s="295">
        <f t="shared" si="41"/>
        <v>11.68</v>
      </c>
      <c r="K57" s="296">
        <v>60</v>
      </c>
      <c r="L57" s="297">
        <f t="shared" si="0"/>
        <v>0</v>
      </c>
      <c r="M57" s="296">
        <f t="shared" si="4"/>
        <v>60</v>
      </c>
      <c r="N57" s="298">
        <f t="shared" si="1"/>
        <v>0.19466666666666665</v>
      </c>
      <c r="O57" s="386" t="str">
        <f t="shared" ref="O57:O58" si="42">IF(N57&gt;$C$8,"YES","NO")</f>
        <v>NO</v>
      </c>
      <c r="P57" s="284"/>
      <c r="Q57" s="253"/>
      <c r="R57" s="300">
        <v>55</v>
      </c>
      <c r="S57" s="297">
        <f t="shared" si="5"/>
        <v>0</v>
      </c>
      <c r="T57" s="296">
        <f t="shared" si="6"/>
        <v>55</v>
      </c>
      <c r="U57" s="298">
        <f t="shared" si="9"/>
        <v>0.21236363636363637</v>
      </c>
      <c r="V57" s="299" t="str">
        <f t="shared" si="7"/>
        <v>YES</v>
      </c>
    </row>
    <row r="58" spans="1:22" hidden="1" x14ac:dyDescent="0.25">
      <c r="A58" s="290"/>
      <c r="B58" s="291"/>
      <c r="C58" s="292"/>
      <c r="D58" s="293" t="s">
        <v>148</v>
      </c>
      <c r="E58" s="277">
        <v>0</v>
      </c>
      <c r="F58" s="277">
        <v>0</v>
      </c>
      <c r="G58" s="277">
        <v>0</v>
      </c>
      <c r="H58" s="294">
        <f t="shared" si="40"/>
        <v>0</v>
      </c>
      <c r="I58" s="294">
        <v>0</v>
      </c>
      <c r="J58" s="295">
        <f t="shared" si="41"/>
        <v>0</v>
      </c>
      <c r="K58" s="296">
        <v>50</v>
      </c>
      <c r="L58" s="297">
        <f t="shared" si="0"/>
        <v>0</v>
      </c>
      <c r="M58" s="296">
        <f t="shared" si="4"/>
        <v>50</v>
      </c>
      <c r="N58" s="298">
        <f t="shared" si="1"/>
        <v>0</v>
      </c>
      <c r="O58" s="386" t="str">
        <f t="shared" si="42"/>
        <v>NO</v>
      </c>
      <c r="P58" s="284"/>
      <c r="Q58" s="253"/>
      <c r="R58" s="300">
        <v>55</v>
      </c>
      <c r="S58" s="297">
        <f t="shared" si="5"/>
        <v>0</v>
      </c>
      <c r="T58" s="296">
        <f t="shared" si="6"/>
        <v>55</v>
      </c>
      <c r="U58" s="298">
        <f t="shared" si="9"/>
        <v>0</v>
      </c>
      <c r="V58" s="299" t="str">
        <f t="shared" si="7"/>
        <v>NO</v>
      </c>
    </row>
    <row r="59" spans="1:22" x14ac:dyDescent="0.25">
      <c r="A59" s="274">
        <v>13</v>
      </c>
      <c r="B59" s="275" t="str">
        <f>VLOOKUP($A:$A,Inventory!$A:$C,2,FALSE)</f>
        <v>GHOSRX203738BL</v>
      </c>
      <c r="C59" s="275" t="str">
        <f>VLOOKUP($A:$A,Inventory!$A:$C,3,FALSE)</f>
        <v>OILWASHED NAVY BLUE T COME TOGETHER</v>
      </c>
      <c r="D59" s="276" t="s">
        <v>120</v>
      </c>
      <c r="E59" s="277">
        <v>0</v>
      </c>
      <c r="F59" s="277">
        <v>0</v>
      </c>
      <c r="G59" s="277">
        <v>11.15</v>
      </c>
      <c r="H59" s="278">
        <f>SUM(E59:G59)</f>
        <v>11.15</v>
      </c>
      <c r="I59" s="278">
        <v>0</v>
      </c>
      <c r="J59" s="279">
        <f>SUM(H59:I59)</f>
        <v>11.15</v>
      </c>
      <c r="K59" s="280">
        <v>60</v>
      </c>
      <c r="L59" s="281">
        <f t="shared" si="0"/>
        <v>0</v>
      </c>
      <c r="M59" s="280">
        <f t="shared" ref="M59:M74" si="43">K59-IF(K59&lt;&gt;0,K59-(K59/(1+L59)),0)</f>
        <v>60</v>
      </c>
      <c r="N59" s="282">
        <f t="shared" ref="N59:N74" si="44">J59/M59</f>
        <v>0.18583333333333335</v>
      </c>
      <c r="O59" s="385" t="str">
        <f>IF(N59&gt;$C$8,"YES","NO")</f>
        <v>NO</v>
      </c>
      <c r="P59" s="284"/>
      <c r="Q59" s="253"/>
      <c r="R59" s="301">
        <v>55</v>
      </c>
      <c r="S59" s="281">
        <f t="shared" si="5"/>
        <v>0</v>
      </c>
      <c r="T59" s="280">
        <f t="shared" ref="T59:T74" si="45">R59-IF(R59&lt;&gt;0,R59-(R59/(1+S59)),0)</f>
        <v>55</v>
      </c>
      <c r="U59" s="282">
        <f t="shared" ref="U59:U74" si="46">J59/T59</f>
        <v>0.20272727272727273</v>
      </c>
      <c r="V59" s="283" t="str">
        <f t="shared" ref="V59:V74" si="47">IF(U59&gt;$C$8,"YES","NO")</f>
        <v>YES</v>
      </c>
    </row>
    <row r="60" spans="1:22" x14ac:dyDescent="0.25">
      <c r="A60" s="290"/>
      <c r="B60" s="291"/>
      <c r="C60" s="292"/>
      <c r="D60" s="293" t="s">
        <v>146</v>
      </c>
      <c r="E60" s="277">
        <v>0</v>
      </c>
      <c r="F60" s="277">
        <v>0</v>
      </c>
      <c r="G60" s="277">
        <v>14.18</v>
      </c>
      <c r="H60" s="294">
        <f t="shared" ref="H60:H62" si="48">SUM(E60:G60)</f>
        <v>14.18</v>
      </c>
      <c r="I60" s="294">
        <v>0</v>
      </c>
      <c r="J60" s="295">
        <f t="shared" ref="J60:J62" si="49">SUM(H60:I60)</f>
        <v>14.18</v>
      </c>
      <c r="K60" s="296">
        <v>60</v>
      </c>
      <c r="L60" s="297">
        <f t="shared" si="0"/>
        <v>0</v>
      </c>
      <c r="M60" s="296">
        <f t="shared" si="43"/>
        <v>60</v>
      </c>
      <c r="N60" s="298">
        <f t="shared" si="44"/>
        <v>0.23633333333333334</v>
      </c>
      <c r="O60" s="386" t="str">
        <f>IF(N60&gt;$C$8,"YES","NO")</f>
        <v>YES</v>
      </c>
      <c r="P60" s="284"/>
      <c r="Q60" s="253"/>
      <c r="R60" s="300">
        <v>55</v>
      </c>
      <c r="S60" s="297">
        <f t="shared" si="5"/>
        <v>0</v>
      </c>
      <c r="T60" s="296">
        <f t="shared" si="45"/>
        <v>55</v>
      </c>
      <c r="U60" s="298">
        <f t="shared" si="46"/>
        <v>0.25781818181818184</v>
      </c>
      <c r="V60" s="299" t="str">
        <f t="shared" si="47"/>
        <v>YES</v>
      </c>
    </row>
    <row r="61" spans="1:22" x14ac:dyDescent="0.25">
      <c r="A61" s="290"/>
      <c r="B61" s="291"/>
      <c r="C61" s="292"/>
      <c r="D61" s="293" t="s">
        <v>147</v>
      </c>
      <c r="E61" s="277">
        <v>0</v>
      </c>
      <c r="F61" s="277">
        <v>0</v>
      </c>
      <c r="G61" s="277">
        <v>14.57</v>
      </c>
      <c r="H61" s="294">
        <f t="shared" si="48"/>
        <v>14.57</v>
      </c>
      <c r="I61" s="294">
        <v>0</v>
      </c>
      <c r="J61" s="295">
        <f t="shared" si="49"/>
        <v>14.57</v>
      </c>
      <c r="K61" s="296">
        <v>60</v>
      </c>
      <c r="L61" s="297">
        <f t="shared" si="0"/>
        <v>0</v>
      </c>
      <c r="M61" s="296">
        <f t="shared" si="43"/>
        <v>60</v>
      </c>
      <c r="N61" s="298">
        <f t="shared" si="44"/>
        <v>0.24283333333333335</v>
      </c>
      <c r="O61" s="386" t="str">
        <f t="shared" ref="O61:O62" si="50">IF(N61&gt;$C$8,"YES","NO")</f>
        <v>YES</v>
      </c>
      <c r="P61" s="284"/>
      <c r="Q61" s="253"/>
      <c r="R61" s="300">
        <v>55</v>
      </c>
      <c r="S61" s="297">
        <f t="shared" si="5"/>
        <v>0</v>
      </c>
      <c r="T61" s="296">
        <f t="shared" si="45"/>
        <v>55</v>
      </c>
      <c r="U61" s="298">
        <f t="shared" si="46"/>
        <v>0.26490909090909093</v>
      </c>
      <c r="V61" s="299" t="str">
        <f t="shared" si="47"/>
        <v>YES</v>
      </c>
    </row>
    <row r="62" spans="1:22" hidden="1" x14ac:dyDescent="0.25">
      <c r="A62" s="290"/>
      <c r="B62" s="291"/>
      <c r="C62" s="292"/>
      <c r="D62" s="293" t="s">
        <v>148</v>
      </c>
      <c r="E62" s="277">
        <v>0</v>
      </c>
      <c r="F62" s="277">
        <v>0</v>
      </c>
      <c r="G62" s="277">
        <v>0</v>
      </c>
      <c r="H62" s="294">
        <f t="shared" si="48"/>
        <v>0</v>
      </c>
      <c r="I62" s="294">
        <v>0</v>
      </c>
      <c r="J62" s="295">
        <f t="shared" si="49"/>
        <v>0</v>
      </c>
      <c r="K62" s="296">
        <v>50</v>
      </c>
      <c r="L62" s="297">
        <f t="shared" si="0"/>
        <v>0</v>
      </c>
      <c r="M62" s="296">
        <f t="shared" si="43"/>
        <v>50</v>
      </c>
      <c r="N62" s="298">
        <f t="shared" si="44"/>
        <v>0</v>
      </c>
      <c r="O62" s="386" t="str">
        <f t="shared" si="50"/>
        <v>NO</v>
      </c>
      <c r="P62" s="284"/>
      <c r="Q62" s="253"/>
      <c r="R62" s="300">
        <v>55</v>
      </c>
      <c r="S62" s="297">
        <f t="shared" si="5"/>
        <v>0</v>
      </c>
      <c r="T62" s="296">
        <f t="shared" si="45"/>
        <v>55</v>
      </c>
      <c r="U62" s="298">
        <f t="shared" si="46"/>
        <v>0</v>
      </c>
      <c r="V62" s="299" t="str">
        <f t="shared" si="47"/>
        <v>NO</v>
      </c>
    </row>
    <row r="63" spans="1:22" x14ac:dyDescent="0.25">
      <c r="A63" s="274">
        <v>14</v>
      </c>
      <c r="B63" s="275" t="str">
        <f>VLOOKUP($A:$A,Inventory!$A:$C,2,FALSE)</f>
        <v>GHOSRX203570RD</v>
      </c>
      <c r="C63" s="275" t="str">
        <f>VLOOKUP($A:$A,Inventory!$A:$C,3,FALSE)</f>
        <v>SHORTS RED/WHITE LOGO</v>
      </c>
      <c r="D63" s="276" t="s">
        <v>120</v>
      </c>
      <c r="E63" s="277">
        <v>0</v>
      </c>
      <c r="F63" s="277">
        <v>0</v>
      </c>
      <c r="G63" s="277">
        <v>12.19</v>
      </c>
      <c r="H63" s="278">
        <f>SUM(E63:G63)</f>
        <v>12.19</v>
      </c>
      <c r="I63" s="278">
        <v>0</v>
      </c>
      <c r="J63" s="279">
        <f>SUM(H63:I63)</f>
        <v>12.19</v>
      </c>
      <c r="K63" s="280">
        <v>45</v>
      </c>
      <c r="L63" s="281">
        <f t="shared" si="0"/>
        <v>0</v>
      </c>
      <c r="M63" s="280">
        <f t="shared" si="43"/>
        <v>45</v>
      </c>
      <c r="N63" s="282">
        <f t="shared" si="44"/>
        <v>0.2708888888888889</v>
      </c>
      <c r="O63" s="385" t="str">
        <f>IF(N63&gt;$C$8,"YES","NO")</f>
        <v>YES</v>
      </c>
      <c r="P63" s="284"/>
      <c r="Q63" s="253"/>
      <c r="R63" s="301">
        <v>55</v>
      </c>
      <c r="S63" s="281">
        <f t="shared" si="5"/>
        <v>0</v>
      </c>
      <c r="T63" s="280">
        <f t="shared" si="45"/>
        <v>55</v>
      </c>
      <c r="U63" s="282">
        <f t="shared" si="46"/>
        <v>0.22163636363636363</v>
      </c>
      <c r="V63" s="283" t="str">
        <f t="shared" si="47"/>
        <v>YES</v>
      </c>
    </row>
    <row r="64" spans="1:22" x14ac:dyDescent="0.25">
      <c r="A64" s="290"/>
      <c r="B64" s="291"/>
      <c r="C64" s="292"/>
      <c r="D64" s="293" t="s">
        <v>146</v>
      </c>
      <c r="E64" s="277">
        <v>0</v>
      </c>
      <c r="F64" s="277">
        <v>0</v>
      </c>
      <c r="G64" s="277">
        <v>13.39</v>
      </c>
      <c r="H64" s="294">
        <f t="shared" ref="H64:H66" si="51">SUM(E64:G64)</f>
        <v>13.39</v>
      </c>
      <c r="I64" s="294">
        <v>0</v>
      </c>
      <c r="J64" s="295">
        <f t="shared" ref="J64:J66" si="52">SUM(H64:I64)</f>
        <v>13.39</v>
      </c>
      <c r="K64" s="296">
        <v>45</v>
      </c>
      <c r="L64" s="297">
        <f t="shared" si="0"/>
        <v>0</v>
      </c>
      <c r="M64" s="296">
        <f t="shared" si="43"/>
        <v>45</v>
      </c>
      <c r="N64" s="298">
        <f t="shared" si="44"/>
        <v>0.29755555555555557</v>
      </c>
      <c r="O64" s="386" t="str">
        <f>IF(N64&gt;$C$8,"YES","NO")</f>
        <v>YES</v>
      </c>
      <c r="P64" s="284"/>
      <c r="Q64" s="253"/>
      <c r="R64" s="300">
        <v>55</v>
      </c>
      <c r="S64" s="297">
        <f t="shared" si="5"/>
        <v>0</v>
      </c>
      <c r="T64" s="296">
        <f t="shared" si="45"/>
        <v>55</v>
      </c>
      <c r="U64" s="298">
        <f t="shared" si="46"/>
        <v>0.24345454545454545</v>
      </c>
      <c r="V64" s="299" t="str">
        <f t="shared" si="47"/>
        <v>YES</v>
      </c>
    </row>
    <row r="65" spans="1:22" hidden="1" x14ac:dyDescent="0.25">
      <c r="A65" s="290"/>
      <c r="B65" s="291"/>
      <c r="C65" s="292"/>
      <c r="D65" s="293" t="s">
        <v>147</v>
      </c>
      <c r="E65" s="277">
        <v>0</v>
      </c>
      <c r="F65" s="277">
        <v>0</v>
      </c>
      <c r="G65" s="277">
        <v>0</v>
      </c>
      <c r="H65" s="294">
        <f t="shared" si="51"/>
        <v>0</v>
      </c>
      <c r="I65" s="294">
        <v>0</v>
      </c>
      <c r="J65" s="295">
        <f t="shared" si="52"/>
        <v>0</v>
      </c>
      <c r="K65" s="296">
        <v>50</v>
      </c>
      <c r="L65" s="297">
        <f t="shared" si="0"/>
        <v>0</v>
      </c>
      <c r="M65" s="296">
        <f t="shared" si="43"/>
        <v>50</v>
      </c>
      <c r="N65" s="298">
        <f t="shared" si="44"/>
        <v>0</v>
      </c>
      <c r="O65" s="386" t="str">
        <f t="shared" ref="O65:O66" si="53">IF(N65&gt;$C$8,"YES","NO")</f>
        <v>NO</v>
      </c>
      <c r="P65" s="284"/>
      <c r="Q65" s="253"/>
      <c r="R65" s="300">
        <v>55</v>
      </c>
      <c r="S65" s="297">
        <f t="shared" si="5"/>
        <v>0</v>
      </c>
      <c r="T65" s="296">
        <f t="shared" si="45"/>
        <v>55</v>
      </c>
      <c r="U65" s="298">
        <f t="shared" si="46"/>
        <v>0</v>
      </c>
      <c r="V65" s="299" t="str">
        <f t="shared" si="47"/>
        <v>NO</v>
      </c>
    </row>
    <row r="66" spans="1:22" hidden="1" x14ac:dyDescent="0.25">
      <c r="A66" s="290"/>
      <c r="B66" s="291"/>
      <c r="C66" s="292"/>
      <c r="D66" s="293" t="s">
        <v>148</v>
      </c>
      <c r="E66" s="277">
        <v>0</v>
      </c>
      <c r="F66" s="277">
        <v>0</v>
      </c>
      <c r="G66" s="277">
        <v>0</v>
      </c>
      <c r="H66" s="294">
        <f t="shared" si="51"/>
        <v>0</v>
      </c>
      <c r="I66" s="294">
        <v>0</v>
      </c>
      <c r="J66" s="295">
        <f t="shared" si="52"/>
        <v>0</v>
      </c>
      <c r="K66" s="296">
        <v>50</v>
      </c>
      <c r="L66" s="297">
        <f t="shared" si="0"/>
        <v>0</v>
      </c>
      <c r="M66" s="296">
        <f t="shared" si="43"/>
        <v>50</v>
      </c>
      <c r="N66" s="298">
        <f t="shared" si="44"/>
        <v>0</v>
      </c>
      <c r="O66" s="386" t="str">
        <f t="shared" si="53"/>
        <v>NO</v>
      </c>
      <c r="P66" s="284"/>
      <c r="Q66" s="253"/>
      <c r="R66" s="300">
        <v>55</v>
      </c>
      <c r="S66" s="297">
        <f t="shared" si="5"/>
        <v>0</v>
      </c>
      <c r="T66" s="296">
        <f t="shared" si="45"/>
        <v>55</v>
      </c>
      <c r="U66" s="298">
        <f t="shared" si="46"/>
        <v>0</v>
      </c>
      <c r="V66" s="299" t="str">
        <f t="shared" si="47"/>
        <v>NO</v>
      </c>
    </row>
    <row r="67" spans="1:22" x14ac:dyDescent="0.25">
      <c r="A67" s="274">
        <v>15</v>
      </c>
      <c r="B67" s="275" t="str">
        <f>VLOOKUP($A:$A,Inventory!$A:$C,2,FALSE)</f>
        <v>GHOSRX203800BK</v>
      </c>
      <c r="C67" s="275" t="str">
        <f>VLOOKUP($A:$A,Inventory!$A:$C,3,FALSE)</f>
        <v>EVENT T TAMPA</v>
      </c>
      <c r="D67" s="276" t="s">
        <v>120</v>
      </c>
      <c r="E67" s="277">
        <v>0</v>
      </c>
      <c r="F67" s="277">
        <v>0</v>
      </c>
      <c r="G67" s="277">
        <v>6.2</v>
      </c>
      <c r="H67" s="278">
        <f>SUM(E67:G67)</f>
        <v>6.2</v>
      </c>
      <c r="I67" s="278">
        <v>0</v>
      </c>
      <c r="J67" s="279">
        <f>SUM(H67:I67)</f>
        <v>6.2</v>
      </c>
      <c r="K67" s="280">
        <v>50</v>
      </c>
      <c r="L67" s="281">
        <f t="shared" si="0"/>
        <v>0</v>
      </c>
      <c r="M67" s="280">
        <f t="shared" si="43"/>
        <v>50</v>
      </c>
      <c r="N67" s="282">
        <f t="shared" si="44"/>
        <v>0.124</v>
      </c>
      <c r="O67" s="385" t="str">
        <f>IF(N67&gt;$C$8,"YES","NO")</f>
        <v>NO</v>
      </c>
      <c r="P67" s="284"/>
      <c r="Q67" s="253"/>
      <c r="R67" s="301">
        <v>55</v>
      </c>
      <c r="S67" s="281">
        <f t="shared" si="5"/>
        <v>0</v>
      </c>
      <c r="T67" s="280">
        <f t="shared" si="45"/>
        <v>55</v>
      </c>
      <c r="U67" s="282">
        <f t="shared" si="46"/>
        <v>0.11272727272727273</v>
      </c>
      <c r="V67" s="283" t="str">
        <f t="shared" si="47"/>
        <v>NO</v>
      </c>
    </row>
    <row r="68" spans="1:22" x14ac:dyDescent="0.25">
      <c r="A68" s="290"/>
      <c r="B68" s="291"/>
      <c r="C68" s="292"/>
      <c r="D68" s="293" t="s">
        <v>146</v>
      </c>
      <c r="E68" s="277">
        <v>0</v>
      </c>
      <c r="F68" s="277">
        <v>0</v>
      </c>
      <c r="G68" s="277">
        <v>8.39</v>
      </c>
      <c r="H68" s="294">
        <f t="shared" ref="H68:H70" si="54">SUM(E68:G68)</f>
        <v>8.39</v>
      </c>
      <c r="I68" s="294">
        <v>0</v>
      </c>
      <c r="J68" s="295">
        <f t="shared" ref="J68:J70" si="55">SUM(H68:I68)</f>
        <v>8.39</v>
      </c>
      <c r="K68" s="296">
        <v>50</v>
      </c>
      <c r="L68" s="297">
        <f t="shared" si="0"/>
        <v>0</v>
      </c>
      <c r="M68" s="296">
        <f t="shared" si="43"/>
        <v>50</v>
      </c>
      <c r="N68" s="298">
        <f t="shared" si="44"/>
        <v>0.1678</v>
      </c>
      <c r="O68" s="386" t="str">
        <f>IF(N68&gt;$C$8,"YES","NO")</f>
        <v>NO</v>
      </c>
      <c r="P68" s="284"/>
      <c r="Q68" s="253"/>
      <c r="R68" s="300">
        <v>55</v>
      </c>
      <c r="S68" s="297">
        <f t="shared" si="5"/>
        <v>0</v>
      </c>
      <c r="T68" s="296">
        <f t="shared" si="45"/>
        <v>55</v>
      </c>
      <c r="U68" s="298">
        <f t="shared" si="46"/>
        <v>0.15254545454545457</v>
      </c>
      <c r="V68" s="299" t="str">
        <f t="shared" si="47"/>
        <v>NO</v>
      </c>
    </row>
    <row r="69" spans="1:22" x14ac:dyDescent="0.25">
      <c r="A69" s="290"/>
      <c r="B69" s="291"/>
      <c r="C69" s="292"/>
      <c r="D69" s="293" t="s">
        <v>147</v>
      </c>
      <c r="E69" s="277">
        <v>0</v>
      </c>
      <c r="F69" s="277">
        <v>0</v>
      </c>
      <c r="G69" s="277">
        <v>9.7200000000000006</v>
      </c>
      <c r="H69" s="294">
        <f t="shared" si="54"/>
        <v>9.7200000000000006</v>
      </c>
      <c r="I69" s="294">
        <v>0</v>
      </c>
      <c r="J69" s="295">
        <f t="shared" si="55"/>
        <v>9.7200000000000006</v>
      </c>
      <c r="K69" s="296">
        <v>50</v>
      </c>
      <c r="L69" s="297">
        <f t="shared" si="0"/>
        <v>0</v>
      </c>
      <c r="M69" s="296">
        <f t="shared" si="43"/>
        <v>50</v>
      </c>
      <c r="N69" s="298">
        <f t="shared" si="44"/>
        <v>0.19440000000000002</v>
      </c>
      <c r="O69" s="386" t="str">
        <f t="shared" ref="O69:O70" si="56">IF(N69&gt;$C$8,"YES","NO")</f>
        <v>NO</v>
      </c>
      <c r="P69" s="284"/>
      <c r="Q69" s="253"/>
      <c r="R69" s="300">
        <v>55</v>
      </c>
      <c r="S69" s="297">
        <f t="shared" si="5"/>
        <v>0</v>
      </c>
      <c r="T69" s="296">
        <f t="shared" si="45"/>
        <v>55</v>
      </c>
      <c r="U69" s="298">
        <f t="shared" si="46"/>
        <v>0.17672727272727273</v>
      </c>
      <c r="V69" s="299" t="str">
        <f t="shared" si="47"/>
        <v>NO</v>
      </c>
    </row>
    <row r="70" spans="1:22" hidden="1" x14ac:dyDescent="0.25">
      <c r="A70" s="290"/>
      <c r="B70" s="291"/>
      <c r="C70" s="292"/>
      <c r="D70" s="293" t="s">
        <v>148</v>
      </c>
      <c r="E70" s="277">
        <v>0</v>
      </c>
      <c r="F70" s="277">
        <v>0</v>
      </c>
      <c r="G70" s="277">
        <v>0</v>
      </c>
      <c r="H70" s="294">
        <f t="shared" si="54"/>
        <v>0</v>
      </c>
      <c r="I70" s="294">
        <v>0</v>
      </c>
      <c r="J70" s="295">
        <f t="shared" si="55"/>
        <v>0</v>
      </c>
      <c r="K70" s="296">
        <v>50</v>
      </c>
      <c r="L70" s="297">
        <f t="shared" si="0"/>
        <v>0</v>
      </c>
      <c r="M70" s="296">
        <f t="shared" si="43"/>
        <v>50</v>
      </c>
      <c r="N70" s="298">
        <f t="shared" si="44"/>
        <v>0</v>
      </c>
      <c r="O70" s="386" t="str">
        <f t="shared" si="56"/>
        <v>NO</v>
      </c>
      <c r="P70" s="284"/>
      <c r="Q70" s="253"/>
      <c r="R70" s="300">
        <v>55</v>
      </c>
      <c r="S70" s="297">
        <f t="shared" si="5"/>
        <v>0</v>
      </c>
      <c r="T70" s="296">
        <f t="shared" si="45"/>
        <v>55</v>
      </c>
      <c r="U70" s="298">
        <f t="shared" si="46"/>
        <v>0</v>
      </c>
      <c r="V70" s="299" t="str">
        <f t="shared" si="47"/>
        <v>NO</v>
      </c>
    </row>
    <row r="71" spans="1:22" x14ac:dyDescent="0.25">
      <c r="A71" s="274">
        <v>16</v>
      </c>
      <c r="B71" s="275" t="str">
        <f>VLOOKUP($A:$A,Inventory!$A:$C,2,FALSE)</f>
        <v>GHOSRX203799BK</v>
      </c>
      <c r="C71" s="275" t="str">
        <f>VLOOKUP($A:$A,Inventory!$A:$C,3,FALSE)</f>
        <v>EVENT T PHILLY</v>
      </c>
      <c r="D71" s="276" t="s">
        <v>120</v>
      </c>
      <c r="E71" s="277">
        <v>0</v>
      </c>
      <c r="F71" s="277">
        <v>0</v>
      </c>
      <c r="G71" s="277">
        <v>5.7</v>
      </c>
      <c r="H71" s="278">
        <f>SUM(E71:G71)</f>
        <v>5.7</v>
      </c>
      <c r="I71" s="278">
        <v>0</v>
      </c>
      <c r="J71" s="279">
        <f>SUM(H71:I71)</f>
        <v>5.7</v>
      </c>
      <c r="K71" s="280">
        <v>50</v>
      </c>
      <c r="L71" s="281">
        <f t="shared" si="0"/>
        <v>0</v>
      </c>
      <c r="M71" s="280">
        <f t="shared" si="43"/>
        <v>50</v>
      </c>
      <c r="N71" s="282">
        <f t="shared" si="44"/>
        <v>0.114</v>
      </c>
      <c r="O71" s="385" t="str">
        <f>IF(N71&gt;$C$8,"YES","NO")</f>
        <v>NO</v>
      </c>
      <c r="P71" s="284"/>
      <c r="Q71" s="253"/>
      <c r="R71" s="301">
        <v>55</v>
      </c>
      <c r="S71" s="281">
        <f t="shared" si="5"/>
        <v>0</v>
      </c>
      <c r="T71" s="280">
        <f t="shared" si="45"/>
        <v>55</v>
      </c>
      <c r="U71" s="282">
        <f t="shared" si="46"/>
        <v>0.10363636363636364</v>
      </c>
      <c r="V71" s="283" t="str">
        <f t="shared" si="47"/>
        <v>NO</v>
      </c>
    </row>
    <row r="72" spans="1:22" x14ac:dyDescent="0.25">
      <c r="A72" s="290"/>
      <c r="B72" s="291"/>
      <c r="C72" s="292"/>
      <c r="D72" s="293" t="s">
        <v>146</v>
      </c>
      <c r="E72" s="277">
        <v>0</v>
      </c>
      <c r="F72" s="277">
        <v>0</v>
      </c>
      <c r="G72" s="277">
        <v>7.89</v>
      </c>
      <c r="H72" s="294">
        <f t="shared" ref="H72:H74" si="57">SUM(E72:G72)</f>
        <v>7.89</v>
      </c>
      <c r="I72" s="294">
        <v>0</v>
      </c>
      <c r="J72" s="295">
        <f t="shared" ref="J72:J74" si="58">SUM(H72:I72)</f>
        <v>7.89</v>
      </c>
      <c r="K72" s="296">
        <v>50</v>
      </c>
      <c r="L72" s="297">
        <f t="shared" si="0"/>
        <v>0</v>
      </c>
      <c r="M72" s="296">
        <f t="shared" si="43"/>
        <v>50</v>
      </c>
      <c r="N72" s="298">
        <f t="shared" si="44"/>
        <v>0.1578</v>
      </c>
      <c r="O72" s="386" t="str">
        <f>IF(N72&gt;$C$8,"YES","NO")</f>
        <v>NO</v>
      </c>
      <c r="P72" s="284"/>
      <c r="Q72" s="253"/>
      <c r="R72" s="300">
        <v>55</v>
      </c>
      <c r="S72" s="297">
        <f t="shared" si="5"/>
        <v>0</v>
      </c>
      <c r="T72" s="296">
        <f t="shared" si="45"/>
        <v>55</v>
      </c>
      <c r="U72" s="298">
        <f t="shared" si="46"/>
        <v>0.14345454545454545</v>
      </c>
      <c r="V72" s="299" t="str">
        <f t="shared" si="47"/>
        <v>NO</v>
      </c>
    </row>
    <row r="73" spans="1:22" x14ac:dyDescent="0.25">
      <c r="A73" s="290"/>
      <c r="B73" s="291"/>
      <c r="C73" s="292"/>
      <c r="D73" s="293" t="s">
        <v>147</v>
      </c>
      <c r="E73" s="277">
        <v>0</v>
      </c>
      <c r="F73" s="277">
        <v>0</v>
      </c>
      <c r="G73" s="277">
        <v>9.2200000000000006</v>
      </c>
      <c r="H73" s="294">
        <f t="shared" si="57"/>
        <v>9.2200000000000006</v>
      </c>
      <c r="I73" s="294">
        <v>0</v>
      </c>
      <c r="J73" s="295">
        <f t="shared" si="58"/>
        <v>9.2200000000000006</v>
      </c>
      <c r="K73" s="296">
        <v>50</v>
      </c>
      <c r="L73" s="297">
        <f t="shared" si="0"/>
        <v>0</v>
      </c>
      <c r="M73" s="296">
        <f t="shared" si="43"/>
        <v>50</v>
      </c>
      <c r="N73" s="298">
        <f t="shared" si="44"/>
        <v>0.18440000000000001</v>
      </c>
      <c r="O73" s="386" t="str">
        <f t="shared" ref="O73:O74" si="59">IF(N73&gt;$C$8,"YES","NO")</f>
        <v>NO</v>
      </c>
      <c r="P73" s="284"/>
      <c r="Q73" s="253"/>
      <c r="R73" s="300">
        <v>55</v>
      </c>
      <c r="S73" s="297">
        <f t="shared" si="5"/>
        <v>0</v>
      </c>
      <c r="T73" s="296">
        <f t="shared" si="45"/>
        <v>55</v>
      </c>
      <c r="U73" s="298">
        <f t="shared" si="46"/>
        <v>0.16763636363636364</v>
      </c>
      <c r="V73" s="299" t="str">
        <f t="shared" si="47"/>
        <v>NO</v>
      </c>
    </row>
    <row r="74" spans="1:22" hidden="1" x14ac:dyDescent="0.25">
      <c r="A74" s="290"/>
      <c r="B74" s="291"/>
      <c r="C74" s="292"/>
      <c r="D74" s="293" t="s">
        <v>148</v>
      </c>
      <c r="E74" s="277">
        <v>0</v>
      </c>
      <c r="F74" s="277">
        <v>0</v>
      </c>
      <c r="G74" s="277">
        <v>0</v>
      </c>
      <c r="H74" s="294">
        <f t="shared" si="57"/>
        <v>0</v>
      </c>
      <c r="I74" s="294">
        <v>0</v>
      </c>
      <c r="J74" s="295">
        <f t="shared" si="58"/>
        <v>0</v>
      </c>
      <c r="K74" s="296">
        <v>50</v>
      </c>
      <c r="L74" s="297">
        <f t="shared" si="0"/>
        <v>0</v>
      </c>
      <c r="M74" s="296">
        <f t="shared" si="43"/>
        <v>50</v>
      </c>
      <c r="N74" s="298">
        <f t="shared" si="44"/>
        <v>0</v>
      </c>
      <c r="O74" s="386" t="str">
        <f t="shared" si="59"/>
        <v>NO</v>
      </c>
      <c r="P74" s="284"/>
      <c r="Q74" s="253"/>
      <c r="R74" s="300">
        <v>55</v>
      </c>
      <c r="S74" s="297">
        <f t="shared" si="5"/>
        <v>0</v>
      </c>
      <c r="T74" s="296">
        <f t="shared" si="45"/>
        <v>55</v>
      </c>
      <c r="U74" s="298">
        <f t="shared" si="46"/>
        <v>0</v>
      </c>
      <c r="V74" s="299" t="str">
        <f t="shared" si="47"/>
        <v>NO</v>
      </c>
    </row>
    <row r="75" spans="1:22" x14ac:dyDescent="0.25">
      <c r="A75" s="274">
        <v>17</v>
      </c>
      <c r="B75" s="275" t="str">
        <f>VLOOKUP($A:$A,Inventory!$A:$C,2,FALSE)</f>
        <v>GHOSRX203798BK</v>
      </c>
      <c r="C75" s="275" t="str">
        <f>VLOOKUP($A:$A,Inventory!$A:$C,3,FALSE)</f>
        <v>EVENT T BOSTON</v>
      </c>
      <c r="D75" s="276" t="s">
        <v>120</v>
      </c>
      <c r="E75" s="277">
        <v>0</v>
      </c>
      <c r="F75" s="277">
        <v>0</v>
      </c>
      <c r="G75" s="277">
        <v>5.7</v>
      </c>
      <c r="H75" s="278">
        <f>SUM(E75:G75)</f>
        <v>5.7</v>
      </c>
      <c r="I75" s="278">
        <v>0</v>
      </c>
      <c r="J75" s="279">
        <f>SUM(H75:I75)</f>
        <v>5.7</v>
      </c>
      <c r="K75" s="280">
        <v>50</v>
      </c>
      <c r="L75" s="281">
        <f t="shared" si="0"/>
        <v>0</v>
      </c>
      <c r="M75" s="280">
        <f t="shared" si="4"/>
        <v>50</v>
      </c>
      <c r="N75" s="282">
        <f t="shared" si="1"/>
        <v>0.114</v>
      </c>
      <c r="O75" s="385" t="str">
        <f>IF(N75&gt;$C$8,"YES","NO")</f>
        <v>NO</v>
      </c>
      <c r="P75" s="284"/>
      <c r="Q75" s="253"/>
      <c r="R75" s="301">
        <v>55</v>
      </c>
      <c r="S75" s="281">
        <f t="shared" si="5"/>
        <v>0</v>
      </c>
      <c r="T75" s="280">
        <f t="shared" si="6"/>
        <v>55</v>
      </c>
      <c r="U75" s="282">
        <f t="shared" si="9"/>
        <v>0.10363636363636364</v>
      </c>
      <c r="V75" s="283" t="str">
        <f t="shared" si="7"/>
        <v>NO</v>
      </c>
    </row>
    <row r="76" spans="1:22" x14ac:dyDescent="0.25">
      <c r="A76" s="290"/>
      <c r="B76" s="291"/>
      <c r="C76" s="292"/>
      <c r="D76" s="293" t="s">
        <v>146</v>
      </c>
      <c r="E76" s="277">
        <v>0</v>
      </c>
      <c r="F76" s="277">
        <v>0</v>
      </c>
      <c r="G76" s="277">
        <v>7.89</v>
      </c>
      <c r="H76" s="294">
        <f t="shared" ref="H76:H78" si="60">SUM(E76:G76)</f>
        <v>7.89</v>
      </c>
      <c r="I76" s="294">
        <v>0</v>
      </c>
      <c r="J76" s="295">
        <f t="shared" ref="J76:J78" si="61">SUM(H76:I76)</f>
        <v>7.89</v>
      </c>
      <c r="K76" s="296">
        <v>50</v>
      </c>
      <c r="L76" s="297">
        <f t="shared" si="0"/>
        <v>0</v>
      </c>
      <c r="M76" s="296">
        <f t="shared" si="4"/>
        <v>50</v>
      </c>
      <c r="N76" s="298">
        <f t="shared" si="1"/>
        <v>0.1578</v>
      </c>
      <c r="O76" s="386" t="str">
        <f>IF(N76&gt;$C$8,"YES","NO")</f>
        <v>NO</v>
      </c>
      <c r="P76" s="284"/>
      <c r="Q76" s="253"/>
      <c r="R76" s="300">
        <v>55</v>
      </c>
      <c r="S76" s="297">
        <f t="shared" si="5"/>
        <v>0</v>
      </c>
      <c r="T76" s="296">
        <f t="shared" si="6"/>
        <v>55</v>
      </c>
      <c r="U76" s="298">
        <f t="shared" si="9"/>
        <v>0.14345454545454545</v>
      </c>
      <c r="V76" s="299" t="str">
        <f t="shared" si="7"/>
        <v>NO</v>
      </c>
    </row>
    <row r="77" spans="1:22" x14ac:dyDescent="0.25">
      <c r="A77" s="290"/>
      <c r="B77" s="291"/>
      <c r="C77" s="292"/>
      <c r="D77" s="293" t="s">
        <v>147</v>
      </c>
      <c r="E77" s="277">
        <v>0</v>
      </c>
      <c r="F77" s="277">
        <v>0</v>
      </c>
      <c r="G77" s="277">
        <v>9.2200000000000006</v>
      </c>
      <c r="H77" s="294">
        <f t="shared" si="60"/>
        <v>9.2200000000000006</v>
      </c>
      <c r="I77" s="294">
        <v>0</v>
      </c>
      <c r="J77" s="295">
        <f t="shared" si="61"/>
        <v>9.2200000000000006</v>
      </c>
      <c r="K77" s="296">
        <v>50</v>
      </c>
      <c r="L77" s="297">
        <f t="shared" si="0"/>
        <v>0</v>
      </c>
      <c r="M77" s="296">
        <f t="shared" si="4"/>
        <v>50</v>
      </c>
      <c r="N77" s="298">
        <f t="shared" si="1"/>
        <v>0.18440000000000001</v>
      </c>
      <c r="O77" s="386" t="str">
        <f t="shared" ref="O77:O78" si="62">IF(N77&gt;$C$8,"YES","NO")</f>
        <v>NO</v>
      </c>
      <c r="P77" s="284"/>
      <c r="Q77" s="253"/>
      <c r="R77" s="300">
        <v>55</v>
      </c>
      <c r="S77" s="297">
        <f t="shared" si="5"/>
        <v>0</v>
      </c>
      <c r="T77" s="296">
        <f t="shared" si="6"/>
        <v>55</v>
      </c>
      <c r="U77" s="298">
        <f t="shared" si="9"/>
        <v>0.16763636363636364</v>
      </c>
      <c r="V77" s="299" t="str">
        <f t="shared" si="7"/>
        <v>NO</v>
      </c>
    </row>
    <row r="78" spans="1:22" hidden="1" x14ac:dyDescent="0.25">
      <c r="A78" s="290"/>
      <c r="B78" s="291"/>
      <c r="C78" s="292"/>
      <c r="D78" s="293" t="s">
        <v>148</v>
      </c>
      <c r="E78" s="277">
        <v>0</v>
      </c>
      <c r="F78" s="277">
        <v>0</v>
      </c>
      <c r="G78" s="277">
        <v>0</v>
      </c>
      <c r="H78" s="294">
        <f t="shared" si="60"/>
        <v>0</v>
      </c>
      <c r="I78" s="294">
        <v>0</v>
      </c>
      <c r="J78" s="295">
        <f t="shared" si="61"/>
        <v>0</v>
      </c>
      <c r="K78" s="296">
        <v>50</v>
      </c>
      <c r="L78" s="297">
        <f t="shared" si="0"/>
        <v>0</v>
      </c>
      <c r="M78" s="296">
        <f t="shared" si="4"/>
        <v>50</v>
      </c>
      <c r="N78" s="298">
        <f t="shared" si="1"/>
        <v>0</v>
      </c>
      <c r="O78" s="386" t="str">
        <f t="shared" si="62"/>
        <v>NO</v>
      </c>
      <c r="P78" s="284"/>
      <c r="Q78" s="253"/>
      <c r="R78" s="300">
        <v>55</v>
      </c>
      <c r="S78" s="297">
        <f t="shared" si="5"/>
        <v>0</v>
      </c>
      <c r="T78" s="296">
        <f t="shared" si="6"/>
        <v>55</v>
      </c>
      <c r="U78" s="298">
        <f t="shared" si="9"/>
        <v>0</v>
      </c>
      <c r="V78" s="299" t="str">
        <f t="shared" si="7"/>
        <v>NO</v>
      </c>
    </row>
    <row r="79" spans="1:22" x14ac:dyDescent="0.25">
      <c r="A79" s="274">
        <v>18</v>
      </c>
      <c r="B79" s="275" t="str">
        <f>VLOOKUP($A:$A,Inventory!$A:$C,2,FALSE)</f>
        <v>GHOSRX203801BK</v>
      </c>
      <c r="C79" s="275" t="str">
        <f>VLOOKUP($A:$A,Inventory!$A:$C,3,FALSE)</f>
        <v>EVENT T NEW YORK</v>
      </c>
      <c r="D79" s="276" t="s">
        <v>120</v>
      </c>
      <c r="E79" s="277">
        <v>0</v>
      </c>
      <c r="F79" s="277">
        <v>0</v>
      </c>
      <c r="G79" s="277">
        <v>5.7</v>
      </c>
      <c r="H79" s="278">
        <f>SUM(E79:G79)</f>
        <v>5.7</v>
      </c>
      <c r="I79" s="278">
        <v>0</v>
      </c>
      <c r="J79" s="279">
        <f>SUM(H79:I79)</f>
        <v>5.7</v>
      </c>
      <c r="K79" s="280">
        <v>50</v>
      </c>
      <c r="L79" s="281">
        <f t="shared" si="0"/>
        <v>0</v>
      </c>
      <c r="M79" s="280">
        <f t="shared" ref="M79:M82" si="63">K79-IF(K79&lt;&gt;0,K79-(K79/(1+L79)),0)</f>
        <v>50</v>
      </c>
      <c r="N79" s="282">
        <f t="shared" ref="N79:N82" si="64">J79/M79</f>
        <v>0.114</v>
      </c>
      <c r="O79" s="385" t="str">
        <f>IF(N79&gt;$C$8,"YES","NO")</f>
        <v>NO</v>
      </c>
      <c r="P79" s="284"/>
      <c r="Q79" s="253"/>
      <c r="R79" s="301">
        <v>55</v>
      </c>
      <c r="S79" s="281">
        <f t="shared" si="5"/>
        <v>0</v>
      </c>
      <c r="T79" s="280">
        <f t="shared" ref="T79:T82" si="65">R79-IF(R79&lt;&gt;0,R79-(R79/(1+S79)),0)</f>
        <v>55</v>
      </c>
      <c r="U79" s="282">
        <f t="shared" ref="U79:U82" si="66">J79/T79</f>
        <v>0.10363636363636364</v>
      </c>
      <c r="V79" s="283" t="str">
        <f t="shared" ref="V79:V82" si="67">IF(U79&gt;$C$8,"YES","NO")</f>
        <v>NO</v>
      </c>
    </row>
    <row r="80" spans="1:22" x14ac:dyDescent="0.25">
      <c r="A80" s="290"/>
      <c r="B80" s="291"/>
      <c r="C80" s="292"/>
      <c r="D80" s="293" t="s">
        <v>146</v>
      </c>
      <c r="E80" s="277">
        <v>0</v>
      </c>
      <c r="F80" s="277">
        <v>0</v>
      </c>
      <c r="G80" s="277">
        <v>7.89</v>
      </c>
      <c r="H80" s="294">
        <f t="shared" ref="H80:H82" si="68">SUM(E80:G80)</f>
        <v>7.89</v>
      </c>
      <c r="I80" s="294">
        <v>0</v>
      </c>
      <c r="J80" s="295">
        <f t="shared" ref="J80:J82" si="69">SUM(H80:I80)</f>
        <v>7.89</v>
      </c>
      <c r="K80" s="296">
        <v>50</v>
      </c>
      <c r="L80" s="297">
        <f t="shared" si="0"/>
        <v>0</v>
      </c>
      <c r="M80" s="296">
        <f t="shared" si="63"/>
        <v>50</v>
      </c>
      <c r="N80" s="298">
        <f t="shared" si="64"/>
        <v>0.1578</v>
      </c>
      <c r="O80" s="386" t="str">
        <f>IF(N80&gt;$C$8,"YES","NO")</f>
        <v>NO</v>
      </c>
      <c r="P80" s="284"/>
      <c r="Q80" s="253"/>
      <c r="R80" s="300">
        <v>55</v>
      </c>
      <c r="S80" s="297">
        <f t="shared" si="5"/>
        <v>0</v>
      </c>
      <c r="T80" s="296">
        <f t="shared" si="65"/>
        <v>55</v>
      </c>
      <c r="U80" s="298">
        <f t="shared" si="66"/>
        <v>0.14345454545454545</v>
      </c>
      <c r="V80" s="299" t="str">
        <f t="shared" si="67"/>
        <v>NO</v>
      </c>
    </row>
    <row r="81" spans="1:22" hidden="1" x14ac:dyDescent="0.25">
      <c r="A81" s="290"/>
      <c r="B81" s="291"/>
      <c r="C81" s="292"/>
      <c r="D81" s="293" t="s">
        <v>147</v>
      </c>
      <c r="E81" s="277">
        <v>0</v>
      </c>
      <c r="F81" s="277">
        <v>0</v>
      </c>
      <c r="G81" s="277">
        <v>9.2200000000000006</v>
      </c>
      <c r="H81" s="294">
        <f t="shared" si="68"/>
        <v>9.2200000000000006</v>
      </c>
      <c r="I81" s="294">
        <v>0</v>
      </c>
      <c r="J81" s="295">
        <f t="shared" si="69"/>
        <v>9.2200000000000006</v>
      </c>
      <c r="K81" s="296">
        <v>50</v>
      </c>
      <c r="L81" s="297">
        <f t="shared" si="0"/>
        <v>0</v>
      </c>
      <c r="M81" s="296">
        <f t="shared" si="63"/>
        <v>50</v>
      </c>
      <c r="N81" s="298">
        <f t="shared" si="64"/>
        <v>0.18440000000000001</v>
      </c>
      <c r="O81" s="386" t="str">
        <f t="shared" ref="O81:O82" si="70">IF(N81&gt;$C$8,"YES","NO")</f>
        <v>NO</v>
      </c>
      <c r="P81" s="284"/>
      <c r="Q81" s="253"/>
      <c r="R81" s="300">
        <v>55</v>
      </c>
      <c r="S81" s="297">
        <f t="shared" si="5"/>
        <v>0</v>
      </c>
      <c r="T81" s="296">
        <f t="shared" si="65"/>
        <v>55</v>
      </c>
      <c r="U81" s="298">
        <f t="shared" si="66"/>
        <v>0.16763636363636364</v>
      </c>
      <c r="V81" s="299" t="str">
        <f t="shared" si="67"/>
        <v>NO</v>
      </c>
    </row>
    <row r="82" spans="1:22" x14ac:dyDescent="0.25">
      <c r="A82" s="290"/>
      <c r="B82" s="291"/>
      <c r="C82" s="292"/>
      <c r="D82" s="293" t="s">
        <v>148</v>
      </c>
      <c r="E82" s="277">
        <v>0</v>
      </c>
      <c r="F82" s="277">
        <v>0</v>
      </c>
      <c r="G82" s="277">
        <v>0</v>
      </c>
      <c r="H82" s="294">
        <f t="shared" si="68"/>
        <v>0</v>
      </c>
      <c r="I82" s="294">
        <v>0</v>
      </c>
      <c r="J82" s="295">
        <f t="shared" si="69"/>
        <v>0</v>
      </c>
      <c r="K82" s="296">
        <v>50</v>
      </c>
      <c r="L82" s="297">
        <f t="shared" si="0"/>
        <v>0</v>
      </c>
      <c r="M82" s="296">
        <f t="shared" si="63"/>
        <v>50</v>
      </c>
      <c r="N82" s="298">
        <f t="shared" si="64"/>
        <v>0</v>
      </c>
      <c r="O82" s="386" t="str">
        <f t="shared" si="70"/>
        <v>NO</v>
      </c>
      <c r="P82" s="284"/>
      <c r="Q82" s="253"/>
      <c r="R82" s="300">
        <v>55</v>
      </c>
      <c r="S82" s="297">
        <f t="shared" si="5"/>
        <v>0</v>
      </c>
      <c r="T82" s="296">
        <f t="shared" si="65"/>
        <v>55</v>
      </c>
      <c r="U82" s="298">
        <f t="shared" si="66"/>
        <v>0</v>
      </c>
      <c r="V82" s="299" t="str">
        <f t="shared" si="67"/>
        <v>NO</v>
      </c>
    </row>
    <row r="83" spans="1:22" x14ac:dyDescent="0.25">
      <c r="A83" s="274">
        <v>19</v>
      </c>
      <c r="B83" s="275" t="str">
        <f>VLOOKUP($A:$A,Inventory!$A:$C,2,FALSE)</f>
        <v>GHOSRX203822BK</v>
      </c>
      <c r="C83" s="275" t="str">
        <f>VLOOKUP($A:$A,Inventory!$A:$C,3,FALSE)</f>
        <v>EVENT T CHICAGO</v>
      </c>
      <c r="D83" s="276" t="s">
        <v>120</v>
      </c>
      <c r="E83" s="277">
        <v>0</v>
      </c>
      <c r="F83" s="277">
        <v>0</v>
      </c>
      <c r="G83" s="277">
        <v>5.7</v>
      </c>
      <c r="H83" s="278">
        <f>SUM(E83:G83)</f>
        <v>5.7</v>
      </c>
      <c r="I83" s="278">
        <v>0</v>
      </c>
      <c r="J83" s="279">
        <f>SUM(H83:I83)</f>
        <v>5.7</v>
      </c>
      <c r="K83" s="280">
        <v>50</v>
      </c>
      <c r="L83" s="281">
        <f t="shared" si="0"/>
        <v>0</v>
      </c>
      <c r="M83" s="280">
        <f t="shared" ref="M83:M86" si="71">K83-IF(K83&lt;&gt;0,K83-(K83/(1+L83)),0)</f>
        <v>50</v>
      </c>
      <c r="N83" s="282">
        <f t="shared" ref="N83:N86" si="72">J83/M83</f>
        <v>0.114</v>
      </c>
      <c r="O83" s="385" t="str">
        <f>IF(N83&gt;$C$8,"YES","NO")</f>
        <v>NO</v>
      </c>
      <c r="P83" s="284"/>
      <c r="Q83" s="253"/>
      <c r="R83" s="301">
        <v>55</v>
      </c>
      <c r="S83" s="281">
        <f t="shared" si="5"/>
        <v>0</v>
      </c>
      <c r="T83" s="280">
        <f t="shared" ref="T83:T86" si="73">R83-IF(R83&lt;&gt;0,R83-(R83/(1+S83)),0)</f>
        <v>55</v>
      </c>
      <c r="U83" s="282">
        <f t="shared" ref="U83:U86" si="74">J83/T83</f>
        <v>0.10363636363636364</v>
      </c>
      <c r="V83" s="283" t="str">
        <f t="shared" ref="V83:V86" si="75">IF(U83&gt;$C$8,"YES","NO")</f>
        <v>NO</v>
      </c>
    </row>
    <row r="84" spans="1:22" x14ac:dyDescent="0.25">
      <c r="A84" s="290"/>
      <c r="B84" s="291"/>
      <c r="C84" s="292"/>
      <c r="D84" s="293" t="s">
        <v>146</v>
      </c>
      <c r="E84" s="277">
        <v>0</v>
      </c>
      <c r="F84" s="277">
        <v>0</v>
      </c>
      <c r="G84" s="277">
        <v>7.89</v>
      </c>
      <c r="H84" s="294">
        <f t="shared" ref="H84:H86" si="76">SUM(E84:G84)</f>
        <v>7.89</v>
      </c>
      <c r="I84" s="294">
        <v>0</v>
      </c>
      <c r="J84" s="295">
        <f t="shared" ref="J84:J86" si="77">SUM(H84:I84)</f>
        <v>7.89</v>
      </c>
      <c r="K84" s="296">
        <v>50</v>
      </c>
      <c r="L84" s="297">
        <f t="shared" si="0"/>
        <v>0</v>
      </c>
      <c r="M84" s="296">
        <f t="shared" si="71"/>
        <v>50</v>
      </c>
      <c r="N84" s="298">
        <f t="shared" si="72"/>
        <v>0.1578</v>
      </c>
      <c r="O84" s="386" t="str">
        <f>IF(N84&gt;$C$8,"YES","NO")</f>
        <v>NO</v>
      </c>
      <c r="P84" s="284"/>
      <c r="Q84" s="253"/>
      <c r="R84" s="300">
        <v>55</v>
      </c>
      <c r="S84" s="297">
        <f t="shared" si="5"/>
        <v>0</v>
      </c>
      <c r="T84" s="296">
        <f t="shared" si="73"/>
        <v>55</v>
      </c>
      <c r="U84" s="298">
        <f t="shared" si="74"/>
        <v>0.14345454545454545</v>
      </c>
      <c r="V84" s="299" t="str">
        <f t="shared" si="75"/>
        <v>NO</v>
      </c>
    </row>
    <row r="85" spans="1:22" x14ac:dyDescent="0.25">
      <c r="A85" s="290"/>
      <c r="B85" s="291"/>
      <c r="C85" s="292"/>
      <c r="D85" s="293" t="s">
        <v>147</v>
      </c>
      <c r="E85" s="277">
        <v>0</v>
      </c>
      <c r="F85" s="277">
        <v>0</v>
      </c>
      <c r="G85" s="277">
        <v>9.2200000000000006</v>
      </c>
      <c r="H85" s="294">
        <f t="shared" si="76"/>
        <v>9.2200000000000006</v>
      </c>
      <c r="I85" s="294">
        <v>0</v>
      </c>
      <c r="J85" s="295">
        <f t="shared" si="77"/>
        <v>9.2200000000000006</v>
      </c>
      <c r="K85" s="296">
        <v>50</v>
      </c>
      <c r="L85" s="297">
        <f t="shared" si="0"/>
        <v>0</v>
      </c>
      <c r="M85" s="296">
        <f t="shared" si="71"/>
        <v>50</v>
      </c>
      <c r="N85" s="298">
        <f t="shared" si="72"/>
        <v>0.18440000000000001</v>
      </c>
      <c r="O85" s="386" t="str">
        <f t="shared" ref="O85:O86" si="78">IF(N85&gt;$C$8,"YES","NO")</f>
        <v>NO</v>
      </c>
      <c r="P85" s="284"/>
      <c r="Q85" s="253"/>
      <c r="R85" s="300">
        <v>55</v>
      </c>
      <c r="S85" s="297">
        <f t="shared" si="5"/>
        <v>0</v>
      </c>
      <c r="T85" s="296">
        <f t="shared" si="73"/>
        <v>55</v>
      </c>
      <c r="U85" s="298">
        <f t="shared" si="74"/>
        <v>0.16763636363636364</v>
      </c>
      <c r="V85" s="299" t="str">
        <f t="shared" si="75"/>
        <v>NO</v>
      </c>
    </row>
    <row r="86" spans="1:22" hidden="1" x14ac:dyDescent="0.25">
      <c r="A86" s="290"/>
      <c r="B86" s="291"/>
      <c r="C86" s="292"/>
      <c r="D86" s="293" t="s">
        <v>148</v>
      </c>
      <c r="E86" s="277">
        <v>0</v>
      </c>
      <c r="F86" s="277">
        <v>0</v>
      </c>
      <c r="G86" s="277">
        <v>0</v>
      </c>
      <c r="H86" s="294">
        <f t="shared" si="76"/>
        <v>0</v>
      </c>
      <c r="I86" s="294">
        <v>0</v>
      </c>
      <c r="J86" s="295">
        <f t="shared" si="77"/>
        <v>0</v>
      </c>
      <c r="K86" s="296">
        <v>50</v>
      </c>
      <c r="L86" s="297">
        <f t="shared" si="0"/>
        <v>0</v>
      </c>
      <c r="M86" s="296">
        <f t="shared" si="71"/>
        <v>50</v>
      </c>
      <c r="N86" s="298">
        <f t="shared" si="72"/>
        <v>0</v>
      </c>
      <c r="O86" s="386" t="str">
        <f t="shared" si="78"/>
        <v>NO</v>
      </c>
      <c r="P86" s="284"/>
      <c r="Q86" s="253"/>
      <c r="R86" s="300">
        <v>55</v>
      </c>
      <c r="S86" s="297">
        <f t="shared" si="5"/>
        <v>0</v>
      </c>
      <c r="T86" s="296">
        <f t="shared" si="73"/>
        <v>55</v>
      </c>
      <c r="U86" s="298">
        <f t="shared" si="74"/>
        <v>0</v>
      </c>
      <c r="V86" s="299" t="str">
        <f t="shared" si="75"/>
        <v>NO</v>
      </c>
    </row>
    <row r="87" spans="1:22" hidden="1" x14ac:dyDescent="0.25">
      <c r="A87" s="274">
        <v>20</v>
      </c>
      <c r="B87" s="275">
        <f>VLOOKUP($A:$A,Inventory!$A:$C,2,FALSE)</f>
        <v>0</v>
      </c>
      <c r="C87" s="275">
        <f>VLOOKUP($A:$A,Inventory!$A:$C,3,FALSE)</f>
        <v>0</v>
      </c>
      <c r="D87" s="276" t="s">
        <v>120</v>
      </c>
      <c r="E87" s="277">
        <v>0</v>
      </c>
      <c r="F87" s="277">
        <v>0</v>
      </c>
      <c r="G87" s="277">
        <v>0</v>
      </c>
      <c r="H87" s="278">
        <f>SUM(E87:G87)</f>
        <v>0</v>
      </c>
      <c r="I87" s="278">
        <v>0</v>
      </c>
      <c r="J87" s="279">
        <f>SUM(H87:I87)</f>
        <v>0</v>
      </c>
      <c r="K87" s="280">
        <v>50</v>
      </c>
      <c r="L87" s="281">
        <f t="shared" si="0"/>
        <v>0</v>
      </c>
      <c r="M87" s="280">
        <f t="shared" si="4"/>
        <v>50</v>
      </c>
      <c r="N87" s="282">
        <f t="shared" si="1"/>
        <v>0</v>
      </c>
      <c r="O87" s="385" t="str">
        <f>IF(N87&gt;$C$8,"YES","NO")</f>
        <v>NO</v>
      </c>
      <c r="P87" s="284"/>
      <c r="Q87" s="253"/>
      <c r="R87" s="301">
        <v>55</v>
      </c>
      <c r="S87" s="281">
        <f t="shared" si="5"/>
        <v>0</v>
      </c>
      <c r="T87" s="280">
        <f t="shared" si="6"/>
        <v>55</v>
      </c>
      <c r="U87" s="282">
        <f t="shared" si="9"/>
        <v>0</v>
      </c>
      <c r="V87" s="283" t="str">
        <f t="shared" si="7"/>
        <v>NO</v>
      </c>
    </row>
    <row r="88" spans="1:22" hidden="1" x14ac:dyDescent="0.25">
      <c r="A88" s="290"/>
      <c r="B88" s="291"/>
      <c r="C88" s="292"/>
      <c r="D88" s="293" t="s">
        <v>146</v>
      </c>
      <c r="E88" s="277">
        <v>0</v>
      </c>
      <c r="F88" s="277">
        <v>0</v>
      </c>
      <c r="G88" s="277">
        <v>0</v>
      </c>
      <c r="H88" s="294">
        <f t="shared" ref="H88:H90" si="79">SUM(E88:G88)</f>
        <v>0</v>
      </c>
      <c r="I88" s="294">
        <v>0</v>
      </c>
      <c r="J88" s="295">
        <f t="shared" ref="J88:J90" si="80">SUM(H88:I88)</f>
        <v>0</v>
      </c>
      <c r="K88" s="296">
        <v>50</v>
      </c>
      <c r="L88" s="297">
        <f t="shared" si="0"/>
        <v>0</v>
      </c>
      <c r="M88" s="296">
        <f t="shared" si="4"/>
        <v>50</v>
      </c>
      <c r="N88" s="298">
        <f t="shared" si="1"/>
        <v>0</v>
      </c>
      <c r="O88" s="386" t="str">
        <f>IF(N88&gt;$C$8,"YES","NO")</f>
        <v>NO</v>
      </c>
      <c r="P88" s="284"/>
      <c r="Q88" s="253"/>
      <c r="R88" s="300">
        <v>55</v>
      </c>
      <c r="S88" s="297">
        <f t="shared" si="5"/>
        <v>0</v>
      </c>
      <c r="T88" s="296">
        <f t="shared" si="6"/>
        <v>55</v>
      </c>
      <c r="U88" s="298">
        <f t="shared" si="9"/>
        <v>0</v>
      </c>
      <c r="V88" s="299" t="str">
        <f t="shared" si="7"/>
        <v>NO</v>
      </c>
    </row>
    <row r="89" spans="1:22" hidden="1" x14ac:dyDescent="0.25">
      <c r="A89" s="290"/>
      <c r="B89" s="291"/>
      <c r="C89" s="292"/>
      <c r="D89" s="293" t="s">
        <v>147</v>
      </c>
      <c r="E89" s="277">
        <v>0</v>
      </c>
      <c r="F89" s="277">
        <v>0</v>
      </c>
      <c r="G89" s="277">
        <v>0</v>
      </c>
      <c r="H89" s="294">
        <f t="shared" si="79"/>
        <v>0</v>
      </c>
      <c r="I89" s="294">
        <v>0</v>
      </c>
      <c r="J89" s="295">
        <f t="shared" si="80"/>
        <v>0</v>
      </c>
      <c r="K89" s="296">
        <v>50</v>
      </c>
      <c r="L89" s="297">
        <f t="shared" si="0"/>
        <v>0</v>
      </c>
      <c r="M89" s="296">
        <f t="shared" si="4"/>
        <v>50</v>
      </c>
      <c r="N89" s="298">
        <f t="shared" si="1"/>
        <v>0</v>
      </c>
      <c r="O89" s="386" t="str">
        <f t="shared" ref="O89:O90" si="81">IF(N89&gt;$C$8,"YES","NO")</f>
        <v>NO</v>
      </c>
      <c r="P89" s="284"/>
      <c r="Q89" s="253"/>
      <c r="R89" s="300">
        <v>55</v>
      </c>
      <c r="S89" s="297">
        <f t="shared" si="5"/>
        <v>0</v>
      </c>
      <c r="T89" s="296">
        <f t="shared" si="6"/>
        <v>55</v>
      </c>
      <c r="U89" s="298">
        <f t="shared" si="9"/>
        <v>0</v>
      </c>
      <c r="V89" s="299" t="str">
        <f t="shared" si="7"/>
        <v>NO</v>
      </c>
    </row>
    <row r="90" spans="1:22" hidden="1" x14ac:dyDescent="0.25">
      <c r="A90" s="290"/>
      <c r="B90" s="291"/>
      <c r="C90" s="292"/>
      <c r="D90" s="293" t="s">
        <v>148</v>
      </c>
      <c r="E90" s="277">
        <v>0</v>
      </c>
      <c r="F90" s="277">
        <v>0</v>
      </c>
      <c r="G90" s="277">
        <v>0</v>
      </c>
      <c r="H90" s="294">
        <f t="shared" si="79"/>
        <v>0</v>
      </c>
      <c r="I90" s="294">
        <v>0</v>
      </c>
      <c r="J90" s="295">
        <f t="shared" si="80"/>
        <v>0</v>
      </c>
      <c r="K90" s="296">
        <v>50</v>
      </c>
      <c r="L90" s="297">
        <f t="shared" si="0"/>
        <v>0</v>
      </c>
      <c r="M90" s="296">
        <f t="shared" si="4"/>
        <v>50</v>
      </c>
      <c r="N90" s="298">
        <f t="shared" si="1"/>
        <v>0</v>
      </c>
      <c r="O90" s="386" t="str">
        <f t="shared" si="81"/>
        <v>NO</v>
      </c>
      <c r="P90" s="284"/>
      <c r="Q90" s="253"/>
      <c r="R90" s="300">
        <v>55</v>
      </c>
      <c r="S90" s="297">
        <f t="shared" si="5"/>
        <v>0</v>
      </c>
      <c r="T90" s="296">
        <f t="shared" si="6"/>
        <v>55</v>
      </c>
      <c r="U90" s="298">
        <f t="shared" si="9"/>
        <v>0</v>
      </c>
      <c r="V90" s="299" t="str">
        <f t="shared" si="7"/>
        <v>NO</v>
      </c>
    </row>
    <row r="91" spans="1:22" ht="15.75" thickBot="1" x14ac:dyDescent="0.3">
      <c r="A91" s="302"/>
      <c r="B91" s="303"/>
      <c r="C91" s="303"/>
      <c r="D91" s="303"/>
      <c r="E91" s="303"/>
      <c r="F91" s="303"/>
      <c r="G91" s="303"/>
      <c r="H91" s="303"/>
      <c r="I91" s="303"/>
      <c r="J91" s="303"/>
      <c r="K91" s="303"/>
      <c r="L91" s="303"/>
      <c r="M91" s="303"/>
      <c r="N91" s="303"/>
      <c r="O91" s="387"/>
      <c r="P91" s="304"/>
      <c r="Q91" s="253"/>
      <c r="R91" s="305"/>
      <c r="S91" s="253"/>
      <c r="T91" s="253"/>
      <c r="U91" s="253"/>
      <c r="V91" s="306"/>
    </row>
    <row r="92" spans="1:22" ht="18.75" thickBot="1" x14ac:dyDescent="0.3">
      <c r="A92" s="260" t="s">
        <v>121</v>
      </c>
      <c r="B92" s="261"/>
      <c r="C92" s="261"/>
      <c r="D92" s="261"/>
      <c r="E92" s="261"/>
      <c r="F92" s="261"/>
      <c r="G92" s="261"/>
      <c r="H92" s="261"/>
      <c r="I92" s="261"/>
      <c r="J92" s="261"/>
      <c r="K92" s="261"/>
      <c r="L92" s="262"/>
      <c r="M92" s="261"/>
      <c r="N92" s="261"/>
      <c r="O92" s="384"/>
      <c r="P92" s="263"/>
      <c r="Q92" s="253"/>
      <c r="R92" s="264" t="s">
        <v>149</v>
      </c>
      <c r="S92" s="307"/>
      <c r="T92" s="307"/>
      <c r="U92" s="307"/>
      <c r="V92" s="308"/>
    </row>
    <row r="93" spans="1:22" ht="44.25" thickBot="1" x14ac:dyDescent="0.3">
      <c r="A93" s="267" t="s">
        <v>114</v>
      </c>
      <c r="B93" s="268" t="s">
        <v>101</v>
      </c>
      <c r="C93" s="268" t="s">
        <v>115</v>
      </c>
      <c r="D93" s="268" t="s">
        <v>116</v>
      </c>
      <c r="E93" s="309" t="s">
        <v>150</v>
      </c>
      <c r="F93" s="309" t="s">
        <v>151</v>
      </c>
      <c r="G93" s="309"/>
      <c r="H93" s="309" t="s">
        <v>119</v>
      </c>
      <c r="I93" s="309" t="s">
        <v>137</v>
      </c>
      <c r="J93" s="268" t="s">
        <v>138</v>
      </c>
      <c r="K93" s="268" t="s">
        <v>139</v>
      </c>
      <c r="L93" s="268" t="str">
        <f>L10</f>
        <v>TAX @ 0</v>
      </c>
      <c r="M93" s="268" t="s">
        <v>140</v>
      </c>
      <c r="N93" s="268" t="s">
        <v>141</v>
      </c>
      <c r="O93" s="270" t="s">
        <v>142</v>
      </c>
      <c r="P93" s="270" t="s">
        <v>143</v>
      </c>
      <c r="Q93" s="253"/>
      <c r="R93" s="310" t="s">
        <v>144</v>
      </c>
      <c r="S93" s="311" t="str">
        <f>L93</f>
        <v>TAX @ 0</v>
      </c>
      <c r="T93" s="311" t="s">
        <v>152</v>
      </c>
      <c r="U93" s="311" t="s">
        <v>153</v>
      </c>
      <c r="V93" s="312" t="s">
        <v>142</v>
      </c>
    </row>
    <row r="94" spans="1:22" x14ac:dyDescent="0.25">
      <c r="A94" s="290">
        <v>22</v>
      </c>
      <c r="B94" s="313" t="str">
        <f>VLOOKUP($A:$A,Inventory!$A:$C,2,FALSE)</f>
        <v>GHOSNS103665BK</v>
      </c>
      <c r="C94" s="314" t="str">
        <f>VLOOKUP($A:$A,Inventory!$A:$C,3,FALSE)</f>
        <v>HAT SATANIC PANIC</v>
      </c>
      <c r="D94" s="315" t="s">
        <v>154</v>
      </c>
      <c r="E94" s="316">
        <v>3.92</v>
      </c>
      <c r="F94" s="316"/>
      <c r="G94" s="317"/>
      <c r="H94" s="294">
        <f t="shared" ref="H94:H101" si="82">SUM(E94:G94)</f>
        <v>3.92</v>
      </c>
      <c r="I94" s="294">
        <v>0</v>
      </c>
      <c r="J94" s="295">
        <f t="shared" ref="J94:J101" si="83">SUM(H94:I94)</f>
        <v>3.92</v>
      </c>
      <c r="K94" s="296">
        <v>35</v>
      </c>
      <c r="L94" s="297">
        <f t="shared" ref="L94:L120" si="84">$C$7</f>
        <v>0</v>
      </c>
      <c r="M94" s="296">
        <f t="shared" ref="M94:M101" si="85">K94-IF(K94&lt;&gt;0,K94-(K94/(1+L94)),0)</f>
        <v>35</v>
      </c>
      <c r="N94" s="298">
        <f t="shared" ref="N94:N98" si="86">J94/M94</f>
        <v>0.112</v>
      </c>
      <c r="O94" s="386" t="str">
        <f t="shared" ref="O94:O101" si="87">IF(N94&gt;$C$8,"YES","NO")</f>
        <v>NO</v>
      </c>
      <c r="P94" s="284"/>
      <c r="Q94" s="253"/>
      <c r="R94" s="300">
        <v>30</v>
      </c>
      <c r="S94" s="297">
        <f t="shared" si="5"/>
        <v>0</v>
      </c>
      <c r="T94" s="296">
        <f t="shared" ref="T94:T101" si="88">R94-IF(R94&lt;&gt;0,R94-(R94/(1+S94)),0)</f>
        <v>30</v>
      </c>
      <c r="U94" s="298">
        <f t="shared" ref="U94:U101" si="89">J94/T94</f>
        <v>0.13066666666666665</v>
      </c>
      <c r="V94" s="299" t="str">
        <f t="shared" ref="V94:V101" si="90">IF(U94&gt;$C$8,"YES","NO")</f>
        <v>NO</v>
      </c>
    </row>
    <row r="95" spans="1:22" x14ac:dyDescent="0.25">
      <c r="A95" s="290">
        <v>23</v>
      </c>
      <c r="B95" s="313" t="str">
        <f>VLOOKUP($A:$A,Inventory!$A:$C,2,FALSE)</f>
        <v>GHOSNS903309GR</v>
      </c>
      <c r="C95" s="314" t="str">
        <f>VLOOKUP($A:$A,Inventory!$A:$C,3,FALSE)</f>
        <v>MASK BURNT GHOUL</v>
      </c>
      <c r="D95" s="315" t="s">
        <v>154</v>
      </c>
      <c r="E95" s="316">
        <v>4.8</v>
      </c>
      <c r="F95" s="316"/>
      <c r="G95" s="317"/>
      <c r="H95" s="294">
        <f t="shared" si="82"/>
        <v>4.8</v>
      </c>
      <c r="I95" s="294">
        <v>0</v>
      </c>
      <c r="J95" s="295">
        <f t="shared" si="83"/>
        <v>4.8</v>
      </c>
      <c r="K95" s="296">
        <v>40</v>
      </c>
      <c r="L95" s="297">
        <f t="shared" si="84"/>
        <v>0</v>
      </c>
      <c r="M95" s="296">
        <f t="shared" si="85"/>
        <v>40</v>
      </c>
      <c r="N95" s="298">
        <f t="shared" si="86"/>
        <v>0.12</v>
      </c>
      <c r="O95" s="386" t="str">
        <f t="shared" si="87"/>
        <v>NO</v>
      </c>
      <c r="P95" s="284"/>
      <c r="Q95" s="253"/>
      <c r="R95" s="300">
        <v>20</v>
      </c>
      <c r="S95" s="297">
        <f t="shared" si="5"/>
        <v>0</v>
      </c>
      <c r="T95" s="296">
        <f t="shared" si="88"/>
        <v>20</v>
      </c>
      <c r="U95" s="298">
        <f t="shared" si="89"/>
        <v>0.24</v>
      </c>
      <c r="V95" s="299" t="str">
        <f t="shared" si="90"/>
        <v>YES</v>
      </c>
    </row>
    <row r="96" spans="1:22" x14ac:dyDescent="0.25">
      <c r="A96" s="290">
        <v>24</v>
      </c>
      <c r="B96" s="313" t="str">
        <f>VLOOKUP($A:$A,Inventory!$A:$C,2,FALSE)</f>
        <v>GHOSNS903279OT</v>
      </c>
      <c r="C96" s="314" t="str">
        <f>VLOOKUP($A:$A,Inventory!$A:$C,3,FALSE)</f>
        <v>PLUSHIE FRATER IMPERATOR</v>
      </c>
      <c r="D96" s="315" t="s">
        <v>154</v>
      </c>
      <c r="E96" s="316">
        <v>8.9</v>
      </c>
      <c r="F96" s="316"/>
      <c r="G96" s="317"/>
      <c r="H96" s="294">
        <f t="shared" si="82"/>
        <v>8.9</v>
      </c>
      <c r="I96" s="294">
        <v>0</v>
      </c>
      <c r="J96" s="295">
        <f t="shared" si="83"/>
        <v>8.9</v>
      </c>
      <c r="K96" s="296">
        <v>50</v>
      </c>
      <c r="L96" s="297">
        <f t="shared" si="84"/>
        <v>0</v>
      </c>
      <c r="M96" s="296">
        <f t="shared" si="85"/>
        <v>50</v>
      </c>
      <c r="N96" s="298">
        <f t="shared" si="86"/>
        <v>0.17800000000000002</v>
      </c>
      <c r="O96" s="386" t="str">
        <f t="shared" si="87"/>
        <v>NO</v>
      </c>
      <c r="P96" s="284"/>
      <c r="Q96" s="253"/>
      <c r="R96" s="300">
        <v>15</v>
      </c>
      <c r="S96" s="297">
        <f t="shared" si="5"/>
        <v>0</v>
      </c>
      <c r="T96" s="296">
        <f t="shared" si="88"/>
        <v>15</v>
      </c>
      <c r="U96" s="298">
        <f t="shared" si="89"/>
        <v>0.59333333333333338</v>
      </c>
      <c r="V96" s="299" t="str">
        <f t="shared" si="90"/>
        <v>YES</v>
      </c>
    </row>
    <row r="97" spans="1:22" x14ac:dyDescent="0.25">
      <c r="A97" s="290">
        <v>25</v>
      </c>
      <c r="B97" s="313" t="str">
        <f>VLOOKUP($A:$A,Inventory!$A:$C,2,FALSE)</f>
        <v>GHOSRX103259OT</v>
      </c>
      <c r="C97" s="314" t="str">
        <f>VLOOKUP($A:$A,Inventory!$A:$C,3,FALSE)</f>
        <v>CLEAR SLING BAG-SILVER LOGO</v>
      </c>
      <c r="D97" s="315" t="s">
        <v>154</v>
      </c>
      <c r="E97" s="316">
        <v>3.8</v>
      </c>
      <c r="F97" s="316"/>
      <c r="G97" s="317"/>
      <c r="H97" s="294">
        <f t="shared" si="82"/>
        <v>3.8</v>
      </c>
      <c r="I97" s="294">
        <v>0</v>
      </c>
      <c r="J97" s="295">
        <f t="shared" si="83"/>
        <v>3.8</v>
      </c>
      <c r="K97" s="296">
        <v>40</v>
      </c>
      <c r="L97" s="297">
        <f t="shared" si="84"/>
        <v>0</v>
      </c>
      <c r="M97" s="296">
        <f t="shared" si="85"/>
        <v>40</v>
      </c>
      <c r="N97" s="298">
        <f t="shared" si="86"/>
        <v>9.5000000000000001E-2</v>
      </c>
      <c r="O97" s="386" t="str">
        <f t="shared" si="87"/>
        <v>NO</v>
      </c>
      <c r="P97" s="284"/>
      <c r="Q97" s="253"/>
      <c r="R97" s="300">
        <v>10</v>
      </c>
      <c r="S97" s="297">
        <f t="shared" si="5"/>
        <v>0</v>
      </c>
      <c r="T97" s="296">
        <f t="shared" si="88"/>
        <v>10</v>
      </c>
      <c r="U97" s="298">
        <f t="shared" si="89"/>
        <v>0.38</v>
      </c>
      <c r="V97" s="299" t="str">
        <f t="shared" si="90"/>
        <v>YES</v>
      </c>
    </row>
    <row r="98" spans="1:22" x14ac:dyDescent="0.25">
      <c r="A98" s="290">
        <v>26</v>
      </c>
      <c r="B98" s="313" t="str">
        <f>VLOOKUP($A:$A,Inventory!$A:$C,2,FALSE)</f>
        <v xml:space="preserve"> GHOSRX103241BK</v>
      </c>
      <c r="C98" s="314" t="str">
        <f>VLOOKUP($A:$A,Inventory!$A:$C,3,FALSE)</f>
        <v>CHOKER PAPA V</v>
      </c>
      <c r="D98" s="315" t="s">
        <v>154</v>
      </c>
      <c r="E98" s="316">
        <v>3.6</v>
      </c>
      <c r="F98" s="316"/>
      <c r="G98" s="317"/>
      <c r="H98" s="294">
        <f t="shared" si="82"/>
        <v>3.6</v>
      </c>
      <c r="I98" s="294">
        <v>0</v>
      </c>
      <c r="J98" s="295">
        <f t="shared" si="83"/>
        <v>3.6</v>
      </c>
      <c r="K98" s="296">
        <v>30</v>
      </c>
      <c r="L98" s="297">
        <f t="shared" si="84"/>
        <v>0</v>
      </c>
      <c r="M98" s="296">
        <f t="shared" si="85"/>
        <v>30</v>
      </c>
      <c r="N98" s="298">
        <f t="shared" si="86"/>
        <v>0.12000000000000001</v>
      </c>
      <c r="O98" s="386" t="str">
        <f t="shared" si="87"/>
        <v>NO</v>
      </c>
      <c r="P98" s="284"/>
      <c r="Q98" s="253"/>
      <c r="R98" s="300">
        <v>15</v>
      </c>
      <c r="S98" s="297">
        <f t="shared" si="5"/>
        <v>0</v>
      </c>
      <c r="T98" s="296">
        <f t="shared" si="88"/>
        <v>15</v>
      </c>
      <c r="U98" s="298">
        <f t="shared" si="89"/>
        <v>0.24000000000000002</v>
      </c>
      <c r="V98" s="299" t="str">
        <f t="shared" si="90"/>
        <v>YES</v>
      </c>
    </row>
    <row r="99" spans="1:22" x14ac:dyDescent="0.25">
      <c r="A99" s="290">
        <v>27</v>
      </c>
      <c r="B99" s="313" t="str">
        <f>VLOOKUP($A:$A,Inventory!$A:$C,2,FALSE)</f>
        <v>GHOSRX203254GR</v>
      </c>
      <c r="C99" s="314" t="str">
        <f>VLOOKUP($A:$A,Inventory!$A:$C,3,FALSE)</f>
        <v>KEYCHAIN SKELETON GRUCIFIX</v>
      </c>
      <c r="D99" s="315" t="s">
        <v>154</v>
      </c>
      <c r="E99" s="316">
        <v>1.5</v>
      </c>
      <c r="F99" s="316"/>
      <c r="G99" s="317"/>
      <c r="H99" s="294">
        <f t="shared" si="82"/>
        <v>1.5</v>
      </c>
      <c r="I99" s="294">
        <v>0</v>
      </c>
      <c r="J99" s="295">
        <f t="shared" si="83"/>
        <v>1.5</v>
      </c>
      <c r="K99" s="296">
        <v>15</v>
      </c>
      <c r="L99" s="297">
        <f t="shared" si="84"/>
        <v>0</v>
      </c>
      <c r="M99" s="296">
        <f t="shared" si="85"/>
        <v>15</v>
      </c>
      <c r="N99" s="298">
        <f>J99/M99</f>
        <v>0.1</v>
      </c>
      <c r="O99" s="386" t="str">
        <f t="shared" si="87"/>
        <v>NO</v>
      </c>
      <c r="P99" s="284"/>
      <c r="Q99" s="253"/>
      <c r="R99" s="300">
        <v>15</v>
      </c>
      <c r="S99" s="297">
        <f t="shared" si="5"/>
        <v>0</v>
      </c>
      <c r="T99" s="296">
        <f t="shared" si="88"/>
        <v>15</v>
      </c>
      <c r="U99" s="298">
        <f t="shared" si="89"/>
        <v>0.1</v>
      </c>
      <c r="V99" s="299" t="str">
        <f t="shared" si="90"/>
        <v>NO</v>
      </c>
    </row>
    <row r="100" spans="1:22" x14ac:dyDescent="0.25">
      <c r="A100" s="290">
        <v>28</v>
      </c>
      <c r="B100" s="313" t="str">
        <f>VLOOKUP($A:$A,Inventory!$A:$C,2,FALSE)</f>
        <v>GHOSRX903403OT</v>
      </c>
      <c r="C100" s="314" t="str">
        <f>VLOOKUP($A:$A,Inventory!$A:$C,3,FALSE)</f>
        <v>PATCH SET OF 3</v>
      </c>
      <c r="D100" s="315" t="s">
        <v>154</v>
      </c>
      <c r="E100" s="316">
        <v>2.0499999999999998</v>
      </c>
      <c r="F100" s="316"/>
      <c r="G100" s="317"/>
      <c r="H100" s="294">
        <f t="shared" si="82"/>
        <v>2.0499999999999998</v>
      </c>
      <c r="I100" s="294">
        <v>0</v>
      </c>
      <c r="J100" s="295">
        <f t="shared" si="83"/>
        <v>2.0499999999999998</v>
      </c>
      <c r="K100" s="296">
        <v>20</v>
      </c>
      <c r="L100" s="297">
        <f t="shared" si="84"/>
        <v>0</v>
      </c>
      <c r="M100" s="296">
        <f t="shared" si="85"/>
        <v>20</v>
      </c>
      <c r="N100" s="298">
        <f t="shared" ref="N100:N101" si="91">J100/M100</f>
        <v>0.10249999999999999</v>
      </c>
      <c r="O100" s="386" t="str">
        <f t="shared" si="87"/>
        <v>NO</v>
      </c>
      <c r="P100" s="284"/>
      <c r="Q100" s="253"/>
      <c r="R100" s="300">
        <v>20</v>
      </c>
      <c r="S100" s="297">
        <f t="shared" si="5"/>
        <v>0</v>
      </c>
      <c r="T100" s="296">
        <f t="shared" si="88"/>
        <v>20</v>
      </c>
      <c r="U100" s="298">
        <f t="shared" si="89"/>
        <v>0.10249999999999999</v>
      </c>
      <c r="V100" s="299" t="str">
        <f t="shared" si="90"/>
        <v>NO</v>
      </c>
    </row>
    <row r="101" spans="1:22" x14ac:dyDescent="0.25">
      <c r="A101" s="290">
        <v>29</v>
      </c>
      <c r="B101" s="313" t="str">
        <f>VLOOKUP($A:$A,Inventory!$A:$C,2,FALSE)</f>
        <v>GHOSNS103814BK</v>
      </c>
      <c r="C101" s="314" t="str">
        <f>VLOOKUP($A:$A,Inventory!$A:$C,3,FALSE)</f>
        <v xml:space="preserve">TOUR PROGRAM </v>
      </c>
      <c r="D101" s="315" t="s">
        <v>154</v>
      </c>
      <c r="E101" s="316">
        <f>4.64+0.95</f>
        <v>5.59</v>
      </c>
      <c r="F101" s="316"/>
      <c r="G101" s="317"/>
      <c r="H101" s="294">
        <f t="shared" si="82"/>
        <v>5.59</v>
      </c>
      <c r="I101" s="294">
        <v>0</v>
      </c>
      <c r="J101" s="295">
        <f t="shared" si="83"/>
        <v>5.59</v>
      </c>
      <c r="K101" s="296">
        <v>30</v>
      </c>
      <c r="L101" s="297">
        <f t="shared" si="84"/>
        <v>0</v>
      </c>
      <c r="M101" s="296">
        <f t="shared" si="85"/>
        <v>30</v>
      </c>
      <c r="N101" s="298">
        <f t="shared" si="91"/>
        <v>0.18633333333333332</v>
      </c>
      <c r="O101" s="386" t="str">
        <f t="shared" si="87"/>
        <v>NO</v>
      </c>
      <c r="P101" s="284"/>
      <c r="Q101" s="253"/>
      <c r="R101" s="300">
        <v>25</v>
      </c>
      <c r="S101" s="297">
        <f t="shared" si="5"/>
        <v>0</v>
      </c>
      <c r="T101" s="296">
        <f t="shared" si="88"/>
        <v>25</v>
      </c>
      <c r="U101" s="298">
        <f t="shared" si="89"/>
        <v>0.22359999999999999</v>
      </c>
      <c r="V101" s="299" t="str">
        <f t="shared" si="90"/>
        <v>YES</v>
      </c>
    </row>
    <row r="102" spans="1:22" x14ac:dyDescent="0.25">
      <c r="A102" s="290">
        <v>30</v>
      </c>
      <c r="B102" s="313" t="str">
        <f>VLOOKUP($A:$A,Inventory!$A:$C,2,FALSE)</f>
        <v>GHOSRX903408OT</v>
      </c>
      <c r="C102" s="314" t="str">
        <f>VLOOKUP($A:$A,Inventory!$A:$C,3,FALSE)</f>
        <v>LP SKELETA POLTERGEIST</v>
      </c>
      <c r="D102" s="315" t="s">
        <v>154</v>
      </c>
      <c r="E102" s="316">
        <v>16.89</v>
      </c>
      <c r="F102" s="316"/>
      <c r="G102" s="317"/>
      <c r="H102" s="294">
        <f t="shared" ref="H102" si="92">SUM(E102:G102)</f>
        <v>16.89</v>
      </c>
      <c r="I102" s="294">
        <v>0</v>
      </c>
      <c r="J102" s="295">
        <f t="shared" ref="J102" si="93">SUM(H102:I102)</f>
        <v>16.89</v>
      </c>
      <c r="K102" s="296">
        <v>40</v>
      </c>
      <c r="L102" s="297">
        <f t="shared" si="84"/>
        <v>0</v>
      </c>
      <c r="M102" s="296">
        <f t="shared" ref="M102" si="94">K102-IF(K102&lt;&gt;0,K102-(K102/(1+L102)),0)</f>
        <v>40</v>
      </c>
      <c r="N102" s="298">
        <f t="shared" ref="N102" si="95">J102/M102</f>
        <v>0.42225000000000001</v>
      </c>
      <c r="O102" s="386" t="str">
        <f t="shared" ref="O102" si="96">IF(N102&gt;$C$8,"YES","NO")</f>
        <v>YES</v>
      </c>
      <c r="P102" s="284"/>
      <c r="Q102" s="253"/>
      <c r="R102" s="300">
        <v>25</v>
      </c>
      <c r="S102" s="297">
        <f t="shared" si="5"/>
        <v>0</v>
      </c>
      <c r="T102" s="296">
        <f t="shared" ref="T102" si="97">R102-IF(R102&lt;&gt;0,R102-(R102/(1+S102)),0)</f>
        <v>25</v>
      </c>
      <c r="U102" s="298">
        <f t="shared" ref="U102" si="98">J102/T102</f>
        <v>0.67559999999999998</v>
      </c>
      <c r="V102" s="299" t="str">
        <f t="shared" ref="V102" si="99">IF(U102&gt;$C$8,"YES","NO")</f>
        <v>YES</v>
      </c>
    </row>
    <row r="103" spans="1:22" x14ac:dyDescent="0.25">
      <c r="A103" s="290">
        <v>31</v>
      </c>
      <c r="B103" s="313" t="str">
        <f>VLOOKUP($A:$A,Inventory!$A:$C,2,FALSE)</f>
        <v>GHOSNS203369OT</v>
      </c>
      <c r="C103" s="314" t="str">
        <f>VLOOKUP($A:$A,Inventory!$A:$C,3,FALSE)</f>
        <v>FOILED COMIC BOOK SISTER IMPERATOR # 1</v>
      </c>
      <c r="D103" s="315" t="s">
        <v>154</v>
      </c>
      <c r="E103" s="316">
        <v>4.25</v>
      </c>
      <c r="F103" s="316"/>
      <c r="G103" s="317"/>
      <c r="H103" s="294">
        <f t="shared" ref="H103:H113" si="100">SUM(E103:G103)</f>
        <v>4.25</v>
      </c>
      <c r="I103" s="294">
        <v>0</v>
      </c>
      <c r="J103" s="295">
        <f t="shared" ref="J103:J113" si="101">SUM(H103:I103)</f>
        <v>4.25</v>
      </c>
      <c r="K103" s="296">
        <v>30</v>
      </c>
      <c r="L103" s="297">
        <f t="shared" si="84"/>
        <v>0</v>
      </c>
      <c r="M103" s="296">
        <f t="shared" ref="M103:M113" si="102">K103-IF(K103&lt;&gt;0,K103-(K103/(1+L103)),0)</f>
        <v>30</v>
      </c>
      <c r="N103" s="298">
        <f t="shared" ref="N103:N113" si="103">J103/M103</f>
        <v>0.14166666666666666</v>
      </c>
      <c r="O103" s="386" t="str">
        <f t="shared" ref="O103:O113" si="104">IF(N103&gt;$C$8,"YES","NO")</f>
        <v>NO</v>
      </c>
      <c r="P103" s="284"/>
      <c r="Q103" s="253"/>
      <c r="R103" s="300">
        <v>30</v>
      </c>
      <c r="S103" s="297">
        <f t="shared" si="5"/>
        <v>0</v>
      </c>
      <c r="T103" s="296">
        <f t="shared" si="6"/>
        <v>30</v>
      </c>
      <c r="U103" s="298">
        <f t="shared" si="9"/>
        <v>0.14166666666666666</v>
      </c>
      <c r="V103" s="299" t="str">
        <f t="shared" si="7"/>
        <v>NO</v>
      </c>
    </row>
    <row r="104" spans="1:22" x14ac:dyDescent="0.25">
      <c r="A104" s="290">
        <v>32</v>
      </c>
      <c r="B104" s="313" t="str">
        <f>VLOOKUP($A:$A,Inventory!$A:$C,2,FALSE)</f>
        <v>GHOSNS203533OT</v>
      </c>
      <c r="C104" s="314" t="str">
        <f>VLOOKUP($A:$A,Inventory!$A:$C,3,FALSE)</f>
        <v>COMIC BOOK SISTER IMPERATOR #2</v>
      </c>
      <c r="D104" s="315" t="s">
        <v>154</v>
      </c>
      <c r="E104" s="316">
        <v>2</v>
      </c>
      <c r="F104" s="316"/>
      <c r="G104" s="317"/>
      <c r="H104" s="294">
        <f t="shared" si="100"/>
        <v>2</v>
      </c>
      <c r="I104" s="294">
        <v>0</v>
      </c>
      <c r="J104" s="295">
        <f t="shared" si="101"/>
        <v>2</v>
      </c>
      <c r="K104" s="296">
        <v>15</v>
      </c>
      <c r="L104" s="297">
        <f t="shared" si="84"/>
        <v>0</v>
      </c>
      <c r="M104" s="296">
        <f t="shared" si="102"/>
        <v>15</v>
      </c>
      <c r="N104" s="298">
        <f t="shared" si="103"/>
        <v>0.13333333333333333</v>
      </c>
      <c r="O104" s="386" t="str">
        <f t="shared" si="104"/>
        <v>NO</v>
      </c>
      <c r="P104" s="284"/>
      <c r="Q104" s="253"/>
      <c r="R104" s="300">
        <v>20</v>
      </c>
      <c r="S104" s="297">
        <f t="shared" si="5"/>
        <v>0</v>
      </c>
      <c r="T104" s="296">
        <f t="shared" si="6"/>
        <v>20</v>
      </c>
      <c r="U104" s="298">
        <f t="shared" si="9"/>
        <v>0.1</v>
      </c>
      <c r="V104" s="299" t="str">
        <f t="shared" si="7"/>
        <v>NO</v>
      </c>
    </row>
    <row r="105" spans="1:22" x14ac:dyDescent="0.25">
      <c r="A105" s="290">
        <v>33</v>
      </c>
      <c r="B105" s="313" t="str">
        <f>VLOOKUP($A:$A,Inventory!$A:$C,2,FALSE)</f>
        <v>GHOSNS203534OT</v>
      </c>
      <c r="C105" s="314" t="str">
        <f>VLOOKUP($A:$A,Inventory!$A:$C,3,FALSE)</f>
        <v>COMIC BOOK SISTER IMPERATOR #3</v>
      </c>
      <c r="D105" s="315" t="s">
        <v>154</v>
      </c>
      <c r="E105" s="316">
        <v>2</v>
      </c>
      <c r="F105" s="316"/>
      <c r="G105" s="317"/>
      <c r="H105" s="294">
        <f t="shared" si="100"/>
        <v>2</v>
      </c>
      <c r="I105" s="294">
        <v>0</v>
      </c>
      <c r="J105" s="295">
        <f t="shared" si="101"/>
        <v>2</v>
      </c>
      <c r="K105" s="296">
        <v>15</v>
      </c>
      <c r="L105" s="297">
        <f t="shared" si="84"/>
        <v>0</v>
      </c>
      <c r="M105" s="296">
        <f t="shared" si="102"/>
        <v>15</v>
      </c>
      <c r="N105" s="298">
        <f t="shared" si="103"/>
        <v>0.13333333333333333</v>
      </c>
      <c r="O105" s="386" t="str">
        <f t="shared" si="104"/>
        <v>NO</v>
      </c>
      <c r="P105" s="284"/>
      <c r="Q105" s="253"/>
      <c r="R105" s="300">
        <v>15</v>
      </c>
      <c r="S105" s="297">
        <f t="shared" si="5"/>
        <v>0</v>
      </c>
      <c r="T105" s="296">
        <f t="shared" si="6"/>
        <v>15</v>
      </c>
      <c r="U105" s="298">
        <f t="shared" si="9"/>
        <v>0.13333333333333333</v>
      </c>
      <c r="V105" s="299" t="str">
        <f t="shared" si="7"/>
        <v>NO</v>
      </c>
    </row>
    <row r="106" spans="1:22" x14ac:dyDescent="0.25">
      <c r="A106" s="290">
        <v>34</v>
      </c>
      <c r="B106" s="313" t="str">
        <f>VLOOKUP($A:$A,Inventory!$A:$C,2,FALSE)</f>
        <v>GHOSNS203535OT</v>
      </c>
      <c r="C106" s="314" t="str">
        <f>VLOOKUP($A:$A,Inventory!$A:$C,3,FALSE)</f>
        <v>COMIC BOOK SISTER IMPERATOR #4</v>
      </c>
      <c r="D106" s="315" t="s">
        <v>154</v>
      </c>
      <c r="E106" s="316">
        <v>2</v>
      </c>
      <c r="F106" s="316"/>
      <c r="G106" s="317"/>
      <c r="H106" s="294">
        <f t="shared" si="100"/>
        <v>2</v>
      </c>
      <c r="I106" s="294">
        <v>0</v>
      </c>
      <c r="J106" s="295">
        <f t="shared" si="101"/>
        <v>2</v>
      </c>
      <c r="K106" s="296">
        <v>15</v>
      </c>
      <c r="L106" s="297">
        <f t="shared" si="84"/>
        <v>0</v>
      </c>
      <c r="M106" s="296">
        <f t="shared" si="102"/>
        <v>15</v>
      </c>
      <c r="N106" s="298">
        <f t="shared" si="103"/>
        <v>0.13333333333333333</v>
      </c>
      <c r="O106" s="386" t="str">
        <f t="shared" si="104"/>
        <v>NO</v>
      </c>
      <c r="P106" s="284"/>
      <c r="Q106" s="253"/>
      <c r="R106" s="300">
        <v>10</v>
      </c>
      <c r="S106" s="297">
        <f t="shared" si="5"/>
        <v>0</v>
      </c>
      <c r="T106" s="296">
        <f t="shared" si="6"/>
        <v>10</v>
      </c>
      <c r="U106" s="298">
        <f t="shared" si="9"/>
        <v>0.2</v>
      </c>
      <c r="V106" s="299" t="str">
        <f t="shared" si="7"/>
        <v>NO</v>
      </c>
    </row>
    <row r="107" spans="1:22" x14ac:dyDescent="0.25">
      <c r="A107" s="290">
        <v>35</v>
      </c>
      <c r="B107" s="313">
        <f>VLOOKUP($A:$A,Inventory!$A:$C,2,FALSE)</f>
        <v>0</v>
      </c>
      <c r="C107" s="314">
        <f>VLOOKUP($A:$A,Inventory!$A:$C,3,FALSE)</f>
        <v>0</v>
      </c>
      <c r="D107" s="315" t="s">
        <v>154</v>
      </c>
      <c r="E107" s="316"/>
      <c r="F107" s="316"/>
      <c r="G107" s="317"/>
      <c r="H107" s="294">
        <f t="shared" si="100"/>
        <v>0</v>
      </c>
      <c r="I107" s="294">
        <v>0</v>
      </c>
      <c r="J107" s="295">
        <f t="shared" si="101"/>
        <v>0</v>
      </c>
      <c r="K107" s="296">
        <v>0</v>
      </c>
      <c r="L107" s="297">
        <f t="shared" si="84"/>
        <v>0</v>
      </c>
      <c r="M107" s="296">
        <f t="shared" si="102"/>
        <v>0</v>
      </c>
      <c r="N107" s="298" t="e">
        <f t="shared" si="103"/>
        <v>#DIV/0!</v>
      </c>
      <c r="O107" s="386" t="e">
        <f t="shared" si="104"/>
        <v>#DIV/0!</v>
      </c>
      <c r="P107" s="284"/>
      <c r="Q107" s="253"/>
      <c r="R107" s="300">
        <v>15</v>
      </c>
      <c r="S107" s="297">
        <f t="shared" si="5"/>
        <v>0</v>
      </c>
      <c r="T107" s="296">
        <f t="shared" si="6"/>
        <v>15</v>
      </c>
      <c r="U107" s="298">
        <f t="shared" si="9"/>
        <v>0</v>
      </c>
      <c r="V107" s="299" t="str">
        <f t="shared" si="7"/>
        <v>NO</v>
      </c>
    </row>
    <row r="108" spans="1:22" x14ac:dyDescent="0.25">
      <c r="A108" s="290">
        <v>36</v>
      </c>
      <c r="B108" s="313" t="str">
        <f>VLOOKUP($A:$A,Inventory!$A:$C,2,FALSE)</f>
        <v>GHOSNS103619OT</v>
      </c>
      <c r="C108" s="314" t="str">
        <f>VLOOKUP($A:$A,Inventory!$A:$C,3,FALSE)</f>
        <v>FOILED COMIC BOOK SISTER IMPERATOR #2</v>
      </c>
      <c r="D108" s="315" t="s">
        <v>154</v>
      </c>
      <c r="E108" s="316">
        <v>4.05</v>
      </c>
      <c r="F108" s="316"/>
      <c r="G108" s="317"/>
      <c r="H108" s="294">
        <f t="shared" si="100"/>
        <v>4.05</v>
      </c>
      <c r="I108" s="294">
        <v>0</v>
      </c>
      <c r="J108" s="295">
        <f t="shared" si="101"/>
        <v>4.05</v>
      </c>
      <c r="K108" s="296">
        <v>30</v>
      </c>
      <c r="L108" s="297">
        <f t="shared" si="84"/>
        <v>0</v>
      </c>
      <c r="M108" s="296">
        <f t="shared" si="102"/>
        <v>30</v>
      </c>
      <c r="N108" s="298">
        <f>J108/M108</f>
        <v>0.13499999999999998</v>
      </c>
      <c r="O108" s="386" t="str">
        <f t="shared" si="104"/>
        <v>NO</v>
      </c>
      <c r="P108" s="284"/>
      <c r="Q108" s="253"/>
      <c r="R108" s="300">
        <v>15</v>
      </c>
      <c r="S108" s="297">
        <f t="shared" si="5"/>
        <v>0</v>
      </c>
      <c r="T108" s="296">
        <f t="shared" si="6"/>
        <v>15</v>
      </c>
      <c r="U108" s="298">
        <f t="shared" si="9"/>
        <v>0.26999999999999996</v>
      </c>
      <c r="V108" s="299" t="str">
        <f t="shared" si="7"/>
        <v>YES</v>
      </c>
    </row>
    <row r="109" spans="1:22" x14ac:dyDescent="0.25">
      <c r="A109" s="290">
        <v>37</v>
      </c>
      <c r="B109" s="313" t="str">
        <f>VLOOKUP($A:$A,Inventory!$A:$C,2,FALSE)</f>
        <v xml:space="preserve"> GHOSNS103622OT </v>
      </c>
      <c r="C109" s="314" t="str">
        <f>VLOOKUP($A:$A,Inventory!$A:$C,3,FALSE)</f>
        <v>FOILED COMIC BOOK SISTER IMPERATOR #3</v>
      </c>
      <c r="D109" s="315" t="s">
        <v>154</v>
      </c>
      <c r="E109" s="316">
        <v>4.05</v>
      </c>
      <c r="F109" s="316"/>
      <c r="G109" s="317"/>
      <c r="H109" s="294">
        <f t="shared" si="100"/>
        <v>4.05</v>
      </c>
      <c r="I109" s="294">
        <v>0</v>
      </c>
      <c r="J109" s="295">
        <f t="shared" si="101"/>
        <v>4.05</v>
      </c>
      <c r="K109" s="296">
        <v>30</v>
      </c>
      <c r="L109" s="297">
        <f t="shared" si="84"/>
        <v>0</v>
      </c>
      <c r="M109" s="296">
        <f t="shared" si="102"/>
        <v>30</v>
      </c>
      <c r="N109" s="298">
        <f t="shared" si="103"/>
        <v>0.13499999999999998</v>
      </c>
      <c r="O109" s="386" t="str">
        <f t="shared" si="104"/>
        <v>NO</v>
      </c>
      <c r="P109" s="284"/>
      <c r="Q109" s="253"/>
      <c r="R109" s="300">
        <v>20</v>
      </c>
      <c r="S109" s="297">
        <f t="shared" si="5"/>
        <v>0</v>
      </c>
      <c r="T109" s="296">
        <f t="shared" si="6"/>
        <v>20</v>
      </c>
      <c r="U109" s="298">
        <f t="shared" si="9"/>
        <v>0.20249999999999999</v>
      </c>
      <c r="V109" s="299" t="str">
        <f t="shared" si="7"/>
        <v>YES</v>
      </c>
    </row>
    <row r="110" spans="1:22" x14ac:dyDescent="0.25">
      <c r="A110" s="290">
        <v>38</v>
      </c>
      <c r="B110" s="313" t="str">
        <f>VLOOKUP($A:$A,Inventory!$A:$C,2,FALSE)</f>
        <v>GHOSNS103624OT</v>
      </c>
      <c r="C110" s="314" t="str">
        <f>VLOOKUP($A:$A,Inventory!$A:$C,3,FALSE)</f>
        <v>FOILED COMIC BOOK SISTER IMPERATOR #4</v>
      </c>
      <c r="D110" s="315" t="s">
        <v>154</v>
      </c>
      <c r="E110" s="316">
        <v>4.05</v>
      </c>
      <c r="F110" s="316"/>
      <c r="G110" s="317"/>
      <c r="H110" s="294">
        <f t="shared" ref="H110:H111" si="105">SUM(E110:G110)</f>
        <v>4.05</v>
      </c>
      <c r="I110" s="294">
        <v>0</v>
      </c>
      <c r="J110" s="295">
        <f t="shared" ref="J110:J111" si="106">SUM(H110:I110)</f>
        <v>4.05</v>
      </c>
      <c r="K110" s="296">
        <v>30</v>
      </c>
      <c r="L110" s="297">
        <f t="shared" si="84"/>
        <v>0</v>
      </c>
      <c r="M110" s="296">
        <f t="shared" ref="M110:M111" si="107">K110-IF(K110&lt;&gt;0,K110-(K110/(1+L110)),0)</f>
        <v>30</v>
      </c>
      <c r="N110" s="298">
        <f t="shared" ref="N110:N111" si="108">J110/M110</f>
        <v>0.13499999999999998</v>
      </c>
      <c r="O110" s="386" t="str">
        <f t="shared" ref="O110:O111" si="109">IF(N110&gt;$C$8,"YES","NO")</f>
        <v>NO</v>
      </c>
      <c r="P110" s="284"/>
      <c r="Q110" s="253"/>
      <c r="R110" s="300">
        <v>25</v>
      </c>
      <c r="S110" s="297">
        <f t="shared" si="5"/>
        <v>0</v>
      </c>
      <c r="T110" s="296">
        <f t="shared" ref="T110:T111" si="110">R110-IF(R110&lt;&gt;0,R110-(R110/(1+S110)),0)</f>
        <v>25</v>
      </c>
      <c r="U110" s="298">
        <f t="shared" ref="U110:U111" si="111">J110/T110</f>
        <v>0.16200000000000001</v>
      </c>
      <c r="V110" s="299" t="str">
        <f t="shared" ref="V110:V111" si="112">IF(U110&gt;$C$8,"YES","NO")</f>
        <v>NO</v>
      </c>
    </row>
    <row r="111" spans="1:22" x14ac:dyDescent="0.25">
      <c r="A111" s="290">
        <v>39</v>
      </c>
      <c r="B111" s="313" t="str">
        <f>VLOOKUP($A:$A,Inventory!$A:$C,2,FALSE)</f>
        <v>GHOSRX003463OT</v>
      </c>
      <c r="C111" s="314" t="str">
        <f>VLOOKUP($A:$A,Inventory!$A:$C,3,FALSE)</f>
        <v xml:space="preserve">CD SKELETA </v>
      </c>
      <c r="D111" s="315" t="s">
        <v>154</v>
      </c>
      <c r="E111" s="316">
        <v>12.25</v>
      </c>
      <c r="F111" s="316"/>
      <c r="G111" s="317"/>
      <c r="H111" s="294">
        <f t="shared" si="105"/>
        <v>12.25</v>
      </c>
      <c r="I111" s="294">
        <v>0</v>
      </c>
      <c r="J111" s="295">
        <f t="shared" si="106"/>
        <v>12.25</v>
      </c>
      <c r="K111" s="296">
        <v>20</v>
      </c>
      <c r="L111" s="297">
        <f t="shared" si="84"/>
        <v>0</v>
      </c>
      <c r="M111" s="296">
        <f t="shared" si="107"/>
        <v>20</v>
      </c>
      <c r="N111" s="298">
        <f t="shared" si="108"/>
        <v>0.61250000000000004</v>
      </c>
      <c r="O111" s="386" t="str">
        <f t="shared" si="109"/>
        <v>YES</v>
      </c>
      <c r="P111" s="284"/>
      <c r="Q111" s="253"/>
      <c r="R111" s="300">
        <v>10</v>
      </c>
      <c r="S111" s="297">
        <f t="shared" si="5"/>
        <v>0</v>
      </c>
      <c r="T111" s="296">
        <f t="shared" si="110"/>
        <v>10</v>
      </c>
      <c r="U111" s="298">
        <f t="shared" si="111"/>
        <v>1.2250000000000001</v>
      </c>
      <c r="V111" s="299" t="str">
        <f t="shared" si="112"/>
        <v>YES</v>
      </c>
    </row>
    <row r="112" spans="1:22" x14ac:dyDescent="0.25">
      <c r="A112" s="290">
        <v>40</v>
      </c>
      <c r="B112" s="313" t="str">
        <f>VLOOKUP($A:$A,Inventory!$A:$C,2,FALSE)</f>
        <v>GHOSRX003470OT</v>
      </c>
      <c r="C112" s="314" t="str">
        <f>VLOOKUP($A:$A,Inventory!$A:$C,3,FALSE)</f>
        <v>ROLLING STONE MAG &amp; ALBUM</v>
      </c>
      <c r="D112" s="315" t="s">
        <v>154</v>
      </c>
      <c r="E112" s="316">
        <v>11.59</v>
      </c>
      <c r="F112" s="316"/>
      <c r="G112" s="317"/>
      <c r="H112" s="294">
        <f t="shared" si="100"/>
        <v>11.59</v>
      </c>
      <c r="I112" s="294">
        <v>0</v>
      </c>
      <c r="J112" s="295">
        <f t="shared" si="101"/>
        <v>11.59</v>
      </c>
      <c r="K112" s="296">
        <v>30</v>
      </c>
      <c r="L112" s="297">
        <f t="shared" si="84"/>
        <v>0</v>
      </c>
      <c r="M112" s="296">
        <f t="shared" si="102"/>
        <v>30</v>
      </c>
      <c r="N112" s="298">
        <f t="shared" si="103"/>
        <v>0.38633333333333331</v>
      </c>
      <c r="O112" s="386" t="str">
        <f t="shared" si="104"/>
        <v>YES</v>
      </c>
      <c r="P112" s="284"/>
      <c r="Q112" s="253"/>
      <c r="R112" s="300">
        <v>25</v>
      </c>
      <c r="S112" s="297">
        <f t="shared" si="5"/>
        <v>0</v>
      </c>
      <c r="T112" s="296">
        <f t="shared" si="6"/>
        <v>25</v>
      </c>
      <c r="U112" s="298">
        <f t="shared" si="9"/>
        <v>0.46360000000000001</v>
      </c>
      <c r="V112" s="299" t="str">
        <f t="shared" si="7"/>
        <v>YES</v>
      </c>
    </row>
    <row r="113" spans="1:22" x14ac:dyDescent="0.25">
      <c r="A113" s="290">
        <v>41</v>
      </c>
      <c r="B113" s="313" t="str">
        <f>VLOOKUP($A:$A,Inventory!$A:$C,2,FALSE)</f>
        <v>GHOSRX003611BK</v>
      </c>
      <c r="C113" s="314" t="str">
        <f>VLOOKUP($A:$A,Inventory!$A:$C,3,FALSE)</f>
        <v>LP SKELETA BLACK VINYL</v>
      </c>
      <c r="D113" s="315" t="s">
        <v>154</v>
      </c>
      <c r="E113" s="437">
        <v>24.1</v>
      </c>
      <c r="F113" s="438"/>
      <c r="G113" s="439"/>
      <c r="H113" s="440">
        <f t="shared" si="100"/>
        <v>24.1</v>
      </c>
      <c r="I113" s="441">
        <v>0</v>
      </c>
      <c r="J113" s="295">
        <f t="shared" si="101"/>
        <v>24.1</v>
      </c>
      <c r="K113" s="296">
        <v>40</v>
      </c>
      <c r="L113" s="297">
        <f t="shared" si="84"/>
        <v>0</v>
      </c>
      <c r="M113" s="296">
        <f t="shared" si="102"/>
        <v>40</v>
      </c>
      <c r="N113" s="298">
        <f t="shared" si="103"/>
        <v>0.60250000000000004</v>
      </c>
      <c r="O113" s="386" t="str">
        <f t="shared" si="104"/>
        <v>YES</v>
      </c>
      <c r="P113" s="284"/>
      <c r="Q113" s="253"/>
      <c r="R113" s="300">
        <v>10</v>
      </c>
      <c r="S113" s="297">
        <f t="shared" si="5"/>
        <v>0</v>
      </c>
      <c r="T113" s="296">
        <f t="shared" si="6"/>
        <v>10</v>
      </c>
      <c r="U113" s="298">
        <f t="shared" si="9"/>
        <v>2.41</v>
      </c>
      <c r="V113" s="299" t="str">
        <f t="shared" si="7"/>
        <v>YES</v>
      </c>
    </row>
    <row r="114" spans="1:22" x14ac:dyDescent="0.25">
      <c r="A114" s="290">
        <v>42</v>
      </c>
      <c r="B114" s="313" t="s">
        <v>529</v>
      </c>
      <c r="C114" s="314" t="s">
        <v>578</v>
      </c>
      <c r="D114" s="315" t="s">
        <v>154</v>
      </c>
      <c r="E114" s="437">
        <v>0</v>
      </c>
      <c r="F114" s="438"/>
      <c r="G114" s="439"/>
      <c r="H114" s="440">
        <f t="shared" ref="H114:H120" si="113">SUM(E114:G114)</f>
        <v>0</v>
      </c>
      <c r="I114" s="441">
        <v>0</v>
      </c>
      <c r="J114" s="295">
        <f t="shared" ref="J114:J120" si="114">SUM(H114:I114)</f>
        <v>0</v>
      </c>
      <c r="K114" s="296">
        <v>0</v>
      </c>
      <c r="L114" s="297">
        <f t="shared" si="84"/>
        <v>0</v>
      </c>
      <c r="M114" s="296">
        <f t="shared" ref="M114:M120" si="115">K114-IF(K114&lt;&gt;0,K114-(K114/(1+L114)),0)</f>
        <v>0</v>
      </c>
      <c r="N114" s="298" t="e">
        <f t="shared" ref="N114:N120" si="116">J114/M114</f>
        <v>#DIV/0!</v>
      </c>
      <c r="O114" s="386" t="e">
        <f t="shared" ref="O114:O120" si="117">IF(N114&gt;$C$8,"YES","NO")</f>
        <v>#DIV/0!</v>
      </c>
      <c r="P114" s="284"/>
      <c r="Q114" s="253"/>
      <c r="R114" s="300">
        <v>10</v>
      </c>
      <c r="S114" s="297">
        <f t="shared" si="5"/>
        <v>0</v>
      </c>
      <c r="T114" s="296">
        <f t="shared" ref="T114:T120" si="118">R114-IF(R114&lt;&gt;0,R114-(R114/(1+S114)),0)</f>
        <v>10</v>
      </c>
      <c r="U114" s="298">
        <f t="shared" ref="U114:U120" si="119">J114/T114</f>
        <v>0</v>
      </c>
      <c r="V114" s="299" t="str">
        <f t="shared" ref="V114:V120" si="120">IF(U114&gt;$C$8,"YES","NO")</f>
        <v>NO</v>
      </c>
    </row>
    <row r="115" spans="1:22" x14ac:dyDescent="0.25">
      <c r="A115" s="290">
        <v>43</v>
      </c>
      <c r="B115" s="313" t="s">
        <v>595</v>
      </c>
      <c r="C115" s="314" t="s">
        <v>591</v>
      </c>
      <c r="D115" s="315" t="s">
        <v>154</v>
      </c>
      <c r="E115" s="437">
        <v>0</v>
      </c>
      <c r="F115" s="438"/>
      <c r="G115" s="439"/>
      <c r="H115" s="440">
        <f t="shared" si="113"/>
        <v>0</v>
      </c>
      <c r="I115" s="441">
        <v>0</v>
      </c>
      <c r="J115" s="295">
        <f t="shared" si="114"/>
        <v>0</v>
      </c>
      <c r="K115" s="296">
        <v>0</v>
      </c>
      <c r="L115" s="297">
        <f t="shared" si="84"/>
        <v>0</v>
      </c>
      <c r="M115" s="296">
        <f t="shared" si="115"/>
        <v>0</v>
      </c>
      <c r="N115" s="298" t="e">
        <f t="shared" si="116"/>
        <v>#DIV/0!</v>
      </c>
      <c r="O115" s="386" t="e">
        <f t="shared" si="117"/>
        <v>#DIV/0!</v>
      </c>
      <c r="P115" s="284"/>
      <c r="Q115" s="253"/>
      <c r="R115" s="300">
        <v>10</v>
      </c>
      <c r="S115" s="297">
        <f t="shared" ref="S115:S120" si="121">$C$7</f>
        <v>0</v>
      </c>
      <c r="T115" s="296">
        <f t="shared" si="118"/>
        <v>10</v>
      </c>
      <c r="U115" s="298">
        <f t="shared" si="119"/>
        <v>0</v>
      </c>
      <c r="V115" s="299" t="str">
        <f t="shared" si="120"/>
        <v>NO</v>
      </c>
    </row>
    <row r="116" spans="1:22" x14ac:dyDescent="0.25">
      <c r="A116" s="290">
        <v>44</v>
      </c>
      <c r="B116" s="313"/>
      <c r="C116" s="314"/>
      <c r="D116" s="315" t="s">
        <v>154</v>
      </c>
      <c r="E116" s="437">
        <v>0</v>
      </c>
      <c r="F116" s="438"/>
      <c r="G116" s="439"/>
      <c r="H116" s="440">
        <f t="shared" si="113"/>
        <v>0</v>
      </c>
      <c r="I116" s="441">
        <v>0</v>
      </c>
      <c r="J116" s="295">
        <f t="shared" si="114"/>
        <v>0</v>
      </c>
      <c r="K116" s="296">
        <v>0</v>
      </c>
      <c r="L116" s="297">
        <f t="shared" si="84"/>
        <v>0</v>
      </c>
      <c r="M116" s="296">
        <f t="shared" si="115"/>
        <v>0</v>
      </c>
      <c r="N116" s="298" t="e">
        <f t="shared" si="116"/>
        <v>#DIV/0!</v>
      </c>
      <c r="O116" s="386" t="e">
        <f t="shared" si="117"/>
        <v>#DIV/0!</v>
      </c>
      <c r="P116" s="284"/>
      <c r="Q116" s="253"/>
      <c r="R116" s="300">
        <v>10</v>
      </c>
      <c r="S116" s="297">
        <f t="shared" si="121"/>
        <v>0</v>
      </c>
      <c r="T116" s="296">
        <f t="shared" si="118"/>
        <v>10</v>
      </c>
      <c r="U116" s="298">
        <f t="shared" si="119"/>
        <v>0</v>
      </c>
      <c r="V116" s="299" t="str">
        <f t="shared" si="120"/>
        <v>NO</v>
      </c>
    </row>
    <row r="117" spans="1:22" x14ac:dyDescent="0.25">
      <c r="A117" s="290">
        <v>45</v>
      </c>
      <c r="B117" s="313"/>
      <c r="C117" s="314"/>
      <c r="D117" s="315" t="s">
        <v>154</v>
      </c>
      <c r="E117" s="437">
        <v>0</v>
      </c>
      <c r="F117" s="438"/>
      <c r="G117" s="439"/>
      <c r="H117" s="440">
        <f t="shared" si="113"/>
        <v>0</v>
      </c>
      <c r="I117" s="441">
        <v>0</v>
      </c>
      <c r="J117" s="295">
        <f t="shared" si="114"/>
        <v>0</v>
      </c>
      <c r="K117" s="296">
        <v>0</v>
      </c>
      <c r="L117" s="297">
        <f t="shared" si="84"/>
        <v>0</v>
      </c>
      <c r="M117" s="296">
        <f t="shared" si="115"/>
        <v>0</v>
      </c>
      <c r="N117" s="298" t="e">
        <f t="shared" si="116"/>
        <v>#DIV/0!</v>
      </c>
      <c r="O117" s="386" t="e">
        <f t="shared" si="117"/>
        <v>#DIV/0!</v>
      </c>
      <c r="P117" s="284"/>
      <c r="Q117" s="253"/>
      <c r="R117" s="300">
        <v>10</v>
      </c>
      <c r="S117" s="297">
        <f t="shared" si="121"/>
        <v>0</v>
      </c>
      <c r="T117" s="296">
        <f t="shared" si="118"/>
        <v>10</v>
      </c>
      <c r="U117" s="298">
        <f t="shared" si="119"/>
        <v>0</v>
      </c>
      <c r="V117" s="299" t="str">
        <f t="shared" si="120"/>
        <v>NO</v>
      </c>
    </row>
    <row r="118" spans="1:22" x14ac:dyDescent="0.25">
      <c r="A118" s="290">
        <v>46</v>
      </c>
      <c r="B118" s="313"/>
      <c r="C118" s="314"/>
      <c r="D118" s="315" t="s">
        <v>154</v>
      </c>
      <c r="E118" s="437">
        <v>0</v>
      </c>
      <c r="F118" s="438"/>
      <c r="G118" s="439"/>
      <c r="H118" s="440">
        <f t="shared" si="113"/>
        <v>0</v>
      </c>
      <c r="I118" s="441">
        <v>0</v>
      </c>
      <c r="J118" s="295">
        <f t="shared" si="114"/>
        <v>0</v>
      </c>
      <c r="K118" s="296">
        <v>0</v>
      </c>
      <c r="L118" s="297">
        <f t="shared" si="84"/>
        <v>0</v>
      </c>
      <c r="M118" s="296">
        <f t="shared" si="115"/>
        <v>0</v>
      </c>
      <c r="N118" s="298" t="e">
        <f t="shared" si="116"/>
        <v>#DIV/0!</v>
      </c>
      <c r="O118" s="386" t="e">
        <f t="shared" si="117"/>
        <v>#DIV/0!</v>
      </c>
      <c r="P118" s="284"/>
      <c r="Q118" s="253"/>
      <c r="R118" s="300">
        <v>10</v>
      </c>
      <c r="S118" s="297">
        <f t="shared" si="121"/>
        <v>0</v>
      </c>
      <c r="T118" s="296">
        <f t="shared" si="118"/>
        <v>10</v>
      </c>
      <c r="U118" s="298">
        <f t="shared" si="119"/>
        <v>0</v>
      </c>
      <c r="V118" s="299" t="str">
        <f t="shared" si="120"/>
        <v>NO</v>
      </c>
    </row>
    <row r="119" spans="1:22" x14ac:dyDescent="0.25">
      <c r="A119" s="290">
        <v>47</v>
      </c>
      <c r="B119" s="313"/>
      <c r="C119" s="314"/>
      <c r="D119" s="315" t="s">
        <v>154</v>
      </c>
      <c r="E119" s="437">
        <v>0</v>
      </c>
      <c r="F119" s="438"/>
      <c r="G119" s="439"/>
      <c r="H119" s="440">
        <f t="shared" si="113"/>
        <v>0</v>
      </c>
      <c r="I119" s="441">
        <v>0</v>
      </c>
      <c r="J119" s="295">
        <f t="shared" si="114"/>
        <v>0</v>
      </c>
      <c r="K119" s="296">
        <v>0</v>
      </c>
      <c r="L119" s="297">
        <f t="shared" si="84"/>
        <v>0</v>
      </c>
      <c r="M119" s="296">
        <f t="shared" si="115"/>
        <v>0</v>
      </c>
      <c r="N119" s="298" t="e">
        <f t="shared" si="116"/>
        <v>#DIV/0!</v>
      </c>
      <c r="O119" s="386" t="e">
        <f t="shared" si="117"/>
        <v>#DIV/0!</v>
      </c>
      <c r="P119" s="284"/>
      <c r="Q119" s="253"/>
      <c r="R119" s="300">
        <v>10</v>
      </c>
      <c r="S119" s="297">
        <f t="shared" si="121"/>
        <v>0</v>
      </c>
      <c r="T119" s="296">
        <f t="shared" si="118"/>
        <v>10</v>
      </c>
      <c r="U119" s="298">
        <f t="shared" si="119"/>
        <v>0</v>
      </c>
      <c r="V119" s="299" t="str">
        <f t="shared" si="120"/>
        <v>NO</v>
      </c>
    </row>
    <row r="120" spans="1:22" x14ac:dyDescent="0.25">
      <c r="A120" s="290">
        <v>48</v>
      </c>
      <c r="B120" s="313"/>
      <c r="C120" s="314"/>
      <c r="D120" s="315" t="s">
        <v>154</v>
      </c>
      <c r="E120" s="437">
        <v>0</v>
      </c>
      <c r="F120" s="438"/>
      <c r="G120" s="439"/>
      <c r="H120" s="440">
        <f t="shared" si="113"/>
        <v>0</v>
      </c>
      <c r="I120" s="441">
        <v>0</v>
      </c>
      <c r="J120" s="295">
        <f t="shared" si="114"/>
        <v>0</v>
      </c>
      <c r="K120" s="296">
        <v>0</v>
      </c>
      <c r="L120" s="297">
        <f t="shared" si="84"/>
        <v>0</v>
      </c>
      <c r="M120" s="296">
        <f t="shared" si="115"/>
        <v>0</v>
      </c>
      <c r="N120" s="298" t="e">
        <f t="shared" si="116"/>
        <v>#DIV/0!</v>
      </c>
      <c r="O120" s="386" t="e">
        <f t="shared" si="117"/>
        <v>#DIV/0!</v>
      </c>
      <c r="P120" s="284"/>
      <c r="Q120" s="253"/>
      <c r="R120" s="300">
        <v>10</v>
      </c>
      <c r="S120" s="297">
        <f t="shared" si="121"/>
        <v>0</v>
      </c>
      <c r="T120" s="296">
        <f t="shared" si="118"/>
        <v>10</v>
      </c>
      <c r="U120" s="298">
        <f t="shared" si="119"/>
        <v>0</v>
      </c>
      <c r="V120" s="299" t="str">
        <f t="shared" si="120"/>
        <v>NO</v>
      </c>
    </row>
    <row r="121" spans="1:22" ht="15.75" thickBot="1" x14ac:dyDescent="0.3">
      <c r="A121" s="302"/>
      <c r="B121" s="303"/>
      <c r="C121" s="303"/>
      <c r="D121" s="303"/>
      <c r="E121" s="303"/>
      <c r="F121" s="303"/>
      <c r="G121" s="303"/>
      <c r="H121" s="303"/>
      <c r="I121" s="303"/>
      <c r="J121" s="303"/>
      <c r="K121" s="303"/>
      <c r="L121" s="303"/>
      <c r="M121" s="303"/>
      <c r="N121" s="303"/>
      <c r="O121" s="387"/>
      <c r="P121" s="304"/>
      <c r="Q121" s="253"/>
      <c r="R121" s="318"/>
      <c r="S121" s="319"/>
      <c r="T121" s="320"/>
      <c r="U121" s="321"/>
      <c r="V121" s="322"/>
    </row>
  </sheetData>
  <conditionalFormatting sqref="O11:P90">
    <cfRule type="cellIs" dxfId="3" priority="6" operator="equal">
      <formula>"YES"</formula>
    </cfRule>
  </conditionalFormatting>
  <conditionalFormatting sqref="O94:P120">
    <cfRule type="cellIs" dxfId="2" priority="2" operator="equal">
      <formula>"YES"</formula>
    </cfRule>
  </conditionalFormatting>
  <conditionalFormatting sqref="V11:V90">
    <cfRule type="cellIs" dxfId="1" priority="3" operator="equal">
      <formula>"YES"</formula>
    </cfRule>
  </conditionalFormatting>
  <conditionalFormatting sqref="V94:V121">
    <cfRule type="cellIs" dxfId="0" priority="1" operator="equal">
      <formula>"YES"</formula>
    </cfRule>
  </conditionalFormatting>
  <pageMargins left="0.2" right="0.2" top="0.25" bottom="0.25" header="0.3" footer="0.3"/>
  <pageSetup scale="5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4">
    <tabColor rgb="FF00B050"/>
  </sheetPr>
  <dimension ref="A1:G107"/>
  <sheetViews>
    <sheetView showGridLines="0" topLeftCell="A16" workbookViewId="0">
      <selection activeCell="B3" sqref="B3:D48"/>
    </sheetView>
  </sheetViews>
  <sheetFormatPr defaultRowHeight="15" x14ac:dyDescent="0.25"/>
  <cols>
    <col min="1" max="1" width="5" style="1" customWidth="1"/>
    <col min="2" max="2" width="19.7109375" customWidth="1"/>
    <col min="3" max="3" width="43.85546875" customWidth="1"/>
    <col min="4" max="6" width="11.5703125" bestFit="1" customWidth="1"/>
    <col min="7" max="7" width="11.5703125" customWidth="1"/>
  </cols>
  <sheetData>
    <row r="1" spans="1:7" ht="17.25" x14ac:dyDescent="0.3">
      <c r="A1" s="591" t="s">
        <v>9</v>
      </c>
      <c r="B1" s="591"/>
      <c r="C1" s="591"/>
      <c r="D1" s="591"/>
      <c r="E1" s="591"/>
      <c r="F1" s="591"/>
      <c r="G1" s="591"/>
    </row>
    <row r="2" spans="1:7" ht="15.75" thickBot="1" x14ac:dyDescent="0.3"/>
    <row r="3" spans="1:7" x14ac:dyDescent="0.25">
      <c r="B3" s="44" t="s">
        <v>1</v>
      </c>
      <c r="C3" s="222" t="str">
        <f>Inventory!C3</f>
        <v>GHOST</v>
      </c>
    </row>
    <row r="4" spans="1:7" ht="15.75" thickBot="1" x14ac:dyDescent="0.3">
      <c r="B4" s="62" t="s">
        <v>0</v>
      </c>
      <c r="C4" s="392" t="str">
        <f>Inventory!C4</f>
        <v>SUMMER 2025</v>
      </c>
    </row>
    <row r="5" spans="1:7" ht="15.75" thickBot="1" x14ac:dyDescent="0.3">
      <c r="B5" s="79"/>
    </row>
    <row r="6" spans="1:7" ht="15.75" thickBot="1" x14ac:dyDescent="0.3">
      <c r="D6" s="80" t="s">
        <v>112</v>
      </c>
      <c r="E6" s="81" t="s">
        <v>195</v>
      </c>
      <c r="F6" s="81"/>
      <c r="G6" s="82"/>
    </row>
    <row r="7" spans="1:7" s="56" customFormat="1" ht="30.75" thickBot="1" x14ac:dyDescent="0.3">
      <c r="B7" s="69" t="s">
        <v>2</v>
      </c>
      <c r="C7" s="70" t="s">
        <v>3</v>
      </c>
      <c r="D7" s="77" t="s">
        <v>8</v>
      </c>
      <c r="E7" s="77" t="s">
        <v>8</v>
      </c>
      <c r="F7" s="77" t="s">
        <v>8</v>
      </c>
      <c r="G7" s="78" t="s">
        <v>8</v>
      </c>
    </row>
    <row r="8" spans="1:7" x14ac:dyDescent="0.25">
      <c r="A8" s="1">
        <v>1</v>
      </c>
      <c r="B8" s="325" t="str">
        <f>Inventory!B7</f>
        <v>GHOSRX203729BK</v>
      </c>
      <c r="C8" s="389" t="str">
        <f>Inventory!C7</f>
        <v>BLACK T SKELETOUR 2025 ITIN</v>
      </c>
      <c r="D8" s="394">
        <f>'Projection Sheet'!D15</f>
        <v>50</v>
      </c>
      <c r="E8" s="74"/>
      <c r="F8" s="74"/>
      <c r="G8" s="64"/>
    </row>
    <row r="9" spans="1:7" x14ac:dyDescent="0.25">
      <c r="A9" s="1">
        <v>2</v>
      </c>
      <c r="B9" s="327" t="str">
        <f>Inventory!B8</f>
        <v>GHOSRX203728BK</v>
      </c>
      <c r="C9" s="22" t="str">
        <f>Inventory!C8</f>
        <v>BLACK T SKELETA ALBUM COVER 2025 ITIN</v>
      </c>
      <c r="D9" s="394">
        <f>'Projection Sheet'!D16</f>
        <v>50</v>
      </c>
      <c r="E9" s="75"/>
      <c r="F9" s="75"/>
      <c r="G9" s="65"/>
    </row>
    <row r="10" spans="1:7" x14ac:dyDescent="0.25">
      <c r="A10" s="1">
        <v>3</v>
      </c>
      <c r="B10" s="327" t="str">
        <f>Inventory!B9</f>
        <v>GHOSRX203730BK</v>
      </c>
      <c r="C10" s="22" t="str">
        <f>Inventory!C9</f>
        <v>BLACK T WESTERN EMERITUS 2025 ITIN</v>
      </c>
      <c r="D10" s="394">
        <f>'Projection Sheet'!D17</f>
        <v>50</v>
      </c>
      <c r="E10" s="75"/>
      <c r="F10" s="75"/>
      <c r="G10" s="65"/>
    </row>
    <row r="11" spans="1:7" x14ac:dyDescent="0.25">
      <c r="A11" s="1">
        <v>4</v>
      </c>
      <c r="B11" s="327" t="str">
        <f>Inventory!B10</f>
        <v>GHOSRX103726BK</v>
      </c>
      <c r="C11" s="22" t="str">
        <f>Inventory!C10</f>
        <v>BLACK TANK OPUS EPONYMOUS</v>
      </c>
      <c r="D11" s="394">
        <f>'Projection Sheet'!D18</f>
        <v>50</v>
      </c>
      <c r="E11" s="75"/>
      <c r="F11" s="75"/>
      <c r="G11" s="65"/>
    </row>
    <row r="12" spans="1:7" x14ac:dyDescent="0.25">
      <c r="A12" s="1">
        <v>5</v>
      </c>
      <c r="B12" s="327" t="str">
        <f>Inventory!B11</f>
        <v>GHOSRX203400BK</v>
      </c>
      <c r="C12" s="22" t="str">
        <f>Inventory!C11</f>
        <v>LADIES CROP TOP SHOWGHOULS</v>
      </c>
      <c r="D12" s="394">
        <f>'Projection Sheet'!D19</f>
        <v>50</v>
      </c>
      <c r="E12" s="75"/>
      <c r="F12" s="75"/>
      <c r="G12" s="65"/>
    </row>
    <row r="13" spans="1:7" x14ac:dyDescent="0.25">
      <c r="A13" s="1">
        <v>6</v>
      </c>
      <c r="B13" s="327" t="str">
        <f>Inventory!B12</f>
        <v>GHOSRX203727PK</v>
      </c>
      <c r="C13" s="22" t="str">
        <f>Inventory!C12</f>
        <v>LADIES PINK RAGLAN GARGOYLE</v>
      </c>
      <c r="D13" s="394">
        <f>'Projection Sheet'!D20</f>
        <v>50</v>
      </c>
      <c r="E13" s="75"/>
      <c r="F13" s="75"/>
      <c r="G13" s="65"/>
    </row>
    <row r="14" spans="1:7" hidden="1" x14ac:dyDescent="0.25">
      <c r="A14" s="1">
        <v>7</v>
      </c>
      <c r="B14" s="327">
        <f>Inventory!B13</f>
        <v>0</v>
      </c>
      <c r="C14" s="22">
        <f>Inventory!C13</f>
        <v>0</v>
      </c>
      <c r="D14" s="394">
        <f>'Projection Sheet'!D21</f>
        <v>1</v>
      </c>
      <c r="E14" s="75"/>
      <c r="F14" s="75"/>
      <c r="G14" s="65"/>
    </row>
    <row r="15" spans="1:7" x14ac:dyDescent="0.25">
      <c r="A15" s="1">
        <v>8</v>
      </c>
      <c r="B15" s="327" t="str">
        <f>Inventory!B14</f>
        <v>GHOSNS903311BK</v>
      </c>
      <c r="C15" s="22" t="str">
        <f>Inventory!C14</f>
        <v>BATWING HOODY</v>
      </c>
      <c r="D15" s="394">
        <f>'Projection Sheet'!D22</f>
        <v>125</v>
      </c>
      <c r="E15" s="75"/>
      <c r="F15" s="75"/>
      <c r="G15" s="65"/>
    </row>
    <row r="16" spans="1:7" x14ac:dyDescent="0.25">
      <c r="A16" s="1">
        <v>9</v>
      </c>
      <c r="B16" s="327" t="str">
        <f>Inventory!B15</f>
        <v>GHOSRX203401BK</v>
      </c>
      <c r="C16" s="22" t="str">
        <f>Inventory!C15</f>
        <v>PULLOVER HOODY SKELETON</v>
      </c>
      <c r="D16" s="394">
        <f>'Projection Sheet'!D23</f>
        <v>80</v>
      </c>
      <c r="E16" s="75"/>
      <c r="F16" s="75"/>
      <c r="G16" s="65"/>
    </row>
    <row r="17" spans="1:7" x14ac:dyDescent="0.25">
      <c r="A17" s="1">
        <v>10</v>
      </c>
      <c r="B17" s="327" t="str">
        <f>Inventory!B16</f>
        <v>GHOSRX203275BK</v>
      </c>
      <c r="C17" s="22" t="str">
        <f>Inventory!C16</f>
        <v>SHORTS BLACK/ WHT PAPA V COSTUME CLAWS</v>
      </c>
      <c r="D17" s="394">
        <f>'Projection Sheet'!D24</f>
        <v>45</v>
      </c>
      <c r="E17" s="75"/>
      <c r="F17" s="75"/>
      <c r="G17" s="65"/>
    </row>
    <row r="18" spans="1:7" x14ac:dyDescent="0.25">
      <c r="A18" s="1">
        <v>11</v>
      </c>
      <c r="B18" s="327" t="str">
        <f>Inventory!B17</f>
        <v>GHOSRX103510OT</v>
      </c>
      <c r="C18" s="22" t="str">
        <f>Inventory!C17</f>
        <v>TIE DYE T TOP HAT</v>
      </c>
      <c r="D18" s="394">
        <f>'Projection Sheet'!D25</f>
        <v>60</v>
      </c>
      <c r="E18" s="75"/>
      <c r="F18" s="75"/>
      <c r="G18" s="65"/>
    </row>
    <row r="19" spans="1:7" x14ac:dyDescent="0.25">
      <c r="A19" s="1">
        <v>12</v>
      </c>
      <c r="B19" s="327" t="str">
        <f>Inventory!B18</f>
        <v>GHOSRX103437OT</v>
      </c>
      <c r="C19" s="22" t="str">
        <f>Inventory!C18</f>
        <v>CRYSTAL WASHED T AT THE GATES</v>
      </c>
      <c r="D19" s="394">
        <f>'Projection Sheet'!D26</f>
        <v>60</v>
      </c>
      <c r="E19" s="75"/>
      <c r="F19" s="75"/>
      <c r="G19" s="65"/>
    </row>
    <row r="20" spans="1:7" x14ac:dyDescent="0.25">
      <c r="A20" s="1">
        <v>13</v>
      </c>
      <c r="B20" s="327" t="str">
        <f>Inventory!B19</f>
        <v>GHOSRX203738BL</v>
      </c>
      <c r="C20" s="22" t="str">
        <f>Inventory!C19</f>
        <v>OILWASHED NAVY BLUE T COME TOGETHER</v>
      </c>
      <c r="D20" s="394">
        <f>'Projection Sheet'!D27</f>
        <v>60</v>
      </c>
      <c r="E20" s="75"/>
      <c r="F20" s="75"/>
      <c r="G20" s="65"/>
    </row>
    <row r="21" spans="1:7" x14ac:dyDescent="0.25">
      <c r="A21" s="1">
        <v>14</v>
      </c>
      <c r="B21" s="327" t="str">
        <f>Inventory!B20</f>
        <v>GHOSRX203570RD</v>
      </c>
      <c r="C21" s="22" t="str">
        <f>Inventory!C20</f>
        <v>SHORTS RED/WHITE LOGO</v>
      </c>
      <c r="D21" s="394">
        <f>'Projection Sheet'!D28</f>
        <v>45</v>
      </c>
      <c r="E21" s="75"/>
      <c r="F21" s="75"/>
      <c r="G21" s="65"/>
    </row>
    <row r="22" spans="1:7" x14ac:dyDescent="0.25">
      <c r="A22" s="1">
        <v>15</v>
      </c>
      <c r="B22" s="519" t="str">
        <f>Inventory!B21</f>
        <v>GHOSRX203800BK</v>
      </c>
      <c r="C22" s="520" t="str">
        <f>Inventory!C21</f>
        <v>EVENT T TAMPA</v>
      </c>
      <c r="D22" s="521">
        <f>'Projection Sheet'!D29</f>
        <v>50</v>
      </c>
      <c r="E22" s="75"/>
      <c r="F22" s="75"/>
      <c r="G22" s="65"/>
    </row>
    <row r="23" spans="1:7" x14ac:dyDescent="0.25">
      <c r="A23" s="1">
        <v>16</v>
      </c>
      <c r="B23" s="327" t="str">
        <f>Inventory!B22</f>
        <v>GHOSRX203799BK</v>
      </c>
      <c r="C23" s="22" t="str">
        <f>Inventory!C22</f>
        <v>EVENT T PHILLY</v>
      </c>
      <c r="D23" s="394">
        <f>'Projection Sheet'!D30</f>
        <v>50</v>
      </c>
      <c r="E23" s="75"/>
      <c r="F23" s="75"/>
      <c r="G23" s="65"/>
    </row>
    <row r="24" spans="1:7" x14ac:dyDescent="0.25">
      <c r="A24" s="1">
        <v>17</v>
      </c>
      <c r="B24" s="327" t="str">
        <f>Inventory!B23</f>
        <v>GHOSRX203798BK</v>
      </c>
      <c r="C24" s="22" t="str">
        <f>Inventory!C23</f>
        <v>EVENT T BOSTON</v>
      </c>
      <c r="D24" s="394">
        <f>'Projection Sheet'!D31</f>
        <v>50</v>
      </c>
      <c r="E24" s="75"/>
      <c r="F24" s="75"/>
      <c r="G24" s="65"/>
    </row>
    <row r="25" spans="1:7" x14ac:dyDescent="0.25">
      <c r="A25" s="1">
        <v>18</v>
      </c>
      <c r="B25" s="327" t="str">
        <f>Inventory!B24</f>
        <v>GHOSRX203801BK</v>
      </c>
      <c r="C25" s="22" t="str">
        <f>Inventory!C24</f>
        <v>EVENT T NEW YORK</v>
      </c>
      <c r="D25" s="394">
        <f>'Projection Sheet'!D32</f>
        <v>50</v>
      </c>
      <c r="E25" s="75"/>
      <c r="F25" s="75"/>
      <c r="G25" s="65"/>
    </row>
    <row r="26" spans="1:7" x14ac:dyDescent="0.25">
      <c r="A26" s="1">
        <v>19</v>
      </c>
      <c r="B26" s="327" t="str">
        <f>Inventory!B25</f>
        <v>GHOSRX203822BK</v>
      </c>
      <c r="C26" s="22" t="str">
        <f>Inventory!C25</f>
        <v>EVENT T CHICAGO</v>
      </c>
      <c r="D26" s="394">
        <f>'Projection Sheet'!D33</f>
        <v>50</v>
      </c>
      <c r="E26" s="75"/>
      <c r="F26" s="75"/>
      <c r="G26" s="65"/>
    </row>
    <row r="27" spans="1:7" hidden="1" x14ac:dyDescent="0.25">
      <c r="A27" s="1">
        <v>20</v>
      </c>
      <c r="B27" s="327">
        <f>Inventory!B26</f>
        <v>0</v>
      </c>
      <c r="C27" s="22">
        <f>Inventory!C26</f>
        <v>0</v>
      </c>
      <c r="D27" s="394">
        <f>'Projection Sheet'!D34</f>
        <v>1</v>
      </c>
      <c r="E27" s="75"/>
      <c r="F27" s="75"/>
      <c r="G27" s="65"/>
    </row>
    <row r="28" spans="1:7" hidden="1" x14ac:dyDescent="0.25">
      <c r="A28" s="1">
        <v>21</v>
      </c>
      <c r="B28" s="327">
        <f>Inventory!B27</f>
        <v>0</v>
      </c>
      <c r="C28" s="22">
        <f>Inventory!C27</f>
        <v>0</v>
      </c>
      <c r="D28" s="394">
        <f>'Projection Sheet'!D35</f>
        <v>1</v>
      </c>
      <c r="E28" s="75"/>
      <c r="F28" s="75"/>
      <c r="G28" s="65"/>
    </row>
    <row r="29" spans="1:7" x14ac:dyDescent="0.25">
      <c r="A29" s="1">
        <v>22</v>
      </c>
      <c r="B29" s="327" t="str">
        <f>Inventory!B28</f>
        <v>GHOSNS103665BK</v>
      </c>
      <c r="C29" s="22" t="str">
        <f>Inventory!C28</f>
        <v>HAT SATANIC PANIC</v>
      </c>
      <c r="D29" s="394">
        <f>'Projection Sheet'!D36</f>
        <v>35</v>
      </c>
      <c r="E29" s="75"/>
      <c r="F29" s="75"/>
      <c r="G29" s="65"/>
    </row>
    <row r="30" spans="1:7" x14ac:dyDescent="0.25">
      <c r="A30" s="1">
        <v>23</v>
      </c>
      <c r="B30" s="327" t="str">
        <f>Inventory!B29</f>
        <v>GHOSNS903309GR</v>
      </c>
      <c r="C30" s="22" t="str">
        <f>Inventory!C29</f>
        <v>MASK BURNT GHOUL</v>
      </c>
      <c r="D30" s="394">
        <f>'Projection Sheet'!D37</f>
        <v>40</v>
      </c>
      <c r="E30" s="75"/>
      <c r="F30" s="75"/>
      <c r="G30" s="65"/>
    </row>
    <row r="31" spans="1:7" x14ac:dyDescent="0.25">
      <c r="A31" s="1">
        <v>24</v>
      </c>
      <c r="B31" s="327" t="str">
        <f>Inventory!B30</f>
        <v>GHOSNS903279OT</v>
      </c>
      <c r="C31" s="22" t="str">
        <f>Inventory!C30</f>
        <v>PLUSHIE FRATER IMPERATOR</v>
      </c>
      <c r="D31" s="394">
        <f>'Projection Sheet'!D38</f>
        <v>50</v>
      </c>
      <c r="E31" s="75"/>
      <c r="F31" s="75"/>
      <c r="G31" s="65"/>
    </row>
    <row r="32" spans="1:7" x14ac:dyDescent="0.25">
      <c r="A32" s="1">
        <v>25</v>
      </c>
      <c r="B32" s="327" t="str">
        <f>Inventory!B31</f>
        <v>GHOSRX103259OT</v>
      </c>
      <c r="C32" s="22" t="str">
        <f>Inventory!C31</f>
        <v>CLEAR SLING BAG-SILVER LOGO</v>
      </c>
      <c r="D32" s="394">
        <f>'Projection Sheet'!D39</f>
        <v>40</v>
      </c>
      <c r="E32" s="75"/>
      <c r="F32" s="75"/>
      <c r="G32" s="65"/>
    </row>
    <row r="33" spans="1:7" x14ac:dyDescent="0.25">
      <c r="A33" s="1">
        <v>26</v>
      </c>
      <c r="B33" s="327" t="str">
        <f>Inventory!B32</f>
        <v xml:space="preserve"> GHOSRX103241BK</v>
      </c>
      <c r="C33" s="22" t="str">
        <f>Inventory!C32</f>
        <v>CHOKER PAPA V</v>
      </c>
      <c r="D33" s="394">
        <f>'Projection Sheet'!D40</f>
        <v>30</v>
      </c>
      <c r="E33" s="75"/>
      <c r="F33" s="75"/>
      <c r="G33" s="65"/>
    </row>
    <row r="34" spans="1:7" x14ac:dyDescent="0.25">
      <c r="A34" s="1">
        <v>27</v>
      </c>
      <c r="B34" s="327" t="str">
        <f>Inventory!B33</f>
        <v>GHOSRX203254GR</v>
      </c>
      <c r="C34" s="22" t="str">
        <f>Inventory!C33</f>
        <v>KEYCHAIN SKELETON GRUCIFIX</v>
      </c>
      <c r="D34" s="394">
        <f>'Projection Sheet'!D41</f>
        <v>15</v>
      </c>
      <c r="E34" s="75"/>
      <c r="F34" s="75"/>
      <c r="G34" s="65"/>
    </row>
    <row r="35" spans="1:7" x14ac:dyDescent="0.25">
      <c r="A35" s="1">
        <v>28</v>
      </c>
      <c r="B35" s="327" t="str">
        <f>Inventory!B34</f>
        <v>GHOSRX903403OT</v>
      </c>
      <c r="C35" s="22" t="str">
        <f>Inventory!C34</f>
        <v>PATCH SET OF 3</v>
      </c>
      <c r="D35" s="394">
        <f>'Projection Sheet'!D42</f>
        <v>20</v>
      </c>
      <c r="E35" s="75"/>
      <c r="F35" s="75"/>
      <c r="G35" s="65"/>
    </row>
    <row r="36" spans="1:7" x14ac:dyDescent="0.25">
      <c r="A36" s="1">
        <v>29</v>
      </c>
      <c r="B36" s="327" t="str">
        <f>Inventory!B35</f>
        <v>GHOSNS103814BK</v>
      </c>
      <c r="C36" s="22" t="str">
        <f>Inventory!C35</f>
        <v xml:space="preserve">TOUR PROGRAM </v>
      </c>
      <c r="D36" s="394">
        <f>'Projection Sheet'!D43</f>
        <v>30</v>
      </c>
      <c r="E36" s="75"/>
      <c r="F36" s="75"/>
      <c r="G36" s="65"/>
    </row>
    <row r="37" spans="1:7" x14ac:dyDescent="0.25">
      <c r="A37" s="1">
        <v>30</v>
      </c>
      <c r="B37" s="327" t="str">
        <f>Inventory!B36</f>
        <v>GHOSRX903408OT</v>
      </c>
      <c r="C37" s="22" t="str">
        <f>Inventory!C36</f>
        <v>LP SKELETA POLTERGEIST</v>
      </c>
      <c r="D37" s="394">
        <f>'Projection Sheet'!D44</f>
        <v>40</v>
      </c>
      <c r="E37" s="75"/>
      <c r="F37" s="75"/>
      <c r="G37" s="65"/>
    </row>
    <row r="38" spans="1:7" x14ac:dyDescent="0.25">
      <c r="A38" s="1">
        <v>31</v>
      </c>
      <c r="B38" s="327" t="str">
        <f>Inventory!B37</f>
        <v>GHOSNS203369OT</v>
      </c>
      <c r="C38" s="22" t="str">
        <f>Inventory!C37</f>
        <v>FOILED COMIC BOOK SISTER IMPERATOR # 1</v>
      </c>
      <c r="D38" s="394">
        <f>'Projection Sheet'!D45</f>
        <v>30</v>
      </c>
      <c r="E38" s="75"/>
      <c r="F38" s="75"/>
      <c r="G38" s="65"/>
    </row>
    <row r="39" spans="1:7" x14ac:dyDescent="0.25">
      <c r="A39" s="1">
        <v>32</v>
      </c>
      <c r="B39" s="327" t="str">
        <f>Inventory!B38</f>
        <v>GHOSNS203533OT</v>
      </c>
      <c r="C39" s="22" t="str">
        <f>Inventory!C38</f>
        <v>COMIC BOOK SISTER IMPERATOR #2</v>
      </c>
      <c r="D39" s="394">
        <f>'Projection Sheet'!D46</f>
        <v>15</v>
      </c>
      <c r="E39" s="75"/>
      <c r="F39" s="75"/>
      <c r="G39" s="65"/>
    </row>
    <row r="40" spans="1:7" x14ac:dyDescent="0.25">
      <c r="A40" s="1">
        <v>33</v>
      </c>
      <c r="B40" s="327" t="str">
        <f>Inventory!B39</f>
        <v>GHOSNS203534OT</v>
      </c>
      <c r="C40" s="22" t="str">
        <f>Inventory!C39</f>
        <v>COMIC BOOK SISTER IMPERATOR #3</v>
      </c>
      <c r="D40" s="394">
        <f>'Projection Sheet'!D47</f>
        <v>15</v>
      </c>
      <c r="E40" s="75"/>
      <c r="F40" s="75"/>
      <c r="G40" s="65"/>
    </row>
    <row r="41" spans="1:7" x14ac:dyDescent="0.25">
      <c r="A41" s="1">
        <v>34</v>
      </c>
      <c r="B41" s="327" t="str">
        <f>Inventory!B40</f>
        <v>GHOSNS203535OT</v>
      </c>
      <c r="C41" s="22" t="str">
        <f>Inventory!C40</f>
        <v>COMIC BOOK SISTER IMPERATOR #4</v>
      </c>
      <c r="D41" s="394">
        <f>'Projection Sheet'!D48</f>
        <v>15</v>
      </c>
      <c r="E41" s="75"/>
      <c r="F41" s="75"/>
      <c r="G41" s="65"/>
    </row>
    <row r="42" spans="1:7" hidden="1" x14ac:dyDescent="0.25">
      <c r="A42" s="1">
        <v>35</v>
      </c>
      <c r="B42" s="327">
        <f>Inventory!B41</f>
        <v>0</v>
      </c>
      <c r="C42" s="22">
        <f>Inventory!C41</f>
        <v>0</v>
      </c>
      <c r="D42" s="394">
        <f>'Projection Sheet'!D49</f>
        <v>1</v>
      </c>
      <c r="E42" s="75"/>
      <c r="F42" s="75"/>
      <c r="G42" s="65"/>
    </row>
    <row r="43" spans="1:7" x14ac:dyDescent="0.25">
      <c r="A43" s="1">
        <v>36</v>
      </c>
      <c r="B43" s="327" t="str">
        <f>Inventory!B42</f>
        <v>GHOSNS103619OT</v>
      </c>
      <c r="C43" s="22" t="str">
        <f>Inventory!C42</f>
        <v>FOILED COMIC BOOK SISTER IMPERATOR #2</v>
      </c>
      <c r="D43" s="394">
        <f>'Projection Sheet'!D50</f>
        <v>30</v>
      </c>
      <c r="E43" s="75"/>
      <c r="F43" s="75"/>
      <c r="G43" s="65"/>
    </row>
    <row r="44" spans="1:7" x14ac:dyDescent="0.25">
      <c r="A44" s="1">
        <v>37</v>
      </c>
      <c r="B44" s="327" t="str">
        <f>Inventory!B43</f>
        <v xml:space="preserve"> GHOSNS103622OT </v>
      </c>
      <c r="C44" s="22" t="str">
        <f>Inventory!C43</f>
        <v>FOILED COMIC BOOK SISTER IMPERATOR #3</v>
      </c>
      <c r="D44" s="394">
        <f>'Projection Sheet'!D51</f>
        <v>30</v>
      </c>
      <c r="E44" s="75"/>
      <c r="F44" s="75"/>
      <c r="G44" s="65"/>
    </row>
    <row r="45" spans="1:7" x14ac:dyDescent="0.25">
      <c r="A45" s="1">
        <v>38</v>
      </c>
      <c r="B45" s="327" t="str">
        <f>Inventory!B44</f>
        <v>GHOSNS103624OT</v>
      </c>
      <c r="C45" s="22" t="str">
        <f>Inventory!C44</f>
        <v>FOILED COMIC BOOK SISTER IMPERATOR #4</v>
      </c>
      <c r="D45" s="394">
        <f>'Projection Sheet'!D52</f>
        <v>30</v>
      </c>
      <c r="E45" s="75"/>
      <c r="F45" s="75"/>
      <c r="G45" s="65"/>
    </row>
    <row r="46" spans="1:7" x14ac:dyDescent="0.25">
      <c r="A46" s="1">
        <v>39</v>
      </c>
      <c r="B46" s="327" t="str">
        <f>Inventory!B45</f>
        <v>GHOSRX003463OT</v>
      </c>
      <c r="C46" s="22" t="str">
        <f>Inventory!C45</f>
        <v xml:space="preserve">CD SKELETA </v>
      </c>
      <c r="D46" s="394">
        <f>'Projection Sheet'!D53</f>
        <v>20</v>
      </c>
      <c r="E46" s="75"/>
      <c r="F46" s="75"/>
      <c r="G46" s="65"/>
    </row>
    <row r="47" spans="1:7" x14ac:dyDescent="0.25">
      <c r="A47" s="1">
        <v>40</v>
      </c>
      <c r="B47" s="327" t="str">
        <f>Inventory!B46</f>
        <v>GHOSRX003470OT</v>
      </c>
      <c r="C47" s="22" t="str">
        <f>Inventory!C46</f>
        <v>ROLLING STONE MAG &amp; ALBUM</v>
      </c>
      <c r="D47" s="394">
        <f>'Projection Sheet'!D54</f>
        <v>30</v>
      </c>
      <c r="E47" s="75"/>
      <c r="F47" s="75"/>
      <c r="G47" s="65"/>
    </row>
    <row r="48" spans="1:7" x14ac:dyDescent="0.25">
      <c r="A48" s="1">
        <v>41</v>
      </c>
      <c r="B48" s="327" t="str">
        <f>Inventory!B47</f>
        <v>GHOSRX003611BK</v>
      </c>
      <c r="C48" s="22" t="str">
        <f>Inventory!C47</f>
        <v>LP SKELETA BLACK VINYL</v>
      </c>
      <c r="D48" s="394">
        <f>'Projection Sheet'!D55</f>
        <v>40</v>
      </c>
      <c r="E48" s="75"/>
      <c r="F48" s="75"/>
      <c r="G48" s="65"/>
    </row>
    <row r="49" spans="1:7" x14ac:dyDescent="0.25">
      <c r="A49" s="1">
        <v>42</v>
      </c>
      <c r="B49" s="327" t="str">
        <f>Inventory!B48</f>
        <v>GHOSCG103805PU</v>
      </c>
      <c r="C49" s="22" t="str">
        <f>Inventory!C48</f>
        <v>LP PURPLE LENTICULAR</v>
      </c>
      <c r="D49" s="394">
        <f>'Projection Sheet'!D56</f>
        <v>1</v>
      </c>
      <c r="E49" s="75"/>
      <c r="F49" s="75"/>
      <c r="G49" s="65"/>
    </row>
    <row r="50" spans="1:7" x14ac:dyDescent="0.25">
      <c r="A50" s="1">
        <v>43</v>
      </c>
      <c r="B50" s="327" t="str">
        <f>Inventory!B49</f>
        <v>GHOSCG103844BK</v>
      </c>
      <c r="C50" s="22" t="str">
        <f>Inventory!C49</f>
        <v xml:space="preserve">CASSETTE </v>
      </c>
      <c r="D50" s="394">
        <f>'Projection Sheet'!D57</f>
        <v>1</v>
      </c>
      <c r="E50" s="75"/>
      <c r="F50" s="75"/>
      <c r="G50" s="65"/>
    </row>
    <row r="51" spans="1:7" x14ac:dyDescent="0.25">
      <c r="A51" s="1">
        <v>44</v>
      </c>
      <c r="B51" s="327">
        <f>Inventory!B50</f>
        <v>0</v>
      </c>
      <c r="C51" s="22">
        <f>Inventory!C50</f>
        <v>0</v>
      </c>
      <c r="D51" s="394">
        <f>'Projection Sheet'!D58</f>
        <v>1</v>
      </c>
      <c r="E51" s="75"/>
      <c r="F51" s="75"/>
      <c r="G51" s="65"/>
    </row>
    <row r="52" spans="1:7" x14ac:dyDescent="0.25">
      <c r="A52" s="1">
        <v>45</v>
      </c>
      <c r="B52" s="327">
        <f>Inventory!B51</f>
        <v>0</v>
      </c>
      <c r="C52" s="22">
        <f>Inventory!C51</f>
        <v>0</v>
      </c>
      <c r="D52" s="394">
        <f>'Projection Sheet'!D59</f>
        <v>1</v>
      </c>
      <c r="E52" s="75"/>
      <c r="F52" s="75"/>
      <c r="G52" s="65"/>
    </row>
    <row r="53" spans="1:7" x14ac:dyDescent="0.25">
      <c r="A53" s="1">
        <v>46</v>
      </c>
      <c r="B53" s="327">
        <f>Inventory!B52</f>
        <v>0</v>
      </c>
      <c r="C53" s="22">
        <f>Inventory!C52</f>
        <v>0</v>
      </c>
      <c r="D53" s="394">
        <f>'Projection Sheet'!D60</f>
        <v>0</v>
      </c>
      <c r="E53" s="75"/>
      <c r="F53" s="75"/>
      <c r="G53" s="65"/>
    </row>
    <row r="54" spans="1:7" x14ac:dyDescent="0.25">
      <c r="A54" s="1">
        <v>47</v>
      </c>
      <c r="B54" s="327">
        <f>Inventory!B53</f>
        <v>0</v>
      </c>
      <c r="C54" s="22">
        <f>Inventory!C53</f>
        <v>0</v>
      </c>
      <c r="D54" s="394">
        <f>'Projection Sheet'!D61</f>
        <v>0</v>
      </c>
      <c r="E54" s="75"/>
      <c r="F54" s="75"/>
      <c r="G54" s="65"/>
    </row>
    <row r="55" spans="1:7" x14ac:dyDescent="0.25">
      <c r="A55" s="1">
        <v>48</v>
      </c>
      <c r="B55" s="327">
        <f>Inventory!B54</f>
        <v>0</v>
      </c>
      <c r="C55" s="22">
        <f>Inventory!C54</f>
        <v>0</v>
      </c>
      <c r="D55" s="394">
        <f>'Projection Sheet'!D62</f>
        <v>0</v>
      </c>
      <c r="E55" s="75"/>
      <c r="F55" s="75"/>
      <c r="G55" s="65"/>
    </row>
    <row r="56" spans="1:7" x14ac:dyDescent="0.25">
      <c r="A56" s="1">
        <v>49</v>
      </c>
      <c r="B56" s="327">
        <f>Inventory!B55</f>
        <v>0</v>
      </c>
      <c r="C56" s="22">
        <f>Inventory!C55</f>
        <v>0</v>
      </c>
      <c r="D56" s="394">
        <f>'Projection Sheet'!D63</f>
        <v>0</v>
      </c>
      <c r="E56" s="75"/>
      <c r="F56" s="75"/>
      <c r="G56" s="65"/>
    </row>
    <row r="57" spans="1:7" x14ac:dyDescent="0.25">
      <c r="A57" s="1">
        <v>50</v>
      </c>
      <c r="B57" s="327">
        <f>Inventory!B56</f>
        <v>0</v>
      </c>
      <c r="C57" s="22">
        <f>Inventory!C56</f>
        <v>0</v>
      </c>
      <c r="D57" s="394">
        <f>'Projection Sheet'!D64</f>
        <v>0</v>
      </c>
      <c r="E57" s="75"/>
      <c r="F57" s="75"/>
      <c r="G57" s="65"/>
    </row>
    <row r="58" spans="1:7" x14ac:dyDescent="0.25">
      <c r="A58" s="1">
        <v>51</v>
      </c>
      <c r="B58" s="327">
        <f>Inventory!B57</f>
        <v>0</v>
      </c>
      <c r="C58" s="22">
        <f>Inventory!C57</f>
        <v>0</v>
      </c>
      <c r="D58" s="394">
        <f>'Projection Sheet'!D65</f>
        <v>0</v>
      </c>
      <c r="E58" s="75"/>
      <c r="F58" s="75"/>
      <c r="G58" s="65"/>
    </row>
    <row r="59" spans="1:7" x14ac:dyDescent="0.25">
      <c r="A59" s="1">
        <v>52</v>
      </c>
      <c r="B59" s="327">
        <f>Inventory!B58</f>
        <v>0</v>
      </c>
      <c r="C59" s="22">
        <f>Inventory!C58</f>
        <v>0</v>
      </c>
      <c r="D59" s="394">
        <f>'Projection Sheet'!D66</f>
        <v>0</v>
      </c>
      <c r="E59" s="75"/>
      <c r="F59" s="75"/>
      <c r="G59" s="65"/>
    </row>
    <row r="60" spans="1:7" x14ac:dyDescent="0.25">
      <c r="A60" s="1">
        <v>53</v>
      </c>
      <c r="B60" s="327">
        <f>Inventory!B59</f>
        <v>0</v>
      </c>
      <c r="C60" s="22">
        <f>Inventory!C59</f>
        <v>0</v>
      </c>
      <c r="D60" s="394">
        <f>'Projection Sheet'!D67</f>
        <v>0</v>
      </c>
      <c r="E60" s="75"/>
      <c r="F60" s="75"/>
      <c r="G60" s="65"/>
    </row>
    <row r="61" spans="1:7" x14ac:dyDescent="0.25">
      <c r="A61" s="1">
        <v>54</v>
      </c>
      <c r="B61" s="327">
        <f>Inventory!B60</f>
        <v>0</v>
      </c>
      <c r="C61" s="22">
        <f>Inventory!C60</f>
        <v>0</v>
      </c>
      <c r="D61" s="394">
        <f>'Projection Sheet'!D68</f>
        <v>0</v>
      </c>
      <c r="E61" s="75"/>
      <c r="F61" s="75"/>
      <c r="G61" s="65"/>
    </row>
    <row r="62" spans="1:7" x14ac:dyDescent="0.25">
      <c r="A62" s="1">
        <v>55</v>
      </c>
      <c r="B62" s="327">
        <f>Inventory!B61</f>
        <v>0</v>
      </c>
      <c r="C62" s="22">
        <f>Inventory!C61</f>
        <v>0</v>
      </c>
      <c r="D62" s="394">
        <f>'Projection Sheet'!D69</f>
        <v>0</v>
      </c>
      <c r="E62" s="75"/>
      <c r="F62" s="75"/>
      <c r="G62" s="65"/>
    </row>
    <row r="63" spans="1:7" x14ac:dyDescent="0.25">
      <c r="A63" s="1">
        <v>56</v>
      </c>
      <c r="B63" s="327">
        <f>Inventory!B62</f>
        <v>0</v>
      </c>
      <c r="C63" s="22">
        <f>Inventory!C62</f>
        <v>0</v>
      </c>
      <c r="D63" s="394">
        <f>'Projection Sheet'!D70</f>
        <v>0</v>
      </c>
      <c r="E63" s="75"/>
      <c r="F63" s="75"/>
      <c r="G63" s="65"/>
    </row>
    <row r="64" spans="1:7" x14ac:dyDescent="0.25">
      <c r="A64" s="1">
        <v>57</v>
      </c>
      <c r="B64" s="327">
        <f>Inventory!B63</f>
        <v>0</v>
      </c>
      <c r="C64" s="22">
        <f>Inventory!C63</f>
        <v>0</v>
      </c>
      <c r="D64" s="394">
        <f>'Projection Sheet'!D71</f>
        <v>0</v>
      </c>
      <c r="E64" s="75"/>
      <c r="F64" s="75"/>
      <c r="G64" s="65"/>
    </row>
    <row r="65" spans="1:7" x14ac:dyDescent="0.25">
      <c r="A65" s="1">
        <v>58</v>
      </c>
      <c r="B65" s="327">
        <f>Inventory!B64</f>
        <v>0</v>
      </c>
      <c r="C65" s="22">
        <f>Inventory!C64</f>
        <v>0</v>
      </c>
      <c r="D65" s="394">
        <f>'Projection Sheet'!D72</f>
        <v>0</v>
      </c>
      <c r="E65" s="75"/>
      <c r="F65" s="75"/>
      <c r="G65" s="65"/>
    </row>
    <row r="66" spans="1:7" x14ac:dyDescent="0.25">
      <c r="A66" s="1">
        <v>59</v>
      </c>
      <c r="B66" s="327">
        <f>Inventory!B65</f>
        <v>0</v>
      </c>
      <c r="C66" s="22">
        <f>Inventory!C65</f>
        <v>0</v>
      </c>
      <c r="D66" s="394">
        <f>'Projection Sheet'!D73</f>
        <v>0</v>
      </c>
      <c r="E66" s="75"/>
      <c r="F66" s="75"/>
      <c r="G66" s="65"/>
    </row>
    <row r="67" spans="1:7" ht="15.75" thickBot="1" x14ac:dyDescent="0.3">
      <c r="A67" s="324">
        <v>60</v>
      </c>
      <c r="B67" s="390">
        <f>Inventory!B66</f>
        <v>0</v>
      </c>
      <c r="C67" s="391">
        <f>Inventory!C66</f>
        <v>0</v>
      </c>
      <c r="D67" s="394">
        <f>'Projection Sheet'!D74</f>
        <v>0</v>
      </c>
      <c r="E67" s="76"/>
      <c r="F67" s="76"/>
      <c r="G67" s="66"/>
    </row>
    <row r="68" spans="1:7" x14ac:dyDescent="0.25">
      <c r="A68" s="324" t="s">
        <v>155</v>
      </c>
      <c r="B68" s="327">
        <f>Inventory!B67</f>
        <v>0</v>
      </c>
      <c r="C68" s="22">
        <f>Inventory!C67</f>
        <v>0</v>
      </c>
      <c r="D68" s="394">
        <f>'Projection Sheet'!D75</f>
        <v>0</v>
      </c>
      <c r="E68" s="75"/>
      <c r="F68" s="75"/>
      <c r="G68" s="65"/>
    </row>
    <row r="69" spans="1:7" x14ac:dyDescent="0.25">
      <c r="A69" s="324" t="s">
        <v>156</v>
      </c>
      <c r="B69" s="327">
        <f>Inventory!B68</f>
        <v>0</v>
      </c>
      <c r="C69" s="22">
        <f>Inventory!C68</f>
        <v>0</v>
      </c>
      <c r="D69" s="394">
        <f>'Projection Sheet'!D76</f>
        <v>0</v>
      </c>
      <c r="E69" s="75"/>
      <c r="F69" s="75"/>
      <c r="G69" s="65"/>
    </row>
    <row r="70" spans="1:7" x14ac:dyDescent="0.25">
      <c r="A70" s="324" t="s">
        <v>157</v>
      </c>
      <c r="B70" s="327">
        <f>Inventory!B69</f>
        <v>0</v>
      </c>
      <c r="C70" s="22">
        <f>Inventory!C69</f>
        <v>0</v>
      </c>
      <c r="D70" s="394">
        <f>'Projection Sheet'!D77</f>
        <v>0</v>
      </c>
      <c r="E70" s="75"/>
      <c r="F70" s="75"/>
      <c r="G70" s="65"/>
    </row>
    <row r="71" spans="1:7" x14ac:dyDescent="0.25">
      <c r="A71" s="324" t="s">
        <v>158</v>
      </c>
      <c r="B71" s="327">
        <f>Inventory!B70</f>
        <v>0</v>
      </c>
      <c r="C71" s="22">
        <f>Inventory!C70</f>
        <v>0</v>
      </c>
      <c r="D71" s="394">
        <f>'Projection Sheet'!D78</f>
        <v>0</v>
      </c>
      <c r="E71" s="75"/>
      <c r="F71" s="75"/>
      <c r="G71" s="65"/>
    </row>
    <row r="72" spans="1:7" x14ac:dyDescent="0.25">
      <c r="A72" s="324" t="s">
        <v>159</v>
      </c>
      <c r="B72" s="327">
        <f>Inventory!B71</f>
        <v>0</v>
      </c>
      <c r="C72" s="22">
        <f>Inventory!C71</f>
        <v>0</v>
      </c>
      <c r="D72" s="394">
        <f>'Projection Sheet'!D79</f>
        <v>0</v>
      </c>
      <c r="E72" s="75"/>
      <c r="F72" s="75"/>
      <c r="G72" s="65"/>
    </row>
    <row r="73" spans="1:7" x14ac:dyDescent="0.25">
      <c r="A73" s="324" t="s">
        <v>160</v>
      </c>
      <c r="B73" s="327">
        <f>Inventory!B72</f>
        <v>0</v>
      </c>
      <c r="C73" s="22">
        <f>Inventory!C72</f>
        <v>0</v>
      </c>
      <c r="D73" s="394">
        <f>'Projection Sheet'!D80</f>
        <v>0</v>
      </c>
      <c r="E73" s="75"/>
      <c r="F73" s="75"/>
      <c r="G73" s="65"/>
    </row>
    <row r="74" spans="1:7" x14ac:dyDescent="0.25">
      <c r="A74" s="324" t="s">
        <v>161</v>
      </c>
      <c r="B74" s="327">
        <f>Inventory!B73</f>
        <v>0</v>
      </c>
      <c r="C74" s="22">
        <f>Inventory!C73</f>
        <v>0</v>
      </c>
      <c r="D74" s="394">
        <f>'Projection Sheet'!D81</f>
        <v>0</v>
      </c>
      <c r="E74" s="75"/>
      <c r="F74" s="75"/>
      <c r="G74" s="65"/>
    </row>
    <row r="75" spans="1:7" x14ac:dyDescent="0.25">
      <c r="A75" s="324" t="s">
        <v>162</v>
      </c>
      <c r="B75" s="327">
        <f>Inventory!B74</f>
        <v>0</v>
      </c>
      <c r="C75" s="22">
        <f>Inventory!C74</f>
        <v>0</v>
      </c>
      <c r="D75" s="394">
        <f>'Projection Sheet'!D82</f>
        <v>0</v>
      </c>
      <c r="E75" s="75"/>
      <c r="F75" s="75"/>
      <c r="G75" s="65"/>
    </row>
    <row r="76" spans="1:7" x14ac:dyDescent="0.25">
      <c r="A76" s="324" t="s">
        <v>163</v>
      </c>
      <c r="B76" s="327">
        <f>Inventory!B75</f>
        <v>0</v>
      </c>
      <c r="C76" s="22">
        <f>Inventory!C75</f>
        <v>0</v>
      </c>
      <c r="D76" s="394">
        <f>'Projection Sheet'!D83</f>
        <v>0</v>
      </c>
      <c r="E76" s="75"/>
      <c r="F76" s="75"/>
      <c r="G76" s="65"/>
    </row>
    <row r="77" spans="1:7" x14ac:dyDescent="0.25">
      <c r="A77" s="324" t="s">
        <v>164</v>
      </c>
      <c r="B77" s="327">
        <f>Inventory!B76</f>
        <v>0</v>
      </c>
      <c r="C77" s="22">
        <f>Inventory!C76</f>
        <v>0</v>
      </c>
      <c r="D77" s="394">
        <f>'Projection Sheet'!D84</f>
        <v>0</v>
      </c>
      <c r="E77" s="75"/>
      <c r="F77" s="75"/>
      <c r="G77" s="65"/>
    </row>
    <row r="78" spans="1:7" x14ac:dyDescent="0.25">
      <c r="A78" s="324" t="s">
        <v>165</v>
      </c>
      <c r="B78" s="327">
        <f>Inventory!B77</f>
        <v>0</v>
      </c>
      <c r="C78" s="22">
        <f>Inventory!C77</f>
        <v>0</v>
      </c>
      <c r="D78" s="394">
        <f>'Projection Sheet'!D85</f>
        <v>0</v>
      </c>
      <c r="E78" s="75"/>
      <c r="F78" s="75"/>
      <c r="G78" s="65"/>
    </row>
    <row r="79" spans="1:7" x14ac:dyDescent="0.25">
      <c r="A79" s="324" t="s">
        <v>166</v>
      </c>
      <c r="B79" s="327">
        <f>Inventory!B78</f>
        <v>0</v>
      </c>
      <c r="C79" s="22">
        <f>Inventory!C78</f>
        <v>0</v>
      </c>
      <c r="D79" s="394">
        <f>'Projection Sheet'!D86</f>
        <v>0</v>
      </c>
      <c r="E79" s="75"/>
      <c r="F79" s="75"/>
      <c r="G79" s="65"/>
    </row>
    <row r="80" spans="1:7" x14ac:dyDescent="0.25">
      <c r="A80" s="324" t="s">
        <v>167</v>
      </c>
      <c r="B80" s="327">
        <f>Inventory!B79</f>
        <v>0</v>
      </c>
      <c r="C80" s="22">
        <f>Inventory!C79</f>
        <v>0</v>
      </c>
      <c r="D80" s="394">
        <f>'Projection Sheet'!D87</f>
        <v>0</v>
      </c>
      <c r="E80" s="75"/>
      <c r="F80" s="75"/>
      <c r="G80" s="65"/>
    </row>
    <row r="81" spans="1:7" x14ac:dyDescent="0.25">
      <c r="A81" s="324" t="s">
        <v>168</v>
      </c>
      <c r="B81" s="327">
        <f>Inventory!B80</f>
        <v>0</v>
      </c>
      <c r="C81" s="22">
        <f>Inventory!C80</f>
        <v>0</v>
      </c>
      <c r="D81" s="394">
        <f>'Projection Sheet'!D88</f>
        <v>0</v>
      </c>
      <c r="E81" s="75"/>
      <c r="F81" s="75"/>
      <c r="G81" s="65"/>
    </row>
    <row r="82" spans="1:7" x14ac:dyDescent="0.25">
      <c r="A82" s="324" t="s">
        <v>169</v>
      </c>
      <c r="B82" s="327">
        <f>Inventory!B81</f>
        <v>0</v>
      </c>
      <c r="C82" s="22">
        <f>Inventory!C81</f>
        <v>0</v>
      </c>
      <c r="D82" s="394">
        <f>'Projection Sheet'!D89</f>
        <v>0</v>
      </c>
      <c r="E82" s="75"/>
      <c r="F82" s="75"/>
      <c r="G82" s="65"/>
    </row>
    <row r="83" spans="1:7" x14ac:dyDescent="0.25">
      <c r="A83" s="324" t="s">
        <v>170</v>
      </c>
      <c r="B83" s="327">
        <f>Inventory!B82</f>
        <v>0</v>
      </c>
      <c r="C83" s="22">
        <f>Inventory!C82</f>
        <v>0</v>
      </c>
      <c r="D83" s="394">
        <f>'Projection Sheet'!D90</f>
        <v>0</v>
      </c>
      <c r="E83" s="75"/>
      <c r="F83" s="75"/>
      <c r="G83" s="65"/>
    </row>
    <row r="84" spans="1:7" x14ac:dyDescent="0.25">
      <c r="A84" s="324" t="s">
        <v>171</v>
      </c>
      <c r="B84" s="327">
        <f>Inventory!B83</f>
        <v>0</v>
      </c>
      <c r="C84" s="22">
        <f>Inventory!C83</f>
        <v>0</v>
      </c>
      <c r="D84" s="394">
        <f>'Projection Sheet'!D91</f>
        <v>0</v>
      </c>
      <c r="E84" s="75"/>
      <c r="F84" s="75"/>
      <c r="G84" s="65"/>
    </row>
    <row r="85" spans="1:7" x14ac:dyDescent="0.25">
      <c r="A85" s="324" t="s">
        <v>172</v>
      </c>
      <c r="B85" s="327">
        <f>Inventory!B84</f>
        <v>0</v>
      </c>
      <c r="C85" s="22">
        <f>Inventory!C84</f>
        <v>0</v>
      </c>
      <c r="D85" s="394">
        <f>'Projection Sheet'!D92</f>
        <v>0</v>
      </c>
      <c r="E85" s="75"/>
      <c r="F85" s="75"/>
      <c r="G85" s="65"/>
    </row>
    <row r="86" spans="1:7" x14ac:dyDescent="0.25">
      <c r="A86" s="324" t="s">
        <v>173</v>
      </c>
      <c r="B86" s="327">
        <f>Inventory!B85</f>
        <v>0</v>
      </c>
      <c r="C86" s="22">
        <f>Inventory!C85</f>
        <v>0</v>
      </c>
      <c r="D86" s="394">
        <f>'Projection Sheet'!D93</f>
        <v>0</v>
      </c>
      <c r="E86" s="75"/>
      <c r="F86" s="75"/>
      <c r="G86" s="65"/>
    </row>
    <row r="87" spans="1:7" x14ac:dyDescent="0.25">
      <c r="A87" s="324" t="s">
        <v>174</v>
      </c>
      <c r="B87" s="327">
        <f>Inventory!B86</f>
        <v>0</v>
      </c>
      <c r="C87" s="22">
        <f>Inventory!C86</f>
        <v>0</v>
      </c>
      <c r="D87" s="394">
        <f>'Projection Sheet'!D94</f>
        <v>0</v>
      </c>
      <c r="E87" s="75"/>
      <c r="F87" s="75"/>
      <c r="G87" s="65"/>
    </row>
    <row r="88" spans="1:7" x14ac:dyDescent="0.25">
      <c r="A88" s="324" t="s">
        <v>175</v>
      </c>
      <c r="B88" s="327">
        <f>Inventory!B87</f>
        <v>0</v>
      </c>
      <c r="C88" s="22">
        <f>Inventory!C87</f>
        <v>0</v>
      </c>
      <c r="D88" s="394">
        <f>'Projection Sheet'!D95</f>
        <v>0</v>
      </c>
      <c r="E88" s="75"/>
      <c r="F88" s="75"/>
      <c r="G88" s="65"/>
    </row>
    <row r="89" spans="1:7" x14ac:dyDescent="0.25">
      <c r="A89" s="324" t="s">
        <v>176</v>
      </c>
      <c r="B89" s="327">
        <f>Inventory!B88</f>
        <v>0</v>
      </c>
      <c r="C89" s="22">
        <f>Inventory!C88</f>
        <v>0</v>
      </c>
      <c r="D89" s="394">
        <f>'Projection Sheet'!D96</f>
        <v>0</v>
      </c>
      <c r="E89" s="75"/>
      <c r="F89" s="75"/>
      <c r="G89" s="65"/>
    </row>
    <row r="90" spans="1:7" x14ac:dyDescent="0.25">
      <c r="A90" s="324" t="s">
        <v>177</v>
      </c>
      <c r="B90" s="327">
        <f>Inventory!B89</f>
        <v>0</v>
      </c>
      <c r="C90" s="22">
        <f>Inventory!C89</f>
        <v>0</v>
      </c>
      <c r="D90" s="394">
        <f>'Projection Sheet'!D97</f>
        <v>0</v>
      </c>
      <c r="E90" s="75"/>
      <c r="F90" s="75"/>
      <c r="G90" s="65"/>
    </row>
    <row r="91" spans="1:7" x14ac:dyDescent="0.25">
      <c r="A91" s="324" t="s">
        <v>178</v>
      </c>
      <c r="B91" s="327">
        <f>Inventory!B90</f>
        <v>0</v>
      </c>
      <c r="C91" s="22">
        <f>Inventory!C90</f>
        <v>0</v>
      </c>
      <c r="D91" s="394">
        <f>'Projection Sheet'!D98</f>
        <v>0</v>
      </c>
      <c r="E91" s="75"/>
      <c r="F91" s="75"/>
      <c r="G91" s="65"/>
    </row>
    <row r="92" spans="1:7" x14ac:dyDescent="0.25">
      <c r="A92" s="324" t="s">
        <v>179</v>
      </c>
      <c r="B92" s="327">
        <f>Inventory!B91</f>
        <v>0</v>
      </c>
      <c r="C92" s="22">
        <f>Inventory!C91</f>
        <v>0</v>
      </c>
      <c r="D92" s="394">
        <f>'Projection Sheet'!D99</f>
        <v>0</v>
      </c>
      <c r="E92" s="75"/>
      <c r="F92" s="75"/>
      <c r="G92" s="65"/>
    </row>
    <row r="93" spans="1:7" x14ac:dyDescent="0.25">
      <c r="A93" s="324" t="s">
        <v>180</v>
      </c>
      <c r="B93" s="327">
        <f>Inventory!B92</f>
        <v>0</v>
      </c>
      <c r="C93" s="22">
        <f>Inventory!C92</f>
        <v>0</v>
      </c>
      <c r="D93" s="394">
        <f>'Projection Sheet'!D100</f>
        <v>0</v>
      </c>
      <c r="E93" s="75"/>
      <c r="F93" s="75"/>
      <c r="G93" s="65"/>
    </row>
    <row r="94" spans="1:7" x14ac:dyDescent="0.25">
      <c r="A94" s="324" t="s">
        <v>181</v>
      </c>
      <c r="B94" s="327">
        <f>Inventory!B93</f>
        <v>0</v>
      </c>
      <c r="C94" s="22">
        <f>Inventory!C93</f>
        <v>0</v>
      </c>
      <c r="D94" s="394">
        <f>'Projection Sheet'!D101</f>
        <v>0</v>
      </c>
      <c r="E94" s="75"/>
      <c r="F94" s="75"/>
      <c r="G94" s="65"/>
    </row>
    <row r="95" spans="1:7" x14ac:dyDescent="0.25">
      <c r="A95" s="324" t="s">
        <v>182</v>
      </c>
      <c r="B95" s="327">
        <f>Inventory!B94</f>
        <v>0</v>
      </c>
      <c r="C95" s="22">
        <f>Inventory!C94</f>
        <v>0</v>
      </c>
      <c r="D95" s="394">
        <f>'Projection Sheet'!D102</f>
        <v>0</v>
      </c>
      <c r="E95" s="75"/>
      <c r="F95" s="75"/>
      <c r="G95" s="65"/>
    </row>
    <row r="96" spans="1:7" x14ac:dyDescent="0.25">
      <c r="A96" s="324" t="s">
        <v>183</v>
      </c>
      <c r="B96" s="327">
        <f>Inventory!B95</f>
        <v>0</v>
      </c>
      <c r="C96" s="22">
        <f>Inventory!C95</f>
        <v>0</v>
      </c>
      <c r="D96" s="394">
        <f>'Projection Sheet'!D103</f>
        <v>0</v>
      </c>
      <c r="E96" s="75"/>
      <c r="F96" s="75"/>
      <c r="G96" s="65"/>
    </row>
    <row r="97" spans="1:7" x14ac:dyDescent="0.25">
      <c r="A97" s="324" t="s">
        <v>184</v>
      </c>
      <c r="B97" s="327">
        <f>Inventory!B96</f>
        <v>0</v>
      </c>
      <c r="C97" s="22">
        <f>Inventory!C96</f>
        <v>0</v>
      </c>
      <c r="D97" s="394">
        <f>'Projection Sheet'!D104</f>
        <v>0</v>
      </c>
      <c r="E97" s="75"/>
      <c r="F97" s="75"/>
      <c r="G97" s="65"/>
    </row>
    <row r="98" spans="1:7" x14ac:dyDescent="0.25">
      <c r="A98" s="324" t="s">
        <v>185</v>
      </c>
      <c r="B98" s="327">
        <f>Inventory!B97</f>
        <v>0</v>
      </c>
      <c r="C98" s="22">
        <f>Inventory!C97</f>
        <v>0</v>
      </c>
      <c r="D98" s="394">
        <f>'Projection Sheet'!D105</f>
        <v>0</v>
      </c>
      <c r="E98" s="75"/>
      <c r="F98" s="75"/>
      <c r="G98" s="65"/>
    </row>
    <row r="99" spans="1:7" x14ac:dyDescent="0.25">
      <c r="A99" s="324" t="s">
        <v>186</v>
      </c>
      <c r="B99" s="327">
        <f>Inventory!B98</f>
        <v>0</v>
      </c>
      <c r="C99" s="22">
        <f>Inventory!C98</f>
        <v>0</v>
      </c>
      <c r="D99" s="394">
        <f>'Projection Sheet'!D106</f>
        <v>0</v>
      </c>
      <c r="E99" s="75"/>
      <c r="F99" s="75"/>
      <c r="G99" s="65"/>
    </row>
    <row r="100" spans="1:7" x14ac:dyDescent="0.25">
      <c r="A100" s="324" t="s">
        <v>187</v>
      </c>
      <c r="B100" s="327">
        <f>Inventory!B99</f>
        <v>0</v>
      </c>
      <c r="C100" s="22">
        <f>Inventory!C99</f>
        <v>0</v>
      </c>
      <c r="D100" s="394">
        <f>'Projection Sheet'!D107</f>
        <v>0</v>
      </c>
      <c r="E100" s="75"/>
      <c r="F100" s="75"/>
      <c r="G100" s="65"/>
    </row>
    <row r="101" spans="1:7" x14ac:dyDescent="0.25">
      <c r="A101" s="324" t="s">
        <v>188</v>
      </c>
      <c r="B101" s="327">
        <f>Inventory!B100</f>
        <v>0</v>
      </c>
      <c r="C101" s="22">
        <f>Inventory!C100</f>
        <v>0</v>
      </c>
      <c r="D101" s="394">
        <f>'Projection Sheet'!D108</f>
        <v>0</v>
      </c>
      <c r="E101" s="75"/>
      <c r="F101" s="75"/>
      <c r="G101" s="65"/>
    </row>
    <row r="102" spans="1:7" x14ac:dyDescent="0.25">
      <c r="A102" s="324" t="s">
        <v>189</v>
      </c>
      <c r="B102" s="327">
        <f>Inventory!B101</f>
        <v>0</v>
      </c>
      <c r="C102" s="22">
        <f>Inventory!C101</f>
        <v>0</v>
      </c>
      <c r="D102" s="394">
        <f>'Projection Sheet'!D109</f>
        <v>0</v>
      </c>
      <c r="E102" s="75"/>
      <c r="F102" s="75"/>
      <c r="G102" s="65"/>
    </row>
    <row r="103" spans="1:7" x14ac:dyDescent="0.25">
      <c r="A103" s="324" t="s">
        <v>190</v>
      </c>
      <c r="B103" s="327">
        <f>Inventory!B102</f>
        <v>0</v>
      </c>
      <c r="C103" s="22">
        <f>Inventory!C102</f>
        <v>0</v>
      </c>
      <c r="D103" s="394">
        <f>'Projection Sheet'!D110</f>
        <v>0</v>
      </c>
      <c r="E103" s="75"/>
      <c r="F103" s="75"/>
      <c r="G103" s="65"/>
    </row>
    <row r="104" spans="1:7" x14ac:dyDescent="0.25">
      <c r="A104" s="324" t="s">
        <v>191</v>
      </c>
      <c r="B104" s="327">
        <f>Inventory!B103</f>
        <v>0</v>
      </c>
      <c r="C104" s="22">
        <f>Inventory!C103</f>
        <v>0</v>
      </c>
      <c r="D104" s="394">
        <f>'Projection Sheet'!D111</f>
        <v>0</v>
      </c>
      <c r="E104" s="75"/>
      <c r="F104" s="75"/>
      <c r="G104" s="65"/>
    </row>
    <row r="105" spans="1:7" x14ac:dyDescent="0.25">
      <c r="A105" s="324" t="s">
        <v>192</v>
      </c>
      <c r="B105" s="327">
        <f>Inventory!B104</f>
        <v>0</v>
      </c>
      <c r="C105" s="22">
        <f>Inventory!C104</f>
        <v>0</v>
      </c>
      <c r="D105" s="394">
        <f>'Projection Sheet'!D112</f>
        <v>0</v>
      </c>
      <c r="E105" s="75"/>
      <c r="F105" s="75"/>
      <c r="G105" s="65"/>
    </row>
    <row r="106" spans="1:7" x14ac:dyDescent="0.25">
      <c r="A106" s="324" t="s">
        <v>193</v>
      </c>
      <c r="B106" s="327">
        <f>Inventory!B105</f>
        <v>0</v>
      </c>
      <c r="C106" s="22">
        <f>Inventory!C105</f>
        <v>0</v>
      </c>
      <c r="D106" s="394">
        <f>'Projection Sheet'!D113</f>
        <v>0</v>
      </c>
      <c r="E106" s="75"/>
      <c r="F106" s="75"/>
      <c r="G106" s="65"/>
    </row>
    <row r="107" spans="1:7" ht="15.75" thickBot="1" x14ac:dyDescent="0.3">
      <c r="A107" s="324" t="s">
        <v>194</v>
      </c>
      <c r="B107" s="390">
        <f>Inventory!B106</f>
        <v>0</v>
      </c>
      <c r="C107" s="391">
        <f>Inventory!C106</f>
        <v>0</v>
      </c>
      <c r="D107" s="394">
        <f>'Projection Sheet'!D114</f>
        <v>0</v>
      </c>
      <c r="E107" s="76"/>
      <c r="F107" s="76"/>
      <c r="G107" s="66"/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5">
    <tabColor rgb="FF7030A0"/>
    <pageSetUpPr fitToPage="1"/>
  </sheetPr>
  <dimension ref="A1:AS60"/>
  <sheetViews>
    <sheetView showOutlineSymbols="0" zoomScale="66" zoomScaleNormal="66" workbookViewId="0">
      <pane xSplit="3" ySplit="14" topLeftCell="D15" activePane="bottomRight" state="frozen"/>
      <selection pane="topRight" activeCell="D1" sqref="D1"/>
      <selection pane="bottomLeft" activeCell="A15" sqref="A15"/>
      <selection pane="bottomRight" activeCell="D44" sqref="D44"/>
    </sheetView>
  </sheetViews>
  <sheetFormatPr defaultColWidth="9.42578125" defaultRowHeight="15" x14ac:dyDescent="0.2"/>
  <cols>
    <col min="1" max="1" width="25.42578125" style="83" customWidth="1"/>
    <col min="2" max="2" width="59.7109375" style="83" customWidth="1"/>
    <col min="3" max="3" width="19.5703125" style="83" hidden="1" customWidth="1"/>
    <col min="4" max="4" width="18.5703125" style="173" customWidth="1"/>
    <col min="5" max="5" width="16.42578125" style="173" customWidth="1"/>
    <col min="6" max="6" width="17.5703125" style="173" customWidth="1"/>
    <col min="7" max="8" width="16.42578125" style="173" customWidth="1"/>
    <col min="9" max="10" width="18.42578125" style="173" customWidth="1"/>
    <col min="11" max="13" width="18.42578125" style="83" customWidth="1"/>
    <col min="14" max="14" width="23.85546875" style="83" customWidth="1"/>
    <col min="15" max="15" width="19.42578125" style="83" customWidth="1"/>
    <col min="16" max="16" width="15" style="83" customWidth="1"/>
    <col min="17" max="17" width="11.42578125" style="83" customWidth="1"/>
    <col min="18" max="18" width="13.42578125" style="83" customWidth="1"/>
    <col min="19" max="19" width="15.5703125" style="83" customWidth="1"/>
    <col min="20" max="20" width="33.140625" style="83" customWidth="1"/>
    <col min="21" max="21" width="34.28515625" style="83" customWidth="1"/>
    <col min="22" max="27" width="10" style="83" customWidth="1"/>
    <col min="28" max="28" width="12.42578125" style="83" customWidth="1"/>
    <col min="29" max="29" width="15.42578125" style="83" customWidth="1"/>
    <col min="30" max="31" width="17.42578125" style="189" customWidth="1"/>
    <col min="32" max="32" width="15.42578125" style="83" customWidth="1"/>
    <col min="33" max="33" width="16.42578125" style="83" customWidth="1"/>
    <col min="34" max="34" width="25.42578125" style="83" customWidth="1"/>
    <col min="35" max="35" width="8.42578125" style="83" customWidth="1"/>
    <col min="36" max="36" width="44" style="83" customWidth="1"/>
    <col min="37" max="37" width="15.5703125" style="83" customWidth="1"/>
    <col min="38" max="38" width="12.85546875" style="83" customWidth="1"/>
    <col min="39" max="39" width="12" style="83" customWidth="1"/>
    <col min="40" max="40" width="9.42578125" style="83"/>
    <col min="41" max="41" width="11.42578125" style="83" customWidth="1"/>
    <col min="42" max="42" width="22.42578125" style="83" customWidth="1"/>
    <col min="43" max="43" width="15.7109375" style="456" customWidth="1"/>
    <col min="44" max="44" width="17.85546875" style="456" customWidth="1"/>
    <col min="45" max="45" width="19" style="456" customWidth="1"/>
    <col min="46" max="16384" width="9.42578125" style="83"/>
  </cols>
  <sheetData>
    <row r="1" spans="1:45" ht="15.75" thickBot="1" x14ac:dyDescent="0.25"/>
    <row r="2" spans="1:45" ht="23.25" customHeight="1" thickBot="1" x14ac:dyDescent="0.3">
      <c r="F2" s="457" t="s">
        <v>92</v>
      </c>
      <c r="G2" s="457" t="s">
        <v>93</v>
      </c>
      <c r="H2" s="457" t="s">
        <v>94</v>
      </c>
      <c r="I2" s="457" t="s">
        <v>95</v>
      </c>
      <c r="J2" s="457" t="s">
        <v>96</v>
      </c>
      <c r="K2" s="458" t="s">
        <v>97</v>
      </c>
      <c r="L2" s="458" t="s">
        <v>98</v>
      </c>
      <c r="M2" s="456"/>
      <c r="N2" s="205" t="s">
        <v>122</v>
      </c>
      <c r="O2" s="206" t="s">
        <v>124</v>
      </c>
      <c r="P2" s="207" t="s">
        <v>98</v>
      </c>
      <c r="Q2" s="206" t="s">
        <v>116</v>
      </c>
      <c r="R2" s="207" t="s">
        <v>123</v>
      </c>
      <c r="S2" s="206" t="s">
        <v>125</v>
      </c>
      <c r="T2" s="207" t="s">
        <v>126</v>
      </c>
      <c r="U2" s="208" t="s">
        <v>124</v>
      </c>
      <c r="X2" s="225" t="s">
        <v>293</v>
      </c>
      <c r="Y2" s="393" t="s">
        <v>294</v>
      </c>
      <c r="Z2" s="393" t="s">
        <v>295</v>
      </c>
      <c r="AA2" s="393" t="s">
        <v>296</v>
      </c>
      <c r="AB2" s="393" t="s">
        <v>452</v>
      </c>
    </row>
    <row r="3" spans="1:45" ht="23.25" customHeight="1" x14ac:dyDescent="0.25">
      <c r="F3" s="459"/>
      <c r="G3" s="459"/>
      <c r="H3" s="459"/>
      <c r="I3" s="459"/>
      <c r="J3" s="459"/>
      <c r="K3" s="460"/>
      <c r="L3" s="460">
        <f>SUM(F3:K3)</f>
        <v>0</v>
      </c>
      <c r="M3" s="456"/>
      <c r="N3" s="209">
        <v>1811</v>
      </c>
      <c r="O3" s="152">
        <v>720</v>
      </c>
      <c r="P3" s="210">
        <f>N3+O3</f>
        <v>2531</v>
      </c>
      <c r="Q3" s="211" t="s">
        <v>92</v>
      </c>
      <c r="R3" s="212">
        <v>0.08</v>
      </c>
      <c r="S3" s="213">
        <f>P3*R3</f>
        <v>202.48000000000002</v>
      </c>
      <c r="T3" s="210">
        <v>107</v>
      </c>
      <c r="U3" s="214">
        <f>S3-T3</f>
        <v>95.480000000000018</v>
      </c>
      <c r="X3" s="212">
        <v>0.09</v>
      </c>
      <c r="Y3" s="212">
        <v>0.25</v>
      </c>
      <c r="Z3" s="212">
        <v>0.04</v>
      </c>
      <c r="AA3" s="212">
        <v>0.08</v>
      </c>
      <c r="AB3" s="212">
        <v>0.2</v>
      </c>
    </row>
    <row r="4" spans="1:45" ht="23.25" customHeight="1" x14ac:dyDescent="0.25">
      <c r="F4" s="459"/>
      <c r="G4" s="459"/>
      <c r="H4" s="459"/>
      <c r="I4" s="459"/>
      <c r="J4" s="459"/>
      <c r="K4" s="460"/>
      <c r="L4" s="460">
        <f t="shared" ref="L4:L8" si="0">SUM(F4:K4)</f>
        <v>0</v>
      </c>
      <c r="M4" s="456"/>
      <c r="N4" s="226"/>
      <c r="O4" s="225"/>
      <c r="P4" s="210">
        <f>P3</f>
        <v>2531</v>
      </c>
      <c r="Q4" s="211" t="s">
        <v>93</v>
      </c>
      <c r="R4" s="212">
        <v>0.18</v>
      </c>
      <c r="S4" s="213">
        <f t="shared" ref="S4:S6" si="1">P4*R4</f>
        <v>455.58</v>
      </c>
      <c r="T4" s="210">
        <v>356</v>
      </c>
      <c r="U4" s="214">
        <f t="shared" ref="U4:U6" si="2">S4-T4</f>
        <v>99.579999999999984</v>
      </c>
      <c r="X4" s="212">
        <v>0.21</v>
      </c>
      <c r="Y4" s="212">
        <v>0.32</v>
      </c>
      <c r="Z4" s="212">
        <v>0.17</v>
      </c>
      <c r="AA4" s="212">
        <v>0.18</v>
      </c>
      <c r="AB4" s="212">
        <v>0.27</v>
      </c>
    </row>
    <row r="5" spans="1:45" ht="21" customHeight="1" x14ac:dyDescent="0.25">
      <c r="A5" s="117"/>
      <c r="B5" s="118"/>
      <c r="C5" s="119"/>
      <c r="D5" s="119"/>
      <c r="E5" s="118"/>
      <c r="F5" s="461"/>
      <c r="G5" s="461"/>
      <c r="H5" s="461"/>
      <c r="I5" s="461"/>
      <c r="J5" s="461"/>
      <c r="K5" s="461"/>
      <c r="L5" s="460">
        <f t="shared" si="0"/>
        <v>0</v>
      </c>
      <c r="M5" s="119"/>
      <c r="N5" s="223"/>
      <c r="O5" s="224"/>
      <c r="P5" s="210">
        <f>P3</f>
        <v>2531</v>
      </c>
      <c r="Q5" s="211" t="s">
        <v>94</v>
      </c>
      <c r="R5" s="212">
        <v>0.27</v>
      </c>
      <c r="S5" s="213">
        <f t="shared" si="1"/>
        <v>683.37</v>
      </c>
      <c r="T5" s="210">
        <v>415</v>
      </c>
      <c r="U5" s="214">
        <f t="shared" si="2"/>
        <v>268.37</v>
      </c>
      <c r="V5" s="119"/>
      <c r="W5" s="119"/>
      <c r="X5" s="212">
        <v>0.28999999999999998</v>
      </c>
      <c r="Y5" s="212">
        <v>0.24</v>
      </c>
      <c r="Z5" s="212">
        <v>0.24</v>
      </c>
      <c r="AA5" s="212">
        <v>0.27</v>
      </c>
      <c r="AB5" s="212">
        <v>0.21</v>
      </c>
      <c r="AC5" s="119"/>
      <c r="AD5" s="186"/>
      <c r="AE5" s="186"/>
      <c r="AF5" s="119"/>
      <c r="AG5" s="120" t="s">
        <v>72</v>
      </c>
      <c r="AH5" s="121" t="s">
        <v>73</v>
      </c>
      <c r="AI5" s="121" t="s">
        <v>74</v>
      </c>
      <c r="AJ5" s="121" t="s">
        <v>75</v>
      </c>
      <c r="AK5" s="122" t="s">
        <v>76</v>
      </c>
      <c r="AL5" s="122" t="s">
        <v>77</v>
      </c>
      <c r="AM5" s="122" t="s">
        <v>78</v>
      </c>
      <c r="AN5" s="118"/>
      <c r="AO5" s="122" t="s">
        <v>79</v>
      </c>
      <c r="AP5" s="122" t="s">
        <v>62</v>
      </c>
      <c r="AQ5" s="393" t="s">
        <v>379</v>
      </c>
      <c r="AR5" s="393" t="s">
        <v>380</v>
      </c>
      <c r="AS5" s="393" t="s">
        <v>381</v>
      </c>
    </row>
    <row r="6" spans="1:45" ht="21" customHeight="1" x14ac:dyDescent="0.25">
      <c r="A6" s="117"/>
      <c r="B6" s="123" t="s">
        <v>80</v>
      </c>
      <c r="C6" s="181">
        <v>45796</v>
      </c>
      <c r="D6" s="119"/>
      <c r="E6" s="118"/>
      <c r="F6" s="461"/>
      <c r="G6" s="461"/>
      <c r="H6" s="461"/>
      <c r="I6" s="461"/>
      <c r="J6" s="461"/>
      <c r="K6" s="461"/>
      <c r="L6" s="460">
        <f t="shared" si="0"/>
        <v>0</v>
      </c>
      <c r="M6" s="119"/>
      <c r="N6" s="215"/>
      <c r="O6" s="119"/>
      <c r="P6" s="210">
        <f>P3</f>
        <v>2531</v>
      </c>
      <c r="Q6" s="211" t="s">
        <v>95</v>
      </c>
      <c r="R6" s="212">
        <v>0.23</v>
      </c>
      <c r="S6" s="213">
        <f t="shared" si="1"/>
        <v>582.13</v>
      </c>
      <c r="T6" s="210">
        <v>540</v>
      </c>
      <c r="U6" s="214">
        <f t="shared" si="2"/>
        <v>42.129999999999995</v>
      </c>
      <c r="V6" s="119"/>
      <c r="W6" s="119"/>
      <c r="X6" s="212">
        <v>0.23</v>
      </c>
      <c r="Y6" s="212">
        <v>0.19</v>
      </c>
      <c r="Z6" s="212">
        <v>0.26</v>
      </c>
      <c r="AA6" s="212">
        <v>0.23</v>
      </c>
      <c r="AB6" s="212">
        <v>0.2</v>
      </c>
      <c r="AC6" s="119"/>
      <c r="AD6" s="186"/>
      <c r="AE6" s="186"/>
      <c r="AF6" s="119"/>
      <c r="AG6" s="196">
        <f>'Tour Dates'!A4</f>
        <v>45847</v>
      </c>
      <c r="AH6" s="156" t="str">
        <f>'Tour Dates'!B4</f>
        <v>Baltimore</v>
      </c>
      <c r="AI6" s="156" t="str">
        <f>'Tour Dates'!C4</f>
        <v>MD</v>
      </c>
      <c r="AJ6" s="156" t="str">
        <f>'Tour Dates'!D4</f>
        <v>CFG Bank Arena</v>
      </c>
      <c r="AK6" s="125">
        <v>10153</v>
      </c>
      <c r="AL6" s="125">
        <v>7892</v>
      </c>
      <c r="AM6" s="125">
        <v>8500</v>
      </c>
      <c r="AN6" s="118"/>
      <c r="AO6" s="178">
        <v>30</v>
      </c>
      <c r="AP6" s="178">
        <f t="shared" ref="AP6:AP27" si="3">AM6*AO6</f>
        <v>255000</v>
      </c>
    </row>
    <row r="7" spans="1:45" ht="21" customHeight="1" x14ac:dyDescent="0.25">
      <c r="A7" s="117"/>
      <c r="B7" s="123" t="s">
        <v>81</v>
      </c>
      <c r="C7" s="182" t="str">
        <f>Inventory!C3</f>
        <v>GHOST</v>
      </c>
      <c r="D7" s="119"/>
      <c r="E7" s="118"/>
      <c r="F7" s="461"/>
      <c r="G7" s="461"/>
      <c r="H7" s="461"/>
      <c r="I7" s="461"/>
      <c r="J7" s="461"/>
      <c r="K7" s="461"/>
      <c r="L7" s="460">
        <f t="shared" si="0"/>
        <v>0</v>
      </c>
      <c r="M7" s="119"/>
      <c r="N7" s="215"/>
      <c r="O7" s="119"/>
      <c r="P7" s="210">
        <f>P5</f>
        <v>2531</v>
      </c>
      <c r="Q7" s="211" t="s">
        <v>96</v>
      </c>
      <c r="R7" s="212">
        <v>0.15</v>
      </c>
      <c r="S7" s="213">
        <f t="shared" ref="S7:S8" si="4">P7*R7</f>
        <v>379.65</v>
      </c>
      <c r="T7" s="210">
        <v>393</v>
      </c>
      <c r="U7" s="214">
        <f t="shared" ref="U7:U8" si="5">S7-T7</f>
        <v>-13.350000000000023</v>
      </c>
      <c r="V7" s="119"/>
      <c r="W7" s="119"/>
      <c r="X7" s="212">
        <v>0.12</v>
      </c>
      <c r="Y7" s="212">
        <v>0</v>
      </c>
      <c r="Z7" s="212">
        <v>0.18</v>
      </c>
      <c r="AA7" s="212">
        <v>0.15</v>
      </c>
      <c r="AB7" s="212">
        <v>0.12</v>
      </c>
      <c r="AC7" s="119"/>
      <c r="AD7" s="186"/>
      <c r="AE7" s="186"/>
      <c r="AF7" s="119"/>
      <c r="AG7" s="196">
        <f>'Tour Dates'!A5</f>
        <v>45849</v>
      </c>
      <c r="AH7" s="156" t="str">
        <f>'Tour Dates'!B5</f>
        <v>Atlanta</v>
      </c>
      <c r="AI7" s="156" t="str">
        <f>'Tour Dates'!C5</f>
        <v>GA</v>
      </c>
      <c r="AJ7" s="156" t="str">
        <f>'Tour Dates'!D5</f>
        <v>State Farm Arena</v>
      </c>
      <c r="AK7" s="125">
        <v>10699</v>
      </c>
      <c r="AL7" s="125">
        <v>8803</v>
      </c>
      <c r="AM7" s="125">
        <v>9500</v>
      </c>
      <c r="AN7" s="118"/>
      <c r="AO7" s="178">
        <v>30</v>
      </c>
      <c r="AP7" s="178">
        <f t="shared" si="3"/>
        <v>285000</v>
      </c>
    </row>
    <row r="8" spans="1:45" ht="21" customHeight="1" thickBot="1" x14ac:dyDescent="0.3">
      <c r="A8" s="117"/>
      <c r="B8" s="123" t="s">
        <v>106</v>
      </c>
      <c r="C8" s="183" t="s">
        <v>107</v>
      </c>
      <c r="D8" s="119"/>
      <c r="E8" s="118"/>
      <c r="F8" s="461"/>
      <c r="G8" s="461"/>
      <c r="H8" s="461"/>
      <c r="I8" s="461"/>
      <c r="J8" s="461"/>
      <c r="K8" s="461"/>
      <c r="L8" s="460">
        <f t="shared" si="0"/>
        <v>0</v>
      </c>
      <c r="M8" s="119"/>
      <c r="N8" s="215"/>
      <c r="O8" s="119"/>
      <c r="P8" s="210">
        <f>P5</f>
        <v>2531</v>
      </c>
      <c r="Q8" s="211" t="s">
        <v>97</v>
      </c>
      <c r="R8" s="212">
        <v>0.09</v>
      </c>
      <c r="S8" s="213">
        <f t="shared" si="4"/>
        <v>227.79</v>
      </c>
      <c r="T8" s="210">
        <v>0</v>
      </c>
      <c r="U8" s="214">
        <f t="shared" si="5"/>
        <v>227.79</v>
      </c>
      <c r="V8" s="119"/>
      <c r="W8" s="119"/>
      <c r="X8" s="212">
        <v>0.06</v>
      </c>
      <c r="Y8" s="212">
        <v>0</v>
      </c>
      <c r="Z8" s="212">
        <v>0.09</v>
      </c>
      <c r="AA8" s="212">
        <v>0.09</v>
      </c>
      <c r="AB8" s="212">
        <v>0</v>
      </c>
      <c r="AC8" s="119"/>
      <c r="AD8" s="186"/>
      <c r="AE8" s="186"/>
      <c r="AF8" s="119"/>
      <c r="AG8" s="196">
        <f>'Tour Dates'!A6</f>
        <v>45850</v>
      </c>
      <c r="AH8" s="156" t="str">
        <f>'Tour Dates'!B6</f>
        <v>Tampa</v>
      </c>
      <c r="AI8" s="156" t="str">
        <f>'Tour Dates'!C6</f>
        <v>FL</v>
      </c>
      <c r="AJ8" s="156" t="str">
        <f>'Tour Dates'!D6</f>
        <v>Amalie Arena</v>
      </c>
      <c r="AK8" s="125">
        <v>12354</v>
      </c>
      <c r="AL8" s="125">
        <v>11053</v>
      </c>
      <c r="AM8" s="125">
        <v>11500</v>
      </c>
      <c r="AN8" s="118"/>
      <c r="AO8" s="178">
        <v>30</v>
      </c>
      <c r="AP8" s="178">
        <f t="shared" si="3"/>
        <v>345000</v>
      </c>
    </row>
    <row r="9" spans="1:45" ht="21" customHeight="1" thickBot="1" x14ac:dyDescent="0.3">
      <c r="A9" s="117"/>
      <c r="B9" s="123" t="s">
        <v>83</v>
      </c>
      <c r="C9" s="184">
        <v>27</v>
      </c>
      <c r="D9" s="119"/>
      <c r="E9" s="118"/>
      <c r="F9" s="461"/>
      <c r="G9" s="461"/>
      <c r="H9" s="461"/>
      <c r="I9" s="461"/>
      <c r="J9" s="461"/>
      <c r="K9" s="461"/>
      <c r="L9" s="461"/>
      <c r="M9" s="119"/>
      <c r="N9" s="216"/>
      <c r="O9" s="217"/>
      <c r="P9" s="218"/>
      <c r="Q9" s="218"/>
      <c r="R9" s="201">
        <f>SUM(R3:R8)</f>
        <v>1</v>
      </c>
      <c r="S9" s="218"/>
      <c r="T9" s="203">
        <f>SUM(T3:T8)</f>
        <v>1811</v>
      </c>
      <c r="U9" s="202">
        <f>SUM(U3:U8)</f>
        <v>720</v>
      </c>
      <c r="V9" s="119"/>
      <c r="W9" s="119"/>
      <c r="X9" s="212">
        <v>0</v>
      </c>
      <c r="Y9" s="212">
        <v>0</v>
      </c>
      <c r="Z9" s="212">
        <v>0.02</v>
      </c>
      <c r="AA9" s="212">
        <v>0</v>
      </c>
      <c r="AB9" s="212">
        <v>0</v>
      </c>
      <c r="AC9" s="119"/>
      <c r="AD9" s="186"/>
      <c r="AE9" s="186"/>
      <c r="AF9" s="119"/>
      <c r="AG9" s="196">
        <f>'Tour Dates'!A7</f>
        <v>45851</v>
      </c>
      <c r="AH9" s="156" t="str">
        <f>'Tour Dates'!B7</f>
        <v>Miami</v>
      </c>
      <c r="AI9" s="156" t="str">
        <f>'Tour Dates'!C7</f>
        <v>FL</v>
      </c>
      <c r="AJ9" s="156" t="str">
        <f>'Tour Dates'!D7</f>
        <v>Kaseya Center</v>
      </c>
      <c r="AK9" s="125">
        <v>5497</v>
      </c>
      <c r="AL9" s="125">
        <v>4290</v>
      </c>
      <c r="AM9" s="125">
        <v>4500</v>
      </c>
      <c r="AN9" s="118"/>
      <c r="AO9" s="178">
        <v>30</v>
      </c>
      <c r="AP9" s="178">
        <f t="shared" ref="AP9:AP14" si="6">AM9*AO9</f>
        <v>135000</v>
      </c>
    </row>
    <row r="10" spans="1:45" ht="21" customHeight="1" thickBot="1" x14ac:dyDescent="0.3">
      <c r="A10" s="117"/>
      <c r="B10" s="123" t="s">
        <v>84</v>
      </c>
      <c r="C10" s="185">
        <f>AM33</f>
        <v>234985</v>
      </c>
      <c r="D10" s="119"/>
      <c r="E10" s="118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8"/>
      <c r="Q10" s="118"/>
      <c r="R10" s="118"/>
      <c r="S10" s="118"/>
      <c r="T10" s="118"/>
      <c r="U10" s="119"/>
      <c r="V10" s="119"/>
      <c r="W10" s="119"/>
      <c r="X10" s="201">
        <f t="shared" ref="X10:AA10" si="7">SUM(X3:X9)</f>
        <v>1</v>
      </c>
      <c r="Y10" s="201">
        <f t="shared" si="7"/>
        <v>1</v>
      </c>
      <c r="Z10" s="201">
        <f t="shared" si="7"/>
        <v>0.99999999999999989</v>
      </c>
      <c r="AA10" s="201">
        <f t="shared" si="7"/>
        <v>1</v>
      </c>
      <c r="AB10" s="201">
        <f>SUM(AB3:AB9)</f>
        <v>1</v>
      </c>
      <c r="AC10" s="119"/>
      <c r="AD10" s="186"/>
      <c r="AE10" s="186"/>
      <c r="AF10" s="119"/>
      <c r="AG10" s="196">
        <f>'Tour Dates'!A8</f>
        <v>45853</v>
      </c>
      <c r="AH10" s="156" t="str">
        <f>'Tour Dates'!B8</f>
        <v>Raleigh</v>
      </c>
      <c r="AI10" s="156" t="str">
        <f>'Tour Dates'!C8</f>
        <v>NC</v>
      </c>
      <c r="AJ10" s="156" t="str">
        <f>'Tour Dates'!D8</f>
        <v>Lenovo Center</v>
      </c>
      <c r="AK10" s="125">
        <v>11664</v>
      </c>
      <c r="AL10" s="125">
        <v>9939</v>
      </c>
      <c r="AM10" s="125">
        <v>10500</v>
      </c>
      <c r="AN10" s="118"/>
      <c r="AO10" s="178">
        <v>30</v>
      </c>
      <c r="AP10" s="178">
        <f t="shared" si="6"/>
        <v>315000</v>
      </c>
    </row>
    <row r="11" spans="1:45" ht="21" customHeight="1" x14ac:dyDescent="0.25">
      <c r="A11" s="117"/>
      <c r="B11" s="118"/>
      <c r="C11" s="119"/>
      <c r="D11" s="119"/>
      <c r="E11" s="118"/>
      <c r="F11" s="118"/>
      <c r="G11" s="118"/>
      <c r="H11" s="118"/>
      <c r="I11" s="119"/>
      <c r="J11" s="119"/>
      <c r="K11" s="119"/>
      <c r="L11" s="119"/>
      <c r="M11" s="119"/>
      <c r="N11" s="119"/>
      <c r="O11" s="119"/>
      <c r="P11" s="118"/>
      <c r="Q11" s="118"/>
      <c r="R11" s="118"/>
      <c r="S11" s="118" t="s">
        <v>82</v>
      </c>
      <c r="T11" s="118"/>
      <c r="U11" s="119"/>
      <c r="V11" s="200"/>
      <c r="W11" s="200"/>
      <c r="X11" s="200"/>
      <c r="Y11" s="200"/>
      <c r="Z11" s="200"/>
      <c r="AA11" s="200"/>
      <c r="AB11" s="204"/>
      <c r="AC11" s="127"/>
      <c r="AD11" s="187"/>
      <c r="AE11" s="187"/>
      <c r="AF11" s="127"/>
      <c r="AG11" s="196">
        <f>'Tour Dates'!A9</f>
        <v>45855</v>
      </c>
      <c r="AH11" s="156" t="str">
        <f>'Tour Dates'!B9</f>
        <v>Cleveland</v>
      </c>
      <c r="AI11" s="156" t="str">
        <f>'Tour Dates'!C9</f>
        <v>OH</v>
      </c>
      <c r="AJ11" s="156" t="str">
        <f>'Tour Dates'!D9</f>
        <v>Rocket Mortgage FieldHouse</v>
      </c>
      <c r="AK11" s="125">
        <v>10781</v>
      </c>
      <c r="AL11" s="125">
        <v>8086</v>
      </c>
      <c r="AM11" s="125">
        <v>8500</v>
      </c>
      <c r="AN11" s="118"/>
      <c r="AO11" s="178">
        <v>30</v>
      </c>
      <c r="AP11" s="178">
        <f t="shared" si="6"/>
        <v>255000</v>
      </c>
    </row>
    <row r="12" spans="1:45" ht="21" customHeight="1" thickBot="1" x14ac:dyDescent="0.3">
      <c r="A12" s="117"/>
      <c r="B12" s="118"/>
      <c r="C12" s="119"/>
      <c r="D12" s="122" t="s">
        <v>85</v>
      </c>
      <c r="E12" s="128">
        <f>C10*E13</f>
        <v>5874625</v>
      </c>
      <c r="F12" s="128">
        <f>C10*F13</f>
        <v>6344595</v>
      </c>
      <c r="G12" s="128">
        <f>C10*G13</f>
        <v>6814565</v>
      </c>
      <c r="H12" s="128">
        <f>C10*H13</f>
        <v>7284535</v>
      </c>
      <c r="I12" s="129" t="s">
        <v>86</v>
      </c>
      <c r="J12" s="130" t="s">
        <v>87</v>
      </c>
      <c r="K12" s="131" t="s">
        <v>87</v>
      </c>
      <c r="L12" s="174" t="s">
        <v>87</v>
      </c>
      <c r="M12" s="191" t="s">
        <v>87</v>
      </c>
      <c r="N12" s="132" t="s">
        <v>87</v>
      </c>
      <c r="O12" s="133" t="s">
        <v>88</v>
      </c>
      <c r="P12" s="134" t="s">
        <v>89</v>
      </c>
      <c r="Q12" s="118"/>
      <c r="R12" s="118"/>
      <c r="S12" s="118"/>
      <c r="T12" s="135" t="s">
        <v>90</v>
      </c>
      <c r="U12" s="127" t="s">
        <v>91</v>
      </c>
      <c r="V12" s="127" t="s">
        <v>92</v>
      </c>
      <c r="W12" s="127" t="s">
        <v>93</v>
      </c>
      <c r="X12" s="127" t="s">
        <v>94</v>
      </c>
      <c r="Y12" s="127" t="s">
        <v>95</v>
      </c>
      <c r="Z12" s="127" t="s">
        <v>96</v>
      </c>
      <c r="AA12" s="127" t="s">
        <v>97</v>
      </c>
      <c r="AB12" s="136" t="s">
        <v>98</v>
      </c>
      <c r="AC12" s="127" t="s">
        <v>108</v>
      </c>
      <c r="AD12" s="187" t="s">
        <v>109</v>
      </c>
      <c r="AE12" s="187" t="s">
        <v>110</v>
      </c>
      <c r="AF12" s="127"/>
      <c r="AG12" s="196">
        <f>'Tour Dates'!A10</f>
        <v>45856</v>
      </c>
      <c r="AH12" s="156" t="str">
        <f>'Tour Dates'!B10</f>
        <v>Pittsburgh</v>
      </c>
      <c r="AI12" s="156" t="str">
        <f>'Tour Dates'!C10</f>
        <v>PA</v>
      </c>
      <c r="AJ12" s="156" t="str">
        <f>'Tour Dates'!D10</f>
        <v>PPG Paints Arena</v>
      </c>
      <c r="AK12" s="125">
        <v>11009</v>
      </c>
      <c r="AL12" s="125">
        <v>8560</v>
      </c>
      <c r="AM12" s="125">
        <v>9000</v>
      </c>
      <c r="AN12" s="118"/>
      <c r="AO12" s="178">
        <v>30</v>
      </c>
      <c r="AP12" s="178">
        <f t="shared" si="6"/>
        <v>270000</v>
      </c>
    </row>
    <row r="13" spans="1:45" ht="21" customHeight="1" thickBot="1" x14ac:dyDescent="0.3">
      <c r="A13" s="117"/>
      <c r="B13" s="118" t="s">
        <v>82</v>
      </c>
      <c r="C13" s="137">
        <f>SUM(C15:C59)</f>
        <v>0.99999999999999978</v>
      </c>
      <c r="D13" s="122" t="s">
        <v>99</v>
      </c>
      <c r="E13" s="138">
        <v>25</v>
      </c>
      <c r="F13" s="138">
        <v>27</v>
      </c>
      <c r="G13" s="138">
        <v>29</v>
      </c>
      <c r="H13" s="138">
        <v>31</v>
      </c>
      <c r="I13" s="139" t="s">
        <v>63</v>
      </c>
      <c r="J13" s="140" t="s">
        <v>104</v>
      </c>
      <c r="K13" s="141" t="s">
        <v>105</v>
      </c>
      <c r="L13" s="175" t="s">
        <v>453</v>
      </c>
      <c r="M13" s="192" t="s">
        <v>435</v>
      </c>
      <c r="N13" s="142" t="s">
        <v>438</v>
      </c>
      <c r="O13" s="143" t="s">
        <v>100</v>
      </c>
      <c r="P13" s="144">
        <f>E13</f>
        <v>25</v>
      </c>
      <c r="Q13" s="144">
        <f>F13</f>
        <v>27</v>
      </c>
      <c r="R13" s="144">
        <f>G13</f>
        <v>29</v>
      </c>
      <c r="S13" s="144">
        <f>H13</f>
        <v>31</v>
      </c>
      <c r="T13" s="145"/>
      <c r="U13" s="127"/>
      <c r="V13" s="127"/>
      <c r="W13" s="127"/>
      <c r="X13" s="127"/>
      <c r="Y13" s="127"/>
      <c r="Z13" s="127"/>
      <c r="AA13" s="127"/>
      <c r="AB13" s="127"/>
      <c r="AC13" s="146"/>
      <c r="AD13" s="188"/>
      <c r="AE13" s="188"/>
      <c r="AF13" s="146"/>
      <c r="AG13" s="196">
        <f>'Tour Dates'!A11</f>
        <v>45857</v>
      </c>
      <c r="AH13" s="156" t="str">
        <f>'Tour Dates'!B11</f>
        <v>Philadelphia</v>
      </c>
      <c r="AI13" s="156" t="str">
        <f>'Tour Dates'!C11</f>
        <v>PA</v>
      </c>
      <c r="AJ13" s="156" t="str">
        <f>'Tour Dates'!D11</f>
        <v>Wells Fargo Center</v>
      </c>
      <c r="AK13" s="125">
        <v>12750</v>
      </c>
      <c r="AL13" s="125">
        <v>11210</v>
      </c>
      <c r="AM13" s="125">
        <v>12000</v>
      </c>
      <c r="AN13" s="118"/>
      <c r="AO13" s="178">
        <v>30</v>
      </c>
      <c r="AP13" s="178">
        <f t="shared" si="6"/>
        <v>360000</v>
      </c>
    </row>
    <row r="14" spans="1:45" ht="21" customHeight="1" x14ac:dyDescent="0.25">
      <c r="A14" s="120" t="s">
        <v>101</v>
      </c>
      <c r="B14" s="122" t="s">
        <v>102</v>
      </c>
      <c r="C14" s="122" t="s">
        <v>103</v>
      </c>
      <c r="D14" s="119"/>
      <c r="E14" s="121" t="s">
        <v>82</v>
      </c>
      <c r="F14" s="121" t="s">
        <v>82</v>
      </c>
      <c r="G14" s="121" t="s">
        <v>82</v>
      </c>
      <c r="H14" s="121" t="s">
        <v>82</v>
      </c>
      <c r="I14" s="148"/>
      <c r="J14" s="149"/>
      <c r="K14" s="150"/>
      <c r="L14" s="176"/>
      <c r="M14" s="193"/>
      <c r="N14" s="151"/>
      <c r="O14" s="152"/>
      <c r="P14" s="121"/>
      <c r="Q14" s="121"/>
      <c r="R14" s="121"/>
      <c r="S14" s="121"/>
      <c r="T14" s="153"/>
      <c r="U14" s="127"/>
      <c r="V14" s="127"/>
      <c r="W14" s="127"/>
      <c r="X14" s="127"/>
      <c r="Y14" s="127"/>
      <c r="Z14" s="127"/>
      <c r="AA14" s="127"/>
      <c r="AB14" s="136"/>
      <c r="AC14" s="127"/>
      <c r="AD14" s="187"/>
      <c r="AE14" s="187"/>
      <c r="AF14" s="127"/>
      <c r="AG14" s="196">
        <f>'Tour Dates'!A12</f>
        <v>45859</v>
      </c>
      <c r="AH14" s="156" t="str">
        <f>'Tour Dates'!B12</f>
        <v>Boston</v>
      </c>
      <c r="AI14" s="156" t="str">
        <f>'Tour Dates'!C12</f>
        <v>MA</v>
      </c>
      <c r="AJ14" s="156" t="str">
        <f>'Tour Dates'!D12</f>
        <v>TD Garden</v>
      </c>
      <c r="AK14" s="125">
        <v>11985</v>
      </c>
      <c r="AL14" s="125">
        <v>11793</v>
      </c>
      <c r="AM14" s="125">
        <v>11985</v>
      </c>
      <c r="AN14" s="118"/>
      <c r="AO14" s="178">
        <v>30</v>
      </c>
      <c r="AP14" s="178">
        <f t="shared" si="6"/>
        <v>359550</v>
      </c>
    </row>
    <row r="15" spans="1:45" ht="20.25" customHeight="1" x14ac:dyDescent="0.25">
      <c r="A15" s="156" t="str">
        <f>Inventory!B7</f>
        <v>GHOSRX203729BK</v>
      </c>
      <c r="B15" s="156" t="str">
        <f>Inventory!C7</f>
        <v>BLACK T SKELETOUR 2025 ITIN</v>
      </c>
      <c r="C15" s="157">
        <v>0.18</v>
      </c>
      <c r="D15" s="187">
        <v>50</v>
      </c>
      <c r="E15" s="158">
        <f>E12/D15*C15</f>
        <v>21148.649999999998</v>
      </c>
      <c r="F15" s="158">
        <f>F12/D15*C15</f>
        <v>22840.541999999998</v>
      </c>
      <c r="G15" s="158">
        <f>G12/D15*C15</f>
        <v>24532.433999999997</v>
      </c>
      <c r="H15" s="158">
        <f>H12/D15*C15</f>
        <v>26224.326000000001</v>
      </c>
      <c r="I15" s="159">
        <v>0</v>
      </c>
      <c r="J15" s="160">
        <v>0</v>
      </c>
      <c r="K15" s="161">
        <v>0</v>
      </c>
      <c r="L15" s="177">
        <v>0</v>
      </c>
      <c r="M15" s="194">
        <v>0</v>
      </c>
      <c r="N15" s="162">
        <v>0</v>
      </c>
      <c r="O15" s="163">
        <v>7200</v>
      </c>
      <c r="P15" s="164">
        <f>I15+J15+K15+L15+M15+N15+O15-E15</f>
        <v>-13948.649999999998</v>
      </c>
      <c r="Q15" s="164">
        <f>I15+J15+K15+L15+M15+N15+O15-F15</f>
        <v>-15640.541999999998</v>
      </c>
      <c r="R15" s="164">
        <f>I15+J15+K15+L15+M15+N15+O15-G15</f>
        <v>-17332.433999999997</v>
      </c>
      <c r="S15" s="164">
        <f>I15+J15+K15+L15+M15+N15+O15-H15</f>
        <v>-19024.326000000001</v>
      </c>
      <c r="T15" s="165" t="s">
        <v>450</v>
      </c>
      <c r="U15" s="442" t="str">
        <f>Inventory!D7</f>
        <v>CULTURE</v>
      </c>
      <c r="V15" s="166">
        <v>648</v>
      </c>
      <c r="W15" s="166">
        <v>1512</v>
      </c>
      <c r="X15" s="166">
        <v>2088</v>
      </c>
      <c r="Y15" s="166">
        <v>1656</v>
      </c>
      <c r="Z15" s="166">
        <v>864</v>
      </c>
      <c r="AA15" s="166">
        <v>432</v>
      </c>
      <c r="AB15" s="167">
        <f>SUM(V15:AA15)</f>
        <v>7200</v>
      </c>
      <c r="AC15" s="514">
        <v>45841</v>
      </c>
      <c r="AD15" s="190"/>
      <c r="AE15" s="190"/>
      <c r="AF15" s="127"/>
      <c r="AG15" s="196">
        <f>'Tour Dates'!A13</f>
        <v>45860</v>
      </c>
      <c r="AH15" s="156" t="str">
        <f>'Tour Dates'!B13</f>
        <v>New York</v>
      </c>
      <c r="AI15" s="156" t="str">
        <f>'Tour Dates'!C13</f>
        <v>NY</v>
      </c>
      <c r="AJ15" s="156" t="str">
        <f>'Tour Dates'!D13</f>
        <v>Madison Square Garden</v>
      </c>
      <c r="AK15" s="125">
        <v>11450</v>
      </c>
      <c r="AL15" s="125">
        <v>10655</v>
      </c>
      <c r="AM15" s="125">
        <v>11000</v>
      </c>
      <c r="AN15" s="118"/>
      <c r="AO15" s="178">
        <v>25</v>
      </c>
      <c r="AP15" s="178">
        <f t="shared" si="3"/>
        <v>275000</v>
      </c>
    </row>
    <row r="16" spans="1:45" ht="20.25" customHeight="1" x14ac:dyDescent="0.25">
      <c r="A16" s="156" t="str">
        <f>Inventory!B8</f>
        <v>GHOSRX203728BK</v>
      </c>
      <c r="B16" s="156" t="str">
        <f>Inventory!C8</f>
        <v>BLACK T SKELETA ALBUM COVER 2025 ITIN</v>
      </c>
      <c r="C16" s="168">
        <v>0.13500000000000001</v>
      </c>
      <c r="D16" s="187">
        <v>50</v>
      </c>
      <c r="E16" s="158">
        <f>E12/D16*C16</f>
        <v>15861.487500000001</v>
      </c>
      <c r="F16" s="158">
        <f>F12/D16*C16</f>
        <v>17130.406500000001</v>
      </c>
      <c r="G16" s="158">
        <f>G12/D16*C16</f>
        <v>18399.325499999999</v>
      </c>
      <c r="H16" s="158">
        <f>H12/D16*C16</f>
        <v>19668.244500000004</v>
      </c>
      <c r="I16" s="159">
        <v>0</v>
      </c>
      <c r="J16" s="160">
        <v>0</v>
      </c>
      <c r="K16" s="161">
        <v>0</v>
      </c>
      <c r="L16" s="177">
        <v>0</v>
      </c>
      <c r="M16" s="194">
        <v>0</v>
      </c>
      <c r="N16" s="162">
        <v>0</v>
      </c>
      <c r="O16" s="163">
        <v>5246</v>
      </c>
      <c r="P16" s="164">
        <f>I16+J16+K16+L16+M16+N16+O16-E16</f>
        <v>-10615.487500000001</v>
      </c>
      <c r="Q16" s="164">
        <f t="shared" ref="Q16:Q50" si="8">I16+J16+K16+L16+M16+N16+O16-F16</f>
        <v>-11884.406500000001</v>
      </c>
      <c r="R16" s="164">
        <f t="shared" ref="R16:R50" si="9">I16+J16+K16+L16+M16+N16+O16-G16</f>
        <v>-13153.325499999999</v>
      </c>
      <c r="S16" s="164">
        <f t="shared" ref="S16:S50" si="10">I16+J16+K16+L16+M16+N16+O16-H16</f>
        <v>-14422.244500000004</v>
      </c>
      <c r="T16" s="165" t="s">
        <v>450</v>
      </c>
      <c r="U16" s="442" t="str">
        <f>Inventory!D8</f>
        <v>CULTURE</v>
      </c>
      <c r="V16" s="166">
        <v>504</v>
      </c>
      <c r="W16" s="166">
        <v>1152</v>
      </c>
      <c r="X16" s="166">
        <v>1440</v>
      </c>
      <c r="Y16" s="166">
        <v>1224</v>
      </c>
      <c r="Z16" s="166">
        <v>648</v>
      </c>
      <c r="AA16" s="166">
        <v>288</v>
      </c>
      <c r="AB16" s="167">
        <f t="shared" ref="AB16:AB50" si="11">SUM(V16:AA16)</f>
        <v>5256</v>
      </c>
      <c r="AC16" s="514">
        <v>45841</v>
      </c>
      <c r="AD16" s="190"/>
      <c r="AE16" s="190"/>
      <c r="AF16" s="127"/>
      <c r="AG16" s="196">
        <f>'Tour Dates'!A14</f>
        <v>45862</v>
      </c>
      <c r="AH16" s="156" t="str">
        <f>'Tour Dates'!B14</f>
        <v>Detroit</v>
      </c>
      <c r="AI16" s="156" t="str">
        <f>'Tour Dates'!C14</f>
        <v>MI</v>
      </c>
      <c r="AJ16" s="156" t="str">
        <f>'Tour Dates'!D14</f>
        <v>Little Caesars Arena</v>
      </c>
      <c r="AK16" s="125">
        <v>10117</v>
      </c>
      <c r="AL16" s="125">
        <v>7564</v>
      </c>
      <c r="AM16" s="125">
        <v>8000</v>
      </c>
      <c r="AN16" s="118"/>
      <c r="AO16" s="178">
        <v>30</v>
      </c>
      <c r="AP16" s="178">
        <f t="shared" si="3"/>
        <v>240000</v>
      </c>
    </row>
    <row r="17" spans="1:42" ht="20.25" customHeight="1" x14ac:dyDescent="0.25">
      <c r="A17" s="156" t="str">
        <f>Inventory!B9</f>
        <v>GHOSRX203730BK</v>
      </c>
      <c r="B17" s="156" t="str">
        <f>Inventory!C9</f>
        <v>BLACK T WESTERN EMERITUS 2025 ITIN</v>
      </c>
      <c r="C17" s="168">
        <v>0.18</v>
      </c>
      <c r="D17" s="187">
        <v>50</v>
      </c>
      <c r="E17" s="158">
        <f>E12/D17*C17</f>
        <v>21148.649999999998</v>
      </c>
      <c r="F17" s="158">
        <f>F12/D17*C17</f>
        <v>22840.541999999998</v>
      </c>
      <c r="G17" s="158">
        <f>G12/D17*C17</f>
        <v>24532.433999999997</v>
      </c>
      <c r="H17" s="158">
        <f>H12/D17*C17</f>
        <v>26224.326000000001</v>
      </c>
      <c r="I17" s="159">
        <v>0</v>
      </c>
      <c r="J17" s="160">
        <v>0</v>
      </c>
      <c r="K17" s="161">
        <v>0</v>
      </c>
      <c r="L17" s="177">
        <v>0</v>
      </c>
      <c r="M17" s="194">
        <v>0</v>
      </c>
      <c r="N17" s="162">
        <v>0</v>
      </c>
      <c r="O17" s="163">
        <v>7200</v>
      </c>
      <c r="P17" s="164">
        <f t="shared" ref="P17:P50" si="12">I17+J17+K17+L17+M17+N17+O17-E17</f>
        <v>-13948.649999999998</v>
      </c>
      <c r="Q17" s="164">
        <f t="shared" si="8"/>
        <v>-15640.541999999998</v>
      </c>
      <c r="R17" s="164">
        <f t="shared" si="9"/>
        <v>-17332.433999999997</v>
      </c>
      <c r="S17" s="164">
        <f t="shared" si="10"/>
        <v>-19024.326000000001</v>
      </c>
      <c r="T17" s="165" t="s">
        <v>450</v>
      </c>
      <c r="U17" s="442" t="str">
        <f>Inventory!D9</f>
        <v>CULTURE</v>
      </c>
      <c r="V17" s="166">
        <v>648</v>
      </c>
      <c r="W17" s="166">
        <v>1512</v>
      </c>
      <c r="X17" s="166">
        <v>2088</v>
      </c>
      <c r="Y17" s="166">
        <v>1656</v>
      </c>
      <c r="Z17" s="166">
        <v>864</v>
      </c>
      <c r="AA17" s="166">
        <v>432</v>
      </c>
      <c r="AB17" s="167">
        <f t="shared" si="11"/>
        <v>7200</v>
      </c>
      <c r="AC17" s="514">
        <v>45841</v>
      </c>
      <c r="AD17" s="190"/>
      <c r="AE17" s="190"/>
      <c r="AF17" s="127"/>
      <c r="AG17" s="196">
        <f>'Tour Dates'!A15</f>
        <v>45863</v>
      </c>
      <c r="AH17" s="156" t="str">
        <f>'Tour Dates'!B15</f>
        <v>Louisville</v>
      </c>
      <c r="AI17" s="156" t="str">
        <f>'Tour Dates'!C15</f>
        <v>KY</v>
      </c>
      <c r="AJ17" s="156" t="str">
        <f>'Tour Dates'!D15</f>
        <v>KFC Yum! Center</v>
      </c>
      <c r="AK17" s="125">
        <v>9832</v>
      </c>
      <c r="AL17" s="125">
        <v>8848</v>
      </c>
      <c r="AM17" s="125">
        <v>9500</v>
      </c>
      <c r="AN17" s="118"/>
      <c r="AO17" s="178">
        <v>30</v>
      </c>
      <c r="AP17" s="178">
        <f t="shared" si="3"/>
        <v>285000</v>
      </c>
    </row>
    <row r="18" spans="1:42" ht="20.25" customHeight="1" x14ac:dyDescent="0.25">
      <c r="A18" s="156" t="str">
        <f>Inventory!B10</f>
        <v>GHOSRX103726BK</v>
      </c>
      <c r="B18" s="156" t="str">
        <f>Inventory!C10</f>
        <v>BLACK TANK OPUS EPONYMOUS</v>
      </c>
      <c r="C18" s="157">
        <v>0.03</v>
      </c>
      <c r="D18" s="187">
        <v>50</v>
      </c>
      <c r="E18" s="158">
        <f>E12/D18*C18</f>
        <v>3524.7750000000001</v>
      </c>
      <c r="F18" s="158">
        <f>F12/D18*C18</f>
        <v>3806.7569999999996</v>
      </c>
      <c r="G18" s="158">
        <f>G12/D18*C18</f>
        <v>4088.7389999999996</v>
      </c>
      <c r="H18" s="158">
        <f>H12/D18*C18</f>
        <v>4370.7210000000005</v>
      </c>
      <c r="I18" s="159">
        <v>0</v>
      </c>
      <c r="J18" s="160">
        <v>0</v>
      </c>
      <c r="K18" s="161">
        <v>0</v>
      </c>
      <c r="L18" s="177">
        <v>0</v>
      </c>
      <c r="M18" s="194">
        <v>0</v>
      </c>
      <c r="N18" s="162">
        <v>0</v>
      </c>
      <c r="O18" s="163">
        <v>1440</v>
      </c>
      <c r="P18" s="164">
        <f t="shared" si="12"/>
        <v>-2084.7750000000001</v>
      </c>
      <c r="Q18" s="164">
        <f t="shared" si="8"/>
        <v>-2366.7569999999996</v>
      </c>
      <c r="R18" s="164">
        <f t="shared" si="9"/>
        <v>-2648.7389999999996</v>
      </c>
      <c r="S18" s="164">
        <f t="shared" si="10"/>
        <v>-2930.7210000000005</v>
      </c>
      <c r="T18" s="165" t="s">
        <v>476</v>
      </c>
      <c r="U18" s="442" t="str">
        <f>Inventory!D10</f>
        <v>CULTURE</v>
      </c>
      <c r="V18" s="166">
        <v>216</v>
      </c>
      <c r="W18" s="166">
        <v>288</v>
      </c>
      <c r="X18" s="166">
        <v>360</v>
      </c>
      <c r="Y18" s="166">
        <v>288</v>
      </c>
      <c r="Z18" s="166">
        <v>216</v>
      </c>
      <c r="AA18" s="166">
        <v>72</v>
      </c>
      <c r="AB18" s="167">
        <f t="shared" si="11"/>
        <v>1440</v>
      </c>
      <c r="AC18" s="514">
        <v>45841</v>
      </c>
      <c r="AD18" s="190"/>
      <c r="AE18" s="190"/>
      <c r="AF18" s="127"/>
      <c r="AG18" s="196">
        <f>'Tour Dates'!A16</f>
        <v>45864</v>
      </c>
      <c r="AH18" s="156" t="str">
        <f>'Tour Dates'!B16</f>
        <v>Nashville</v>
      </c>
      <c r="AI18" s="156" t="str">
        <f>'Tour Dates'!C16</f>
        <v>TN</v>
      </c>
      <c r="AJ18" s="156" t="str">
        <f>'Tour Dates'!D16</f>
        <v>Bridgestone Arena</v>
      </c>
      <c r="AK18" s="125">
        <v>10596</v>
      </c>
      <c r="AL18" s="125">
        <v>8189</v>
      </c>
      <c r="AM18" s="125">
        <v>8500</v>
      </c>
      <c r="AN18" s="118"/>
      <c r="AO18" s="178">
        <v>30</v>
      </c>
      <c r="AP18" s="178">
        <f t="shared" si="3"/>
        <v>255000</v>
      </c>
    </row>
    <row r="19" spans="1:42" ht="20.25" hidden="1" customHeight="1" x14ac:dyDescent="0.25">
      <c r="A19" s="156" t="str">
        <f>Inventory!B11</f>
        <v>GHOSRX203400BK</v>
      </c>
      <c r="B19" s="156" t="str">
        <f>Inventory!C11</f>
        <v>LADIES CROP TOP SHOWGHOULS</v>
      </c>
      <c r="C19" s="157">
        <v>0.02</v>
      </c>
      <c r="D19" s="187">
        <v>50</v>
      </c>
      <c r="E19" s="158">
        <f>E12/D19*C19</f>
        <v>2349.85</v>
      </c>
      <c r="F19" s="158">
        <f>F12/D19*C19</f>
        <v>2537.8379999999997</v>
      </c>
      <c r="G19" s="158">
        <f>G12/D19*C19</f>
        <v>2725.826</v>
      </c>
      <c r="H19" s="158">
        <f>H12/D19*C19</f>
        <v>2913.8140000000003</v>
      </c>
      <c r="I19" s="159">
        <v>0</v>
      </c>
      <c r="J19" s="160">
        <v>0</v>
      </c>
      <c r="K19" s="161">
        <v>0</v>
      </c>
      <c r="L19" s="177">
        <v>0</v>
      </c>
      <c r="M19" s="194">
        <v>1028</v>
      </c>
      <c r="N19" s="162">
        <v>0</v>
      </c>
      <c r="O19" s="163">
        <v>0</v>
      </c>
      <c r="P19" s="164">
        <f t="shared" si="12"/>
        <v>-1321.85</v>
      </c>
      <c r="Q19" s="164">
        <f t="shared" si="8"/>
        <v>-1509.8379999999997</v>
      </c>
      <c r="R19" s="164">
        <f t="shared" si="9"/>
        <v>-1697.826</v>
      </c>
      <c r="S19" s="164">
        <f t="shared" si="10"/>
        <v>-1885.8140000000003</v>
      </c>
      <c r="T19" s="165" t="s">
        <v>437</v>
      </c>
      <c r="U19" s="442" t="str">
        <f>Inventory!D11</f>
        <v>GMSUK</v>
      </c>
      <c r="V19" s="166"/>
      <c r="W19" s="166"/>
      <c r="X19" s="166"/>
      <c r="Y19" s="166"/>
      <c r="Z19" s="166"/>
      <c r="AA19" s="166"/>
      <c r="AB19" s="167">
        <f t="shared" si="11"/>
        <v>0</v>
      </c>
      <c r="AC19" s="166"/>
      <c r="AD19" s="190"/>
      <c r="AE19" s="190"/>
      <c r="AF19" s="127"/>
      <c r="AG19" s="196">
        <f>'Tour Dates'!A17</f>
        <v>45866</v>
      </c>
      <c r="AH19" s="156" t="str">
        <f>'Tour Dates'!B17</f>
        <v>Grand Rapids</v>
      </c>
      <c r="AI19" s="156" t="str">
        <f>'Tour Dates'!C17</f>
        <v>MI</v>
      </c>
      <c r="AJ19" s="156" t="str">
        <f>'Tour Dates'!D17</f>
        <v>Van Andel Arena</v>
      </c>
      <c r="AK19" s="125">
        <v>6932</v>
      </c>
      <c r="AL19" s="125">
        <v>5548</v>
      </c>
      <c r="AM19" s="125">
        <v>6000</v>
      </c>
      <c r="AN19" s="118"/>
      <c r="AO19" s="178">
        <v>30</v>
      </c>
      <c r="AP19" s="178">
        <f t="shared" si="3"/>
        <v>180000</v>
      </c>
    </row>
    <row r="20" spans="1:42" ht="20.25" customHeight="1" x14ac:dyDescent="0.25">
      <c r="A20" s="156" t="str">
        <f>Inventory!B12</f>
        <v>GHOSRX203727PK</v>
      </c>
      <c r="B20" s="156" t="str">
        <f>Inventory!C12</f>
        <v>LADIES PINK RAGLAN GARGOYLE</v>
      </c>
      <c r="C20" s="157">
        <v>0.02</v>
      </c>
      <c r="D20" s="187">
        <v>50</v>
      </c>
      <c r="E20" s="158">
        <f>E12/D20*C20</f>
        <v>2349.85</v>
      </c>
      <c r="F20" s="158">
        <f>F12/D20*C20</f>
        <v>2537.8379999999997</v>
      </c>
      <c r="G20" s="158">
        <f>G12/D20*C20</f>
        <v>2725.826</v>
      </c>
      <c r="H20" s="158">
        <f>H12/D20*C20</f>
        <v>2913.8140000000003</v>
      </c>
      <c r="I20" s="159">
        <v>0</v>
      </c>
      <c r="J20" s="160">
        <v>0</v>
      </c>
      <c r="K20" s="161">
        <v>0</v>
      </c>
      <c r="L20" s="177">
        <v>0</v>
      </c>
      <c r="M20" s="194">
        <v>0</v>
      </c>
      <c r="N20" s="162">
        <v>0</v>
      </c>
      <c r="O20" s="163">
        <v>1152</v>
      </c>
      <c r="P20" s="164">
        <f t="shared" si="12"/>
        <v>-1197.8499999999999</v>
      </c>
      <c r="Q20" s="164">
        <f t="shared" si="8"/>
        <v>-1385.8379999999997</v>
      </c>
      <c r="R20" s="164">
        <f t="shared" si="9"/>
        <v>-1573.826</v>
      </c>
      <c r="S20" s="164">
        <f t="shared" si="10"/>
        <v>-1761.8140000000003</v>
      </c>
      <c r="T20" s="165" t="s">
        <v>454</v>
      </c>
      <c r="U20" s="442" t="str">
        <f>Inventory!D12</f>
        <v>CULTURE</v>
      </c>
      <c r="V20" s="166">
        <v>288</v>
      </c>
      <c r="W20" s="166">
        <v>360</v>
      </c>
      <c r="X20" s="166">
        <v>288</v>
      </c>
      <c r="Y20" s="166">
        <v>216</v>
      </c>
      <c r="Z20" s="166">
        <v>0</v>
      </c>
      <c r="AA20" s="166">
        <v>0</v>
      </c>
      <c r="AB20" s="167">
        <f t="shared" si="11"/>
        <v>1152</v>
      </c>
      <c r="AC20" s="514">
        <v>45841</v>
      </c>
      <c r="AD20" s="190"/>
      <c r="AE20" s="190"/>
      <c r="AF20" s="127"/>
      <c r="AG20" s="196">
        <f>'Tour Dates'!A18</f>
        <v>45867</v>
      </c>
      <c r="AH20" s="156" t="str">
        <f>'Tour Dates'!B18</f>
        <v>Milwaukee</v>
      </c>
      <c r="AI20" s="156" t="str">
        <f>'Tour Dates'!C18</f>
        <v>WI</v>
      </c>
      <c r="AJ20" s="156" t="str">
        <f>'Tour Dates'!D18</f>
        <v>Fiserv Forum</v>
      </c>
      <c r="AK20" s="125">
        <v>8693</v>
      </c>
      <c r="AL20" s="125">
        <v>5844</v>
      </c>
      <c r="AM20" s="125">
        <v>6500</v>
      </c>
      <c r="AN20" s="118"/>
      <c r="AO20" s="178">
        <v>30</v>
      </c>
      <c r="AP20" s="178">
        <f t="shared" si="3"/>
        <v>195000</v>
      </c>
    </row>
    <row r="21" spans="1:42" ht="20.25" customHeight="1" x14ac:dyDescent="0.25">
      <c r="A21" s="156">
        <f>Inventory!B13</f>
        <v>0</v>
      </c>
      <c r="B21" s="156">
        <f>Inventory!C13</f>
        <v>0</v>
      </c>
      <c r="C21" s="157">
        <v>0</v>
      </c>
      <c r="D21" s="187">
        <v>1</v>
      </c>
      <c r="E21" s="158">
        <f>E12/D21*C21</f>
        <v>0</v>
      </c>
      <c r="F21" s="158">
        <f>F12/D21*C21</f>
        <v>0</v>
      </c>
      <c r="G21" s="158">
        <f>G12/D21*C21</f>
        <v>0</v>
      </c>
      <c r="H21" s="158">
        <f>H12/D21*C21</f>
        <v>0</v>
      </c>
      <c r="I21" s="159">
        <v>0</v>
      </c>
      <c r="J21" s="160">
        <v>0</v>
      </c>
      <c r="K21" s="161">
        <v>0</v>
      </c>
      <c r="L21" s="177">
        <v>0</v>
      </c>
      <c r="M21" s="194">
        <v>0</v>
      </c>
      <c r="N21" s="162">
        <v>0</v>
      </c>
      <c r="O21" s="163">
        <v>0</v>
      </c>
      <c r="P21" s="164">
        <f t="shared" si="12"/>
        <v>0</v>
      </c>
      <c r="Q21" s="164">
        <f t="shared" si="8"/>
        <v>0</v>
      </c>
      <c r="R21" s="164">
        <f t="shared" si="9"/>
        <v>0</v>
      </c>
      <c r="S21" s="164">
        <f t="shared" si="10"/>
        <v>0</v>
      </c>
      <c r="T21" s="165"/>
      <c r="U21" s="442">
        <f>Inventory!D13</f>
        <v>0</v>
      </c>
      <c r="V21" s="166"/>
      <c r="W21" s="166"/>
      <c r="X21" s="166"/>
      <c r="Y21" s="166"/>
      <c r="Z21" s="166"/>
      <c r="AA21" s="166"/>
      <c r="AB21" s="167">
        <f t="shared" si="11"/>
        <v>0</v>
      </c>
      <c r="AC21" s="166"/>
      <c r="AD21" s="190"/>
      <c r="AE21" s="190"/>
      <c r="AF21" s="127"/>
      <c r="AG21" s="196">
        <f>'Tour Dates'!A19</f>
        <v>45868</v>
      </c>
      <c r="AH21" s="156" t="str">
        <f>'Tour Dates'!B19</f>
        <v>St. Louis</v>
      </c>
      <c r="AI21" s="156" t="str">
        <f>'Tour Dates'!C19</f>
        <v>MO</v>
      </c>
      <c r="AJ21" s="156" t="str">
        <f>'Tour Dates'!D19</f>
        <v>Enterprise Center</v>
      </c>
      <c r="AK21" s="125">
        <v>8569</v>
      </c>
      <c r="AL21" s="125">
        <v>5844</v>
      </c>
      <c r="AM21" s="125">
        <v>6500</v>
      </c>
      <c r="AN21" s="118"/>
      <c r="AO21" s="178">
        <v>30</v>
      </c>
      <c r="AP21" s="178">
        <f t="shared" si="3"/>
        <v>195000</v>
      </c>
    </row>
    <row r="22" spans="1:42" ht="20.25" customHeight="1" x14ac:dyDescent="0.25">
      <c r="A22" s="156" t="str">
        <f>Inventory!B14</f>
        <v>GHOSNS903311BK</v>
      </c>
      <c r="B22" s="156" t="str">
        <f>Inventory!C14</f>
        <v>BATWING HOODY</v>
      </c>
      <c r="C22" s="157">
        <v>9.5000000000000001E-2</v>
      </c>
      <c r="D22" s="187">
        <v>125</v>
      </c>
      <c r="E22" s="158">
        <f>E12/D22*C22</f>
        <v>4464.7150000000001</v>
      </c>
      <c r="F22" s="158">
        <f>F12/D22*C22</f>
        <v>4821.8922000000002</v>
      </c>
      <c r="G22" s="158">
        <f>G12/D22*C22</f>
        <v>5179.0693999999994</v>
      </c>
      <c r="H22" s="158">
        <f>H12/D22*C22</f>
        <v>5536.2466000000004</v>
      </c>
      <c r="I22" s="159">
        <v>0</v>
      </c>
      <c r="J22" s="160">
        <v>0</v>
      </c>
      <c r="K22" s="161">
        <v>0</v>
      </c>
      <c r="L22" s="177">
        <v>0</v>
      </c>
      <c r="M22" s="194">
        <v>1247</v>
      </c>
      <c r="N22" s="517">
        <v>4636</v>
      </c>
      <c r="O22" s="163">
        <v>0</v>
      </c>
      <c r="P22" s="164">
        <f t="shared" si="12"/>
        <v>1418.2849999999999</v>
      </c>
      <c r="Q22" s="164">
        <f t="shared" si="8"/>
        <v>1061.1077999999998</v>
      </c>
      <c r="R22" s="164">
        <f t="shared" si="9"/>
        <v>703.9306000000006</v>
      </c>
      <c r="S22" s="164">
        <f t="shared" si="10"/>
        <v>346.7533999999996</v>
      </c>
      <c r="T22" s="165" t="s">
        <v>378</v>
      </c>
      <c r="U22" s="442" t="str">
        <f>Inventory!D14</f>
        <v>FARSTAR</v>
      </c>
      <c r="V22" s="166">
        <v>350</v>
      </c>
      <c r="W22" s="166">
        <v>900</v>
      </c>
      <c r="X22" s="166">
        <v>1200</v>
      </c>
      <c r="Y22" s="166">
        <v>1000</v>
      </c>
      <c r="Z22" s="166">
        <v>700</v>
      </c>
      <c r="AA22" s="166">
        <v>350</v>
      </c>
      <c r="AB22" s="167">
        <f t="shared" si="11"/>
        <v>4500</v>
      </c>
      <c r="AC22" s="514">
        <v>45792</v>
      </c>
      <c r="AD22" s="190"/>
      <c r="AE22" s="190"/>
      <c r="AF22" s="127"/>
      <c r="AG22" s="196">
        <f>'Tour Dates'!A20</f>
        <v>45870</v>
      </c>
      <c r="AH22" s="156" t="str">
        <f>'Tour Dates'!B20</f>
        <v>Rosemont</v>
      </c>
      <c r="AI22" s="156" t="str">
        <f>'Tour Dates'!C20</f>
        <v>IL</v>
      </c>
      <c r="AJ22" s="156" t="str">
        <f>'Tour Dates'!D20</f>
        <v>Allstate Arena</v>
      </c>
      <c r="AK22" s="125">
        <v>11214</v>
      </c>
      <c r="AL22" s="125">
        <v>10005</v>
      </c>
      <c r="AM22" s="125">
        <v>11000</v>
      </c>
      <c r="AN22" s="118"/>
      <c r="AO22" s="178">
        <v>30</v>
      </c>
      <c r="AP22" s="178">
        <f t="shared" si="3"/>
        <v>330000</v>
      </c>
    </row>
    <row r="23" spans="1:42" ht="20.25" customHeight="1" x14ac:dyDescent="0.25">
      <c r="A23" s="156" t="str">
        <f>Inventory!B15</f>
        <v>GHOSRX203401BK</v>
      </c>
      <c r="B23" s="156" t="str">
        <f>Inventory!C15</f>
        <v>PULLOVER HOODY SKELETON</v>
      </c>
      <c r="C23" s="168">
        <v>0.06</v>
      </c>
      <c r="D23" s="187">
        <v>80</v>
      </c>
      <c r="E23" s="158">
        <f>E12/D23*C23</f>
        <v>4405.96875</v>
      </c>
      <c r="F23" s="158">
        <f>F12/D23*C23</f>
        <v>4758.44625</v>
      </c>
      <c r="G23" s="158">
        <f>G12/D23*C23</f>
        <v>5110.9237499999999</v>
      </c>
      <c r="H23" s="158">
        <f>H12/D23*C23</f>
        <v>5463.4012499999999</v>
      </c>
      <c r="I23" s="159">
        <v>0</v>
      </c>
      <c r="J23" s="160">
        <v>0</v>
      </c>
      <c r="K23" s="161">
        <v>0</v>
      </c>
      <c r="L23" s="177">
        <v>0</v>
      </c>
      <c r="M23" s="194">
        <f>107+356+415+540+393</f>
        <v>1811</v>
      </c>
      <c r="N23" s="162">
        <v>0</v>
      </c>
      <c r="O23" s="163">
        <v>720</v>
      </c>
      <c r="P23" s="164">
        <f t="shared" si="12"/>
        <v>-1874.96875</v>
      </c>
      <c r="Q23" s="164">
        <f t="shared" si="8"/>
        <v>-2227.44625</v>
      </c>
      <c r="R23" s="164">
        <f t="shared" si="9"/>
        <v>-2579.9237499999999</v>
      </c>
      <c r="S23" s="164">
        <f t="shared" si="10"/>
        <v>-2932.4012499999999</v>
      </c>
      <c r="T23" s="165" t="s">
        <v>458</v>
      </c>
      <c r="U23" s="442" t="str">
        <f>Inventory!D15</f>
        <v>CULTURE</v>
      </c>
      <c r="V23" s="166">
        <v>96</v>
      </c>
      <c r="W23" s="166">
        <v>108</v>
      </c>
      <c r="X23" s="166">
        <v>264</v>
      </c>
      <c r="Y23" s="166">
        <v>36</v>
      </c>
      <c r="Z23" s="166">
        <v>0</v>
      </c>
      <c r="AA23" s="166">
        <v>216</v>
      </c>
      <c r="AB23" s="167">
        <f t="shared" si="11"/>
        <v>720</v>
      </c>
      <c r="AC23" s="514">
        <v>45841</v>
      </c>
      <c r="AD23" s="190"/>
      <c r="AE23" s="190"/>
      <c r="AF23" s="127"/>
      <c r="AG23" s="196">
        <f>'Tour Dates'!A21</f>
        <v>45871</v>
      </c>
      <c r="AH23" s="156" t="str">
        <f>'Tour Dates'!B21</f>
        <v>Saint Paul</v>
      </c>
      <c r="AI23" s="156" t="str">
        <f>'Tour Dates'!C21</f>
        <v>MN</v>
      </c>
      <c r="AJ23" s="156" t="str">
        <f>'Tour Dates'!D21</f>
        <v>Xcel Energy Center</v>
      </c>
      <c r="AK23" s="125">
        <v>11460</v>
      </c>
      <c r="AL23" s="125">
        <v>8926</v>
      </c>
      <c r="AM23" s="125">
        <v>9500</v>
      </c>
      <c r="AN23" s="118"/>
      <c r="AO23" s="178">
        <v>30</v>
      </c>
      <c r="AP23" s="178">
        <f t="shared" si="3"/>
        <v>285000</v>
      </c>
    </row>
    <row r="24" spans="1:42" ht="20.25" customHeight="1" x14ac:dyDescent="0.25">
      <c r="A24" s="156" t="str">
        <f>Inventory!B16</f>
        <v>GHOSRX203275BK</v>
      </c>
      <c r="B24" s="156" t="str">
        <f>Inventory!C16</f>
        <v>SHORTS BLACK/ WHT PAPA V COSTUME CLAWS</v>
      </c>
      <c r="C24" s="168">
        <v>0.02</v>
      </c>
      <c r="D24" s="187">
        <v>45</v>
      </c>
      <c r="E24" s="158">
        <f>E12/D24*C24</f>
        <v>2610.9444444444443</v>
      </c>
      <c r="F24" s="158">
        <f>F12/D24*C24</f>
        <v>2819.82</v>
      </c>
      <c r="G24" s="158">
        <f>G12/D24*C24</f>
        <v>3028.6955555555555</v>
      </c>
      <c r="H24" s="158">
        <f>H12/D24*C24</f>
        <v>3237.5711111111113</v>
      </c>
      <c r="I24" s="159">
        <v>0</v>
      </c>
      <c r="J24" s="160">
        <v>0</v>
      </c>
      <c r="K24" s="161">
        <v>0</v>
      </c>
      <c r="L24" s="177">
        <v>0</v>
      </c>
      <c r="M24" s="194">
        <v>323</v>
      </c>
      <c r="N24" s="162">
        <v>0</v>
      </c>
      <c r="O24" s="163">
        <v>3000</v>
      </c>
      <c r="P24" s="164">
        <f t="shared" si="12"/>
        <v>712.05555555555566</v>
      </c>
      <c r="Q24" s="164">
        <f t="shared" si="8"/>
        <v>503.17999999999984</v>
      </c>
      <c r="R24" s="164">
        <f t="shared" si="9"/>
        <v>294.30444444444447</v>
      </c>
      <c r="S24" s="164">
        <f t="shared" si="10"/>
        <v>85.42888888888865</v>
      </c>
      <c r="T24" s="165" t="s">
        <v>459</v>
      </c>
      <c r="U24" s="442" t="str">
        <f>Inventory!D16</f>
        <v>CULTURE</v>
      </c>
      <c r="V24" s="166">
        <v>600</v>
      </c>
      <c r="W24" s="166">
        <v>800</v>
      </c>
      <c r="X24" s="166">
        <v>700</v>
      </c>
      <c r="Y24" s="166">
        <v>600</v>
      </c>
      <c r="Z24" s="166">
        <v>300</v>
      </c>
      <c r="AA24" s="166">
        <v>0</v>
      </c>
      <c r="AB24" s="167">
        <f t="shared" si="11"/>
        <v>3000</v>
      </c>
      <c r="AC24" s="514">
        <v>45842</v>
      </c>
      <c r="AD24" s="190"/>
      <c r="AE24" s="190"/>
      <c r="AF24" s="127"/>
      <c r="AG24" s="196">
        <f>'Tour Dates'!A22</f>
        <v>45872</v>
      </c>
      <c r="AH24" s="156" t="str">
        <f>'Tour Dates'!B22</f>
        <v>Omaha</v>
      </c>
      <c r="AI24" s="156" t="str">
        <f>'Tour Dates'!C22</f>
        <v>NE</v>
      </c>
      <c r="AJ24" s="156" t="str">
        <f>'Tour Dates'!D22</f>
        <v>CHI Health Center</v>
      </c>
      <c r="AK24" s="125">
        <v>7393</v>
      </c>
      <c r="AL24" s="125">
        <v>4761</v>
      </c>
      <c r="AM24" s="125">
        <v>6000</v>
      </c>
      <c r="AN24" s="118"/>
      <c r="AO24" s="178">
        <v>30</v>
      </c>
      <c r="AP24" s="178">
        <f t="shared" si="3"/>
        <v>180000</v>
      </c>
    </row>
    <row r="25" spans="1:42" ht="20.25" customHeight="1" x14ac:dyDescent="0.25">
      <c r="A25" s="156" t="str">
        <f>Inventory!B17</f>
        <v>GHOSRX103510OT</v>
      </c>
      <c r="B25" s="156" t="str">
        <f>Inventory!C17</f>
        <v>TIE DYE T TOP HAT</v>
      </c>
      <c r="C25" s="168">
        <v>0.02</v>
      </c>
      <c r="D25" s="187">
        <v>60</v>
      </c>
      <c r="E25" s="158">
        <f>E12/D25*C25</f>
        <v>1958.2083333333335</v>
      </c>
      <c r="F25" s="158">
        <f>F12/D25*C25</f>
        <v>2114.8650000000002</v>
      </c>
      <c r="G25" s="158">
        <f>G12/D25*C25</f>
        <v>2271.5216666666665</v>
      </c>
      <c r="H25" s="158">
        <f>H12/D25*C25</f>
        <v>2428.1783333333333</v>
      </c>
      <c r="I25" s="159">
        <v>0</v>
      </c>
      <c r="J25" s="160">
        <v>0</v>
      </c>
      <c r="K25" s="161">
        <v>0</v>
      </c>
      <c r="L25" s="177">
        <v>0</v>
      </c>
      <c r="M25" s="194">
        <v>2407</v>
      </c>
      <c r="N25" s="162">
        <v>0</v>
      </c>
      <c r="O25" s="163">
        <v>0</v>
      </c>
      <c r="P25" s="164">
        <f t="shared" si="12"/>
        <v>448.79166666666652</v>
      </c>
      <c r="Q25" s="164">
        <f t="shared" si="8"/>
        <v>292.13499999999976</v>
      </c>
      <c r="R25" s="164">
        <f t="shared" si="9"/>
        <v>135.47833333333347</v>
      </c>
      <c r="S25" s="164">
        <f t="shared" si="10"/>
        <v>-21.178333333333285</v>
      </c>
      <c r="T25" s="165"/>
      <c r="U25" s="442" t="str">
        <f>Inventory!D17</f>
        <v>GMSUK</v>
      </c>
      <c r="V25" s="166"/>
      <c r="W25" s="166"/>
      <c r="X25" s="166"/>
      <c r="Y25" s="166"/>
      <c r="Z25" s="166"/>
      <c r="AA25" s="166"/>
      <c r="AB25" s="167">
        <f t="shared" si="11"/>
        <v>0</v>
      </c>
      <c r="AC25" s="166"/>
      <c r="AD25" s="190"/>
      <c r="AE25" s="190"/>
      <c r="AF25" s="127"/>
      <c r="AG25" s="196">
        <f>'Tour Dates'!A23</f>
        <v>45874</v>
      </c>
      <c r="AH25" s="156" t="str">
        <f>'Tour Dates'!B23</f>
        <v>Kansas City</v>
      </c>
      <c r="AI25" s="156" t="str">
        <f>'Tour Dates'!C23</f>
        <v>MO</v>
      </c>
      <c r="AJ25" s="156" t="str">
        <f>'Tour Dates'!D23</f>
        <v>T-Mobile Center</v>
      </c>
      <c r="AK25" s="125">
        <v>8131</v>
      </c>
      <c r="AL25" s="125">
        <v>5909</v>
      </c>
      <c r="AM25" s="125">
        <v>6500</v>
      </c>
      <c r="AN25" s="118"/>
      <c r="AO25" s="178">
        <v>30</v>
      </c>
      <c r="AP25" s="178">
        <f t="shared" si="3"/>
        <v>195000</v>
      </c>
    </row>
    <row r="26" spans="1:42" ht="20.25" customHeight="1" x14ac:dyDescent="0.25">
      <c r="A26" s="156" t="str">
        <f>Inventory!B18</f>
        <v>GHOSRX103437OT</v>
      </c>
      <c r="B26" s="156" t="str">
        <f>Inventory!C18</f>
        <v>CRYSTAL WASHED T AT THE GATES</v>
      </c>
      <c r="C26" s="168">
        <v>0.02</v>
      </c>
      <c r="D26" s="187">
        <v>60</v>
      </c>
      <c r="E26" s="158">
        <f>E12/D26*C26</f>
        <v>1958.2083333333335</v>
      </c>
      <c r="F26" s="158">
        <f>F12/D26*C26</f>
        <v>2114.8650000000002</v>
      </c>
      <c r="G26" s="158">
        <f>G12/D26*C26</f>
        <v>2271.5216666666665</v>
      </c>
      <c r="H26" s="158">
        <f>H12/D26*C26</f>
        <v>2428.1783333333333</v>
      </c>
      <c r="I26" s="159">
        <v>0</v>
      </c>
      <c r="J26" s="160">
        <v>0</v>
      </c>
      <c r="K26" s="161">
        <v>0</v>
      </c>
      <c r="L26" s="177">
        <v>0</v>
      </c>
      <c r="M26" s="194">
        <v>0</v>
      </c>
      <c r="N26" s="162">
        <v>0</v>
      </c>
      <c r="O26" s="163">
        <v>1296</v>
      </c>
      <c r="P26" s="164">
        <f t="shared" si="12"/>
        <v>-662.20833333333348</v>
      </c>
      <c r="Q26" s="164">
        <f t="shared" si="8"/>
        <v>-818.86500000000024</v>
      </c>
      <c r="R26" s="164">
        <f t="shared" si="9"/>
        <v>-975.52166666666653</v>
      </c>
      <c r="S26" s="164">
        <f t="shared" si="10"/>
        <v>-1132.1783333333333</v>
      </c>
      <c r="T26" s="165" t="s">
        <v>448</v>
      </c>
      <c r="U26" s="442" t="str">
        <f>Inventory!D18</f>
        <v>CULTURE DAYTONA</v>
      </c>
      <c r="V26" s="166">
        <v>144</v>
      </c>
      <c r="W26" s="166">
        <v>288</v>
      </c>
      <c r="X26" s="166">
        <v>360</v>
      </c>
      <c r="Y26" s="166">
        <v>288</v>
      </c>
      <c r="Z26" s="166">
        <v>144</v>
      </c>
      <c r="AA26" s="166">
        <v>72</v>
      </c>
      <c r="AB26" s="167">
        <f t="shared" si="11"/>
        <v>1296</v>
      </c>
      <c r="AC26" s="514">
        <v>45841</v>
      </c>
      <c r="AD26" s="190"/>
      <c r="AE26" s="190"/>
      <c r="AF26" s="127"/>
      <c r="AG26" s="196">
        <f>'Tour Dates'!A24</f>
        <v>45876</v>
      </c>
      <c r="AH26" s="156" t="str">
        <f>'Tour Dates'!B24</f>
        <v>Denver</v>
      </c>
      <c r="AI26" s="156" t="str">
        <f>'Tour Dates'!C24</f>
        <v>CO</v>
      </c>
      <c r="AJ26" s="156" t="str">
        <f>'Tour Dates'!D24</f>
        <v>Ball Arena</v>
      </c>
      <c r="AK26" s="125">
        <v>10511</v>
      </c>
      <c r="AL26" s="125">
        <v>7861</v>
      </c>
      <c r="AM26" s="125">
        <v>8500</v>
      </c>
      <c r="AN26" s="118"/>
      <c r="AO26" s="178">
        <v>30</v>
      </c>
      <c r="AP26" s="178">
        <f t="shared" si="3"/>
        <v>255000</v>
      </c>
    </row>
    <row r="27" spans="1:42" ht="20.25" customHeight="1" x14ac:dyDescent="0.25">
      <c r="A27" s="156" t="str">
        <f>Inventory!B19</f>
        <v>GHOSRX203738BL</v>
      </c>
      <c r="B27" s="156" t="str">
        <f>Inventory!C19</f>
        <v>OILWASHED NAVY BLUE T COME TOGETHER</v>
      </c>
      <c r="C27" s="168">
        <v>0.01</v>
      </c>
      <c r="D27" s="187">
        <v>60</v>
      </c>
      <c r="E27" s="158">
        <f>E12/D27*C27</f>
        <v>979.10416666666674</v>
      </c>
      <c r="F27" s="158">
        <f>F12/D27*C27</f>
        <v>1057.4325000000001</v>
      </c>
      <c r="G27" s="158">
        <f>G12/D27*C27</f>
        <v>1135.7608333333333</v>
      </c>
      <c r="H27" s="158">
        <f>H12/D27*C27</f>
        <v>1214.0891666666666</v>
      </c>
      <c r="I27" s="159">
        <v>0</v>
      </c>
      <c r="J27" s="160">
        <v>0</v>
      </c>
      <c r="K27" s="161">
        <v>0</v>
      </c>
      <c r="L27" s="177">
        <v>0</v>
      </c>
      <c r="M27" s="194">
        <v>0</v>
      </c>
      <c r="N27" s="162">
        <v>0</v>
      </c>
      <c r="O27" s="163">
        <v>684</v>
      </c>
      <c r="P27" s="164">
        <f t="shared" si="12"/>
        <v>-295.10416666666674</v>
      </c>
      <c r="Q27" s="164">
        <f t="shared" si="8"/>
        <v>-373.43250000000012</v>
      </c>
      <c r="R27" s="164">
        <f t="shared" si="9"/>
        <v>-451.76083333333327</v>
      </c>
      <c r="S27" s="164">
        <f t="shared" si="10"/>
        <v>-530.08916666666664</v>
      </c>
      <c r="T27" s="165" t="s">
        <v>486</v>
      </c>
      <c r="U27" s="442" t="str">
        <f>Inventory!D19</f>
        <v>CULTURE DAYTONA</v>
      </c>
      <c r="V27" s="166">
        <v>72</v>
      </c>
      <c r="W27" s="166">
        <v>144</v>
      </c>
      <c r="X27" s="166">
        <v>216</v>
      </c>
      <c r="Y27" s="166">
        <v>144</v>
      </c>
      <c r="Z27" s="166">
        <v>72</v>
      </c>
      <c r="AA27" s="166">
        <v>36</v>
      </c>
      <c r="AB27" s="167">
        <f t="shared" si="11"/>
        <v>684</v>
      </c>
      <c r="AC27" s="514">
        <v>45841</v>
      </c>
      <c r="AD27" s="190"/>
      <c r="AE27" s="190"/>
      <c r="AF27" s="127"/>
      <c r="AG27" s="196">
        <f>'Tour Dates'!A25</f>
        <v>45878</v>
      </c>
      <c r="AH27" s="156" t="str">
        <f>'Tour Dates'!B25</f>
        <v>Las Vegas</v>
      </c>
      <c r="AI27" s="156" t="str">
        <f>'Tour Dates'!C25</f>
        <v>NV</v>
      </c>
      <c r="AJ27" s="156" t="str">
        <f>'Tour Dates'!D25</f>
        <v>MGM Grand Garden Arena</v>
      </c>
      <c r="AK27" s="125">
        <v>9678</v>
      </c>
      <c r="AL27" s="125">
        <v>8863</v>
      </c>
      <c r="AM27" s="125">
        <v>9500</v>
      </c>
      <c r="AN27" s="118"/>
      <c r="AO27" s="178">
        <v>30</v>
      </c>
      <c r="AP27" s="178">
        <f t="shared" si="3"/>
        <v>285000</v>
      </c>
    </row>
    <row r="28" spans="1:42" ht="20.25" customHeight="1" x14ac:dyDescent="0.25">
      <c r="A28" s="156" t="str">
        <f>Inventory!B20</f>
        <v>GHOSRX203570RD</v>
      </c>
      <c r="B28" s="156" t="str">
        <f>Inventory!C20</f>
        <v>SHORTS RED/WHITE LOGO</v>
      </c>
      <c r="C28" s="168">
        <v>0</v>
      </c>
      <c r="D28" s="187">
        <v>45</v>
      </c>
      <c r="E28" s="158">
        <f>E12/D28*C28</f>
        <v>0</v>
      </c>
      <c r="F28" s="158">
        <f>F12/D28*C28</f>
        <v>0</v>
      </c>
      <c r="G28" s="158">
        <f>G12/D28*C28</f>
        <v>0</v>
      </c>
      <c r="H28" s="158">
        <f>H12/D28*C28</f>
        <v>0</v>
      </c>
      <c r="I28" s="159">
        <v>0</v>
      </c>
      <c r="J28" s="160">
        <v>0</v>
      </c>
      <c r="K28" s="161">
        <v>0</v>
      </c>
      <c r="L28" s="177">
        <v>0</v>
      </c>
      <c r="M28" s="194">
        <v>0</v>
      </c>
      <c r="N28" s="162">
        <v>0</v>
      </c>
      <c r="O28" s="163">
        <v>576</v>
      </c>
      <c r="P28" s="164">
        <f t="shared" si="12"/>
        <v>576</v>
      </c>
      <c r="Q28" s="164">
        <f t="shared" si="8"/>
        <v>576</v>
      </c>
      <c r="R28" s="164">
        <f t="shared" si="9"/>
        <v>576</v>
      </c>
      <c r="S28" s="164">
        <f t="shared" si="10"/>
        <v>576</v>
      </c>
      <c r="T28" s="165" t="s">
        <v>489</v>
      </c>
      <c r="U28" s="442" t="str">
        <f>Inventory!D20</f>
        <v>CULTURE</v>
      </c>
      <c r="V28" s="166">
        <v>96</v>
      </c>
      <c r="W28" s="166">
        <v>168</v>
      </c>
      <c r="X28" s="166">
        <v>168</v>
      </c>
      <c r="Y28" s="166">
        <v>96</v>
      </c>
      <c r="Z28" s="166">
        <v>48</v>
      </c>
      <c r="AA28" s="166">
        <v>0</v>
      </c>
      <c r="AB28" s="167">
        <f t="shared" si="11"/>
        <v>576</v>
      </c>
      <c r="AC28" s="514">
        <v>45845</v>
      </c>
      <c r="AD28" s="190"/>
      <c r="AE28" s="190"/>
      <c r="AF28" s="127"/>
      <c r="AG28" s="196" t="str">
        <f>'Tour Dates'!A26</f>
        <v>8/10/2025</v>
      </c>
      <c r="AH28" s="156" t="str">
        <f>'Tour Dates'!B26</f>
        <v>San Diego</v>
      </c>
      <c r="AI28" s="156" t="str">
        <f>'Tour Dates'!C26</f>
        <v>CA</v>
      </c>
      <c r="AJ28" s="156" t="str">
        <f>'Tour Dates'!D26</f>
        <v>Viejas Arena</v>
      </c>
      <c r="AK28" s="125">
        <v>7758</v>
      </c>
      <c r="AL28" s="125">
        <v>7755</v>
      </c>
      <c r="AM28" s="125">
        <v>8500</v>
      </c>
      <c r="AN28" s="126"/>
      <c r="AO28" s="178">
        <v>30</v>
      </c>
      <c r="AP28" s="178">
        <f t="shared" ref="AP28:AP31" si="13">AM28*AO28</f>
        <v>255000</v>
      </c>
    </row>
    <row r="29" spans="1:42" ht="20.25" customHeight="1" x14ac:dyDescent="0.25">
      <c r="A29" s="156" t="str">
        <f>Inventory!B21</f>
        <v>GHOSRX203800BK</v>
      </c>
      <c r="B29" s="156" t="str">
        <f>Inventory!C21</f>
        <v>EVENT T TAMPA</v>
      </c>
      <c r="C29" s="168">
        <v>0</v>
      </c>
      <c r="D29" s="187">
        <v>50</v>
      </c>
      <c r="E29" s="158">
        <f>E12/D29*C29</f>
        <v>0</v>
      </c>
      <c r="F29" s="158">
        <f>F12/D29*C29</f>
        <v>0</v>
      </c>
      <c r="G29" s="158">
        <f>G12/D29*C29</f>
        <v>0</v>
      </c>
      <c r="H29" s="158">
        <f>H12/D29*C29</f>
        <v>0</v>
      </c>
      <c r="I29" s="159">
        <v>0</v>
      </c>
      <c r="J29" s="160">
        <v>0</v>
      </c>
      <c r="K29" s="161">
        <v>0</v>
      </c>
      <c r="L29" s="177">
        <v>0</v>
      </c>
      <c r="M29" s="194">
        <v>0</v>
      </c>
      <c r="N29" s="162">
        <v>0</v>
      </c>
      <c r="O29" s="163">
        <v>0</v>
      </c>
      <c r="P29" s="164">
        <f t="shared" si="12"/>
        <v>0</v>
      </c>
      <c r="Q29" s="164">
        <f t="shared" si="8"/>
        <v>0</v>
      </c>
      <c r="R29" s="164">
        <f t="shared" si="9"/>
        <v>0</v>
      </c>
      <c r="S29" s="164">
        <f t="shared" si="10"/>
        <v>0</v>
      </c>
      <c r="T29" s="165"/>
      <c r="U29" s="442" t="str">
        <f>Inventory!D21</f>
        <v>CULTURE DAYTONA</v>
      </c>
      <c r="V29" s="166"/>
      <c r="W29" s="166"/>
      <c r="X29" s="166"/>
      <c r="Y29" s="166"/>
      <c r="Z29" s="166"/>
      <c r="AA29" s="166"/>
      <c r="AB29" s="167">
        <f t="shared" si="11"/>
        <v>0</v>
      </c>
      <c r="AC29" s="166"/>
      <c r="AD29" s="190"/>
      <c r="AE29" s="190"/>
      <c r="AF29" s="127"/>
      <c r="AG29" s="196" t="str">
        <f>'Tour Dates'!A27</f>
        <v>8/11/2025</v>
      </c>
      <c r="AH29" s="156" t="str">
        <f>'Tour Dates'!B27</f>
        <v>Phoenix</v>
      </c>
      <c r="AI29" s="156" t="str">
        <f>'Tour Dates'!C27</f>
        <v>AZ</v>
      </c>
      <c r="AJ29" s="156" t="str">
        <f>'Tour Dates'!D27</f>
        <v>Footprint Center</v>
      </c>
      <c r="AK29" s="125">
        <v>10625</v>
      </c>
      <c r="AL29" s="125">
        <v>8363</v>
      </c>
      <c r="AM29" s="125">
        <v>9000</v>
      </c>
      <c r="AN29" s="126"/>
      <c r="AO29" s="178">
        <v>30</v>
      </c>
      <c r="AP29" s="178">
        <f t="shared" si="13"/>
        <v>270000</v>
      </c>
    </row>
    <row r="30" spans="1:42" ht="20.25" customHeight="1" x14ac:dyDescent="0.25">
      <c r="A30" s="156" t="str">
        <f>Inventory!B22</f>
        <v>GHOSRX203799BK</v>
      </c>
      <c r="B30" s="156" t="str">
        <f>Inventory!C22</f>
        <v>EVENT T PHILLY</v>
      </c>
      <c r="C30" s="168">
        <v>0</v>
      </c>
      <c r="D30" s="187">
        <v>50</v>
      </c>
      <c r="E30" s="158">
        <f>E12/D30*C30</f>
        <v>0</v>
      </c>
      <c r="F30" s="158">
        <f>F12/D30*C30</f>
        <v>0</v>
      </c>
      <c r="G30" s="158">
        <f>G12/D30*C30</f>
        <v>0</v>
      </c>
      <c r="H30" s="158">
        <f>H12/D30*C30</f>
        <v>0</v>
      </c>
      <c r="I30" s="159">
        <v>0</v>
      </c>
      <c r="J30" s="160">
        <v>0</v>
      </c>
      <c r="K30" s="161">
        <v>0</v>
      </c>
      <c r="L30" s="177">
        <v>0</v>
      </c>
      <c r="M30" s="194">
        <v>0</v>
      </c>
      <c r="N30" s="162">
        <v>0</v>
      </c>
      <c r="O30" s="163">
        <v>0</v>
      </c>
      <c r="P30" s="164">
        <f t="shared" si="12"/>
        <v>0</v>
      </c>
      <c r="Q30" s="164">
        <f t="shared" si="8"/>
        <v>0</v>
      </c>
      <c r="R30" s="164">
        <f t="shared" si="9"/>
        <v>0</v>
      </c>
      <c r="S30" s="164">
        <f t="shared" si="10"/>
        <v>0</v>
      </c>
      <c r="T30" s="165"/>
      <c r="U30" s="442" t="str">
        <f>Inventory!D22</f>
        <v>CULTURE</v>
      </c>
      <c r="V30" s="166"/>
      <c r="W30" s="166"/>
      <c r="X30" s="166"/>
      <c r="Y30" s="166"/>
      <c r="Z30" s="166"/>
      <c r="AA30" s="166"/>
      <c r="AB30" s="167">
        <f t="shared" si="11"/>
        <v>0</v>
      </c>
      <c r="AC30" s="166"/>
      <c r="AD30" s="190"/>
      <c r="AE30" s="190"/>
      <c r="AF30" s="127"/>
      <c r="AG30" s="196" t="str">
        <f>'Tour Dates'!A28</f>
        <v>8/14/2025</v>
      </c>
      <c r="AH30" s="156" t="str">
        <f>'Tour Dates'!B28</f>
        <v>Austin</v>
      </c>
      <c r="AI30" s="156" t="str">
        <f>'Tour Dates'!C28</f>
        <v>TX</v>
      </c>
      <c r="AJ30" s="156" t="str">
        <f>'Tour Dates'!D28</f>
        <v>Moody Center</v>
      </c>
      <c r="AK30" s="125">
        <v>9196</v>
      </c>
      <c r="AL30" s="125">
        <v>6675</v>
      </c>
      <c r="AM30" s="125">
        <v>7500</v>
      </c>
      <c r="AN30" s="126"/>
      <c r="AO30" s="178">
        <v>35</v>
      </c>
      <c r="AP30" s="178">
        <f t="shared" si="13"/>
        <v>262500</v>
      </c>
    </row>
    <row r="31" spans="1:42" ht="20.25" customHeight="1" x14ac:dyDescent="0.25">
      <c r="A31" s="156" t="str">
        <f>Inventory!B23</f>
        <v>GHOSRX203798BK</v>
      </c>
      <c r="B31" s="156" t="str">
        <f>Inventory!C23</f>
        <v>EVENT T BOSTON</v>
      </c>
      <c r="C31" s="168">
        <v>0</v>
      </c>
      <c r="D31" s="187">
        <v>50</v>
      </c>
      <c r="E31" s="158">
        <f>E12/D31*C31</f>
        <v>0</v>
      </c>
      <c r="F31" s="158">
        <f>F12/D31*C31</f>
        <v>0</v>
      </c>
      <c r="G31" s="158">
        <f>G12/D31*C31</f>
        <v>0</v>
      </c>
      <c r="H31" s="158">
        <f>H12/D31*C31</f>
        <v>0</v>
      </c>
      <c r="I31" s="159">
        <v>0</v>
      </c>
      <c r="J31" s="160">
        <v>0</v>
      </c>
      <c r="K31" s="161">
        <v>0</v>
      </c>
      <c r="L31" s="177">
        <v>0</v>
      </c>
      <c r="M31" s="194">
        <v>0</v>
      </c>
      <c r="N31" s="162">
        <v>0</v>
      </c>
      <c r="O31" s="163">
        <v>0</v>
      </c>
      <c r="P31" s="164">
        <f t="shared" si="12"/>
        <v>0</v>
      </c>
      <c r="Q31" s="164">
        <f t="shared" si="8"/>
        <v>0</v>
      </c>
      <c r="R31" s="164">
        <f t="shared" si="9"/>
        <v>0</v>
      </c>
      <c r="S31" s="164">
        <f t="shared" si="10"/>
        <v>0</v>
      </c>
      <c r="T31" s="165"/>
      <c r="U31" s="442" t="str">
        <f>Inventory!D23</f>
        <v>CULTURE</v>
      </c>
      <c r="V31" s="166"/>
      <c r="W31" s="166"/>
      <c r="X31" s="166"/>
      <c r="Y31" s="166"/>
      <c r="Z31" s="166"/>
      <c r="AA31" s="166"/>
      <c r="AB31" s="167">
        <f t="shared" si="11"/>
        <v>0</v>
      </c>
      <c r="AC31" s="166"/>
      <c r="AD31" s="190"/>
      <c r="AE31" s="190"/>
      <c r="AF31" s="127"/>
      <c r="AG31" s="196" t="str">
        <f>'Tour Dates'!A29</f>
        <v>8/15/2025</v>
      </c>
      <c r="AH31" s="156" t="str">
        <f>'Tour Dates'!B29</f>
        <v>Fort Worth</v>
      </c>
      <c r="AI31" s="156" t="str">
        <f>'Tour Dates'!C29</f>
        <v>TX</v>
      </c>
      <c r="AJ31" s="156" t="str">
        <f>'Tour Dates'!D29</f>
        <v>Dickies Arena</v>
      </c>
      <c r="AK31" s="125">
        <v>10268</v>
      </c>
      <c r="AL31" s="125">
        <v>8620</v>
      </c>
      <c r="AM31" s="125">
        <v>9500</v>
      </c>
      <c r="AN31" s="126"/>
      <c r="AO31" s="178">
        <v>35</v>
      </c>
      <c r="AP31" s="178">
        <f t="shared" si="13"/>
        <v>332500</v>
      </c>
    </row>
    <row r="32" spans="1:42" ht="20.25" customHeight="1" x14ac:dyDescent="0.25">
      <c r="A32" s="156" t="str">
        <f>Inventory!B24</f>
        <v>GHOSRX203801BK</v>
      </c>
      <c r="B32" s="156" t="str">
        <f>Inventory!C24</f>
        <v>EVENT T NEW YORK</v>
      </c>
      <c r="C32" s="168">
        <v>0</v>
      </c>
      <c r="D32" s="187">
        <v>50</v>
      </c>
      <c r="E32" s="158">
        <f>E12/D32*C32</f>
        <v>0</v>
      </c>
      <c r="F32" s="158">
        <f>F12/D32*C32</f>
        <v>0</v>
      </c>
      <c r="G32" s="158">
        <f>G12/D32*C32</f>
        <v>0</v>
      </c>
      <c r="H32" s="158">
        <f>H12/D32*C32</f>
        <v>0</v>
      </c>
      <c r="I32" s="159">
        <v>0</v>
      </c>
      <c r="J32" s="160">
        <v>0</v>
      </c>
      <c r="K32" s="161">
        <v>0</v>
      </c>
      <c r="L32" s="177">
        <v>0</v>
      </c>
      <c r="M32" s="194">
        <v>0</v>
      </c>
      <c r="N32" s="162">
        <v>0</v>
      </c>
      <c r="O32" s="163">
        <v>0</v>
      </c>
      <c r="P32" s="164">
        <f t="shared" si="12"/>
        <v>0</v>
      </c>
      <c r="Q32" s="164">
        <f t="shared" si="8"/>
        <v>0</v>
      </c>
      <c r="R32" s="164">
        <f t="shared" si="9"/>
        <v>0</v>
      </c>
      <c r="S32" s="164">
        <f t="shared" si="10"/>
        <v>0</v>
      </c>
      <c r="T32" s="165"/>
      <c r="U32" s="442" t="str">
        <f>Inventory!D24</f>
        <v>CULTURE</v>
      </c>
      <c r="V32" s="166"/>
      <c r="W32" s="166"/>
      <c r="X32" s="166"/>
      <c r="Y32" s="166"/>
      <c r="Z32" s="166"/>
      <c r="AA32" s="166"/>
      <c r="AB32" s="167">
        <f t="shared" si="11"/>
        <v>0</v>
      </c>
      <c r="AC32" s="166"/>
      <c r="AD32" s="190"/>
      <c r="AE32" s="190"/>
      <c r="AF32" s="127"/>
      <c r="AG32" s="196" t="str">
        <f>'Tour Dates'!A30</f>
        <v>8/16/2025</v>
      </c>
      <c r="AH32" s="156" t="str">
        <f>'Tour Dates'!B30</f>
        <v>Houston</v>
      </c>
      <c r="AI32" s="156" t="str">
        <f>'Tour Dates'!C30</f>
        <v>TX</v>
      </c>
      <c r="AJ32" s="156" t="str">
        <f>'Tour Dates'!D30</f>
        <v>Toyota Center</v>
      </c>
      <c r="AK32" s="125">
        <v>9922</v>
      </c>
      <c r="AL32" s="125">
        <v>5922</v>
      </c>
      <c r="AM32" s="125">
        <v>7500</v>
      </c>
      <c r="AN32" s="126"/>
      <c r="AO32" s="178">
        <v>35</v>
      </c>
      <c r="AP32" s="178">
        <f t="shared" ref="AP32" si="14">AM32*AO32</f>
        <v>262500</v>
      </c>
    </row>
    <row r="33" spans="1:42" ht="20.25" customHeight="1" x14ac:dyDescent="0.25">
      <c r="A33" s="156" t="str">
        <f>Inventory!B25</f>
        <v>GHOSRX203822BK</v>
      </c>
      <c r="B33" s="156" t="str">
        <f>Inventory!C25</f>
        <v>EVENT T CHICAGO</v>
      </c>
      <c r="C33" s="168">
        <v>0</v>
      </c>
      <c r="D33" s="187">
        <v>50</v>
      </c>
      <c r="E33" s="158">
        <f>E12/D33*C33</f>
        <v>0</v>
      </c>
      <c r="F33" s="158">
        <f>F12/D33*C33</f>
        <v>0</v>
      </c>
      <c r="G33" s="158">
        <f>G12/D33*C33</f>
        <v>0</v>
      </c>
      <c r="H33" s="158">
        <f>H12/D33*C33</f>
        <v>0</v>
      </c>
      <c r="I33" s="159">
        <v>0</v>
      </c>
      <c r="J33" s="160">
        <v>0</v>
      </c>
      <c r="K33" s="161">
        <v>0</v>
      </c>
      <c r="L33" s="177">
        <v>0</v>
      </c>
      <c r="M33" s="194">
        <v>0</v>
      </c>
      <c r="N33" s="162">
        <v>0</v>
      </c>
      <c r="O33" s="163">
        <v>0</v>
      </c>
      <c r="P33" s="164">
        <f t="shared" si="12"/>
        <v>0</v>
      </c>
      <c r="Q33" s="164">
        <f t="shared" si="8"/>
        <v>0</v>
      </c>
      <c r="R33" s="164">
        <f t="shared" si="9"/>
        <v>0</v>
      </c>
      <c r="S33" s="164">
        <f t="shared" si="10"/>
        <v>0</v>
      </c>
      <c r="T33" s="165"/>
      <c r="U33" s="442" t="str">
        <f>Inventory!D25</f>
        <v>CULTURE</v>
      </c>
      <c r="V33" s="166"/>
      <c r="W33" s="166"/>
      <c r="X33" s="166"/>
      <c r="Y33" s="166"/>
      <c r="Z33" s="166"/>
      <c r="AA33" s="166"/>
      <c r="AB33" s="167">
        <f t="shared" si="11"/>
        <v>0</v>
      </c>
      <c r="AC33" s="166"/>
      <c r="AD33" s="190"/>
      <c r="AE33" s="190"/>
      <c r="AF33" s="127"/>
      <c r="AG33" s="147"/>
      <c r="AH33" s="124"/>
      <c r="AI33" s="124"/>
      <c r="AJ33" s="124"/>
      <c r="AK33" s="171">
        <f>SUM(AK6:AK32)</f>
        <v>269237</v>
      </c>
      <c r="AL33" s="171">
        <f>SUM(AL6:AL32)</f>
        <v>217778</v>
      </c>
      <c r="AM33" s="171">
        <f>SUM(AM6:AM32)</f>
        <v>234985</v>
      </c>
      <c r="AN33" s="126"/>
      <c r="AO33" s="179">
        <f>AP33/AM33</f>
        <v>30.287252377811349</v>
      </c>
      <c r="AP33" s="179">
        <f>SUM(AP6:AP32)</f>
        <v>7117050</v>
      </c>
    </row>
    <row r="34" spans="1:42" ht="20.25" customHeight="1" x14ac:dyDescent="0.25">
      <c r="A34" s="156">
        <f>Inventory!B26</f>
        <v>0</v>
      </c>
      <c r="B34" s="156">
        <f>Inventory!C26</f>
        <v>0</v>
      </c>
      <c r="C34" s="168">
        <v>0</v>
      </c>
      <c r="D34" s="187">
        <v>1</v>
      </c>
      <c r="E34" s="158">
        <f>E12/D34*C34</f>
        <v>0</v>
      </c>
      <c r="F34" s="158">
        <f>F12/D34*C34</f>
        <v>0</v>
      </c>
      <c r="G34" s="158">
        <f>G12/D34*C34</f>
        <v>0</v>
      </c>
      <c r="H34" s="158">
        <f>H12/D34*C34</f>
        <v>0</v>
      </c>
      <c r="I34" s="159">
        <v>0</v>
      </c>
      <c r="J34" s="160">
        <v>0</v>
      </c>
      <c r="K34" s="161">
        <v>0</v>
      </c>
      <c r="L34" s="177">
        <v>0</v>
      </c>
      <c r="M34" s="194">
        <v>0</v>
      </c>
      <c r="N34" s="162">
        <v>0</v>
      </c>
      <c r="O34" s="163">
        <v>0</v>
      </c>
      <c r="P34" s="164">
        <f t="shared" si="12"/>
        <v>0</v>
      </c>
      <c r="Q34" s="164">
        <f t="shared" si="8"/>
        <v>0</v>
      </c>
      <c r="R34" s="164">
        <f t="shared" si="9"/>
        <v>0</v>
      </c>
      <c r="S34" s="164">
        <f t="shared" si="10"/>
        <v>0</v>
      </c>
      <c r="T34" s="165"/>
      <c r="U34" s="442">
        <f>Inventory!D26</f>
        <v>0</v>
      </c>
      <c r="V34" s="166"/>
      <c r="W34" s="166"/>
      <c r="X34" s="166"/>
      <c r="Y34" s="166"/>
      <c r="Z34" s="166"/>
      <c r="AA34" s="166"/>
      <c r="AB34" s="167">
        <f t="shared" si="11"/>
        <v>0</v>
      </c>
      <c r="AC34" s="166"/>
      <c r="AD34" s="190"/>
      <c r="AE34" s="190"/>
      <c r="AF34" s="127"/>
      <c r="AG34" s="147"/>
      <c r="AH34" s="124"/>
      <c r="AI34" s="124"/>
      <c r="AJ34" s="124"/>
      <c r="AK34" s="124"/>
      <c r="AL34" s="448">
        <f>AL33/AK33</f>
        <v>0.80887099469983692</v>
      </c>
      <c r="AM34" s="449">
        <f>AM33/AK33</f>
        <v>0.87278122992010754</v>
      </c>
      <c r="AN34" s="124"/>
      <c r="AO34" s="154"/>
      <c r="AP34" s="155"/>
    </row>
    <row r="35" spans="1:42" ht="20.25" customHeight="1" x14ac:dyDescent="0.25">
      <c r="A35" s="156">
        <f>Inventory!B27</f>
        <v>0</v>
      </c>
      <c r="B35" s="156">
        <f>Inventory!C27</f>
        <v>0</v>
      </c>
      <c r="C35" s="168">
        <v>0</v>
      </c>
      <c r="D35" s="187">
        <v>1</v>
      </c>
      <c r="E35" s="158">
        <f>E12/D35*C35</f>
        <v>0</v>
      </c>
      <c r="F35" s="158">
        <f>F12/D35*C35</f>
        <v>0</v>
      </c>
      <c r="G35" s="158">
        <f>G12/D35*C35</f>
        <v>0</v>
      </c>
      <c r="H35" s="158">
        <f>H12/D35*C35</f>
        <v>0</v>
      </c>
      <c r="I35" s="159">
        <v>0</v>
      </c>
      <c r="J35" s="160">
        <v>0</v>
      </c>
      <c r="K35" s="161">
        <v>0</v>
      </c>
      <c r="L35" s="177">
        <v>0</v>
      </c>
      <c r="M35" s="194">
        <v>0</v>
      </c>
      <c r="N35" s="162">
        <v>0</v>
      </c>
      <c r="O35" s="163">
        <v>0</v>
      </c>
      <c r="P35" s="164">
        <f t="shared" si="12"/>
        <v>0</v>
      </c>
      <c r="Q35" s="164">
        <f t="shared" si="8"/>
        <v>0</v>
      </c>
      <c r="R35" s="164">
        <f t="shared" si="9"/>
        <v>0</v>
      </c>
      <c r="S35" s="164">
        <f t="shared" si="10"/>
        <v>0</v>
      </c>
      <c r="T35" s="165"/>
      <c r="U35" s="442">
        <f>Inventory!D27</f>
        <v>0</v>
      </c>
      <c r="V35" s="166"/>
      <c r="W35" s="166"/>
      <c r="X35" s="166"/>
      <c r="Y35" s="166"/>
      <c r="Z35" s="166"/>
      <c r="AA35" s="166"/>
      <c r="AB35" s="167">
        <f t="shared" si="11"/>
        <v>0</v>
      </c>
      <c r="AC35" s="166"/>
      <c r="AD35" s="190"/>
      <c r="AE35" s="190"/>
      <c r="AF35" s="127"/>
      <c r="AG35" s="147"/>
      <c r="AH35" s="124"/>
      <c r="AI35" s="124"/>
      <c r="AJ35" s="124"/>
      <c r="AK35" s="124"/>
      <c r="AL35" s="124"/>
      <c r="AM35" s="124"/>
      <c r="AN35" s="124"/>
      <c r="AO35" s="154"/>
      <c r="AP35" s="155"/>
    </row>
    <row r="36" spans="1:42" ht="20.25" customHeight="1" x14ac:dyDescent="0.25">
      <c r="A36" s="156" t="str">
        <f>Inventory!B28</f>
        <v>GHOSNS103665BK</v>
      </c>
      <c r="B36" s="156" t="str">
        <f>Inventory!C28</f>
        <v>HAT SATANIC PANIC</v>
      </c>
      <c r="C36" s="168">
        <v>0.01</v>
      </c>
      <c r="D36" s="187">
        <v>35</v>
      </c>
      <c r="E36" s="158">
        <f>E12/D36*C36</f>
        <v>1678.4642857142858</v>
      </c>
      <c r="F36" s="169">
        <f>F12/D36*C36</f>
        <v>1812.7414285714287</v>
      </c>
      <c r="G36" s="158">
        <f>G12/D36*C36</f>
        <v>1947.0185714285712</v>
      </c>
      <c r="H36" s="158">
        <f>H12/D36*C36</f>
        <v>2081.2957142857144</v>
      </c>
      <c r="I36" s="159">
        <v>0</v>
      </c>
      <c r="J36" s="160">
        <v>0</v>
      </c>
      <c r="K36" s="161">
        <v>0</v>
      </c>
      <c r="L36" s="177">
        <v>1215</v>
      </c>
      <c r="M36" s="194">
        <v>0</v>
      </c>
      <c r="N36" s="162">
        <v>0</v>
      </c>
      <c r="O36" s="163">
        <v>0</v>
      </c>
      <c r="P36" s="164">
        <f t="shared" si="12"/>
        <v>-463.46428571428578</v>
      </c>
      <c r="Q36" s="164">
        <f t="shared" si="8"/>
        <v>-597.74142857142874</v>
      </c>
      <c r="R36" s="164">
        <f t="shared" si="9"/>
        <v>-732.01857142857125</v>
      </c>
      <c r="S36" s="164">
        <f t="shared" si="10"/>
        <v>-866.29571428571444</v>
      </c>
      <c r="T36" s="165"/>
      <c r="U36" s="442" t="str">
        <f>Inventory!D28</f>
        <v>WELLSUCCEED</v>
      </c>
      <c r="V36" s="166"/>
      <c r="W36" s="166"/>
      <c r="X36" s="166"/>
      <c r="Y36" s="166"/>
      <c r="Z36" s="166"/>
      <c r="AA36" s="166"/>
      <c r="AB36" s="167">
        <f t="shared" si="11"/>
        <v>0</v>
      </c>
      <c r="AC36" s="166"/>
      <c r="AD36" s="190"/>
      <c r="AE36" s="190"/>
      <c r="AF36" s="127"/>
      <c r="AG36" s="147"/>
      <c r="AH36" s="124"/>
      <c r="AI36" s="124"/>
      <c r="AJ36" s="124"/>
      <c r="AK36" s="124"/>
      <c r="AL36" s="124"/>
      <c r="AM36" s="124"/>
      <c r="AN36" s="124"/>
      <c r="AO36" s="154"/>
      <c r="AP36" s="155"/>
    </row>
    <row r="37" spans="1:42" ht="20.25" customHeight="1" x14ac:dyDescent="0.25">
      <c r="A37" s="156" t="str">
        <f>Inventory!B29</f>
        <v>GHOSNS903309GR</v>
      </c>
      <c r="B37" s="156" t="str">
        <f>Inventory!C29</f>
        <v>MASK BURNT GHOUL</v>
      </c>
      <c r="C37" s="168">
        <v>1.4999999999999999E-2</v>
      </c>
      <c r="D37" s="187">
        <v>40</v>
      </c>
      <c r="E37" s="158">
        <f>E12/D37*C37</f>
        <v>2202.984375</v>
      </c>
      <c r="F37" s="158">
        <f>F12/D37*C37</f>
        <v>2379.223125</v>
      </c>
      <c r="G37" s="158">
        <f>G12/D37*C37</f>
        <v>2555.461875</v>
      </c>
      <c r="H37" s="158">
        <f>H12/D37*C37</f>
        <v>2731.7006249999999</v>
      </c>
      <c r="I37" s="159">
        <v>0</v>
      </c>
      <c r="J37" s="160">
        <v>0</v>
      </c>
      <c r="K37" s="161">
        <v>0</v>
      </c>
      <c r="L37" s="177">
        <v>0</v>
      </c>
      <c r="M37" s="194">
        <v>1060</v>
      </c>
      <c r="N37" s="162">
        <v>3000</v>
      </c>
      <c r="O37" s="163">
        <v>0</v>
      </c>
      <c r="P37" s="164">
        <f t="shared" si="12"/>
        <v>1857.015625</v>
      </c>
      <c r="Q37" s="164">
        <f t="shared" si="8"/>
        <v>1680.776875</v>
      </c>
      <c r="R37" s="164">
        <f t="shared" si="9"/>
        <v>1504.538125</v>
      </c>
      <c r="S37" s="164">
        <f t="shared" si="10"/>
        <v>1328.2993750000001</v>
      </c>
      <c r="T37" s="165" t="s">
        <v>378</v>
      </c>
      <c r="U37" s="442" t="str">
        <f>Inventory!D29</f>
        <v>FARSTAR</v>
      </c>
      <c r="V37" s="166"/>
      <c r="W37" s="166"/>
      <c r="X37" s="166"/>
      <c r="Y37" s="166"/>
      <c r="Z37" s="166"/>
      <c r="AA37" s="166"/>
      <c r="AB37" s="167">
        <v>3000</v>
      </c>
      <c r="AC37" s="514">
        <v>45792</v>
      </c>
      <c r="AD37" s="190"/>
      <c r="AE37" s="190"/>
      <c r="AF37" s="127"/>
      <c r="AG37" s="147"/>
      <c r="AH37" s="124"/>
      <c r="AI37" s="124"/>
      <c r="AJ37" s="124"/>
      <c r="AK37" s="124"/>
      <c r="AL37" s="124"/>
      <c r="AM37" s="124"/>
      <c r="AN37" s="124"/>
      <c r="AO37" s="154"/>
      <c r="AP37" s="155"/>
    </row>
    <row r="38" spans="1:42" ht="20.25" customHeight="1" x14ac:dyDescent="0.25">
      <c r="A38" s="156" t="str">
        <f>Inventory!B30</f>
        <v>GHOSNS903279OT</v>
      </c>
      <c r="B38" s="156" t="str">
        <f>Inventory!C30</f>
        <v>PLUSHIE FRATER IMPERATOR</v>
      </c>
      <c r="C38" s="168">
        <v>0.08</v>
      </c>
      <c r="D38" s="187">
        <v>50</v>
      </c>
      <c r="E38" s="158">
        <f>E12/D38*C38</f>
        <v>9399.4</v>
      </c>
      <c r="F38" s="158">
        <f>F12/D38*C38</f>
        <v>10151.351999999999</v>
      </c>
      <c r="G38" s="158">
        <f>G12/D38*C38</f>
        <v>10903.304</v>
      </c>
      <c r="H38" s="158">
        <f>H12/D38*C38</f>
        <v>11655.256000000001</v>
      </c>
      <c r="I38" s="159">
        <v>0</v>
      </c>
      <c r="J38" s="160">
        <v>0</v>
      </c>
      <c r="K38" s="161">
        <v>0</v>
      </c>
      <c r="L38" s="177">
        <v>0</v>
      </c>
      <c r="M38" s="194">
        <v>4118</v>
      </c>
      <c r="N38" s="517">
        <v>12096</v>
      </c>
      <c r="O38" s="163">
        <v>0</v>
      </c>
      <c r="P38" s="164">
        <f t="shared" si="12"/>
        <v>6814.6</v>
      </c>
      <c r="Q38" s="164">
        <f t="shared" si="8"/>
        <v>6062.648000000001</v>
      </c>
      <c r="R38" s="164">
        <f t="shared" si="9"/>
        <v>5310.6959999999999</v>
      </c>
      <c r="S38" s="164">
        <f t="shared" si="10"/>
        <v>4558.7439999999988</v>
      </c>
      <c r="T38" s="165" t="s">
        <v>378</v>
      </c>
      <c r="U38" s="442" t="str">
        <f>Inventory!D30</f>
        <v>FARSTAR</v>
      </c>
      <c r="V38" s="166"/>
      <c r="W38" s="166"/>
      <c r="X38" s="166"/>
      <c r="Y38" s="166"/>
      <c r="Z38" s="166"/>
      <c r="AA38" s="166"/>
      <c r="AB38" s="167">
        <v>12000</v>
      </c>
      <c r="AC38" s="166"/>
      <c r="AD38" s="190"/>
      <c r="AE38" s="190"/>
      <c r="AF38" s="127"/>
    </row>
    <row r="39" spans="1:42" ht="20.25" customHeight="1" x14ac:dyDescent="0.25">
      <c r="A39" s="156" t="str">
        <f>Inventory!B31</f>
        <v>GHOSRX103259OT</v>
      </c>
      <c r="B39" s="156" t="str">
        <f>Inventory!C31</f>
        <v>CLEAR SLING BAG-SILVER LOGO</v>
      </c>
      <c r="C39" s="168">
        <v>5.0000000000000001E-3</v>
      </c>
      <c r="D39" s="187">
        <v>40</v>
      </c>
      <c r="E39" s="158">
        <f>E12/D39*C39</f>
        <v>734.328125</v>
      </c>
      <c r="F39" s="158">
        <f>F12/D39*C39</f>
        <v>793.07437500000003</v>
      </c>
      <c r="G39" s="158">
        <f>G12/D39*C39</f>
        <v>851.82062500000006</v>
      </c>
      <c r="H39" s="158">
        <f>H12/D39*C39</f>
        <v>910.56687499999998</v>
      </c>
      <c r="I39" s="159">
        <v>0</v>
      </c>
      <c r="J39" s="160">
        <v>0</v>
      </c>
      <c r="K39" s="161">
        <v>0</v>
      </c>
      <c r="L39" s="177">
        <v>0</v>
      </c>
      <c r="M39" s="194">
        <v>0</v>
      </c>
      <c r="N39" s="162">
        <v>1000</v>
      </c>
      <c r="O39" s="163">
        <v>0</v>
      </c>
      <c r="P39" s="164">
        <f t="shared" si="12"/>
        <v>265.671875</v>
      </c>
      <c r="Q39" s="164">
        <f t="shared" si="8"/>
        <v>206.92562499999997</v>
      </c>
      <c r="R39" s="164">
        <f t="shared" si="9"/>
        <v>148.17937499999994</v>
      </c>
      <c r="S39" s="164">
        <f t="shared" si="10"/>
        <v>89.433125000000018</v>
      </c>
      <c r="T39" s="165" t="s">
        <v>378</v>
      </c>
      <c r="U39" s="442" t="str">
        <f>Inventory!D31</f>
        <v>FARSTAR</v>
      </c>
      <c r="V39" s="166"/>
      <c r="W39" s="166"/>
      <c r="X39" s="166"/>
      <c r="Y39" s="166"/>
      <c r="Z39" s="166"/>
      <c r="AA39" s="166"/>
      <c r="AB39" s="167">
        <v>1000</v>
      </c>
      <c r="AC39" s="514">
        <v>45792</v>
      </c>
      <c r="AD39" s="190"/>
      <c r="AE39" s="190"/>
      <c r="AF39" s="127"/>
    </row>
    <row r="40" spans="1:42" ht="20.25" customHeight="1" x14ac:dyDescent="0.25">
      <c r="A40" s="156" t="str">
        <f>Inventory!B32</f>
        <v xml:space="preserve"> GHOSRX103241BK</v>
      </c>
      <c r="B40" s="156" t="str">
        <f>Inventory!C32</f>
        <v>CHOKER PAPA V</v>
      </c>
      <c r="C40" s="168">
        <v>1.2500000000000001E-2</v>
      </c>
      <c r="D40" s="187">
        <v>30</v>
      </c>
      <c r="E40" s="158">
        <f>E12/D40*C40</f>
        <v>2447.760416666667</v>
      </c>
      <c r="F40" s="158">
        <f>F12/D40*C40</f>
        <v>2643.5812500000002</v>
      </c>
      <c r="G40" s="158">
        <f>G12/D40*C40</f>
        <v>2839.4020833333334</v>
      </c>
      <c r="H40" s="158">
        <f>H12/D40*C40</f>
        <v>3035.2229166666671</v>
      </c>
      <c r="I40" s="159">
        <v>0</v>
      </c>
      <c r="J40" s="160">
        <v>0</v>
      </c>
      <c r="K40" s="161">
        <v>0</v>
      </c>
      <c r="L40" s="177">
        <v>0</v>
      </c>
      <c r="M40" s="194">
        <v>1359</v>
      </c>
      <c r="N40" s="162">
        <v>2500</v>
      </c>
      <c r="O40" s="163">
        <v>0</v>
      </c>
      <c r="P40" s="164">
        <f t="shared" si="12"/>
        <v>1411.239583333333</v>
      </c>
      <c r="Q40" s="164">
        <f t="shared" si="8"/>
        <v>1215.4187499999998</v>
      </c>
      <c r="R40" s="164">
        <f t="shared" si="9"/>
        <v>1019.5979166666666</v>
      </c>
      <c r="S40" s="164">
        <f t="shared" si="10"/>
        <v>823.77708333333294</v>
      </c>
      <c r="T40" s="165" t="s">
        <v>378</v>
      </c>
      <c r="U40" s="442" t="str">
        <f>Inventory!D32</f>
        <v>FARSTAR</v>
      </c>
      <c r="V40" s="166"/>
      <c r="W40" s="166"/>
      <c r="X40" s="166"/>
      <c r="Y40" s="166"/>
      <c r="Z40" s="166"/>
      <c r="AA40" s="166"/>
      <c r="AB40" s="167">
        <v>2500</v>
      </c>
      <c r="AC40" s="514">
        <v>45792</v>
      </c>
      <c r="AD40" s="190"/>
      <c r="AE40" s="190"/>
      <c r="AF40" s="127"/>
    </row>
    <row r="41" spans="1:42" ht="20.25" customHeight="1" x14ac:dyDescent="0.25">
      <c r="A41" s="156" t="str">
        <f>Inventory!B33</f>
        <v>GHOSRX203254GR</v>
      </c>
      <c r="B41" s="156" t="str">
        <f>Inventory!C33</f>
        <v>KEYCHAIN SKELETON GRUCIFIX</v>
      </c>
      <c r="C41" s="168">
        <v>1.7500000000000002E-2</v>
      </c>
      <c r="D41" s="187">
        <v>15</v>
      </c>
      <c r="E41" s="158">
        <f>E12/D41*C41</f>
        <v>6853.7291666666679</v>
      </c>
      <c r="F41" s="158">
        <f>F12/D41*C41</f>
        <v>7402.0275000000011</v>
      </c>
      <c r="G41" s="158">
        <f>G12/D41*C41</f>
        <v>7950.3258333333333</v>
      </c>
      <c r="H41" s="158">
        <f>H12/D41*C41</f>
        <v>8498.6241666666683</v>
      </c>
      <c r="I41" s="159">
        <v>0</v>
      </c>
      <c r="J41" s="160">
        <v>0</v>
      </c>
      <c r="K41" s="161">
        <v>0</v>
      </c>
      <c r="L41" s="177">
        <v>0</v>
      </c>
      <c r="M41" s="194">
        <v>4483</v>
      </c>
      <c r="N41" s="162">
        <v>6000</v>
      </c>
      <c r="O41" s="163">
        <v>0</v>
      </c>
      <c r="P41" s="164">
        <f t="shared" si="12"/>
        <v>3629.2708333333321</v>
      </c>
      <c r="Q41" s="164">
        <f t="shared" si="8"/>
        <v>3080.9724999999989</v>
      </c>
      <c r="R41" s="164">
        <f t="shared" si="9"/>
        <v>2532.6741666666667</v>
      </c>
      <c r="S41" s="164">
        <f t="shared" si="10"/>
        <v>1984.3758333333317</v>
      </c>
      <c r="T41" s="165" t="s">
        <v>378</v>
      </c>
      <c r="U41" s="442" t="str">
        <f>Inventory!D33</f>
        <v>FARSTAR</v>
      </c>
      <c r="V41" s="166"/>
      <c r="W41" s="166"/>
      <c r="X41" s="166"/>
      <c r="Y41" s="166"/>
      <c r="Z41" s="166"/>
      <c r="AA41" s="166"/>
      <c r="AB41" s="167">
        <v>6000</v>
      </c>
      <c r="AC41" s="514">
        <v>45792</v>
      </c>
      <c r="AD41" s="190"/>
      <c r="AE41" s="190"/>
      <c r="AF41" s="127"/>
    </row>
    <row r="42" spans="1:42" ht="20.25" customHeight="1" x14ac:dyDescent="0.25">
      <c r="A42" s="156" t="str">
        <f>Inventory!B34</f>
        <v>GHOSRX903403OT</v>
      </c>
      <c r="B42" s="156" t="str">
        <f>Inventory!C34</f>
        <v>PATCH SET OF 3</v>
      </c>
      <c r="C42" s="168">
        <v>1.7500000000000002E-2</v>
      </c>
      <c r="D42" s="187">
        <v>20</v>
      </c>
      <c r="E42" s="158">
        <f>E12/D42*C42</f>
        <v>5140.2968750000009</v>
      </c>
      <c r="F42" s="158">
        <f>F12/D42*C42</f>
        <v>5551.5206250000001</v>
      </c>
      <c r="G42" s="158">
        <f>G12/D42*C42</f>
        <v>5962.7443750000002</v>
      </c>
      <c r="H42" s="158">
        <f>H12/D42*C42</f>
        <v>6373.9681250000003</v>
      </c>
      <c r="I42" s="159">
        <v>0</v>
      </c>
      <c r="J42" s="160">
        <v>0</v>
      </c>
      <c r="K42" s="161">
        <v>0</v>
      </c>
      <c r="L42" s="177">
        <v>0</v>
      </c>
      <c r="M42" s="194">
        <v>1910</v>
      </c>
      <c r="N42" s="162">
        <v>5000</v>
      </c>
      <c r="O42" s="163">
        <v>0</v>
      </c>
      <c r="P42" s="164">
        <f t="shared" si="12"/>
        <v>1769.7031249999991</v>
      </c>
      <c r="Q42" s="164">
        <f t="shared" si="8"/>
        <v>1358.4793749999999</v>
      </c>
      <c r="R42" s="164">
        <f t="shared" si="9"/>
        <v>947.25562499999978</v>
      </c>
      <c r="S42" s="164">
        <f t="shared" si="10"/>
        <v>536.03187499999967</v>
      </c>
      <c r="T42" s="165" t="s">
        <v>378</v>
      </c>
      <c r="U42" s="442" t="str">
        <f>Inventory!D34</f>
        <v>WELLSUCCEED</v>
      </c>
      <c r="V42" s="166"/>
      <c r="W42" s="166"/>
      <c r="X42" s="166"/>
      <c r="Y42" s="166"/>
      <c r="Z42" s="166"/>
      <c r="AA42" s="166"/>
      <c r="AB42" s="167">
        <v>5000</v>
      </c>
      <c r="AC42" s="514">
        <v>45792</v>
      </c>
      <c r="AD42" s="190"/>
      <c r="AE42" s="190"/>
      <c r="AF42" s="127"/>
    </row>
    <row r="43" spans="1:42" ht="20.25" customHeight="1" x14ac:dyDescent="0.25">
      <c r="A43" s="156" t="str">
        <f>Inventory!B35</f>
        <v>GHOSNS103814BK</v>
      </c>
      <c r="B43" s="156" t="str">
        <f>Inventory!C35</f>
        <v xml:space="preserve">TOUR PROGRAM </v>
      </c>
      <c r="C43" s="157">
        <v>0.02</v>
      </c>
      <c r="D43" s="187">
        <v>30</v>
      </c>
      <c r="E43" s="158">
        <f>E12/D43*C43</f>
        <v>3916.416666666667</v>
      </c>
      <c r="F43" s="158">
        <f>F12/D43*C43</f>
        <v>4229.7300000000005</v>
      </c>
      <c r="G43" s="158">
        <f>G12/D43*C43</f>
        <v>4543.0433333333331</v>
      </c>
      <c r="H43" s="158">
        <f>H12/D43*C43</f>
        <v>4856.3566666666666</v>
      </c>
      <c r="I43" s="159">
        <v>0</v>
      </c>
      <c r="J43" s="160">
        <v>0</v>
      </c>
      <c r="K43" s="161">
        <v>0</v>
      </c>
      <c r="L43" s="177">
        <v>0</v>
      </c>
      <c r="M43" s="194">
        <v>0</v>
      </c>
      <c r="N43" s="162">
        <v>0</v>
      </c>
      <c r="O43" s="163">
        <v>5000</v>
      </c>
      <c r="P43" s="164">
        <f t="shared" si="12"/>
        <v>1083.583333333333</v>
      </c>
      <c r="Q43" s="164">
        <f t="shared" si="8"/>
        <v>770.26999999999953</v>
      </c>
      <c r="R43" s="164">
        <f t="shared" si="9"/>
        <v>456.95666666666693</v>
      </c>
      <c r="S43" s="164">
        <f t="shared" si="10"/>
        <v>143.64333333333343</v>
      </c>
      <c r="T43" s="170"/>
      <c r="U43" s="442" t="str">
        <f>Inventory!D35</f>
        <v>VANDALAY</v>
      </c>
      <c r="V43" s="166"/>
      <c r="W43" s="166"/>
      <c r="X43" s="166"/>
      <c r="Y43" s="166"/>
      <c r="Z43" s="166"/>
      <c r="AA43" s="166"/>
      <c r="AB43" s="167">
        <f t="shared" si="11"/>
        <v>0</v>
      </c>
      <c r="AC43" s="166"/>
      <c r="AD43" s="190"/>
      <c r="AE43" s="190"/>
      <c r="AF43" s="127"/>
    </row>
    <row r="44" spans="1:42" ht="20.25" customHeight="1" x14ac:dyDescent="0.25">
      <c r="A44" s="156" t="str">
        <f>Inventory!B36</f>
        <v>GHOSRX903408OT</v>
      </c>
      <c r="B44" s="156" t="str">
        <f>Inventory!C36</f>
        <v>LP SKELETA POLTERGEIST</v>
      </c>
      <c r="C44" s="168">
        <v>5.0000000000000001E-3</v>
      </c>
      <c r="D44" s="187">
        <v>40</v>
      </c>
      <c r="E44" s="158">
        <f>E12/D44*C44</f>
        <v>734.328125</v>
      </c>
      <c r="F44" s="158">
        <f>F12/D44*C44</f>
        <v>793.07437500000003</v>
      </c>
      <c r="G44" s="158">
        <f>G12/D44*C44</f>
        <v>851.82062500000006</v>
      </c>
      <c r="H44" s="158">
        <f>H12/D44*C44</f>
        <v>910.56687499999998</v>
      </c>
      <c r="I44" s="159">
        <v>0</v>
      </c>
      <c r="J44" s="160">
        <v>0</v>
      </c>
      <c r="K44" s="161">
        <v>0</v>
      </c>
      <c r="L44" s="177">
        <v>2000</v>
      </c>
      <c r="M44" s="194">
        <v>0</v>
      </c>
      <c r="N44" s="162">
        <v>0</v>
      </c>
      <c r="O44" s="163">
        <v>0</v>
      </c>
      <c r="P44" s="164">
        <f t="shared" si="12"/>
        <v>1265.671875</v>
      </c>
      <c r="Q44" s="164">
        <f t="shared" si="8"/>
        <v>1206.9256249999999</v>
      </c>
      <c r="R44" s="164">
        <f t="shared" si="9"/>
        <v>1148.1793749999999</v>
      </c>
      <c r="S44" s="164">
        <f t="shared" si="10"/>
        <v>1089.433125</v>
      </c>
      <c r="T44" s="170"/>
      <c r="U44" s="442" t="str">
        <f>Inventory!D36</f>
        <v>CONCORD</v>
      </c>
      <c r="V44" s="166"/>
      <c r="W44" s="166"/>
      <c r="X44" s="166"/>
      <c r="Y44" s="166"/>
      <c r="Z44" s="166"/>
      <c r="AA44" s="166"/>
      <c r="AB44" s="167">
        <f t="shared" si="11"/>
        <v>0</v>
      </c>
      <c r="AC44" s="166"/>
      <c r="AD44" s="190"/>
      <c r="AE44" s="190"/>
      <c r="AF44" s="127"/>
    </row>
    <row r="45" spans="1:42" ht="20.25" customHeight="1" x14ac:dyDescent="0.25">
      <c r="A45" s="515" t="str">
        <f>Inventory!B37</f>
        <v>GHOSNS203369OT</v>
      </c>
      <c r="B45" s="515" t="str">
        <f>Inventory!C37</f>
        <v>FOILED COMIC BOOK SISTER IMPERATOR # 1</v>
      </c>
      <c r="C45" s="516">
        <v>5.0000000000000001E-3</v>
      </c>
      <c r="D45" s="187">
        <v>30</v>
      </c>
      <c r="E45" s="158">
        <f>E12/D45*C45</f>
        <v>979.10416666666674</v>
      </c>
      <c r="F45" s="158">
        <f>F12/D45*C45</f>
        <v>1057.4325000000001</v>
      </c>
      <c r="G45" s="158">
        <f>G12/D45*C45</f>
        <v>1135.7608333333333</v>
      </c>
      <c r="H45" s="158">
        <f>H12/D45*C45</f>
        <v>1214.0891666666666</v>
      </c>
      <c r="I45" s="159">
        <v>0</v>
      </c>
      <c r="J45" s="160">
        <v>0</v>
      </c>
      <c r="K45" s="161">
        <v>0</v>
      </c>
      <c r="L45" s="177">
        <v>0</v>
      </c>
      <c r="M45" s="194">
        <v>545</v>
      </c>
      <c r="N45" s="162">
        <v>0</v>
      </c>
      <c r="O45" s="163">
        <v>2500</v>
      </c>
      <c r="P45" s="164">
        <f t="shared" si="12"/>
        <v>2065.895833333333</v>
      </c>
      <c r="Q45" s="164">
        <f t="shared" si="8"/>
        <v>1987.5674999999999</v>
      </c>
      <c r="R45" s="164">
        <f t="shared" si="9"/>
        <v>1909.2391666666667</v>
      </c>
      <c r="S45" s="164">
        <f t="shared" si="10"/>
        <v>1830.9108333333334</v>
      </c>
      <c r="T45" s="165" t="s">
        <v>422</v>
      </c>
      <c r="U45" s="442" t="str">
        <f>Inventory!D37</f>
        <v>DARK HORSE COMICS</v>
      </c>
      <c r="V45" s="166"/>
      <c r="W45" s="166"/>
      <c r="X45" s="166"/>
      <c r="Y45" s="166"/>
      <c r="Z45" s="166"/>
      <c r="AA45" s="166"/>
      <c r="AB45" s="167">
        <f t="shared" si="11"/>
        <v>0</v>
      </c>
      <c r="AC45" s="166"/>
      <c r="AD45" s="190"/>
      <c r="AE45" s="190"/>
      <c r="AF45" s="127"/>
    </row>
    <row r="46" spans="1:42" ht="20.25" customHeight="1" x14ac:dyDescent="0.25">
      <c r="A46" s="156" t="str">
        <f>Inventory!B38</f>
        <v>GHOSNS203533OT</v>
      </c>
      <c r="B46" s="156" t="str">
        <f>Inventory!C38</f>
        <v>COMIC BOOK SISTER IMPERATOR #2</v>
      </c>
      <c r="C46" s="168">
        <v>2.5000000000000001E-3</v>
      </c>
      <c r="D46" s="187">
        <v>15</v>
      </c>
      <c r="E46" s="158">
        <f>E12/D46*C46</f>
        <v>979.10416666666674</v>
      </c>
      <c r="F46" s="158">
        <f>F12/D46*C46</f>
        <v>1057.4325000000001</v>
      </c>
      <c r="G46" s="158">
        <f>G12/D46*C46</f>
        <v>1135.7608333333333</v>
      </c>
      <c r="H46" s="158">
        <f>H12/D46*C46</f>
        <v>1214.0891666666666</v>
      </c>
      <c r="I46" s="159">
        <v>0</v>
      </c>
      <c r="J46" s="160">
        <v>0</v>
      </c>
      <c r="K46" s="161">
        <v>0</v>
      </c>
      <c r="L46" s="177">
        <v>300</v>
      </c>
      <c r="M46" s="194">
        <v>0</v>
      </c>
      <c r="N46" s="162">
        <v>0</v>
      </c>
      <c r="O46" s="163">
        <v>0</v>
      </c>
      <c r="P46" s="164">
        <f t="shared" si="12"/>
        <v>-679.10416666666674</v>
      </c>
      <c r="Q46" s="164">
        <f t="shared" si="8"/>
        <v>-757.43250000000012</v>
      </c>
      <c r="R46" s="164">
        <f t="shared" si="9"/>
        <v>-835.76083333333327</v>
      </c>
      <c r="S46" s="164">
        <f t="shared" si="10"/>
        <v>-914.08916666666664</v>
      </c>
      <c r="T46" s="165"/>
      <c r="U46" s="442" t="str">
        <f>Inventory!D38</f>
        <v>DARK HORSE COMICS</v>
      </c>
      <c r="V46" s="166"/>
      <c r="W46" s="166"/>
      <c r="X46" s="166"/>
      <c r="Y46" s="166"/>
      <c r="Z46" s="166"/>
      <c r="AA46" s="166"/>
      <c r="AB46" s="167">
        <f t="shared" si="11"/>
        <v>0</v>
      </c>
      <c r="AC46" s="166"/>
      <c r="AD46" s="190"/>
      <c r="AE46" s="190"/>
      <c r="AF46" s="127"/>
    </row>
    <row r="47" spans="1:42" ht="20.25" customHeight="1" x14ac:dyDescent="0.25">
      <c r="A47" s="156" t="str">
        <f>Inventory!B39</f>
        <v>GHOSNS203534OT</v>
      </c>
      <c r="B47" s="156" t="str">
        <f>Inventory!C39</f>
        <v>COMIC BOOK SISTER IMPERATOR #3</v>
      </c>
      <c r="C47" s="168">
        <v>2.5000000000000001E-3</v>
      </c>
      <c r="D47" s="187">
        <v>15</v>
      </c>
      <c r="E47" s="158">
        <f>E12/D47*C47</f>
        <v>979.10416666666674</v>
      </c>
      <c r="F47" s="158">
        <f>F12/D47*C47</f>
        <v>1057.4325000000001</v>
      </c>
      <c r="G47" s="158">
        <f>G12/D47*C47</f>
        <v>1135.7608333333333</v>
      </c>
      <c r="H47" s="158">
        <f>H12/D47*C47</f>
        <v>1214.0891666666666</v>
      </c>
      <c r="I47" s="159">
        <v>0</v>
      </c>
      <c r="J47" s="160">
        <v>0</v>
      </c>
      <c r="K47" s="161">
        <v>0</v>
      </c>
      <c r="L47" s="177">
        <v>300</v>
      </c>
      <c r="M47" s="194">
        <v>0</v>
      </c>
      <c r="N47" s="162">
        <v>0</v>
      </c>
      <c r="O47" s="163">
        <v>0</v>
      </c>
      <c r="P47" s="164">
        <f t="shared" si="12"/>
        <v>-679.10416666666674</v>
      </c>
      <c r="Q47" s="164">
        <f t="shared" si="8"/>
        <v>-757.43250000000012</v>
      </c>
      <c r="R47" s="164">
        <f t="shared" si="9"/>
        <v>-835.76083333333327</v>
      </c>
      <c r="S47" s="164">
        <f t="shared" si="10"/>
        <v>-914.08916666666664</v>
      </c>
      <c r="T47" s="165"/>
      <c r="U47" s="442" t="str">
        <f>Inventory!D39</f>
        <v>DARK HORSE COMICS</v>
      </c>
      <c r="V47" s="166"/>
      <c r="W47" s="166"/>
      <c r="X47" s="166"/>
      <c r="Y47" s="166"/>
      <c r="Z47" s="166"/>
      <c r="AA47" s="166"/>
      <c r="AB47" s="167">
        <f t="shared" si="11"/>
        <v>0</v>
      </c>
      <c r="AC47" s="166"/>
      <c r="AD47" s="190"/>
      <c r="AE47" s="190"/>
      <c r="AF47" s="127"/>
    </row>
    <row r="48" spans="1:42" ht="20.25" customHeight="1" x14ac:dyDescent="0.25">
      <c r="A48" s="156" t="str">
        <f>Inventory!B40</f>
        <v>GHOSNS203535OT</v>
      </c>
      <c r="B48" s="156" t="str">
        <f>Inventory!C40</f>
        <v>COMIC BOOK SISTER IMPERATOR #4</v>
      </c>
      <c r="C48" s="168">
        <v>2.5000000000000001E-3</v>
      </c>
      <c r="D48" s="187">
        <v>15</v>
      </c>
      <c r="E48" s="158">
        <f>E12/D48*C48</f>
        <v>979.10416666666674</v>
      </c>
      <c r="F48" s="158">
        <f>F12/D48*C48</f>
        <v>1057.4325000000001</v>
      </c>
      <c r="G48" s="158">
        <f>G12/D48*C48</f>
        <v>1135.7608333333333</v>
      </c>
      <c r="H48" s="158">
        <f>H12/D48*C48</f>
        <v>1214.0891666666666</v>
      </c>
      <c r="I48" s="159">
        <v>0</v>
      </c>
      <c r="J48" s="160">
        <v>0</v>
      </c>
      <c r="K48" s="161">
        <v>0</v>
      </c>
      <c r="L48" s="177">
        <v>300</v>
      </c>
      <c r="M48" s="194">
        <v>0</v>
      </c>
      <c r="N48" s="162">
        <v>0</v>
      </c>
      <c r="O48" s="163">
        <v>0</v>
      </c>
      <c r="P48" s="164">
        <f t="shared" si="12"/>
        <v>-679.10416666666674</v>
      </c>
      <c r="Q48" s="164">
        <f t="shared" si="8"/>
        <v>-757.43250000000012</v>
      </c>
      <c r="R48" s="164">
        <f t="shared" si="9"/>
        <v>-835.76083333333327</v>
      </c>
      <c r="S48" s="164">
        <f t="shared" si="10"/>
        <v>-914.08916666666664</v>
      </c>
      <c r="T48" s="165"/>
      <c r="U48" s="442" t="str">
        <f>Inventory!D40</f>
        <v>DARK HORSE COMICS</v>
      </c>
      <c r="V48" s="166"/>
      <c r="W48" s="166"/>
      <c r="X48" s="166"/>
      <c r="Y48" s="166"/>
      <c r="Z48" s="166"/>
      <c r="AA48" s="166"/>
      <c r="AB48" s="167">
        <f t="shared" si="11"/>
        <v>0</v>
      </c>
      <c r="AC48" s="166"/>
      <c r="AD48" s="190"/>
      <c r="AE48" s="190"/>
      <c r="AF48" s="127"/>
    </row>
    <row r="49" spans="1:32" ht="20.25" customHeight="1" x14ac:dyDescent="0.25">
      <c r="A49" s="156">
        <f>Inventory!B41</f>
        <v>0</v>
      </c>
      <c r="B49" s="156">
        <f>Inventory!C41</f>
        <v>0</v>
      </c>
      <c r="C49" s="168">
        <v>0</v>
      </c>
      <c r="D49" s="187">
        <v>1</v>
      </c>
      <c r="E49" s="158">
        <f>E12/D49*C49</f>
        <v>0</v>
      </c>
      <c r="F49" s="158">
        <f>F12/D49*C49</f>
        <v>0</v>
      </c>
      <c r="G49" s="158">
        <f>G12/D49*C49</f>
        <v>0</v>
      </c>
      <c r="H49" s="158">
        <f>H12/D49*C49</f>
        <v>0</v>
      </c>
      <c r="I49" s="159">
        <v>0</v>
      </c>
      <c r="J49" s="160">
        <v>0</v>
      </c>
      <c r="K49" s="161">
        <v>0</v>
      </c>
      <c r="L49" s="177">
        <v>0</v>
      </c>
      <c r="M49" s="194">
        <v>0</v>
      </c>
      <c r="N49" s="162">
        <v>0</v>
      </c>
      <c r="O49" s="163">
        <v>0</v>
      </c>
      <c r="P49" s="164">
        <f t="shared" si="12"/>
        <v>0</v>
      </c>
      <c r="Q49" s="164">
        <f t="shared" si="8"/>
        <v>0</v>
      </c>
      <c r="R49" s="164">
        <f t="shared" si="9"/>
        <v>0</v>
      </c>
      <c r="S49" s="164">
        <f t="shared" si="10"/>
        <v>0</v>
      </c>
      <c r="T49" s="165"/>
      <c r="U49" s="442">
        <f>Inventory!D41</f>
        <v>0</v>
      </c>
      <c r="V49" s="171"/>
      <c r="W49" s="171"/>
      <c r="X49" s="171"/>
      <c r="Y49" s="171"/>
      <c r="Z49" s="172"/>
      <c r="AA49" s="172"/>
      <c r="AB49" s="167">
        <f t="shared" si="11"/>
        <v>0</v>
      </c>
      <c r="AC49" s="166"/>
      <c r="AD49" s="190"/>
      <c r="AE49" s="190"/>
      <c r="AF49" s="127"/>
    </row>
    <row r="50" spans="1:32" ht="20.25" customHeight="1" x14ac:dyDescent="0.25">
      <c r="A50" s="515" t="str">
        <f>Inventory!B42</f>
        <v>GHOSNS103619OT</v>
      </c>
      <c r="B50" s="515" t="str">
        <f>Inventory!C42</f>
        <v>FOILED COMIC BOOK SISTER IMPERATOR #2</v>
      </c>
      <c r="C50" s="516">
        <v>5.0000000000000001E-3</v>
      </c>
      <c r="D50" s="187">
        <v>30</v>
      </c>
      <c r="E50" s="158">
        <f>E12/D50*C50</f>
        <v>979.10416666666674</v>
      </c>
      <c r="F50" s="158">
        <f>F12/D50*C50</f>
        <v>1057.4325000000001</v>
      </c>
      <c r="G50" s="158">
        <f>G12/D50*C50</f>
        <v>1135.7608333333333</v>
      </c>
      <c r="H50" s="158">
        <f>H12/D50*C50</f>
        <v>1214.0891666666666</v>
      </c>
      <c r="I50" s="159">
        <v>0</v>
      </c>
      <c r="J50" s="160">
        <v>0</v>
      </c>
      <c r="K50" s="161">
        <v>0</v>
      </c>
      <c r="L50" s="177">
        <v>0</v>
      </c>
      <c r="M50" s="194">
        <v>0</v>
      </c>
      <c r="N50" s="162">
        <v>0</v>
      </c>
      <c r="O50" s="163">
        <v>1000</v>
      </c>
      <c r="P50" s="164">
        <f t="shared" si="12"/>
        <v>20.895833333333258</v>
      </c>
      <c r="Q50" s="164">
        <f t="shared" si="8"/>
        <v>-57.432500000000118</v>
      </c>
      <c r="R50" s="164">
        <f t="shared" si="9"/>
        <v>-135.76083333333327</v>
      </c>
      <c r="S50" s="164">
        <f t="shared" si="10"/>
        <v>-214.08916666666664</v>
      </c>
      <c r="T50" s="165"/>
      <c r="U50" s="442" t="str">
        <f>Inventory!D42</f>
        <v>DARK HORSE COMICS</v>
      </c>
      <c r="V50" s="171"/>
      <c r="W50" s="171"/>
      <c r="X50" s="171"/>
      <c r="Y50" s="171"/>
      <c r="Z50" s="171"/>
      <c r="AA50" s="171"/>
      <c r="AB50" s="167">
        <f t="shared" si="11"/>
        <v>0</v>
      </c>
      <c r="AC50" s="166"/>
      <c r="AD50" s="190"/>
      <c r="AE50" s="190"/>
      <c r="AF50" s="127"/>
    </row>
    <row r="51" spans="1:32" ht="20.25" customHeight="1" x14ac:dyDescent="0.25">
      <c r="A51" s="515" t="str">
        <f>Inventory!B43</f>
        <v xml:space="preserve"> GHOSNS103622OT </v>
      </c>
      <c r="B51" s="515" t="str">
        <f>Inventory!C43</f>
        <v>FOILED COMIC BOOK SISTER IMPERATOR #3</v>
      </c>
      <c r="C51" s="516">
        <v>5.0000000000000001E-3</v>
      </c>
      <c r="D51" s="187">
        <v>30</v>
      </c>
      <c r="E51" s="158">
        <f>E12/D51*C51</f>
        <v>979.10416666666674</v>
      </c>
      <c r="F51" s="158">
        <f>F12/D51*C51</f>
        <v>1057.4325000000001</v>
      </c>
      <c r="G51" s="158">
        <f>G12/D51*C51</f>
        <v>1135.7608333333333</v>
      </c>
      <c r="H51" s="158">
        <f>H12/D51*C51</f>
        <v>1214.0891666666666</v>
      </c>
      <c r="I51" s="159">
        <v>0</v>
      </c>
      <c r="J51" s="160">
        <v>0</v>
      </c>
      <c r="K51" s="161">
        <v>0</v>
      </c>
      <c r="L51" s="177">
        <v>0</v>
      </c>
      <c r="M51" s="194">
        <v>0</v>
      </c>
      <c r="N51" s="162">
        <v>0</v>
      </c>
      <c r="O51" s="163">
        <v>1000</v>
      </c>
      <c r="P51" s="164">
        <f t="shared" ref="P51:P59" si="15">I51+J51+K51+L51+M51+N51+O51-E51</f>
        <v>20.895833333333258</v>
      </c>
      <c r="Q51" s="164">
        <f t="shared" ref="Q51:Q59" si="16">I51+J51+K51+L51+M51+N51+O51-F51</f>
        <v>-57.432500000000118</v>
      </c>
      <c r="R51" s="164">
        <f t="shared" ref="R51:R59" si="17">I51+J51+K51+L51+M51+N51+O51-G51</f>
        <v>-135.76083333333327</v>
      </c>
      <c r="S51" s="164">
        <f t="shared" ref="S51:S59" si="18">I51+J51+K51+L51+M51+N51+O51-H51</f>
        <v>-214.08916666666664</v>
      </c>
      <c r="T51" s="165"/>
      <c r="U51" s="442" t="str">
        <f>Inventory!D43</f>
        <v>DARK HORSE COMICS</v>
      </c>
      <c r="V51" s="171"/>
      <c r="W51" s="171"/>
      <c r="X51" s="171"/>
      <c r="Y51" s="171"/>
      <c r="Z51" s="171"/>
      <c r="AA51" s="171"/>
      <c r="AB51" s="167">
        <f t="shared" ref="AB51:AB59" si="19">SUM(V51:AA51)</f>
        <v>0</v>
      </c>
      <c r="AC51" s="166"/>
      <c r="AD51" s="190"/>
      <c r="AE51" s="190"/>
      <c r="AF51" s="127"/>
    </row>
    <row r="52" spans="1:32" ht="20.25" customHeight="1" x14ac:dyDescent="0.25">
      <c r="A52" s="515" t="str">
        <f>Inventory!B44</f>
        <v>GHOSNS103624OT</v>
      </c>
      <c r="B52" s="515" t="str">
        <f>Inventory!C44</f>
        <v>FOILED COMIC BOOK SISTER IMPERATOR #4</v>
      </c>
      <c r="C52" s="516">
        <v>5.0000000000000001E-3</v>
      </c>
      <c r="D52" s="187">
        <v>30</v>
      </c>
      <c r="E52" s="158">
        <f>E12/D52*C52</f>
        <v>979.10416666666674</v>
      </c>
      <c r="F52" s="158">
        <f>F12/D52*C52</f>
        <v>1057.4325000000001</v>
      </c>
      <c r="G52" s="158">
        <f>G12/D52*C52</f>
        <v>1135.7608333333333</v>
      </c>
      <c r="H52" s="158">
        <f>H12/D52*C52</f>
        <v>1214.0891666666666</v>
      </c>
      <c r="I52" s="159">
        <v>0</v>
      </c>
      <c r="J52" s="160">
        <v>0</v>
      </c>
      <c r="K52" s="161">
        <v>0</v>
      </c>
      <c r="L52" s="177">
        <v>0</v>
      </c>
      <c r="M52" s="194">
        <v>0</v>
      </c>
      <c r="N52" s="162">
        <v>0</v>
      </c>
      <c r="O52" s="163">
        <v>1000</v>
      </c>
      <c r="P52" s="164">
        <f t="shared" si="15"/>
        <v>20.895833333333258</v>
      </c>
      <c r="Q52" s="164">
        <f t="shared" si="16"/>
        <v>-57.432500000000118</v>
      </c>
      <c r="R52" s="164">
        <f t="shared" si="17"/>
        <v>-135.76083333333327</v>
      </c>
      <c r="S52" s="164">
        <f t="shared" si="18"/>
        <v>-214.08916666666664</v>
      </c>
      <c r="T52" s="165"/>
      <c r="U52" s="442" t="str">
        <f>Inventory!D44</f>
        <v>DARK HORSE COMICS</v>
      </c>
      <c r="V52" s="171"/>
      <c r="W52" s="171"/>
      <c r="X52" s="171"/>
      <c r="Y52" s="171"/>
      <c r="Z52" s="171"/>
      <c r="AA52" s="171"/>
      <c r="AB52" s="167">
        <f t="shared" si="19"/>
        <v>0</v>
      </c>
      <c r="AC52" s="166"/>
      <c r="AD52" s="190"/>
      <c r="AE52" s="190"/>
      <c r="AF52" s="127"/>
    </row>
    <row r="53" spans="1:32" ht="20.25" customHeight="1" x14ac:dyDescent="0.25">
      <c r="A53" s="156" t="str">
        <f>Inventory!B45</f>
        <v>GHOSRX003463OT</v>
      </c>
      <c r="B53" s="156" t="str">
        <f>Inventory!C45</f>
        <v xml:space="preserve">CD SKELETA </v>
      </c>
      <c r="C53" s="168"/>
      <c r="D53" s="187">
        <v>20</v>
      </c>
      <c r="E53" s="158">
        <f>E12/D53*C53</f>
        <v>0</v>
      </c>
      <c r="F53" s="158">
        <f>F12/D53*C53</f>
        <v>0</v>
      </c>
      <c r="G53" s="158">
        <f>G12/D53*C53</f>
        <v>0</v>
      </c>
      <c r="H53" s="158">
        <f>H12/D53*C53</f>
        <v>0</v>
      </c>
      <c r="I53" s="159">
        <v>0</v>
      </c>
      <c r="J53" s="160">
        <v>0</v>
      </c>
      <c r="K53" s="161">
        <v>0</v>
      </c>
      <c r="L53" s="177">
        <v>0</v>
      </c>
      <c r="M53" s="194">
        <v>0</v>
      </c>
      <c r="N53" s="162">
        <v>0</v>
      </c>
      <c r="O53" s="163">
        <v>0</v>
      </c>
      <c r="P53" s="164">
        <f t="shared" si="15"/>
        <v>0</v>
      </c>
      <c r="Q53" s="164">
        <f t="shared" si="16"/>
        <v>0</v>
      </c>
      <c r="R53" s="164">
        <f t="shared" si="17"/>
        <v>0</v>
      </c>
      <c r="S53" s="164">
        <f t="shared" si="18"/>
        <v>0</v>
      </c>
      <c r="T53" s="165"/>
      <c r="U53" s="442" t="str">
        <f>Inventory!D45</f>
        <v>GMSUK</v>
      </c>
      <c r="V53" s="171"/>
      <c r="W53" s="171"/>
      <c r="X53" s="171"/>
      <c r="Y53" s="171"/>
      <c r="Z53" s="171"/>
      <c r="AA53" s="171"/>
      <c r="AB53" s="167">
        <f t="shared" si="19"/>
        <v>0</v>
      </c>
      <c r="AC53" s="166"/>
      <c r="AD53" s="190"/>
      <c r="AE53" s="190"/>
      <c r="AF53" s="127"/>
    </row>
    <row r="54" spans="1:32" ht="20.25" customHeight="1" x14ac:dyDescent="0.25">
      <c r="A54" s="156" t="str">
        <f>Inventory!B46</f>
        <v>GHOSRX003470OT</v>
      </c>
      <c r="B54" s="156" t="str">
        <f>Inventory!C46</f>
        <v>ROLLING STONE MAG &amp; ALBUM</v>
      </c>
      <c r="C54" s="168"/>
      <c r="D54" s="187">
        <v>30</v>
      </c>
      <c r="E54" s="158">
        <f>E12/D54*C54</f>
        <v>0</v>
      </c>
      <c r="F54" s="158">
        <f>F12/D54*C54</f>
        <v>0</v>
      </c>
      <c r="G54" s="158">
        <f>G12/D54*C54</f>
        <v>0</v>
      </c>
      <c r="H54" s="158">
        <f>H12/D54*C54</f>
        <v>0</v>
      </c>
      <c r="I54" s="159">
        <v>0</v>
      </c>
      <c r="J54" s="160">
        <v>0</v>
      </c>
      <c r="K54" s="161">
        <v>0</v>
      </c>
      <c r="L54" s="177">
        <v>0</v>
      </c>
      <c r="M54" s="194">
        <v>0</v>
      </c>
      <c r="N54" s="162">
        <v>0</v>
      </c>
      <c r="O54" s="163">
        <v>0</v>
      </c>
      <c r="P54" s="164">
        <f t="shared" si="15"/>
        <v>0</v>
      </c>
      <c r="Q54" s="164">
        <f t="shared" si="16"/>
        <v>0</v>
      </c>
      <c r="R54" s="164">
        <f t="shared" si="17"/>
        <v>0</v>
      </c>
      <c r="S54" s="164">
        <f t="shared" si="18"/>
        <v>0</v>
      </c>
      <c r="T54" s="165"/>
      <c r="U54" s="442" t="str">
        <f>Inventory!D46</f>
        <v>GMSUK</v>
      </c>
      <c r="V54" s="171"/>
      <c r="W54" s="171"/>
      <c r="X54" s="171"/>
      <c r="Y54" s="171"/>
      <c r="Z54" s="171"/>
      <c r="AA54" s="171"/>
      <c r="AB54" s="167">
        <f t="shared" si="19"/>
        <v>0</v>
      </c>
      <c r="AC54" s="166"/>
      <c r="AD54" s="190"/>
      <c r="AE54" s="190"/>
      <c r="AF54" s="127"/>
    </row>
    <row r="55" spans="1:32" ht="20.25" customHeight="1" x14ac:dyDescent="0.25">
      <c r="A55" s="156" t="str">
        <f>Inventory!B47</f>
        <v>GHOSRX003611BK</v>
      </c>
      <c r="B55" s="156" t="str">
        <f>Inventory!C47</f>
        <v>LP SKELETA BLACK VINYL</v>
      </c>
      <c r="C55" s="168"/>
      <c r="D55" s="187">
        <v>40</v>
      </c>
      <c r="E55" s="158">
        <f>E12/D55*C55</f>
        <v>0</v>
      </c>
      <c r="F55" s="158">
        <f>F12/D55*C55</f>
        <v>0</v>
      </c>
      <c r="G55" s="158">
        <f>G12/D55*C55</f>
        <v>0</v>
      </c>
      <c r="H55" s="158">
        <f>H12/D55*C55</f>
        <v>0</v>
      </c>
      <c r="I55" s="159">
        <v>0</v>
      </c>
      <c r="J55" s="160">
        <v>0</v>
      </c>
      <c r="K55" s="161">
        <v>0</v>
      </c>
      <c r="L55" s="177">
        <v>0</v>
      </c>
      <c r="M55" s="194">
        <v>0</v>
      </c>
      <c r="N55" s="162">
        <v>0</v>
      </c>
      <c r="O55" s="163">
        <v>0</v>
      </c>
      <c r="P55" s="164">
        <f t="shared" si="15"/>
        <v>0</v>
      </c>
      <c r="Q55" s="164">
        <f t="shared" si="16"/>
        <v>0</v>
      </c>
      <c r="R55" s="164">
        <f t="shared" si="17"/>
        <v>0</v>
      </c>
      <c r="S55" s="164">
        <f t="shared" si="18"/>
        <v>0</v>
      </c>
      <c r="T55" s="165"/>
      <c r="U55" s="442" t="str">
        <f>Inventory!D47</f>
        <v>GMSUK</v>
      </c>
      <c r="V55" s="171"/>
      <c r="W55" s="171"/>
      <c r="X55" s="171"/>
      <c r="Y55" s="171"/>
      <c r="Z55" s="171"/>
      <c r="AA55" s="171"/>
      <c r="AB55" s="167">
        <f t="shared" si="19"/>
        <v>0</v>
      </c>
      <c r="AC55" s="166"/>
      <c r="AD55" s="190"/>
      <c r="AE55" s="190"/>
      <c r="AF55" s="127"/>
    </row>
    <row r="56" spans="1:32" ht="20.25" customHeight="1" x14ac:dyDescent="0.25">
      <c r="A56" s="156" t="str">
        <f>Inventory!B48</f>
        <v>GHOSCG103805PU</v>
      </c>
      <c r="B56" s="156" t="str">
        <f>Inventory!C48</f>
        <v>LP PURPLE LENTICULAR</v>
      </c>
      <c r="C56" s="168"/>
      <c r="D56" s="187">
        <v>1</v>
      </c>
      <c r="E56" s="158">
        <f>E12/D56*C56</f>
        <v>0</v>
      </c>
      <c r="F56" s="158">
        <f>F12/D56*C56</f>
        <v>0</v>
      </c>
      <c r="G56" s="158">
        <f>G12/D56*C56</f>
        <v>0</v>
      </c>
      <c r="H56" s="158">
        <f>H12/D56*C56</f>
        <v>0</v>
      </c>
      <c r="I56" s="159">
        <v>0</v>
      </c>
      <c r="J56" s="160">
        <v>0</v>
      </c>
      <c r="K56" s="161">
        <v>0</v>
      </c>
      <c r="L56" s="177">
        <v>0</v>
      </c>
      <c r="M56" s="194">
        <v>0</v>
      </c>
      <c r="N56" s="162">
        <v>0</v>
      </c>
      <c r="O56" s="163">
        <v>0</v>
      </c>
      <c r="P56" s="164">
        <f t="shared" si="15"/>
        <v>0</v>
      </c>
      <c r="Q56" s="164">
        <f t="shared" si="16"/>
        <v>0</v>
      </c>
      <c r="R56" s="164">
        <f t="shared" si="17"/>
        <v>0</v>
      </c>
      <c r="S56" s="164">
        <f t="shared" si="18"/>
        <v>0</v>
      </c>
      <c r="T56" s="165"/>
      <c r="U56" s="442" t="str">
        <f>Inventory!D48</f>
        <v>CONCORD</v>
      </c>
      <c r="V56" s="171"/>
      <c r="W56" s="171"/>
      <c r="X56" s="171"/>
      <c r="Y56" s="171"/>
      <c r="Z56" s="171"/>
      <c r="AA56" s="171"/>
      <c r="AB56" s="167">
        <f t="shared" si="19"/>
        <v>0</v>
      </c>
      <c r="AC56" s="166"/>
      <c r="AD56" s="190"/>
      <c r="AE56" s="190"/>
      <c r="AF56" s="127"/>
    </row>
    <row r="57" spans="1:32" ht="20.25" customHeight="1" x14ac:dyDescent="0.25">
      <c r="A57" s="156" t="str">
        <f>Inventory!B49</f>
        <v>GHOSCG103844BK</v>
      </c>
      <c r="B57" s="156" t="str">
        <f>Inventory!C49</f>
        <v xml:space="preserve">CASSETTE </v>
      </c>
      <c r="C57" s="168"/>
      <c r="D57" s="187">
        <v>1</v>
      </c>
      <c r="E57" s="158">
        <f>E12/D57*C57</f>
        <v>0</v>
      </c>
      <c r="F57" s="158">
        <f>F12/D57*C57</f>
        <v>0</v>
      </c>
      <c r="G57" s="158">
        <f>G12/D57*C57</f>
        <v>0</v>
      </c>
      <c r="H57" s="158">
        <f>H12/D57*C57</f>
        <v>0</v>
      </c>
      <c r="I57" s="159">
        <v>0</v>
      </c>
      <c r="J57" s="160">
        <v>0</v>
      </c>
      <c r="K57" s="161">
        <v>0</v>
      </c>
      <c r="L57" s="177">
        <v>0</v>
      </c>
      <c r="M57" s="194">
        <v>0</v>
      </c>
      <c r="N57" s="162">
        <v>0</v>
      </c>
      <c r="O57" s="163">
        <v>0</v>
      </c>
      <c r="P57" s="164">
        <f t="shared" si="15"/>
        <v>0</v>
      </c>
      <c r="Q57" s="164">
        <f t="shared" si="16"/>
        <v>0</v>
      </c>
      <c r="R57" s="164">
        <f t="shared" si="17"/>
        <v>0</v>
      </c>
      <c r="S57" s="164">
        <f t="shared" si="18"/>
        <v>0</v>
      </c>
      <c r="T57" s="165"/>
      <c r="U57" s="442" t="str">
        <f>Inventory!D49</f>
        <v>CONCORD</v>
      </c>
      <c r="V57" s="171"/>
      <c r="W57" s="171"/>
      <c r="X57" s="171"/>
      <c r="Y57" s="171"/>
      <c r="Z57" s="171"/>
      <c r="AA57" s="171"/>
      <c r="AB57" s="167">
        <f t="shared" si="19"/>
        <v>0</v>
      </c>
      <c r="AC57" s="166"/>
      <c r="AD57" s="190"/>
      <c r="AE57" s="190"/>
      <c r="AF57" s="127"/>
    </row>
    <row r="58" spans="1:32" ht="20.25" customHeight="1" x14ac:dyDescent="0.25">
      <c r="A58" s="156">
        <f>Inventory!B50</f>
        <v>0</v>
      </c>
      <c r="B58" s="156">
        <f>Inventory!C50</f>
        <v>0</v>
      </c>
      <c r="C58" s="168"/>
      <c r="D58" s="187">
        <v>1</v>
      </c>
      <c r="E58" s="158">
        <f>E12/D58*C58</f>
        <v>0</v>
      </c>
      <c r="F58" s="158">
        <f>F12/D58*C58</f>
        <v>0</v>
      </c>
      <c r="G58" s="158">
        <f>G12/D58*C58</f>
        <v>0</v>
      </c>
      <c r="H58" s="158">
        <f>H12/D58*C58</f>
        <v>0</v>
      </c>
      <c r="I58" s="159">
        <v>0</v>
      </c>
      <c r="J58" s="160">
        <v>0</v>
      </c>
      <c r="K58" s="161">
        <v>0</v>
      </c>
      <c r="L58" s="177">
        <v>0</v>
      </c>
      <c r="M58" s="194">
        <v>0</v>
      </c>
      <c r="N58" s="162">
        <v>0</v>
      </c>
      <c r="O58" s="163">
        <v>0</v>
      </c>
      <c r="P58" s="164">
        <f t="shared" si="15"/>
        <v>0</v>
      </c>
      <c r="Q58" s="164">
        <f t="shared" si="16"/>
        <v>0</v>
      </c>
      <c r="R58" s="164">
        <f t="shared" si="17"/>
        <v>0</v>
      </c>
      <c r="S58" s="164">
        <f t="shared" si="18"/>
        <v>0</v>
      </c>
      <c r="T58" s="165"/>
      <c r="U58" s="442">
        <f>Inventory!D50</f>
        <v>0</v>
      </c>
      <c r="V58" s="171"/>
      <c r="W58" s="171"/>
      <c r="X58" s="171"/>
      <c r="Y58" s="171"/>
      <c r="Z58" s="171"/>
      <c r="AA58" s="171"/>
      <c r="AB58" s="167">
        <f t="shared" si="19"/>
        <v>0</v>
      </c>
      <c r="AC58" s="166"/>
      <c r="AD58" s="190"/>
      <c r="AE58" s="190"/>
      <c r="AF58" s="127"/>
    </row>
    <row r="59" spans="1:32" ht="20.25" customHeight="1" x14ac:dyDescent="0.25">
      <c r="A59" s="156">
        <f>Inventory!B51</f>
        <v>0</v>
      </c>
      <c r="B59" s="156">
        <f>Inventory!C51</f>
        <v>0</v>
      </c>
      <c r="C59" s="168"/>
      <c r="D59" s="187">
        <v>1</v>
      </c>
      <c r="E59" s="158">
        <f t="shared" ref="E59" si="20">E23/D59*C59</f>
        <v>0</v>
      </c>
      <c r="F59" s="158">
        <f>F12/D59*C59</f>
        <v>0</v>
      </c>
      <c r="G59" s="158">
        <f>G12/D59*C59</f>
        <v>0</v>
      </c>
      <c r="H59" s="158">
        <f>H12/D59*C59</f>
        <v>0</v>
      </c>
      <c r="I59" s="159">
        <v>0</v>
      </c>
      <c r="J59" s="160">
        <v>0</v>
      </c>
      <c r="K59" s="161">
        <v>0</v>
      </c>
      <c r="L59" s="177">
        <v>0</v>
      </c>
      <c r="M59" s="194">
        <v>0</v>
      </c>
      <c r="N59" s="162">
        <v>0</v>
      </c>
      <c r="O59" s="163">
        <v>0</v>
      </c>
      <c r="P59" s="164">
        <f t="shared" si="15"/>
        <v>0</v>
      </c>
      <c r="Q59" s="164">
        <f t="shared" si="16"/>
        <v>0</v>
      </c>
      <c r="R59" s="164">
        <f t="shared" si="17"/>
        <v>0</v>
      </c>
      <c r="S59" s="164">
        <f t="shared" si="18"/>
        <v>0</v>
      </c>
      <c r="T59" s="165"/>
      <c r="U59" s="442">
        <f>Inventory!D51</f>
        <v>0</v>
      </c>
      <c r="V59" s="171"/>
      <c r="W59" s="171"/>
      <c r="X59" s="171"/>
      <c r="Y59" s="171"/>
      <c r="Z59" s="171"/>
      <c r="AA59" s="171"/>
      <c r="AB59" s="167">
        <f t="shared" si="19"/>
        <v>0</v>
      </c>
      <c r="AC59" s="166"/>
      <c r="AD59" s="190"/>
      <c r="AE59" s="190"/>
      <c r="AF59" s="127"/>
    </row>
    <row r="60" spans="1:32" ht="23.25" customHeight="1" x14ac:dyDescent="0.2">
      <c r="C60" s="180">
        <f>SUM(C15:C52)</f>
        <v>0.99999999999999978</v>
      </c>
    </row>
  </sheetData>
  <printOptions verticalCentered="1"/>
  <pageMargins left="0.19685039370078741" right="0.23622047244094491" top="0.39370078740157483" bottom="0.31496062992125984" header="0.23622047244094491" footer="0.39370078740157483"/>
  <pageSetup paperSize="9" scale="59" orientation="landscape" r:id="rId1"/>
  <headerFooter alignWithMargins="0">
    <oddFooter xml:space="preserve">&amp;C
</oddFooter>
  </headerFooter>
  <ignoredErrors>
    <ignoredError sqref="P6:P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C8921-8A15-49FC-A4F2-C96FDB46E60E}">
  <sheetPr>
    <tabColor rgb="FF7030A0"/>
    <pageSetUpPr fitToPage="1"/>
  </sheetPr>
  <dimension ref="A1:AS60"/>
  <sheetViews>
    <sheetView showOutlineSymbols="0" zoomScale="70" zoomScaleNormal="70" workbookViewId="0">
      <pane xSplit="3" ySplit="14" topLeftCell="T23" activePane="bottomRight" state="frozen"/>
      <selection pane="topRight" activeCell="D1" sqref="D1"/>
      <selection pane="bottomLeft" activeCell="A15" sqref="A15"/>
      <selection pane="bottomRight" activeCell="V24" sqref="V24:AA24"/>
    </sheetView>
  </sheetViews>
  <sheetFormatPr defaultColWidth="9.42578125" defaultRowHeight="15" x14ac:dyDescent="0.2"/>
  <cols>
    <col min="1" max="1" width="25.42578125" style="83" customWidth="1"/>
    <col min="2" max="2" width="59.7109375" style="83" customWidth="1"/>
    <col min="3" max="3" width="25.85546875" style="83" hidden="1" customWidth="1"/>
    <col min="4" max="4" width="18.5703125" style="173" customWidth="1"/>
    <col min="5" max="5" width="16.42578125" style="173" customWidth="1"/>
    <col min="6" max="6" width="17.5703125" style="173" customWidth="1"/>
    <col min="7" max="8" width="16.42578125" style="173" customWidth="1"/>
    <col min="9" max="10" width="18.42578125" style="173" customWidth="1"/>
    <col min="11" max="11" width="18.42578125" style="83" customWidth="1"/>
    <col min="12" max="12" width="18.7109375" style="83" customWidth="1"/>
    <col min="13" max="13" width="19.5703125" style="83" customWidth="1"/>
    <col min="14" max="14" width="23.85546875" style="83" customWidth="1"/>
    <col min="15" max="15" width="19.42578125" style="83" customWidth="1"/>
    <col min="16" max="16" width="15" style="83" customWidth="1"/>
    <col min="17" max="17" width="11.42578125" style="83" customWidth="1"/>
    <col min="18" max="18" width="13.42578125" style="83" customWidth="1"/>
    <col min="19" max="19" width="15.5703125" style="83" customWidth="1"/>
    <col min="20" max="20" width="36.5703125" style="83" customWidth="1"/>
    <col min="21" max="21" width="34.5703125" style="83" customWidth="1"/>
    <col min="22" max="27" width="10" style="83" customWidth="1"/>
    <col min="28" max="28" width="12.42578125" style="83" customWidth="1"/>
    <col min="29" max="29" width="15.42578125" style="83" customWidth="1"/>
    <col min="30" max="31" width="17.42578125" style="189" customWidth="1"/>
    <col min="32" max="32" width="15.42578125" style="83" customWidth="1"/>
    <col min="33" max="33" width="16.42578125" style="83" customWidth="1"/>
    <col min="34" max="34" width="25.42578125" style="83" customWidth="1"/>
    <col min="35" max="35" width="8.42578125" style="83" customWidth="1"/>
    <col min="36" max="36" width="44" style="83" customWidth="1"/>
    <col min="37" max="37" width="15.5703125" style="83" customWidth="1"/>
    <col min="38" max="38" width="12.85546875" style="83" customWidth="1"/>
    <col min="39" max="39" width="12" style="83" customWidth="1"/>
    <col min="40" max="40" width="9.42578125" style="83"/>
    <col min="41" max="41" width="11.42578125" style="83" customWidth="1"/>
    <col min="42" max="42" width="22.42578125" style="83" customWidth="1"/>
    <col min="43" max="43" width="15.7109375" style="456" customWidth="1"/>
    <col min="44" max="44" width="17.85546875" style="456" customWidth="1"/>
    <col min="45" max="45" width="19" style="456" customWidth="1"/>
    <col min="46" max="16384" width="9.42578125" style="83"/>
  </cols>
  <sheetData>
    <row r="1" spans="1:45" ht="15.75" thickBot="1" x14ac:dyDescent="0.25"/>
    <row r="2" spans="1:45" ht="23.25" customHeight="1" thickBot="1" x14ac:dyDescent="0.3">
      <c r="F2" s="457" t="s">
        <v>92</v>
      </c>
      <c r="G2" s="457" t="s">
        <v>93</v>
      </c>
      <c r="H2" s="457" t="s">
        <v>94</v>
      </c>
      <c r="I2" s="457" t="s">
        <v>95</v>
      </c>
      <c r="J2" s="457" t="s">
        <v>96</v>
      </c>
      <c r="K2" s="458" t="s">
        <v>97</v>
      </c>
      <c r="L2" s="458" t="s">
        <v>98</v>
      </c>
      <c r="M2" s="456"/>
      <c r="N2" s="205" t="s">
        <v>122</v>
      </c>
      <c r="O2" s="206" t="s">
        <v>124</v>
      </c>
      <c r="P2" s="207" t="s">
        <v>98</v>
      </c>
      <c r="Q2" s="206" t="s">
        <v>116</v>
      </c>
      <c r="R2" s="207" t="s">
        <v>123</v>
      </c>
      <c r="S2" s="206" t="s">
        <v>125</v>
      </c>
      <c r="T2" s="207" t="s">
        <v>126</v>
      </c>
      <c r="U2" s="208" t="s">
        <v>124</v>
      </c>
      <c r="X2" s="225" t="s">
        <v>293</v>
      </c>
      <c r="Y2" s="393" t="s">
        <v>294</v>
      </c>
      <c r="Z2" s="393" t="s">
        <v>295</v>
      </c>
      <c r="AA2" s="393" t="s">
        <v>296</v>
      </c>
      <c r="AB2" s="393" t="s">
        <v>452</v>
      </c>
    </row>
    <row r="3" spans="1:45" ht="23.25" customHeight="1" x14ac:dyDescent="0.25">
      <c r="F3" s="459"/>
      <c r="G3" s="459"/>
      <c r="H3" s="459"/>
      <c r="I3" s="459"/>
      <c r="J3" s="459"/>
      <c r="K3" s="460"/>
      <c r="L3" s="460">
        <f>SUM(F3:K3)</f>
        <v>0</v>
      </c>
      <c r="M3" s="456"/>
      <c r="N3" s="209"/>
      <c r="O3" s="152">
        <v>4000</v>
      </c>
      <c r="P3" s="210">
        <f>N3+O3</f>
        <v>4000</v>
      </c>
      <c r="Q3" s="211" t="s">
        <v>92</v>
      </c>
      <c r="R3" s="212">
        <v>0.18</v>
      </c>
      <c r="S3" s="213">
        <f>P3*R3</f>
        <v>720</v>
      </c>
      <c r="T3" s="210">
        <v>0</v>
      </c>
      <c r="U3" s="214">
        <f>S3-T3</f>
        <v>720</v>
      </c>
      <c r="X3" s="212">
        <v>0.09</v>
      </c>
      <c r="Y3" s="212">
        <v>0.25</v>
      </c>
      <c r="Z3" s="212">
        <v>0.04</v>
      </c>
      <c r="AA3" s="212">
        <v>0.08</v>
      </c>
      <c r="AB3" s="212">
        <v>0.2</v>
      </c>
    </row>
    <row r="4" spans="1:45" ht="23.25" customHeight="1" x14ac:dyDescent="0.25">
      <c r="F4" s="459"/>
      <c r="G4" s="459"/>
      <c r="H4" s="459"/>
      <c r="I4" s="459"/>
      <c r="J4" s="459"/>
      <c r="K4" s="460"/>
      <c r="L4" s="460">
        <f t="shared" ref="L4:L8" si="0">SUM(F4:K4)</f>
        <v>0</v>
      </c>
      <c r="M4" s="456"/>
      <c r="N4" s="226"/>
      <c r="O4" s="225"/>
      <c r="P4" s="210">
        <f>P3</f>
        <v>4000</v>
      </c>
      <c r="Q4" s="211" t="s">
        <v>93</v>
      </c>
      <c r="R4" s="212">
        <v>0.24</v>
      </c>
      <c r="S4" s="213">
        <f t="shared" ref="S4:S8" si="1">P4*R4</f>
        <v>960</v>
      </c>
      <c r="T4" s="210">
        <v>0</v>
      </c>
      <c r="U4" s="214">
        <f t="shared" ref="U4:U8" si="2">S4-T4</f>
        <v>960</v>
      </c>
      <c r="X4" s="212">
        <v>0.21</v>
      </c>
      <c r="Y4" s="212">
        <v>0.32</v>
      </c>
      <c r="Z4" s="212">
        <v>0.17</v>
      </c>
      <c r="AA4" s="212">
        <v>0.18</v>
      </c>
      <c r="AB4" s="212">
        <v>0.27</v>
      </c>
    </row>
    <row r="5" spans="1:45" ht="21" customHeight="1" x14ac:dyDescent="0.25">
      <c r="A5" s="117"/>
      <c r="B5" s="118"/>
      <c r="C5" s="119"/>
      <c r="D5" s="119"/>
      <c r="E5" s="118"/>
      <c r="F5" s="461"/>
      <c r="G5" s="461"/>
      <c r="H5" s="461"/>
      <c r="I5" s="461"/>
      <c r="J5" s="461"/>
      <c r="K5" s="461"/>
      <c r="L5" s="460">
        <f t="shared" si="0"/>
        <v>0</v>
      </c>
      <c r="M5" s="119"/>
      <c r="N5" s="223"/>
      <c r="O5" s="224"/>
      <c r="P5" s="210">
        <f>P3</f>
        <v>4000</v>
      </c>
      <c r="Q5" s="211" t="s">
        <v>94</v>
      </c>
      <c r="R5" s="212">
        <v>0.21</v>
      </c>
      <c r="S5" s="213">
        <f t="shared" si="1"/>
        <v>840</v>
      </c>
      <c r="T5" s="210">
        <v>0</v>
      </c>
      <c r="U5" s="214">
        <f t="shared" si="2"/>
        <v>840</v>
      </c>
      <c r="V5" s="119"/>
      <c r="W5" s="119"/>
      <c r="X5" s="212">
        <v>0.28999999999999998</v>
      </c>
      <c r="Y5" s="212">
        <v>0.24</v>
      </c>
      <c r="Z5" s="212">
        <v>0.24</v>
      </c>
      <c r="AA5" s="212">
        <v>0.27</v>
      </c>
      <c r="AB5" s="212">
        <v>0.21</v>
      </c>
      <c r="AC5" s="119"/>
      <c r="AD5" s="186"/>
      <c r="AE5" s="186"/>
      <c r="AF5" s="119"/>
      <c r="AG5" s="120" t="s">
        <v>72</v>
      </c>
      <c r="AH5" s="121" t="s">
        <v>73</v>
      </c>
      <c r="AI5" s="121" t="s">
        <v>74</v>
      </c>
      <c r="AJ5" s="121" t="s">
        <v>75</v>
      </c>
      <c r="AK5" s="122" t="s">
        <v>76</v>
      </c>
      <c r="AL5" s="122" t="s">
        <v>77</v>
      </c>
      <c r="AM5" s="122" t="s">
        <v>78</v>
      </c>
      <c r="AN5" s="118"/>
      <c r="AO5" s="122" t="s">
        <v>79</v>
      </c>
      <c r="AP5" s="122" t="s">
        <v>62</v>
      </c>
      <c r="AQ5" s="393" t="s">
        <v>379</v>
      </c>
      <c r="AR5" s="393" t="s">
        <v>380</v>
      </c>
      <c r="AS5" s="393" t="s">
        <v>381</v>
      </c>
    </row>
    <row r="6" spans="1:45" ht="21" customHeight="1" x14ac:dyDescent="0.25">
      <c r="A6" s="117"/>
      <c r="B6" s="123" t="s">
        <v>80</v>
      </c>
      <c r="C6" s="181">
        <v>45848</v>
      </c>
      <c r="D6" s="119"/>
      <c r="E6" s="118"/>
      <c r="F6" s="461"/>
      <c r="G6" s="461"/>
      <c r="H6" s="461"/>
      <c r="I6" s="461"/>
      <c r="J6" s="461"/>
      <c r="K6" s="461"/>
      <c r="L6" s="460">
        <f t="shared" si="0"/>
        <v>0</v>
      </c>
      <c r="M6" s="119"/>
      <c r="N6" s="215"/>
      <c r="O6" s="119"/>
      <c r="P6" s="210">
        <f>P3</f>
        <v>4000</v>
      </c>
      <c r="Q6" s="211" t="s">
        <v>95</v>
      </c>
      <c r="R6" s="212">
        <v>0.21</v>
      </c>
      <c r="S6" s="213">
        <f t="shared" si="1"/>
        <v>840</v>
      </c>
      <c r="T6" s="210">
        <v>0</v>
      </c>
      <c r="U6" s="214">
        <f t="shared" si="2"/>
        <v>840</v>
      </c>
      <c r="V6" s="119"/>
      <c r="W6" s="119"/>
      <c r="X6" s="212">
        <v>0.23</v>
      </c>
      <c r="Y6" s="212">
        <v>0.19</v>
      </c>
      <c r="Z6" s="212">
        <v>0.26</v>
      </c>
      <c r="AA6" s="212">
        <v>0.23</v>
      </c>
      <c r="AB6" s="212">
        <v>0.2</v>
      </c>
      <c r="AC6" s="119"/>
      <c r="AD6" s="186"/>
      <c r="AE6" s="186"/>
      <c r="AF6" s="119"/>
      <c r="AG6" s="196">
        <f>'Tour Dates'!A4</f>
        <v>45847</v>
      </c>
      <c r="AH6" s="156" t="str">
        <f>'Tour Dates'!B4</f>
        <v>Baltimore</v>
      </c>
      <c r="AI6" s="156" t="str">
        <f>'Tour Dates'!C4</f>
        <v>MD</v>
      </c>
      <c r="AJ6" s="156" t="str">
        <f>'Tour Dates'!D4</f>
        <v>CFG Bank Arena</v>
      </c>
      <c r="AK6" s="125"/>
      <c r="AL6" s="125"/>
      <c r="AM6" s="125"/>
      <c r="AN6" s="118"/>
      <c r="AO6" s="178">
        <v>30</v>
      </c>
      <c r="AP6" s="178">
        <f t="shared" ref="AP6:AP32" si="3">AM6*AO6</f>
        <v>0</v>
      </c>
    </row>
    <row r="7" spans="1:45" ht="21" customHeight="1" x14ac:dyDescent="0.25">
      <c r="A7" s="117"/>
      <c r="B7" s="123" t="s">
        <v>81</v>
      </c>
      <c r="C7" s="182" t="str">
        <f>Inventory!C3</f>
        <v>GHOST</v>
      </c>
      <c r="D7" s="119"/>
      <c r="E7" s="118"/>
      <c r="F7" s="461"/>
      <c r="G7" s="461"/>
      <c r="H7" s="461"/>
      <c r="I7" s="461"/>
      <c r="J7" s="461"/>
      <c r="K7" s="461"/>
      <c r="L7" s="460">
        <f t="shared" si="0"/>
        <v>0</v>
      </c>
      <c r="M7" s="119"/>
      <c r="N7" s="215"/>
      <c r="O7" s="119"/>
      <c r="P7" s="210">
        <f>P5</f>
        <v>4000</v>
      </c>
      <c r="Q7" s="211" t="s">
        <v>96</v>
      </c>
      <c r="R7" s="212">
        <v>0.16</v>
      </c>
      <c r="S7" s="213">
        <f t="shared" si="1"/>
        <v>640</v>
      </c>
      <c r="T7" s="210">
        <v>0</v>
      </c>
      <c r="U7" s="214">
        <f t="shared" si="2"/>
        <v>640</v>
      </c>
      <c r="V7" s="119"/>
      <c r="W7" s="119"/>
      <c r="X7" s="212">
        <v>0.12</v>
      </c>
      <c r="Y7" s="212">
        <v>0</v>
      </c>
      <c r="Z7" s="212">
        <v>0.18</v>
      </c>
      <c r="AA7" s="212">
        <v>0.15</v>
      </c>
      <c r="AB7" s="212">
        <v>0.12</v>
      </c>
      <c r="AC7" s="119"/>
      <c r="AD7" s="186"/>
      <c r="AE7" s="186"/>
      <c r="AF7" s="119"/>
      <c r="AG7" s="196">
        <f>'Tour Dates'!A5</f>
        <v>45849</v>
      </c>
      <c r="AH7" s="156" t="str">
        <f>'Tour Dates'!B5</f>
        <v>Atlanta</v>
      </c>
      <c r="AI7" s="156" t="str">
        <f>'Tour Dates'!C5</f>
        <v>GA</v>
      </c>
      <c r="AJ7" s="156" t="str">
        <f>'Tour Dates'!D5</f>
        <v>State Farm Arena</v>
      </c>
      <c r="AK7" s="125"/>
      <c r="AL7" s="125"/>
      <c r="AM7" s="125"/>
      <c r="AN7" s="118"/>
      <c r="AO7" s="178">
        <v>35</v>
      </c>
      <c r="AP7" s="178">
        <f t="shared" si="3"/>
        <v>0</v>
      </c>
    </row>
    <row r="8" spans="1:45" ht="21" customHeight="1" thickBot="1" x14ac:dyDescent="0.3">
      <c r="A8" s="117"/>
      <c r="B8" s="123" t="s">
        <v>106</v>
      </c>
      <c r="C8" s="183" t="s">
        <v>107</v>
      </c>
      <c r="D8" s="119"/>
      <c r="E8" s="118"/>
      <c r="F8" s="461"/>
      <c r="G8" s="461"/>
      <c r="H8" s="461"/>
      <c r="I8" s="461"/>
      <c r="J8" s="461"/>
      <c r="K8" s="461"/>
      <c r="L8" s="460">
        <f t="shared" si="0"/>
        <v>0</v>
      </c>
      <c r="M8" s="119"/>
      <c r="N8" s="215"/>
      <c r="O8" s="119"/>
      <c r="P8" s="210">
        <f>P5</f>
        <v>4000</v>
      </c>
      <c r="Q8" s="211" t="s">
        <v>97</v>
      </c>
      <c r="R8" s="212">
        <v>0</v>
      </c>
      <c r="S8" s="213">
        <f t="shared" si="1"/>
        <v>0</v>
      </c>
      <c r="T8" s="210">
        <v>0</v>
      </c>
      <c r="U8" s="214">
        <f t="shared" si="2"/>
        <v>0</v>
      </c>
      <c r="V8" s="119"/>
      <c r="W8" s="119"/>
      <c r="X8" s="212">
        <v>0.06</v>
      </c>
      <c r="Y8" s="212">
        <v>0</v>
      </c>
      <c r="Z8" s="212">
        <v>0.09</v>
      </c>
      <c r="AA8" s="212">
        <v>0.09</v>
      </c>
      <c r="AB8" s="212">
        <v>0</v>
      </c>
      <c r="AC8" s="119"/>
      <c r="AD8" s="186"/>
      <c r="AE8" s="186"/>
      <c r="AF8" s="119"/>
      <c r="AG8" s="196">
        <f>'Tour Dates'!A6</f>
        <v>45850</v>
      </c>
      <c r="AH8" s="156" t="str">
        <f>'Tour Dates'!B6</f>
        <v>Tampa</v>
      </c>
      <c r="AI8" s="156" t="str">
        <f>'Tour Dates'!C6</f>
        <v>FL</v>
      </c>
      <c r="AJ8" s="156" t="str">
        <f>'Tour Dates'!D6</f>
        <v>Amalie Arena</v>
      </c>
      <c r="AK8" s="125"/>
      <c r="AL8" s="125"/>
      <c r="AM8" s="125"/>
      <c r="AN8" s="118"/>
      <c r="AO8" s="178">
        <v>35</v>
      </c>
      <c r="AP8" s="178">
        <f t="shared" si="3"/>
        <v>0</v>
      </c>
    </row>
    <row r="9" spans="1:45" ht="21" customHeight="1" thickBot="1" x14ac:dyDescent="0.3">
      <c r="A9" s="117"/>
      <c r="B9" s="123" t="s">
        <v>83</v>
      </c>
      <c r="C9" s="184">
        <v>27</v>
      </c>
      <c r="D9" s="119"/>
      <c r="E9" s="118"/>
      <c r="F9" s="461"/>
      <c r="G9" s="461"/>
      <c r="H9" s="461"/>
      <c r="I9" s="461"/>
      <c r="J9" s="461"/>
      <c r="K9" s="461"/>
      <c r="L9" s="461"/>
      <c r="M9" s="119"/>
      <c r="N9" s="216"/>
      <c r="O9" s="217"/>
      <c r="P9" s="218"/>
      <c r="Q9" s="218"/>
      <c r="R9" s="201">
        <f>SUM(R3:R8)</f>
        <v>1</v>
      </c>
      <c r="S9" s="218"/>
      <c r="T9" s="203">
        <f>SUM(T3:T8)</f>
        <v>0</v>
      </c>
      <c r="U9" s="202">
        <f>SUM(U3:U8)</f>
        <v>4000</v>
      </c>
      <c r="V9" s="119"/>
      <c r="W9" s="119"/>
      <c r="X9" s="212">
        <v>0</v>
      </c>
      <c r="Y9" s="212">
        <v>0</v>
      </c>
      <c r="Z9" s="212">
        <v>0.02</v>
      </c>
      <c r="AA9" s="212">
        <v>0</v>
      </c>
      <c r="AB9" s="212">
        <v>0</v>
      </c>
      <c r="AC9" s="119"/>
      <c r="AD9" s="186"/>
      <c r="AE9" s="186"/>
      <c r="AF9" s="119"/>
      <c r="AG9" s="196">
        <f>'Tour Dates'!A7</f>
        <v>45851</v>
      </c>
      <c r="AH9" s="156" t="str">
        <f>'Tour Dates'!B7</f>
        <v>Miami</v>
      </c>
      <c r="AI9" s="156" t="str">
        <f>'Tour Dates'!C7</f>
        <v>FL</v>
      </c>
      <c r="AJ9" s="156" t="str">
        <f>'Tour Dates'!D7</f>
        <v>Kaseya Center</v>
      </c>
      <c r="AK9" s="125">
        <v>5497</v>
      </c>
      <c r="AL9" s="125">
        <v>4290</v>
      </c>
      <c r="AM9" s="125">
        <v>4500</v>
      </c>
      <c r="AN9" s="118"/>
      <c r="AO9" s="178">
        <v>30</v>
      </c>
      <c r="AP9" s="178">
        <f t="shared" si="3"/>
        <v>135000</v>
      </c>
    </row>
    <row r="10" spans="1:45" ht="21" customHeight="1" thickBot="1" x14ac:dyDescent="0.3">
      <c r="A10" s="117"/>
      <c r="B10" s="123" t="s">
        <v>84</v>
      </c>
      <c r="C10" s="185">
        <f>AM33</f>
        <v>205485</v>
      </c>
      <c r="D10" s="119"/>
      <c r="E10" s="118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8"/>
      <c r="Q10" s="118"/>
      <c r="R10" s="118"/>
      <c r="S10" s="118"/>
      <c r="T10" s="118"/>
      <c r="U10" s="119"/>
      <c r="V10" s="119"/>
      <c r="W10" s="119"/>
      <c r="X10" s="201">
        <f t="shared" ref="X10:AA10" si="4">SUM(X3:X9)</f>
        <v>1</v>
      </c>
      <c r="Y10" s="201">
        <f t="shared" si="4"/>
        <v>1</v>
      </c>
      <c r="Z10" s="201">
        <f t="shared" si="4"/>
        <v>0.99999999999999989</v>
      </c>
      <c r="AA10" s="201">
        <f t="shared" si="4"/>
        <v>1</v>
      </c>
      <c r="AB10" s="201">
        <f>SUM(AB3:AB9)</f>
        <v>1</v>
      </c>
      <c r="AC10" s="119"/>
      <c r="AD10" s="186"/>
      <c r="AE10" s="186"/>
      <c r="AF10" s="119"/>
      <c r="AG10" s="196">
        <f>'Tour Dates'!A8</f>
        <v>45853</v>
      </c>
      <c r="AH10" s="156" t="str">
        <f>'Tour Dates'!B8</f>
        <v>Raleigh</v>
      </c>
      <c r="AI10" s="156" t="str">
        <f>'Tour Dates'!C8</f>
        <v>NC</v>
      </c>
      <c r="AJ10" s="156" t="str">
        <f>'Tour Dates'!D8</f>
        <v>Lenovo Center</v>
      </c>
      <c r="AK10" s="125">
        <v>11664</v>
      </c>
      <c r="AL10" s="125">
        <v>9939</v>
      </c>
      <c r="AM10" s="125">
        <v>10500</v>
      </c>
      <c r="AN10" s="118"/>
      <c r="AO10" s="178">
        <v>35</v>
      </c>
      <c r="AP10" s="178">
        <f t="shared" si="3"/>
        <v>367500</v>
      </c>
    </row>
    <row r="11" spans="1:45" ht="21" customHeight="1" x14ac:dyDescent="0.25">
      <c r="A11" s="117"/>
      <c r="B11" s="118"/>
      <c r="C11" s="119"/>
      <c r="D11" s="119"/>
      <c r="E11" s="118"/>
      <c r="F11" s="118"/>
      <c r="G11" s="118"/>
      <c r="H11" s="118"/>
      <c r="I11" s="119"/>
      <c r="J11" s="119"/>
      <c r="K11" s="119"/>
      <c r="L11" s="119"/>
      <c r="M11" s="119"/>
      <c r="N11" s="119"/>
      <c r="O11" s="119"/>
      <c r="P11" s="118"/>
      <c r="Q11" s="118"/>
      <c r="R11" s="118"/>
      <c r="S11" s="118" t="s">
        <v>82</v>
      </c>
      <c r="T11" s="118"/>
      <c r="U11" s="119"/>
      <c r="V11" s="200"/>
      <c r="W11" s="200"/>
      <c r="X11" s="200"/>
      <c r="Y11" s="200"/>
      <c r="Z11" s="200"/>
      <c r="AA11" s="200"/>
      <c r="AB11" s="204"/>
      <c r="AC11" s="127"/>
      <c r="AD11" s="187"/>
      <c r="AE11" s="187"/>
      <c r="AF11" s="127"/>
      <c r="AG11" s="196">
        <f>'Tour Dates'!A9</f>
        <v>45855</v>
      </c>
      <c r="AH11" s="156" t="str">
        <f>'Tour Dates'!B9</f>
        <v>Cleveland</v>
      </c>
      <c r="AI11" s="156" t="str">
        <f>'Tour Dates'!C9</f>
        <v>OH</v>
      </c>
      <c r="AJ11" s="156" t="str">
        <f>'Tour Dates'!D9</f>
        <v>Rocket Mortgage FieldHouse</v>
      </c>
      <c r="AK11" s="125">
        <v>10781</v>
      </c>
      <c r="AL11" s="125">
        <v>8086</v>
      </c>
      <c r="AM11" s="125">
        <v>8500</v>
      </c>
      <c r="AN11" s="118"/>
      <c r="AO11" s="178">
        <v>35</v>
      </c>
      <c r="AP11" s="178">
        <f t="shared" si="3"/>
        <v>297500</v>
      </c>
    </row>
    <row r="12" spans="1:45" ht="21" customHeight="1" thickBot="1" x14ac:dyDescent="0.3">
      <c r="A12" s="117"/>
      <c r="B12" s="118"/>
      <c r="C12" s="119"/>
      <c r="D12" s="122" t="s">
        <v>85</v>
      </c>
      <c r="E12" s="128">
        <f>C10*E13</f>
        <v>6164550</v>
      </c>
      <c r="F12" s="128">
        <f>C10*F13</f>
        <v>6575520</v>
      </c>
      <c r="G12" s="128">
        <f>C10*G13</f>
        <v>6986490</v>
      </c>
      <c r="H12" s="128">
        <f>C10*H13</f>
        <v>7397460</v>
      </c>
      <c r="I12" s="129" t="s">
        <v>86</v>
      </c>
      <c r="J12" s="130" t="s">
        <v>87</v>
      </c>
      <c r="K12" s="131" t="s">
        <v>87</v>
      </c>
      <c r="L12" s="174" t="s">
        <v>87</v>
      </c>
      <c r="M12" s="191" t="s">
        <v>87</v>
      </c>
      <c r="N12" s="132" t="s">
        <v>87</v>
      </c>
      <c r="O12" s="133" t="s">
        <v>88</v>
      </c>
      <c r="P12" s="134" t="s">
        <v>89</v>
      </c>
      <c r="Q12" s="118"/>
      <c r="R12" s="118"/>
      <c r="S12" s="118"/>
      <c r="T12" s="135" t="s">
        <v>90</v>
      </c>
      <c r="U12" s="127" t="s">
        <v>91</v>
      </c>
      <c r="V12" s="127" t="s">
        <v>92</v>
      </c>
      <c r="W12" s="127" t="s">
        <v>93</v>
      </c>
      <c r="X12" s="127" t="s">
        <v>94</v>
      </c>
      <c r="Y12" s="127" t="s">
        <v>95</v>
      </c>
      <c r="Z12" s="127" t="s">
        <v>96</v>
      </c>
      <c r="AA12" s="127" t="s">
        <v>97</v>
      </c>
      <c r="AB12" s="136" t="s">
        <v>98</v>
      </c>
      <c r="AC12" s="127" t="s">
        <v>108</v>
      </c>
      <c r="AD12" s="187" t="s">
        <v>109</v>
      </c>
      <c r="AE12" s="187" t="s">
        <v>110</v>
      </c>
      <c r="AF12" s="127"/>
      <c r="AG12" s="196">
        <f>'Tour Dates'!A10</f>
        <v>45856</v>
      </c>
      <c r="AH12" s="156" t="str">
        <f>'Tour Dates'!B10</f>
        <v>Pittsburgh</v>
      </c>
      <c r="AI12" s="156" t="str">
        <f>'Tour Dates'!C10</f>
        <v>PA</v>
      </c>
      <c r="AJ12" s="156" t="str">
        <f>'Tour Dates'!D10</f>
        <v>PPG Paints Arena</v>
      </c>
      <c r="AK12" s="125">
        <v>11009</v>
      </c>
      <c r="AL12" s="125">
        <v>8560</v>
      </c>
      <c r="AM12" s="125">
        <v>9000</v>
      </c>
      <c r="AN12" s="118"/>
      <c r="AO12" s="178">
        <v>35</v>
      </c>
      <c r="AP12" s="178">
        <f t="shared" si="3"/>
        <v>315000</v>
      </c>
    </row>
    <row r="13" spans="1:45" ht="21" customHeight="1" thickBot="1" x14ac:dyDescent="0.3">
      <c r="A13" s="117"/>
      <c r="B13" s="118" t="s">
        <v>82</v>
      </c>
      <c r="C13" s="137">
        <f>SUM(C15:C59)</f>
        <v>1.0149999999999997</v>
      </c>
      <c r="D13" s="122" t="s">
        <v>99</v>
      </c>
      <c r="E13" s="138">
        <v>30</v>
      </c>
      <c r="F13" s="138">
        <v>32</v>
      </c>
      <c r="G13" s="138">
        <v>34</v>
      </c>
      <c r="H13" s="138">
        <v>36</v>
      </c>
      <c r="I13" s="139" t="s">
        <v>63</v>
      </c>
      <c r="J13" s="140" t="s">
        <v>522</v>
      </c>
      <c r="K13" s="141" t="s">
        <v>105</v>
      </c>
      <c r="L13" s="175" t="s">
        <v>453</v>
      </c>
      <c r="M13" s="192" t="s">
        <v>435</v>
      </c>
      <c r="N13" s="142" t="s">
        <v>438</v>
      </c>
      <c r="O13" s="143" t="s">
        <v>100</v>
      </c>
      <c r="P13" s="144">
        <f>E13</f>
        <v>30</v>
      </c>
      <c r="Q13" s="144">
        <f>F13</f>
        <v>32</v>
      </c>
      <c r="R13" s="144">
        <f>G13</f>
        <v>34</v>
      </c>
      <c r="S13" s="144">
        <f>H13</f>
        <v>36</v>
      </c>
      <c r="T13" s="145"/>
      <c r="U13" s="127"/>
      <c r="V13" s="127"/>
      <c r="W13" s="127"/>
      <c r="X13" s="127"/>
      <c r="Y13" s="127"/>
      <c r="Z13" s="127"/>
      <c r="AA13" s="127"/>
      <c r="AB13" s="127"/>
      <c r="AC13" s="146"/>
      <c r="AD13" s="188"/>
      <c r="AE13" s="188"/>
      <c r="AF13" s="146"/>
      <c r="AG13" s="196">
        <f>'Tour Dates'!A11</f>
        <v>45857</v>
      </c>
      <c r="AH13" s="156" t="str">
        <f>'Tour Dates'!B11</f>
        <v>Philadelphia</v>
      </c>
      <c r="AI13" s="156" t="str">
        <f>'Tour Dates'!C11</f>
        <v>PA</v>
      </c>
      <c r="AJ13" s="156" t="str">
        <f>'Tour Dates'!D11</f>
        <v>Wells Fargo Center</v>
      </c>
      <c r="AK13" s="125">
        <v>12750</v>
      </c>
      <c r="AL13" s="125">
        <v>11210</v>
      </c>
      <c r="AM13" s="125">
        <v>12000</v>
      </c>
      <c r="AN13" s="118"/>
      <c r="AO13" s="178">
        <v>32</v>
      </c>
      <c r="AP13" s="178">
        <f t="shared" si="3"/>
        <v>384000</v>
      </c>
    </row>
    <row r="14" spans="1:45" ht="21" customHeight="1" x14ac:dyDescent="0.25">
      <c r="A14" s="120" t="s">
        <v>101</v>
      </c>
      <c r="B14" s="122" t="s">
        <v>102</v>
      </c>
      <c r="C14" s="122" t="s">
        <v>103</v>
      </c>
      <c r="D14" s="119"/>
      <c r="E14" s="121" t="s">
        <v>82</v>
      </c>
      <c r="F14" s="121" t="s">
        <v>82</v>
      </c>
      <c r="G14" s="121" t="s">
        <v>82</v>
      </c>
      <c r="H14" s="121" t="s">
        <v>82</v>
      </c>
      <c r="I14" s="148"/>
      <c r="J14" s="149"/>
      <c r="K14" s="150"/>
      <c r="L14" s="176"/>
      <c r="M14" s="193"/>
      <c r="N14" s="151"/>
      <c r="O14" s="152"/>
      <c r="P14" s="121"/>
      <c r="Q14" s="121"/>
      <c r="R14" s="121"/>
      <c r="S14" s="121"/>
      <c r="T14" s="153"/>
      <c r="U14" s="127"/>
      <c r="V14" s="127"/>
      <c r="W14" s="127"/>
      <c r="X14" s="127"/>
      <c r="Y14" s="127"/>
      <c r="Z14" s="127"/>
      <c r="AA14" s="127"/>
      <c r="AB14" s="136"/>
      <c r="AC14" s="127"/>
      <c r="AD14" s="187"/>
      <c r="AE14" s="187"/>
      <c r="AF14" s="127"/>
      <c r="AG14" s="196">
        <f>'Tour Dates'!A12</f>
        <v>45859</v>
      </c>
      <c r="AH14" s="156" t="str">
        <f>'Tour Dates'!B12</f>
        <v>Boston</v>
      </c>
      <c r="AI14" s="156" t="str">
        <f>'Tour Dates'!C12</f>
        <v>MA</v>
      </c>
      <c r="AJ14" s="156" t="str">
        <f>'Tour Dates'!D12</f>
        <v>TD Garden</v>
      </c>
      <c r="AK14" s="125">
        <v>11985</v>
      </c>
      <c r="AL14" s="125">
        <v>11793</v>
      </c>
      <c r="AM14" s="125">
        <v>11985</v>
      </c>
      <c r="AN14" s="118"/>
      <c r="AO14" s="178">
        <v>32</v>
      </c>
      <c r="AP14" s="178">
        <f t="shared" si="3"/>
        <v>383520</v>
      </c>
    </row>
    <row r="15" spans="1:45" ht="20.25" customHeight="1" x14ac:dyDescent="0.25">
      <c r="A15" s="156" t="str">
        <f>Inventory!B7</f>
        <v>GHOSRX203729BK</v>
      </c>
      <c r="B15" s="156" t="str">
        <f>Inventory!C7</f>
        <v>BLACK T SKELETOUR 2025 ITIN</v>
      </c>
      <c r="C15" s="157">
        <v>0.18</v>
      </c>
      <c r="D15" s="187">
        <v>50</v>
      </c>
      <c r="E15" s="158">
        <f>E12/D15*C15</f>
        <v>22192.379999999997</v>
      </c>
      <c r="F15" s="158">
        <f>F12/D15*C15</f>
        <v>23671.871999999999</v>
      </c>
      <c r="G15" s="158">
        <f>G12/D15*C15</f>
        <v>25151.363999999998</v>
      </c>
      <c r="H15" s="158">
        <f>H12/D15*C15</f>
        <v>26630.856</v>
      </c>
      <c r="I15" s="159">
        <v>6219</v>
      </c>
      <c r="J15" s="160">
        <v>0</v>
      </c>
      <c r="K15" s="161">
        <v>0</v>
      </c>
      <c r="L15" s="177">
        <v>0</v>
      </c>
      <c r="M15" s="194">
        <v>0</v>
      </c>
      <c r="N15" s="162">
        <v>0</v>
      </c>
      <c r="O15" s="163">
        <v>10800</v>
      </c>
      <c r="P15" s="164">
        <f>I15+J15+K15+L15+M15+N15+O15-E15</f>
        <v>-5173.3799999999974</v>
      </c>
      <c r="Q15" s="164">
        <f>I15+J15+K15+L15+M15+N15+O15-F15</f>
        <v>-6652.8719999999994</v>
      </c>
      <c r="R15" s="164">
        <f>I15+J15+K15+L15+M15+N15+O15-G15</f>
        <v>-8132.3639999999978</v>
      </c>
      <c r="S15" s="164">
        <f>I15+J15+K15+L15+M15+N15+O15-H15</f>
        <v>-9611.8559999999998</v>
      </c>
      <c r="T15" s="165" t="s">
        <v>450</v>
      </c>
      <c r="U15" s="442" t="str">
        <f>Inventory!D7</f>
        <v>CULTURE</v>
      </c>
      <c r="V15" s="166">
        <v>864</v>
      </c>
      <c r="W15" s="166">
        <v>2160</v>
      </c>
      <c r="X15" s="166">
        <v>2880</v>
      </c>
      <c r="Y15" s="166">
        <v>2880</v>
      </c>
      <c r="Z15" s="166">
        <v>1152</v>
      </c>
      <c r="AA15" s="166">
        <v>864</v>
      </c>
      <c r="AB15" s="167">
        <f>SUM(V15:AA15)</f>
        <v>10800</v>
      </c>
      <c r="AC15" s="514">
        <v>45854</v>
      </c>
      <c r="AD15" s="190"/>
      <c r="AE15" s="190"/>
      <c r="AF15" s="127"/>
      <c r="AG15" s="196">
        <f>'Tour Dates'!A13</f>
        <v>45860</v>
      </c>
      <c r="AH15" s="156" t="str">
        <f>'Tour Dates'!B13</f>
        <v>New York</v>
      </c>
      <c r="AI15" s="156" t="str">
        <f>'Tour Dates'!C13</f>
        <v>NY</v>
      </c>
      <c r="AJ15" s="156" t="str">
        <f>'Tour Dates'!D13</f>
        <v>Madison Square Garden</v>
      </c>
      <c r="AK15" s="125">
        <v>11450</v>
      </c>
      <c r="AL15" s="125">
        <v>10655</v>
      </c>
      <c r="AM15" s="125">
        <v>11000</v>
      </c>
      <c r="AN15" s="118"/>
      <c r="AO15" s="178">
        <v>30</v>
      </c>
      <c r="AP15" s="178">
        <f t="shared" si="3"/>
        <v>330000</v>
      </c>
    </row>
    <row r="16" spans="1:45" ht="20.25" customHeight="1" x14ac:dyDescent="0.25">
      <c r="A16" s="156" t="str">
        <f>Inventory!B8</f>
        <v>GHOSRX203728BK</v>
      </c>
      <c r="B16" s="156" t="str">
        <f>Inventory!C8</f>
        <v>BLACK T SKELETA ALBUM COVER 2025 ITIN</v>
      </c>
      <c r="C16" s="168">
        <v>0.13500000000000001</v>
      </c>
      <c r="D16" s="187">
        <v>50</v>
      </c>
      <c r="E16" s="158">
        <f>E12/D16*C16</f>
        <v>16644.285</v>
      </c>
      <c r="F16" s="158">
        <f>F12/D16*C16</f>
        <v>17753.903999999999</v>
      </c>
      <c r="G16" s="158">
        <f>G12/D16*C16</f>
        <v>18863.523000000001</v>
      </c>
      <c r="H16" s="158">
        <f>H12/D16*C16</f>
        <v>19973.142000000003</v>
      </c>
      <c r="I16" s="159">
        <v>4423</v>
      </c>
      <c r="J16" s="160">
        <v>0</v>
      </c>
      <c r="K16" s="161">
        <v>0</v>
      </c>
      <c r="L16" s="177">
        <v>0</v>
      </c>
      <c r="M16" s="194">
        <v>0</v>
      </c>
      <c r="N16" s="162">
        <v>0</v>
      </c>
      <c r="O16" s="163">
        <v>7200</v>
      </c>
      <c r="P16" s="164">
        <f>I16+J16+K16+L16+M16+N16+O16-E16</f>
        <v>-5021.2849999999999</v>
      </c>
      <c r="Q16" s="164">
        <f t="shared" ref="Q16:Q59" si="5">I16+J16+K16+L16+M16+N16+O16-F16</f>
        <v>-6130.9039999999986</v>
      </c>
      <c r="R16" s="164">
        <f t="shared" ref="R16:R59" si="6">I16+J16+K16+L16+M16+N16+O16-G16</f>
        <v>-7240.523000000001</v>
      </c>
      <c r="S16" s="164">
        <f t="shared" ref="S16:S59" si="7">I16+J16+K16+L16+M16+N16+O16-H16</f>
        <v>-8350.1420000000035</v>
      </c>
      <c r="T16" s="165" t="s">
        <v>450</v>
      </c>
      <c r="U16" s="442" t="str">
        <f>Inventory!D8</f>
        <v>CULTURE</v>
      </c>
      <c r="V16" s="166">
        <v>576</v>
      </c>
      <c r="W16" s="166">
        <v>1440</v>
      </c>
      <c r="X16" s="166">
        <v>1944</v>
      </c>
      <c r="Y16" s="166">
        <v>1872</v>
      </c>
      <c r="Z16" s="166">
        <v>792</v>
      </c>
      <c r="AA16" s="166">
        <v>576</v>
      </c>
      <c r="AB16" s="167">
        <f t="shared" ref="AB16:AB59" si="8">SUM(V16:AA16)</f>
        <v>7200</v>
      </c>
      <c r="AC16" s="514">
        <v>45854</v>
      </c>
      <c r="AD16" s="190"/>
      <c r="AE16" s="190"/>
      <c r="AF16" s="127"/>
      <c r="AG16" s="196">
        <f>'Tour Dates'!A14</f>
        <v>45862</v>
      </c>
      <c r="AH16" s="156" t="str">
        <f>'Tour Dates'!B14</f>
        <v>Detroit</v>
      </c>
      <c r="AI16" s="156" t="str">
        <f>'Tour Dates'!C14</f>
        <v>MI</v>
      </c>
      <c r="AJ16" s="156" t="str">
        <f>'Tour Dates'!D14</f>
        <v>Little Caesars Arena</v>
      </c>
      <c r="AK16" s="125">
        <v>10117</v>
      </c>
      <c r="AL16" s="125">
        <v>7564</v>
      </c>
      <c r="AM16" s="125">
        <v>8000</v>
      </c>
      <c r="AN16" s="118"/>
      <c r="AO16" s="178">
        <v>32</v>
      </c>
      <c r="AP16" s="178">
        <f t="shared" si="3"/>
        <v>256000</v>
      </c>
    </row>
    <row r="17" spans="1:42" ht="20.25" customHeight="1" x14ac:dyDescent="0.25">
      <c r="A17" s="156" t="str">
        <f>Inventory!B9</f>
        <v>GHOSRX203730BK</v>
      </c>
      <c r="B17" s="156" t="str">
        <f>Inventory!C9</f>
        <v>BLACK T WESTERN EMERITUS 2025 ITIN</v>
      </c>
      <c r="C17" s="168">
        <v>0.18</v>
      </c>
      <c r="D17" s="187">
        <v>50</v>
      </c>
      <c r="E17" s="158">
        <f>E12/D17*C17</f>
        <v>22192.379999999997</v>
      </c>
      <c r="F17" s="158">
        <f>F12/D17*C17</f>
        <v>23671.871999999999</v>
      </c>
      <c r="G17" s="158">
        <f>G12/D17*C17</f>
        <v>25151.363999999998</v>
      </c>
      <c r="H17" s="158">
        <f>H12/D17*C17</f>
        <v>26630.856</v>
      </c>
      <c r="I17" s="159">
        <v>6194</v>
      </c>
      <c r="J17" s="160">
        <v>0</v>
      </c>
      <c r="K17" s="161">
        <v>0</v>
      </c>
      <c r="L17" s="177">
        <v>0</v>
      </c>
      <c r="M17" s="194">
        <v>0</v>
      </c>
      <c r="N17" s="162">
        <v>0</v>
      </c>
      <c r="O17" s="163">
        <v>10800</v>
      </c>
      <c r="P17" s="164">
        <f t="shared" ref="P17:P59" si="9">I17+J17+K17+L17+M17+N17+O17-E17</f>
        <v>-5198.3799999999974</v>
      </c>
      <c r="Q17" s="164">
        <f t="shared" si="5"/>
        <v>-6677.8719999999994</v>
      </c>
      <c r="R17" s="164">
        <f t="shared" si="6"/>
        <v>-8157.3639999999978</v>
      </c>
      <c r="S17" s="164">
        <f t="shared" si="7"/>
        <v>-9636.8559999999998</v>
      </c>
      <c r="T17" s="165" t="s">
        <v>450</v>
      </c>
      <c r="U17" s="442" t="str">
        <f>Inventory!D9</f>
        <v>CULTURE</v>
      </c>
      <c r="V17" s="166">
        <v>864</v>
      </c>
      <c r="W17" s="166">
        <v>2160</v>
      </c>
      <c r="X17" s="166">
        <v>2880</v>
      </c>
      <c r="Y17" s="166">
        <v>2880</v>
      </c>
      <c r="Z17" s="166">
        <v>1152</v>
      </c>
      <c r="AA17" s="166">
        <v>864</v>
      </c>
      <c r="AB17" s="167">
        <f t="shared" si="8"/>
        <v>10800</v>
      </c>
      <c r="AC17" s="514">
        <v>45854</v>
      </c>
      <c r="AD17" s="190"/>
      <c r="AE17" s="190"/>
      <c r="AF17" s="127"/>
      <c r="AG17" s="196">
        <f>'Tour Dates'!A15</f>
        <v>45863</v>
      </c>
      <c r="AH17" s="156" t="str">
        <f>'Tour Dates'!B15</f>
        <v>Louisville</v>
      </c>
      <c r="AI17" s="156" t="str">
        <f>'Tour Dates'!C15</f>
        <v>KY</v>
      </c>
      <c r="AJ17" s="156" t="str">
        <f>'Tour Dates'!D15</f>
        <v>KFC Yum! Center</v>
      </c>
      <c r="AK17" s="125">
        <v>9832</v>
      </c>
      <c r="AL17" s="125">
        <v>8848</v>
      </c>
      <c r="AM17" s="125">
        <v>9500</v>
      </c>
      <c r="AN17" s="118"/>
      <c r="AO17" s="178">
        <v>32</v>
      </c>
      <c r="AP17" s="178">
        <f t="shared" si="3"/>
        <v>304000</v>
      </c>
    </row>
    <row r="18" spans="1:42" ht="20.25" customHeight="1" x14ac:dyDescent="0.25">
      <c r="A18" s="156" t="str">
        <f>Inventory!B10</f>
        <v>GHOSRX103726BK</v>
      </c>
      <c r="B18" s="156" t="str">
        <f>Inventory!C10</f>
        <v>BLACK TANK OPUS EPONYMOUS</v>
      </c>
      <c r="C18" s="157">
        <v>0.02</v>
      </c>
      <c r="D18" s="187">
        <v>50</v>
      </c>
      <c r="E18" s="158">
        <f>E12/D18*C18</f>
        <v>2465.8200000000002</v>
      </c>
      <c r="F18" s="158">
        <f>F12/D18*C18</f>
        <v>2630.2080000000001</v>
      </c>
      <c r="G18" s="158">
        <f>G12/D18*C18</f>
        <v>2794.596</v>
      </c>
      <c r="H18" s="158">
        <f>H12/D18*C18</f>
        <v>2958.9840000000004</v>
      </c>
      <c r="I18" s="159">
        <v>1302</v>
      </c>
      <c r="J18" s="160">
        <v>0</v>
      </c>
      <c r="K18" s="161">
        <v>0</v>
      </c>
      <c r="L18" s="177">
        <v>0</v>
      </c>
      <c r="M18" s="194">
        <v>0</v>
      </c>
      <c r="N18" s="162">
        <v>0</v>
      </c>
      <c r="O18" s="163">
        <v>720</v>
      </c>
      <c r="P18" s="164">
        <f t="shared" si="9"/>
        <v>-443.82000000000016</v>
      </c>
      <c r="Q18" s="164">
        <f t="shared" si="5"/>
        <v>-608.20800000000008</v>
      </c>
      <c r="R18" s="164">
        <f t="shared" si="6"/>
        <v>-772.596</v>
      </c>
      <c r="S18" s="164">
        <f t="shared" si="7"/>
        <v>-936.98400000000038</v>
      </c>
      <c r="T18" s="165" t="s">
        <v>476</v>
      </c>
      <c r="U18" s="442" t="str">
        <f>Inventory!D10</f>
        <v>CULTURE</v>
      </c>
      <c r="V18" s="166">
        <v>108</v>
      </c>
      <c r="W18" s="166">
        <v>180</v>
      </c>
      <c r="X18" s="166">
        <v>216</v>
      </c>
      <c r="Y18" s="166">
        <v>144</v>
      </c>
      <c r="Z18" s="166">
        <v>72</v>
      </c>
      <c r="AA18" s="166">
        <v>0</v>
      </c>
      <c r="AB18" s="167">
        <f t="shared" si="8"/>
        <v>720</v>
      </c>
      <c r="AC18" s="514">
        <v>45854</v>
      </c>
      <c r="AD18" s="190"/>
      <c r="AE18" s="190"/>
      <c r="AF18" s="127"/>
      <c r="AG18" s="196">
        <f>'Tour Dates'!A16</f>
        <v>45864</v>
      </c>
      <c r="AH18" s="156" t="str">
        <f>'Tour Dates'!B16</f>
        <v>Nashville</v>
      </c>
      <c r="AI18" s="156" t="str">
        <f>'Tour Dates'!C16</f>
        <v>TN</v>
      </c>
      <c r="AJ18" s="156" t="str">
        <f>'Tour Dates'!D16</f>
        <v>Bridgestone Arena</v>
      </c>
      <c r="AK18" s="125">
        <v>10596</v>
      </c>
      <c r="AL18" s="125">
        <v>8189</v>
      </c>
      <c r="AM18" s="125">
        <v>8500</v>
      </c>
      <c r="AN18" s="118"/>
      <c r="AO18" s="178">
        <v>32</v>
      </c>
      <c r="AP18" s="178">
        <f t="shared" si="3"/>
        <v>272000</v>
      </c>
    </row>
    <row r="19" spans="1:42" ht="20.25" customHeight="1" x14ac:dyDescent="0.25">
      <c r="A19" s="156" t="str">
        <f>Inventory!B11</f>
        <v>GHOSRX203400BK</v>
      </c>
      <c r="B19" s="156" t="str">
        <f>Inventory!C11</f>
        <v>LADIES CROP TOP SHOWGHOULS</v>
      </c>
      <c r="C19" s="157">
        <v>0.02</v>
      </c>
      <c r="D19" s="187">
        <v>50</v>
      </c>
      <c r="E19" s="158">
        <f>E12/D19*C19</f>
        <v>2465.8200000000002</v>
      </c>
      <c r="F19" s="158">
        <f>F12/D19*C19</f>
        <v>2630.2080000000001</v>
      </c>
      <c r="G19" s="158">
        <f>G12/D19*C19</f>
        <v>2794.596</v>
      </c>
      <c r="H19" s="158">
        <f>H12/D19*C19</f>
        <v>2958.9840000000004</v>
      </c>
      <c r="I19" s="159">
        <v>893</v>
      </c>
      <c r="J19" s="160">
        <v>0</v>
      </c>
      <c r="K19" s="161">
        <v>0</v>
      </c>
      <c r="L19" s="177">
        <v>0</v>
      </c>
      <c r="M19" s="194">
        <v>0</v>
      </c>
      <c r="N19" s="162">
        <v>0</v>
      </c>
      <c r="O19" s="163">
        <v>720</v>
      </c>
      <c r="P19" s="164">
        <f t="shared" si="9"/>
        <v>-852.82000000000016</v>
      </c>
      <c r="Q19" s="164">
        <f t="shared" si="5"/>
        <v>-1017.2080000000001</v>
      </c>
      <c r="R19" s="164">
        <f t="shared" si="6"/>
        <v>-1181.596</v>
      </c>
      <c r="S19" s="164">
        <f t="shared" si="7"/>
        <v>-1345.9840000000004</v>
      </c>
      <c r="T19" s="165" t="s">
        <v>526</v>
      </c>
      <c r="U19" s="442" t="s">
        <v>423</v>
      </c>
      <c r="V19" s="166">
        <v>144</v>
      </c>
      <c r="W19" s="166">
        <v>216</v>
      </c>
      <c r="X19" s="166">
        <v>180</v>
      </c>
      <c r="Y19" s="166">
        <v>180</v>
      </c>
      <c r="Z19" s="166">
        <v>0</v>
      </c>
      <c r="AA19" s="166">
        <v>0</v>
      </c>
      <c r="AB19" s="167">
        <f t="shared" si="8"/>
        <v>720</v>
      </c>
      <c r="AC19" s="514">
        <v>45854</v>
      </c>
      <c r="AD19" s="190"/>
      <c r="AE19" s="190"/>
      <c r="AF19" s="127"/>
      <c r="AG19" s="196">
        <f>'Tour Dates'!A17</f>
        <v>45866</v>
      </c>
      <c r="AH19" s="156" t="str">
        <f>'Tour Dates'!B17</f>
        <v>Grand Rapids</v>
      </c>
      <c r="AI19" s="156" t="str">
        <f>'Tour Dates'!C17</f>
        <v>MI</v>
      </c>
      <c r="AJ19" s="156" t="str">
        <f>'Tour Dates'!D17</f>
        <v>Van Andel Arena</v>
      </c>
      <c r="AK19" s="125">
        <v>6932</v>
      </c>
      <c r="AL19" s="125">
        <v>5548</v>
      </c>
      <c r="AM19" s="125">
        <v>6000</v>
      </c>
      <c r="AN19" s="118"/>
      <c r="AO19" s="178">
        <v>32</v>
      </c>
      <c r="AP19" s="178">
        <f t="shared" si="3"/>
        <v>192000</v>
      </c>
    </row>
    <row r="20" spans="1:42" ht="20.25" customHeight="1" x14ac:dyDescent="0.25">
      <c r="A20" s="156" t="str">
        <f>Inventory!B12</f>
        <v>GHOSRX203727PK</v>
      </c>
      <c r="B20" s="156" t="str">
        <f>Inventory!C12</f>
        <v>LADIES PINK RAGLAN GARGOYLE</v>
      </c>
      <c r="C20" s="157">
        <v>0.02</v>
      </c>
      <c r="D20" s="187">
        <v>50</v>
      </c>
      <c r="E20" s="158">
        <f>E12/D20*C20</f>
        <v>2465.8200000000002</v>
      </c>
      <c r="F20" s="158">
        <f>F12/D20*C20</f>
        <v>2630.2080000000001</v>
      </c>
      <c r="G20" s="158">
        <f>G12/D20*C20</f>
        <v>2794.596</v>
      </c>
      <c r="H20" s="158">
        <f>H12/D20*C20</f>
        <v>2958.9840000000004</v>
      </c>
      <c r="I20" s="159">
        <v>1017</v>
      </c>
      <c r="J20" s="160">
        <v>0</v>
      </c>
      <c r="K20" s="161">
        <v>0</v>
      </c>
      <c r="L20" s="177">
        <v>0</v>
      </c>
      <c r="M20" s="194">
        <v>0</v>
      </c>
      <c r="N20" s="162">
        <v>0</v>
      </c>
      <c r="O20" s="163">
        <v>720</v>
      </c>
      <c r="P20" s="164">
        <f t="shared" si="9"/>
        <v>-728.82000000000016</v>
      </c>
      <c r="Q20" s="164">
        <f t="shared" si="5"/>
        <v>-893.20800000000008</v>
      </c>
      <c r="R20" s="164">
        <f t="shared" si="6"/>
        <v>-1057.596</v>
      </c>
      <c r="S20" s="164">
        <f t="shared" si="7"/>
        <v>-1221.9840000000004</v>
      </c>
      <c r="T20" s="165" t="s">
        <v>527</v>
      </c>
      <c r="U20" s="442" t="str">
        <f>Inventory!D12</f>
        <v>CULTURE</v>
      </c>
      <c r="V20" s="166">
        <v>180</v>
      </c>
      <c r="W20" s="166">
        <v>252</v>
      </c>
      <c r="X20" s="166">
        <v>144</v>
      </c>
      <c r="Y20" s="166">
        <v>144</v>
      </c>
      <c r="Z20" s="166">
        <v>0</v>
      </c>
      <c r="AA20" s="166">
        <v>0</v>
      </c>
      <c r="AB20" s="167">
        <f t="shared" si="8"/>
        <v>720</v>
      </c>
      <c r="AC20" s="514">
        <v>45854</v>
      </c>
      <c r="AD20" s="190"/>
      <c r="AE20" s="190"/>
      <c r="AF20" s="127"/>
      <c r="AG20" s="196">
        <f>'Tour Dates'!A18</f>
        <v>45867</v>
      </c>
      <c r="AH20" s="156" t="str">
        <f>'Tour Dates'!B18</f>
        <v>Milwaukee</v>
      </c>
      <c r="AI20" s="156" t="str">
        <f>'Tour Dates'!C18</f>
        <v>WI</v>
      </c>
      <c r="AJ20" s="156" t="str">
        <f>'Tour Dates'!D18</f>
        <v>Fiserv Forum</v>
      </c>
      <c r="AK20" s="125">
        <v>8693</v>
      </c>
      <c r="AL20" s="125">
        <v>5844</v>
      </c>
      <c r="AM20" s="125">
        <v>6500</v>
      </c>
      <c r="AN20" s="118"/>
      <c r="AO20" s="178">
        <v>32</v>
      </c>
      <c r="AP20" s="178">
        <f t="shared" si="3"/>
        <v>208000</v>
      </c>
    </row>
    <row r="21" spans="1:42" ht="20.25" customHeight="1" x14ac:dyDescent="0.25">
      <c r="A21" s="156">
        <f>Inventory!B13</f>
        <v>0</v>
      </c>
      <c r="B21" s="156">
        <f>Inventory!C13</f>
        <v>0</v>
      </c>
      <c r="C21" s="157">
        <v>0</v>
      </c>
      <c r="D21" s="187">
        <v>1</v>
      </c>
      <c r="E21" s="158">
        <f>E12/D21*C21</f>
        <v>0</v>
      </c>
      <c r="F21" s="158">
        <f>F12/D21*C21</f>
        <v>0</v>
      </c>
      <c r="G21" s="158">
        <f>G12/D21*C21</f>
        <v>0</v>
      </c>
      <c r="H21" s="158">
        <f>H12/D21*C21</f>
        <v>0</v>
      </c>
      <c r="I21" s="159">
        <v>0</v>
      </c>
      <c r="J21" s="160">
        <v>0</v>
      </c>
      <c r="K21" s="161">
        <v>0</v>
      </c>
      <c r="L21" s="177">
        <v>0</v>
      </c>
      <c r="M21" s="194">
        <v>0</v>
      </c>
      <c r="N21" s="162">
        <v>0</v>
      </c>
      <c r="O21" s="163">
        <v>0</v>
      </c>
      <c r="P21" s="164">
        <f t="shared" si="9"/>
        <v>0</v>
      </c>
      <c r="Q21" s="164">
        <f t="shared" si="5"/>
        <v>0</v>
      </c>
      <c r="R21" s="164">
        <f t="shared" si="6"/>
        <v>0</v>
      </c>
      <c r="S21" s="164">
        <f t="shared" si="7"/>
        <v>0</v>
      </c>
      <c r="T21" s="165"/>
      <c r="U21" s="442">
        <f>Inventory!D13</f>
        <v>0</v>
      </c>
      <c r="V21" s="166"/>
      <c r="W21" s="166"/>
      <c r="X21" s="166"/>
      <c r="Y21" s="166"/>
      <c r="Z21" s="166"/>
      <c r="AA21" s="166"/>
      <c r="AB21" s="167">
        <f t="shared" si="8"/>
        <v>0</v>
      </c>
      <c r="AC21" s="166"/>
      <c r="AD21" s="190"/>
      <c r="AE21" s="190"/>
      <c r="AF21" s="127"/>
      <c r="AG21" s="196">
        <f>'Tour Dates'!A19</f>
        <v>45868</v>
      </c>
      <c r="AH21" s="156" t="str">
        <f>'Tour Dates'!B19</f>
        <v>St. Louis</v>
      </c>
      <c r="AI21" s="156" t="str">
        <f>'Tour Dates'!C19</f>
        <v>MO</v>
      </c>
      <c r="AJ21" s="156" t="str">
        <f>'Tour Dates'!D19</f>
        <v>Enterprise Center</v>
      </c>
      <c r="AK21" s="125">
        <v>8569</v>
      </c>
      <c r="AL21" s="125">
        <v>5844</v>
      </c>
      <c r="AM21" s="125">
        <v>6500</v>
      </c>
      <c r="AN21" s="118"/>
      <c r="AO21" s="178">
        <v>32</v>
      </c>
      <c r="AP21" s="178">
        <f t="shared" si="3"/>
        <v>208000</v>
      </c>
    </row>
    <row r="22" spans="1:42" ht="20.25" customHeight="1" x14ac:dyDescent="0.25">
      <c r="A22" s="156" t="str">
        <f>Inventory!B14</f>
        <v>GHOSNS903311BK</v>
      </c>
      <c r="B22" s="156" t="str">
        <f>Inventory!C14</f>
        <v>BATWING HOODY</v>
      </c>
      <c r="C22" s="157">
        <v>7.0000000000000007E-2</v>
      </c>
      <c r="D22" s="187">
        <v>125</v>
      </c>
      <c r="E22" s="158">
        <f>E12/D22*C22</f>
        <v>3452.1480000000006</v>
      </c>
      <c r="F22" s="158">
        <f>F12/D22*C22</f>
        <v>3682.2912000000006</v>
      </c>
      <c r="G22" s="158">
        <f>G12/D22*C22</f>
        <v>3912.4344000000001</v>
      </c>
      <c r="H22" s="158">
        <f>H12/D22*C22</f>
        <v>4142.5776000000005</v>
      </c>
      <c r="I22" s="159">
        <v>1159</v>
      </c>
      <c r="J22" s="160">
        <v>0</v>
      </c>
      <c r="K22" s="161">
        <v>0</v>
      </c>
      <c r="L22" s="177">
        <v>0</v>
      </c>
      <c r="M22" s="194">
        <v>0</v>
      </c>
      <c r="N22" s="162">
        <v>3960</v>
      </c>
      <c r="O22" s="163">
        <v>0</v>
      </c>
      <c r="P22" s="164">
        <f t="shared" si="9"/>
        <v>1666.8519999999994</v>
      </c>
      <c r="Q22" s="164">
        <f t="shared" si="5"/>
        <v>1436.7087999999994</v>
      </c>
      <c r="R22" s="164">
        <f t="shared" si="6"/>
        <v>1206.5655999999999</v>
      </c>
      <c r="S22" s="164">
        <f t="shared" si="7"/>
        <v>976.42239999999947</v>
      </c>
      <c r="T22" s="165" t="s">
        <v>378</v>
      </c>
      <c r="U22" s="442" t="str">
        <f>Inventory!D14</f>
        <v>FARSTAR</v>
      </c>
      <c r="V22" s="166"/>
      <c r="W22" s="166"/>
      <c r="X22" s="166"/>
      <c r="Y22" s="166"/>
      <c r="Z22" s="166"/>
      <c r="AA22" s="166"/>
      <c r="AB22" s="167">
        <f t="shared" si="8"/>
        <v>0</v>
      </c>
      <c r="AC22" s="514"/>
      <c r="AD22" s="190"/>
      <c r="AE22" s="190"/>
      <c r="AF22" s="127"/>
      <c r="AG22" s="196">
        <f>'Tour Dates'!A20</f>
        <v>45870</v>
      </c>
      <c r="AH22" s="156" t="str">
        <f>'Tour Dates'!B20</f>
        <v>Rosemont</v>
      </c>
      <c r="AI22" s="156" t="str">
        <f>'Tour Dates'!C20</f>
        <v>IL</v>
      </c>
      <c r="AJ22" s="156" t="str">
        <f>'Tour Dates'!D20</f>
        <v>Allstate Arena</v>
      </c>
      <c r="AK22" s="125">
        <v>11214</v>
      </c>
      <c r="AL22" s="125">
        <v>10005</v>
      </c>
      <c r="AM22" s="125">
        <v>11000</v>
      </c>
      <c r="AN22" s="118"/>
      <c r="AO22" s="178">
        <v>32</v>
      </c>
      <c r="AP22" s="178">
        <f t="shared" si="3"/>
        <v>352000</v>
      </c>
    </row>
    <row r="23" spans="1:42" ht="20.25" customHeight="1" x14ac:dyDescent="0.25">
      <c r="A23" s="156" t="str">
        <f>Inventory!B15</f>
        <v>GHOSRX203401BK</v>
      </c>
      <c r="B23" s="156" t="str">
        <f>Inventory!C15</f>
        <v>PULLOVER HOODY SKELETON</v>
      </c>
      <c r="C23" s="168">
        <v>0.08</v>
      </c>
      <c r="D23" s="187">
        <v>80</v>
      </c>
      <c r="E23" s="158">
        <f>E12/D23*C23</f>
        <v>6164.55</v>
      </c>
      <c r="F23" s="158">
        <f>F12/D23*C23</f>
        <v>6575.52</v>
      </c>
      <c r="G23" s="158">
        <f>G12/D23*C23</f>
        <v>6986.49</v>
      </c>
      <c r="H23" s="158">
        <f>H12/D23*C23</f>
        <v>7397.46</v>
      </c>
      <c r="I23" s="159">
        <v>2248</v>
      </c>
      <c r="J23" s="160">
        <v>0</v>
      </c>
      <c r="K23" s="161">
        <v>0</v>
      </c>
      <c r="L23" s="177">
        <v>0</v>
      </c>
      <c r="M23" s="194">
        <v>0</v>
      </c>
      <c r="N23" s="162">
        <v>0</v>
      </c>
      <c r="O23" s="163">
        <v>2520</v>
      </c>
      <c r="P23" s="164">
        <f t="shared" si="9"/>
        <v>-1396.5500000000002</v>
      </c>
      <c r="Q23" s="164">
        <f t="shared" si="5"/>
        <v>-1807.5200000000004</v>
      </c>
      <c r="R23" s="164">
        <f t="shared" si="6"/>
        <v>-2218.4899999999998</v>
      </c>
      <c r="S23" s="164">
        <f t="shared" si="7"/>
        <v>-2629.46</v>
      </c>
      <c r="T23" s="165" t="s">
        <v>458</v>
      </c>
      <c r="U23" s="442" t="str">
        <f>Inventory!D15</f>
        <v>CULTURE</v>
      </c>
      <c r="V23" s="166">
        <v>240</v>
      </c>
      <c r="W23" s="166">
        <v>432</v>
      </c>
      <c r="X23" s="166">
        <v>648</v>
      </c>
      <c r="Y23" s="166">
        <v>720</v>
      </c>
      <c r="Z23" s="166">
        <v>360</v>
      </c>
      <c r="AA23" s="166">
        <v>120</v>
      </c>
      <c r="AB23" s="167">
        <f t="shared" si="8"/>
        <v>2520</v>
      </c>
      <c r="AC23" s="514">
        <v>45854</v>
      </c>
      <c r="AD23" s="190"/>
      <c r="AE23" s="190"/>
      <c r="AF23" s="127"/>
      <c r="AG23" s="196">
        <f>'Tour Dates'!A21</f>
        <v>45871</v>
      </c>
      <c r="AH23" s="156" t="str">
        <f>'Tour Dates'!B21</f>
        <v>Saint Paul</v>
      </c>
      <c r="AI23" s="156" t="str">
        <f>'Tour Dates'!C21</f>
        <v>MN</v>
      </c>
      <c r="AJ23" s="156" t="str">
        <f>'Tour Dates'!D21</f>
        <v>Xcel Energy Center</v>
      </c>
      <c r="AK23" s="125">
        <v>11460</v>
      </c>
      <c r="AL23" s="125">
        <v>8926</v>
      </c>
      <c r="AM23" s="125">
        <v>9500</v>
      </c>
      <c r="AN23" s="118"/>
      <c r="AO23" s="178">
        <v>32</v>
      </c>
      <c r="AP23" s="178">
        <f t="shared" si="3"/>
        <v>304000</v>
      </c>
    </row>
    <row r="24" spans="1:42" ht="20.25" customHeight="1" x14ac:dyDescent="0.25">
      <c r="A24" s="156" t="str">
        <f>Inventory!B16</f>
        <v>GHOSRX203275BK</v>
      </c>
      <c r="B24" s="156" t="str">
        <f>Inventory!C16</f>
        <v>SHORTS BLACK/ WHT PAPA V COSTUME CLAWS</v>
      </c>
      <c r="C24" s="168">
        <v>0.03</v>
      </c>
      <c r="D24" s="187">
        <v>45</v>
      </c>
      <c r="E24" s="158">
        <f>E12/D24*C24</f>
        <v>4109.7</v>
      </c>
      <c r="F24" s="158">
        <f>F12/D24*C24</f>
        <v>4383.6799999999994</v>
      </c>
      <c r="G24" s="158">
        <f>G12/D24*C24</f>
        <v>4657.66</v>
      </c>
      <c r="H24" s="158">
        <f>H12/D24*C24</f>
        <v>4931.6399999999994</v>
      </c>
      <c r="I24" s="159">
        <v>119</v>
      </c>
      <c r="J24" s="160">
        <v>900</v>
      </c>
      <c r="K24" s="161">
        <v>0</v>
      </c>
      <c r="L24" s="177">
        <v>0</v>
      </c>
      <c r="M24" s="194">
        <v>0</v>
      </c>
      <c r="N24" s="162">
        <v>0</v>
      </c>
      <c r="O24" s="163">
        <v>4000</v>
      </c>
      <c r="P24" s="164">
        <f t="shared" si="9"/>
        <v>909.30000000000018</v>
      </c>
      <c r="Q24" s="164">
        <f t="shared" si="5"/>
        <v>635.32000000000062</v>
      </c>
      <c r="R24" s="164">
        <f t="shared" si="6"/>
        <v>361.34000000000015</v>
      </c>
      <c r="S24" s="164">
        <f t="shared" si="7"/>
        <v>87.360000000000582</v>
      </c>
      <c r="T24" s="165" t="s">
        <v>374</v>
      </c>
      <c r="U24" s="442" t="s">
        <v>374</v>
      </c>
      <c r="V24" s="166">
        <v>700</v>
      </c>
      <c r="W24" s="166">
        <v>1100</v>
      </c>
      <c r="X24" s="166">
        <v>900</v>
      </c>
      <c r="Y24" s="166">
        <v>800</v>
      </c>
      <c r="Z24" s="166">
        <v>500</v>
      </c>
      <c r="AA24" s="166">
        <v>0</v>
      </c>
      <c r="AB24" s="167">
        <f t="shared" si="8"/>
        <v>4000</v>
      </c>
      <c r="AC24" s="514">
        <v>45866</v>
      </c>
      <c r="AD24" s="190"/>
      <c r="AE24" s="190"/>
      <c r="AF24" s="127"/>
      <c r="AG24" s="196">
        <f>'Tour Dates'!A22</f>
        <v>45872</v>
      </c>
      <c r="AH24" s="156" t="str">
        <f>'Tour Dates'!B22</f>
        <v>Omaha</v>
      </c>
      <c r="AI24" s="156" t="str">
        <f>'Tour Dates'!C22</f>
        <v>NE</v>
      </c>
      <c r="AJ24" s="156" t="str">
        <f>'Tour Dates'!D22</f>
        <v>CHI Health Center</v>
      </c>
      <c r="AK24" s="125">
        <v>7393</v>
      </c>
      <c r="AL24" s="125">
        <v>4761</v>
      </c>
      <c r="AM24" s="125">
        <v>6000</v>
      </c>
      <c r="AN24" s="118"/>
      <c r="AO24" s="178">
        <v>32</v>
      </c>
      <c r="AP24" s="178">
        <f t="shared" si="3"/>
        <v>192000</v>
      </c>
    </row>
    <row r="25" spans="1:42" ht="20.25" customHeight="1" x14ac:dyDescent="0.25">
      <c r="A25" s="156" t="str">
        <f>Inventory!B17</f>
        <v>GHOSRX103510OT</v>
      </c>
      <c r="B25" s="156" t="str">
        <f>Inventory!C17</f>
        <v>TIE DYE T TOP HAT</v>
      </c>
      <c r="C25" s="168">
        <v>0.03</v>
      </c>
      <c r="D25" s="187">
        <v>60</v>
      </c>
      <c r="E25" s="158">
        <f>E12/D25*C25</f>
        <v>3082.2750000000001</v>
      </c>
      <c r="F25" s="158">
        <f>F12/D25*C25</f>
        <v>3287.7599999999998</v>
      </c>
      <c r="G25" s="158">
        <f>G12/D25*C25</f>
        <v>3493.2449999999999</v>
      </c>
      <c r="H25" s="158">
        <f>H12/D25*C25</f>
        <v>3698.73</v>
      </c>
      <c r="I25" s="159">
        <v>2221</v>
      </c>
      <c r="J25" s="160">
        <v>0</v>
      </c>
      <c r="K25" s="161">
        <v>0</v>
      </c>
      <c r="L25" s="177">
        <v>0</v>
      </c>
      <c r="M25" s="194">
        <v>0</v>
      </c>
      <c r="N25" s="162">
        <v>0</v>
      </c>
      <c r="O25" s="163">
        <v>0</v>
      </c>
      <c r="P25" s="164">
        <f t="shared" si="9"/>
        <v>-861.27500000000009</v>
      </c>
      <c r="Q25" s="164">
        <f t="shared" si="5"/>
        <v>-1066.7599999999998</v>
      </c>
      <c r="R25" s="164">
        <f t="shared" si="6"/>
        <v>-1272.2449999999999</v>
      </c>
      <c r="S25" s="164">
        <f t="shared" si="7"/>
        <v>-1477.73</v>
      </c>
      <c r="T25" s="165"/>
      <c r="U25" s="442" t="str">
        <f>Inventory!D17</f>
        <v>GMSUK</v>
      </c>
      <c r="V25" s="166"/>
      <c r="W25" s="166"/>
      <c r="X25" s="166"/>
      <c r="Y25" s="166"/>
      <c r="Z25" s="166"/>
      <c r="AA25" s="166"/>
      <c r="AB25" s="167">
        <f t="shared" si="8"/>
        <v>0</v>
      </c>
      <c r="AC25" s="166"/>
      <c r="AD25" s="190"/>
      <c r="AE25" s="190"/>
      <c r="AF25" s="127"/>
      <c r="AG25" s="196">
        <f>'Tour Dates'!A23</f>
        <v>45874</v>
      </c>
      <c r="AH25" s="156" t="str">
        <f>'Tour Dates'!B23</f>
        <v>Kansas City</v>
      </c>
      <c r="AI25" s="156" t="str">
        <f>'Tour Dates'!C23</f>
        <v>MO</v>
      </c>
      <c r="AJ25" s="156" t="str">
        <f>'Tour Dates'!D23</f>
        <v>T-Mobile Center</v>
      </c>
      <c r="AK25" s="125">
        <v>8131</v>
      </c>
      <c r="AL25" s="125">
        <v>5909</v>
      </c>
      <c r="AM25" s="125">
        <v>6500</v>
      </c>
      <c r="AN25" s="118"/>
      <c r="AO25" s="178">
        <v>32</v>
      </c>
      <c r="AP25" s="178">
        <f t="shared" si="3"/>
        <v>208000</v>
      </c>
    </row>
    <row r="26" spans="1:42" ht="20.25" customHeight="1" x14ac:dyDescent="0.25">
      <c r="A26" s="156" t="str">
        <f>Inventory!B18</f>
        <v>GHOSRX103437OT</v>
      </c>
      <c r="B26" s="156" t="str">
        <f>Inventory!C18</f>
        <v>CRYSTAL WASHED T AT THE GATES</v>
      </c>
      <c r="C26" s="168">
        <v>0.04</v>
      </c>
      <c r="D26" s="187">
        <v>60</v>
      </c>
      <c r="E26" s="158">
        <f>E12/D26*C26</f>
        <v>4109.7</v>
      </c>
      <c r="F26" s="158">
        <f>F12/D26*C26</f>
        <v>4383.68</v>
      </c>
      <c r="G26" s="158">
        <f>G12/D26*C26</f>
        <v>4657.66</v>
      </c>
      <c r="H26" s="158">
        <f>H12/D26*C26</f>
        <v>4931.6400000000003</v>
      </c>
      <c r="I26" s="159">
        <v>1076</v>
      </c>
      <c r="J26" s="160">
        <v>0</v>
      </c>
      <c r="K26" s="161">
        <v>0</v>
      </c>
      <c r="L26" s="177">
        <v>0</v>
      </c>
      <c r="M26" s="194">
        <v>0</v>
      </c>
      <c r="N26" s="162">
        <v>0</v>
      </c>
      <c r="O26" s="163">
        <v>1800</v>
      </c>
      <c r="P26" s="164">
        <f t="shared" si="9"/>
        <v>-1233.6999999999998</v>
      </c>
      <c r="Q26" s="164">
        <f t="shared" si="5"/>
        <v>-1507.6800000000003</v>
      </c>
      <c r="R26" s="164">
        <f t="shared" si="6"/>
        <v>-1781.6599999999999</v>
      </c>
      <c r="S26" s="164">
        <f t="shared" si="7"/>
        <v>-2055.6400000000003</v>
      </c>
      <c r="T26" s="165" t="s">
        <v>448</v>
      </c>
      <c r="U26" s="442" t="str">
        <f>Inventory!D18</f>
        <v>CULTURE DAYTONA</v>
      </c>
      <c r="V26" s="166">
        <v>180</v>
      </c>
      <c r="W26" s="166">
        <v>324</v>
      </c>
      <c r="X26" s="166">
        <v>504</v>
      </c>
      <c r="Y26" s="166">
        <v>432</v>
      </c>
      <c r="Z26" s="166">
        <v>216</v>
      </c>
      <c r="AA26" s="166">
        <v>144</v>
      </c>
      <c r="AB26" s="167">
        <f t="shared" si="8"/>
        <v>1800</v>
      </c>
      <c r="AC26" s="514">
        <v>45852</v>
      </c>
      <c r="AD26" s="190"/>
      <c r="AE26" s="190"/>
      <c r="AF26" s="127"/>
      <c r="AG26" s="196">
        <f>'Tour Dates'!A24</f>
        <v>45876</v>
      </c>
      <c r="AH26" s="156" t="str">
        <f>'Tour Dates'!B24</f>
        <v>Denver</v>
      </c>
      <c r="AI26" s="156" t="str">
        <f>'Tour Dates'!C24</f>
        <v>CO</v>
      </c>
      <c r="AJ26" s="156" t="str">
        <f>'Tour Dates'!D24</f>
        <v>Ball Arena</v>
      </c>
      <c r="AK26" s="125">
        <v>10511</v>
      </c>
      <c r="AL26" s="125">
        <v>7861</v>
      </c>
      <c r="AM26" s="125">
        <v>8500</v>
      </c>
      <c r="AN26" s="118"/>
      <c r="AO26" s="178">
        <v>32</v>
      </c>
      <c r="AP26" s="178">
        <f t="shared" si="3"/>
        <v>272000</v>
      </c>
    </row>
    <row r="27" spans="1:42" ht="20.25" customHeight="1" x14ac:dyDescent="0.25">
      <c r="A27" s="156" t="str">
        <f>Inventory!B19</f>
        <v>GHOSRX203738BL</v>
      </c>
      <c r="B27" s="156" t="str">
        <f>Inventory!C19</f>
        <v>OILWASHED NAVY BLUE T COME TOGETHER</v>
      </c>
      <c r="C27" s="168">
        <v>0.02</v>
      </c>
      <c r="D27" s="187">
        <v>60</v>
      </c>
      <c r="E27" s="158">
        <f>E12/D27*C27</f>
        <v>2054.85</v>
      </c>
      <c r="F27" s="158">
        <f>F12/D27*C27</f>
        <v>2191.84</v>
      </c>
      <c r="G27" s="158">
        <f>G12/D27*C27</f>
        <v>2328.83</v>
      </c>
      <c r="H27" s="158">
        <f>H12/D27*C27</f>
        <v>2465.8200000000002</v>
      </c>
      <c r="I27" s="159">
        <v>603</v>
      </c>
      <c r="J27" s="160">
        <v>0</v>
      </c>
      <c r="K27" s="161">
        <v>0</v>
      </c>
      <c r="L27" s="177">
        <v>0</v>
      </c>
      <c r="M27" s="194">
        <v>0</v>
      </c>
      <c r="N27" s="162">
        <v>0</v>
      </c>
      <c r="O27" s="163">
        <v>720</v>
      </c>
      <c r="P27" s="164">
        <f t="shared" si="9"/>
        <v>-731.84999999999991</v>
      </c>
      <c r="Q27" s="164">
        <f t="shared" si="5"/>
        <v>-868.84000000000015</v>
      </c>
      <c r="R27" s="164">
        <f t="shared" si="6"/>
        <v>-1005.8299999999999</v>
      </c>
      <c r="S27" s="164">
        <f t="shared" si="7"/>
        <v>-1142.8200000000002</v>
      </c>
      <c r="T27" s="165" t="s">
        <v>486</v>
      </c>
      <c r="U27" s="442" t="str">
        <f>Inventory!D19</f>
        <v>CULTURE DAYTONA</v>
      </c>
      <c r="V27" s="166">
        <v>72</v>
      </c>
      <c r="W27" s="166">
        <v>144</v>
      </c>
      <c r="X27" s="166">
        <v>216</v>
      </c>
      <c r="Y27" s="166">
        <v>180</v>
      </c>
      <c r="Z27" s="166">
        <v>72</v>
      </c>
      <c r="AA27" s="166">
        <v>36</v>
      </c>
      <c r="AB27" s="167">
        <f t="shared" si="8"/>
        <v>720</v>
      </c>
      <c r="AC27" s="514">
        <v>45852</v>
      </c>
      <c r="AD27" s="190"/>
      <c r="AE27" s="190"/>
      <c r="AF27" s="127"/>
      <c r="AG27" s="196">
        <f>'Tour Dates'!A25</f>
        <v>45878</v>
      </c>
      <c r="AH27" s="156" t="str">
        <f>'Tour Dates'!B25</f>
        <v>Las Vegas</v>
      </c>
      <c r="AI27" s="156" t="str">
        <f>'Tour Dates'!C25</f>
        <v>NV</v>
      </c>
      <c r="AJ27" s="156" t="str">
        <f>'Tour Dates'!D25</f>
        <v>MGM Grand Garden Arena</v>
      </c>
      <c r="AK27" s="125">
        <v>9678</v>
      </c>
      <c r="AL27" s="125">
        <v>8863</v>
      </c>
      <c r="AM27" s="125">
        <v>9500</v>
      </c>
      <c r="AN27" s="118"/>
      <c r="AO27" s="178">
        <v>32</v>
      </c>
      <c r="AP27" s="178">
        <f t="shared" si="3"/>
        <v>304000</v>
      </c>
    </row>
    <row r="28" spans="1:42" ht="20.25" customHeight="1" x14ac:dyDescent="0.25">
      <c r="A28" s="156" t="str">
        <f>Inventory!B20</f>
        <v>GHOSRX203570RD</v>
      </c>
      <c r="B28" s="156" t="str">
        <f>Inventory!C20</f>
        <v>SHORTS RED/WHITE LOGO</v>
      </c>
      <c r="C28" s="168">
        <v>0</v>
      </c>
      <c r="D28" s="187">
        <v>45</v>
      </c>
      <c r="E28" s="158">
        <f>E12/D28*C28</f>
        <v>0</v>
      </c>
      <c r="F28" s="158">
        <f>F12/D28*C28</f>
        <v>0</v>
      </c>
      <c r="G28" s="158">
        <f>G12/D28*C28</f>
        <v>0</v>
      </c>
      <c r="H28" s="158">
        <f>H12/D28*C28</f>
        <v>0</v>
      </c>
      <c r="I28" s="159">
        <v>0</v>
      </c>
      <c r="J28" s="160">
        <v>0</v>
      </c>
      <c r="K28" s="161">
        <v>0</v>
      </c>
      <c r="L28" s="177">
        <v>0</v>
      </c>
      <c r="M28" s="194">
        <v>0</v>
      </c>
      <c r="N28" s="162">
        <v>0</v>
      </c>
      <c r="O28" s="163">
        <v>0</v>
      </c>
      <c r="P28" s="164">
        <f t="shared" si="9"/>
        <v>0</v>
      </c>
      <c r="Q28" s="164">
        <f t="shared" si="5"/>
        <v>0</v>
      </c>
      <c r="R28" s="164">
        <f t="shared" si="6"/>
        <v>0</v>
      </c>
      <c r="S28" s="164">
        <f t="shared" si="7"/>
        <v>0</v>
      </c>
      <c r="T28" s="165" t="s">
        <v>489</v>
      </c>
      <c r="U28" s="442" t="str">
        <f>Inventory!D20</f>
        <v>CULTURE</v>
      </c>
      <c r="V28" s="166"/>
      <c r="W28" s="166"/>
      <c r="X28" s="166"/>
      <c r="Y28" s="166"/>
      <c r="Z28" s="166"/>
      <c r="AA28" s="166"/>
      <c r="AB28" s="167">
        <f t="shared" si="8"/>
        <v>0</v>
      </c>
      <c r="AC28" s="514"/>
      <c r="AD28" s="190"/>
      <c r="AE28" s="190"/>
      <c r="AF28" s="127"/>
      <c r="AG28" s="196" t="str">
        <f>'Tour Dates'!A26</f>
        <v>8/10/2025</v>
      </c>
      <c r="AH28" s="156" t="str">
        <f>'Tour Dates'!B26</f>
        <v>San Diego</v>
      </c>
      <c r="AI28" s="156" t="str">
        <f>'Tour Dates'!C26</f>
        <v>CA</v>
      </c>
      <c r="AJ28" s="156" t="str">
        <f>'Tour Dates'!D26</f>
        <v>Viejas Arena</v>
      </c>
      <c r="AK28" s="125">
        <v>7758</v>
      </c>
      <c r="AL28" s="125">
        <v>7755</v>
      </c>
      <c r="AM28" s="125">
        <v>8500</v>
      </c>
      <c r="AN28" s="126"/>
      <c r="AO28" s="178">
        <v>32</v>
      </c>
      <c r="AP28" s="178">
        <f t="shared" si="3"/>
        <v>272000</v>
      </c>
    </row>
    <row r="29" spans="1:42" ht="20.25" customHeight="1" x14ac:dyDescent="0.25">
      <c r="A29" s="156" t="str">
        <f>Inventory!B21</f>
        <v>GHOSRX203800BK</v>
      </c>
      <c r="B29" s="156" t="str">
        <f>Inventory!C21</f>
        <v>EVENT T TAMPA</v>
      </c>
      <c r="C29" s="168">
        <v>0</v>
      </c>
      <c r="D29" s="187">
        <v>50</v>
      </c>
      <c r="E29" s="158">
        <f>E12/D29*C29</f>
        <v>0</v>
      </c>
      <c r="F29" s="158">
        <f>F12/D29*C29</f>
        <v>0</v>
      </c>
      <c r="G29" s="158">
        <f>G12/D29*C29</f>
        <v>0</v>
      </c>
      <c r="H29" s="158">
        <f>H12/D29*C29</f>
        <v>0</v>
      </c>
      <c r="I29" s="159">
        <v>0</v>
      </c>
      <c r="J29" s="160">
        <v>0</v>
      </c>
      <c r="K29" s="161">
        <v>0</v>
      </c>
      <c r="L29" s="177">
        <v>0</v>
      </c>
      <c r="M29" s="194">
        <v>0</v>
      </c>
      <c r="N29" s="162">
        <v>0</v>
      </c>
      <c r="O29" s="163">
        <v>720</v>
      </c>
      <c r="P29" s="164">
        <f t="shared" si="9"/>
        <v>720</v>
      </c>
      <c r="Q29" s="164">
        <f t="shared" si="5"/>
        <v>720</v>
      </c>
      <c r="R29" s="164">
        <f t="shared" si="6"/>
        <v>720</v>
      </c>
      <c r="S29" s="164">
        <f t="shared" si="7"/>
        <v>720</v>
      </c>
      <c r="T29" s="165" t="s">
        <v>523</v>
      </c>
      <c r="U29" s="442" t="str">
        <f>Inventory!D21</f>
        <v>CULTURE DAYTONA</v>
      </c>
      <c r="V29" s="166">
        <v>72</v>
      </c>
      <c r="W29" s="166">
        <v>144</v>
      </c>
      <c r="X29" s="166">
        <v>216</v>
      </c>
      <c r="Y29" s="166">
        <v>180</v>
      </c>
      <c r="Z29" s="166">
        <v>108</v>
      </c>
      <c r="AA29" s="166">
        <v>72</v>
      </c>
      <c r="AB29" s="167">
        <f t="shared" si="8"/>
        <v>792</v>
      </c>
      <c r="AC29" s="514">
        <v>45850</v>
      </c>
      <c r="AD29" s="190"/>
      <c r="AE29" s="190"/>
      <c r="AF29" s="127"/>
      <c r="AG29" s="196" t="str">
        <f>'Tour Dates'!A27</f>
        <v>8/11/2025</v>
      </c>
      <c r="AH29" s="156" t="str">
        <f>'Tour Dates'!B27</f>
        <v>Phoenix</v>
      </c>
      <c r="AI29" s="156" t="str">
        <f>'Tour Dates'!C27</f>
        <v>AZ</v>
      </c>
      <c r="AJ29" s="156" t="str">
        <f>'Tour Dates'!D27</f>
        <v>Footprint Center</v>
      </c>
      <c r="AK29" s="125">
        <v>10625</v>
      </c>
      <c r="AL29" s="125">
        <v>8363</v>
      </c>
      <c r="AM29" s="125">
        <v>9000</v>
      </c>
      <c r="AN29" s="126"/>
      <c r="AO29" s="178">
        <v>32</v>
      </c>
      <c r="AP29" s="178">
        <f t="shared" si="3"/>
        <v>288000</v>
      </c>
    </row>
    <row r="30" spans="1:42" ht="20.25" customHeight="1" x14ac:dyDescent="0.25">
      <c r="A30" s="156" t="str">
        <f>Inventory!B22</f>
        <v>GHOSRX203799BK</v>
      </c>
      <c r="B30" s="156" t="str">
        <f>Inventory!C22</f>
        <v>EVENT T PHILLY</v>
      </c>
      <c r="C30" s="168">
        <v>0</v>
      </c>
      <c r="D30" s="187">
        <v>50</v>
      </c>
      <c r="E30" s="158">
        <f>E12/D30*C30</f>
        <v>0</v>
      </c>
      <c r="F30" s="158">
        <f>F12/D30*C30</f>
        <v>0</v>
      </c>
      <c r="G30" s="158">
        <f>G12/D30*C30</f>
        <v>0</v>
      </c>
      <c r="H30" s="158">
        <f>H12/D30*C30</f>
        <v>0</v>
      </c>
      <c r="I30" s="159">
        <v>0</v>
      </c>
      <c r="J30" s="160">
        <v>0</v>
      </c>
      <c r="K30" s="161">
        <v>0</v>
      </c>
      <c r="L30" s="177">
        <v>0</v>
      </c>
      <c r="M30" s="194">
        <v>0</v>
      </c>
      <c r="N30" s="162">
        <v>0</v>
      </c>
      <c r="O30" s="163">
        <v>0</v>
      </c>
      <c r="P30" s="164">
        <f t="shared" si="9"/>
        <v>0</v>
      </c>
      <c r="Q30" s="164">
        <f t="shared" si="5"/>
        <v>0</v>
      </c>
      <c r="R30" s="164">
        <f t="shared" si="6"/>
        <v>0</v>
      </c>
      <c r="S30" s="164">
        <f t="shared" si="7"/>
        <v>0</v>
      </c>
      <c r="T30" s="165"/>
      <c r="U30" s="442" t="str">
        <f>Inventory!D22</f>
        <v>CULTURE</v>
      </c>
      <c r="V30" s="166"/>
      <c r="W30" s="166"/>
      <c r="X30" s="166"/>
      <c r="Y30" s="166"/>
      <c r="Z30" s="166"/>
      <c r="AA30" s="166"/>
      <c r="AB30" s="167">
        <f t="shared" si="8"/>
        <v>0</v>
      </c>
      <c r="AC30" s="166"/>
      <c r="AD30" s="190"/>
      <c r="AE30" s="190"/>
      <c r="AF30" s="127"/>
      <c r="AG30" s="196" t="str">
        <f>'Tour Dates'!A28</f>
        <v>8/14/2025</v>
      </c>
      <c r="AH30" s="156" t="str">
        <f>'Tour Dates'!B28</f>
        <v>Austin</v>
      </c>
      <c r="AI30" s="156" t="str">
        <f>'Tour Dates'!C28</f>
        <v>TX</v>
      </c>
      <c r="AJ30" s="156" t="str">
        <f>'Tour Dates'!D28</f>
        <v>Moody Center</v>
      </c>
      <c r="AK30" s="125">
        <v>9196</v>
      </c>
      <c r="AL30" s="125">
        <v>6675</v>
      </c>
      <c r="AM30" s="125">
        <v>7500</v>
      </c>
      <c r="AN30" s="126"/>
      <c r="AO30" s="178">
        <v>38</v>
      </c>
      <c r="AP30" s="178">
        <f t="shared" si="3"/>
        <v>285000</v>
      </c>
    </row>
    <row r="31" spans="1:42" ht="20.25" customHeight="1" x14ac:dyDescent="0.25">
      <c r="A31" s="156" t="str">
        <f>Inventory!B23</f>
        <v>GHOSRX203798BK</v>
      </c>
      <c r="B31" s="156" t="str">
        <f>Inventory!C23</f>
        <v>EVENT T BOSTON</v>
      </c>
      <c r="C31" s="168">
        <v>0</v>
      </c>
      <c r="D31" s="187">
        <v>50</v>
      </c>
      <c r="E31" s="158">
        <f>E12/D31*C31</f>
        <v>0</v>
      </c>
      <c r="F31" s="158">
        <f>F12/D31*C31</f>
        <v>0</v>
      </c>
      <c r="G31" s="158">
        <f>G12/D31*C31</f>
        <v>0</v>
      </c>
      <c r="H31" s="158">
        <f>H12/D31*C31</f>
        <v>0</v>
      </c>
      <c r="I31" s="159">
        <v>0</v>
      </c>
      <c r="J31" s="160">
        <v>0</v>
      </c>
      <c r="K31" s="161">
        <v>0</v>
      </c>
      <c r="L31" s="177">
        <v>0</v>
      </c>
      <c r="M31" s="194">
        <v>0</v>
      </c>
      <c r="N31" s="162">
        <v>0</v>
      </c>
      <c r="O31" s="163">
        <v>0</v>
      </c>
      <c r="P31" s="164">
        <f t="shared" si="9"/>
        <v>0</v>
      </c>
      <c r="Q31" s="164">
        <f t="shared" si="5"/>
        <v>0</v>
      </c>
      <c r="R31" s="164">
        <f t="shared" si="6"/>
        <v>0</v>
      </c>
      <c r="S31" s="164">
        <f t="shared" si="7"/>
        <v>0</v>
      </c>
      <c r="T31" s="165"/>
      <c r="U31" s="442" t="str">
        <f>Inventory!D23</f>
        <v>CULTURE</v>
      </c>
      <c r="V31" s="166"/>
      <c r="W31" s="166"/>
      <c r="X31" s="166"/>
      <c r="Y31" s="166"/>
      <c r="Z31" s="166"/>
      <c r="AA31" s="166"/>
      <c r="AB31" s="167">
        <f t="shared" si="8"/>
        <v>0</v>
      </c>
      <c r="AC31" s="166"/>
      <c r="AD31" s="190"/>
      <c r="AE31" s="190"/>
      <c r="AF31" s="127"/>
      <c r="AG31" s="196" t="str">
        <f>'Tour Dates'!A29</f>
        <v>8/15/2025</v>
      </c>
      <c r="AH31" s="156" t="str">
        <f>'Tour Dates'!B29</f>
        <v>Fort Worth</v>
      </c>
      <c r="AI31" s="156" t="str">
        <f>'Tour Dates'!C29</f>
        <v>TX</v>
      </c>
      <c r="AJ31" s="156" t="str">
        <f>'Tour Dates'!D29</f>
        <v>Dickies Arena</v>
      </c>
      <c r="AK31" s="125">
        <v>10268</v>
      </c>
      <c r="AL31" s="125">
        <v>8620</v>
      </c>
      <c r="AM31" s="125">
        <v>9500</v>
      </c>
      <c r="AN31" s="126"/>
      <c r="AO31" s="178">
        <v>38</v>
      </c>
      <c r="AP31" s="178">
        <f t="shared" si="3"/>
        <v>361000</v>
      </c>
    </row>
    <row r="32" spans="1:42" ht="20.25" customHeight="1" x14ac:dyDescent="0.25">
      <c r="A32" s="156" t="str">
        <f>Inventory!B24</f>
        <v>GHOSRX203801BK</v>
      </c>
      <c r="B32" s="156" t="str">
        <f>Inventory!C24</f>
        <v>EVENT T NEW YORK</v>
      </c>
      <c r="C32" s="168">
        <v>0</v>
      </c>
      <c r="D32" s="187">
        <v>50</v>
      </c>
      <c r="E32" s="158">
        <f>E12/D32*C32</f>
        <v>0</v>
      </c>
      <c r="F32" s="158">
        <f>F12/D32*C32</f>
        <v>0</v>
      </c>
      <c r="G32" s="158">
        <f>G12/D32*C32</f>
        <v>0</v>
      </c>
      <c r="H32" s="158">
        <f>H12/D32*C32</f>
        <v>0</v>
      </c>
      <c r="I32" s="159">
        <v>0</v>
      </c>
      <c r="J32" s="160">
        <v>0</v>
      </c>
      <c r="K32" s="161">
        <v>0</v>
      </c>
      <c r="L32" s="177">
        <v>0</v>
      </c>
      <c r="M32" s="194">
        <v>0</v>
      </c>
      <c r="N32" s="162">
        <v>0</v>
      </c>
      <c r="O32" s="163">
        <v>0</v>
      </c>
      <c r="P32" s="164">
        <f t="shared" si="9"/>
        <v>0</v>
      </c>
      <c r="Q32" s="164">
        <f t="shared" si="5"/>
        <v>0</v>
      </c>
      <c r="R32" s="164">
        <f t="shared" si="6"/>
        <v>0</v>
      </c>
      <c r="S32" s="164">
        <f t="shared" si="7"/>
        <v>0</v>
      </c>
      <c r="T32" s="165"/>
      <c r="U32" s="442" t="str">
        <f>Inventory!D24</f>
        <v>CULTURE</v>
      </c>
      <c r="V32" s="166"/>
      <c r="W32" s="166"/>
      <c r="X32" s="166"/>
      <c r="Y32" s="166"/>
      <c r="Z32" s="166"/>
      <c r="AA32" s="166"/>
      <c r="AB32" s="167">
        <f t="shared" si="8"/>
        <v>0</v>
      </c>
      <c r="AC32" s="166"/>
      <c r="AD32" s="190"/>
      <c r="AE32" s="190"/>
      <c r="AF32" s="127"/>
      <c r="AG32" s="196" t="str">
        <f>'Tour Dates'!A30</f>
        <v>8/16/2025</v>
      </c>
      <c r="AH32" s="156" t="str">
        <f>'Tour Dates'!B30</f>
        <v>Houston</v>
      </c>
      <c r="AI32" s="156" t="str">
        <f>'Tour Dates'!C30</f>
        <v>TX</v>
      </c>
      <c r="AJ32" s="156" t="str">
        <f>'Tour Dates'!D30</f>
        <v>Toyota Center</v>
      </c>
      <c r="AK32" s="125">
        <v>9922</v>
      </c>
      <c r="AL32" s="125">
        <v>5922</v>
      </c>
      <c r="AM32" s="125">
        <v>7500</v>
      </c>
      <c r="AN32" s="126"/>
      <c r="AO32" s="178">
        <v>38</v>
      </c>
      <c r="AP32" s="178">
        <f t="shared" si="3"/>
        <v>285000</v>
      </c>
    </row>
    <row r="33" spans="1:42" ht="20.25" customHeight="1" x14ac:dyDescent="0.25">
      <c r="A33" s="156" t="str">
        <f>Inventory!B25</f>
        <v>GHOSRX203822BK</v>
      </c>
      <c r="B33" s="156" t="str">
        <f>Inventory!C25</f>
        <v>EVENT T CHICAGO</v>
      </c>
      <c r="C33" s="168">
        <v>0</v>
      </c>
      <c r="D33" s="187">
        <v>50</v>
      </c>
      <c r="E33" s="158">
        <f>E12/D33*C33</f>
        <v>0</v>
      </c>
      <c r="F33" s="158">
        <f>F12/D33*C33</f>
        <v>0</v>
      </c>
      <c r="G33" s="158">
        <f>G12/D33*C33</f>
        <v>0</v>
      </c>
      <c r="H33" s="158">
        <f>H12/D33*C33</f>
        <v>0</v>
      </c>
      <c r="I33" s="159">
        <v>0</v>
      </c>
      <c r="J33" s="160">
        <v>0</v>
      </c>
      <c r="K33" s="161">
        <v>0</v>
      </c>
      <c r="L33" s="177">
        <v>0</v>
      </c>
      <c r="M33" s="194">
        <v>0</v>
      </c>
      <c r="N33" s="162">
        <v>0</v>
      </c>
      <c r="O33" s="163">
        <v>0</v>
      </c>
      <c r="P33" s="164">
        <f t="shared" si="9"/>
        <v>0</v>
      </c>
      <c r="Q33" s="164">
        <f t="shared" si="5"/>
        <v>0</v>
      </c>
      <c r="R33" s="164">
        <f t="shared" si="6"/>
        <v>0</v>
      </c>
      <c r="S33" s="164">
        <f t="shared" si="7"/>
        <v>0</v>
      </c>
      <c r="T33" s="165"/>
      <c r="U33" s="442" t="str">
        <f>Inventory!D25</f>
        <v>CULTURE</v>
      </c>
      <c r="V33" s="166"/>
      <c r="W33" s="166"/>
      <c r="X33" s="166"/>
      <c r="Y33" s="166"/>
      <c r="Z33" s="166"/>
      <c r="AA33" s="166"/>
      <c r="AB33" s="167">
        <f t="shared" si="8"/>
        <v>0</v>
      </c>
      <c r="AC33" s="166"/>
      <c r="AD33" s="190"/>
      <c r="AE33" s="190"/>
      <c r="AF33" s="127"/>
      <c r="AG33" s="147"/>
      <c r="AH33" s="124"/>
      <c r="AI33" s="124"/>
      <c r="AJ33" s="124"/>
      <c r="AK33" s="171">
        <f>SUM(AK6:AK32)</f>
        <v>236031</v>
      </c>
      <c r="AL33" s="171">
        <f>SUM(AL6:AL32)</f>
        <v>190030</v>
      </c>
      <c r="AM33" s="171">
        <f>SUM(AM6:AM32)</f>
        <v>205485</v>
      </c>
      <c r="AN33" s="126"/>
      <c r="AO33" s="179">
        <f>AP33/AM33</f>
        <v>32.973307054042877</v>
      </c>
      <c r="AP33" s="179">
        <f>SUM(AP6:AP32)</f>
        <v>6775520</v>
      </c>
    </row>
    <row r="34" spans="1:42" ht="20.25" customHeight="1" x14ac:dyDescent="0.25">
      <c r="A34" s="156">
        <f>Inventory!B26</f>
        <v>0</v>
      </c>
      <c r="B34" s="156">
        <f>Inventory!C26</f>
        <v>0</v>
      </c>
      <c r="C34" s="168">
        <v>0</v>
      </c>
      <c r="D34" s="187">
        <v>1</v>
      </c>
      <c r="E34" s="158">
        <f>E12/D34*C34</f>
        <v>0</v>
      </c>
      <c r="F34" s="158">
        <f>F12/D34*C34</f>
        <v>0</v>
      </c>
      <c r="G34" s="158">
        <f>G12/D34*C34</f>
        <v>0</v>
      </c>
      <c r="H34" s="158">
        <f>H12/D34*C34</f>
        <v>0</v>
      </c>
      <c r="I34" s="159">
        <v>0</v>
      </c>
      <c r="J34" s="160">
        <v>0</v>
      </c>
      <c r="K34" s="161">
        <v>0</v>
      </c>
      <c r="L34" s="177">
        <v>0</v>
      </c>
      <c r="M34" s="194">
        <v>0</v>
      </c>
      <c r="N34" s="162">
        <v>0</v>
      </c>
      <c r="O34" s="163">
        <v>0</v>
      </c>
      <c r="P34" s="164">
        <f t="shared" si="9"/>
        <v>0</v>
      </c>
      <c r="Q34" s="164">
        <f t="shared" si="5"/>
        <v>0</v>
      </c>
      <c r="R34" s="164">
        <f t="shared" si="6"/>
        <v>0</v>
      </c>
      <c r="S34" s="164">
        <f t="shared" si="7"/>
        <v>0</v>
      </c>
      <c r="T34" s="165"/>
      <c r="U34" s="442">
        <f>Inventory!D26</f>
        <v>0</v>
      </c>
      <c r="V34" s="166"/>
      <c r="W34" s="166"/>
      <c r="X34" s="166"/>
      <c r="Y34" s="166"/>
      <c r="Z34" s="166"/>
      <c r="AA34" s="166"/>
      <c r="AB34" s="167">
        <f t="shared" si="8"/>
        <v>0</v>
      </c>
      <c r="AC34" s="166"/>
      <c r="AD34" s="190"/>
      <c r="AE34" s="190"/>
      <c r="AF34" s="127"/>
      <c r="AG34" s="147"/>
      <c r="AH34" s="124"/>
      <c r="AI34" s="124"/>
      <c r="AJ34" s="124"/>
      <c r="AK34" s="124"/>
      <c r="AL34" s="448">
        <f>AL33/AK33</f>
        <v>0.8051061089433168</v>
      </c>
      <c r="AM34" s="449">
        <f>AM33/AK33</f>
        <v>0.87058479606492367</v>
      </c>
      <c r="AN34" s="124"/>
      <c r="AO34" s="154"/>
      <c r="AP34" s="155"/>
    </row>
    <row r="35" spans="1:42" ht="20.25" customHeight="1" x14ac:dyDescent="0.25">
      <c r="A35" s="156">
        <f>Inventory!B27</f>
        <v>0</v>
      </c>
      <c r="B35" s="156">
        <f>Inventory!C27</f>
        <v>0</v>
      </c>
      <c r="C35" s="168">
        <v>0</v>
      </c>
      <c r="D35" s="187">
        <v>1</v>
      </c>
      <c r="E35" s="158">
        <f>E12/D35*C35</f>
        <v>0</v>
      </c>
      <c r="F35" s="158">
        <f>F12/D35*C35</f>
        <v>0</v>
      </c>
      <c r="G35" s="158">
        <f>G12/D35*C35</f>
        <v>0</v>
      </c>
      <c r="H35" s="158">
        <f>H12/D35*C35</f>
        <v>0</v>
      </c>
      <c r="I35" s="159">
        <v>0</v>
      </c>
      <c r="J35" s="160">
        <v>0</v>
      </c>
      <c r="K35" s="161">
        <v>0</v>
      </c>
      <c r="L35" s="177">
        <v>0</v>
      </c>
      <c r="M35" s="194">
        <v>0</v>
      </c>
      <c r="N35" s="162">
        <v>0</v>
      </c>
      <c r="O35" s="163">
        <v>0</v>
      </c>
      <c r="P35" s="164">
        <f t="shared" si="9"/>
        <v>0</v>
      </c>
      <c r="Q35" s="164">
        <f t="shared" si="5"/>
        <v>0</v>
      </c>
      <c r="R35" s="164">
        <f t="shared" si="6"/>
        <v>0</v>
      </c>
      <c r="S35" s="164">
        <f t="shared" si="7"/>
        <v>0</v>
      </c>
      <c r="T35" s="165"/>
      <c r="U35" s="442">
        <f>Inventory!D27</f>
        <v>0</v>
      </c>
      <c r="V35" s="166"/>
      <c r="W35" s="166"/>
      <c r="X35" s="166"/>
      <c r="Y35" s="166"/>
      <c r="Z35" s="166"/>
      <c r="AA35" s="166"/>
      <c r="AB35" s="167">
        <f t="shared" si="8"/>
        <v>0</v>
      </c>
      <c r="AC35" s="166"/>
      <c r="AD35" s="190"/>
      <c r="AE35" s="190"/>
      <c r="AF35" s="127"/>
      <c r="AG35" s="147"/>
      <c r="AH35" s="124"/>
      <c r="AI35" s="124"/>
      <c r="AJ35" s="124"/>
      <c r="AK35" s="124"/>
      <c r="AL35" s="124"/>
      <c r="AM35" s="124"/>
      <c r="AN35" s="124"/>
      <c r="AO35" s="154"/>
      <c r="AP35" s="155"/>
    </row>
    <row r="36" spans="1:42" ht="20.25" customHeight="1" x14ac:dyDescent="0.25">
      <c r="A36" s="156" t="str">
        <f>Inventory!B28</f>
        <v>GHOSNS103665BK</v>
      </c>
      <c r="B36" s="156" t="str">
        <f>Inventory!C28</f>
        <v>HAT SATANIC PANIC</v>
      </c>
      <c r="C36" s="168">
        <v>0.01</v>
      </c>
      <c r="D36" s="187">
        <v>35</v>
      </c>
      <c r="E36" s="158">
        <f>E12/D36*C36</f>
        <v>1761.3</v>
      </c>
      <c r="F36" s="169">
        <f>F12/D36*C36</f>
        <v>1878.72</v>
      </c>
      <c r="G36" s="158">
        <f>G12/D36*C36</f>
        <v>1996.14</v>
      </c>
      <c r="H36" s="158">
        <f>H12/D36*C36</f>
        <v>2113.56</v>
      </c>
      <c r="I36" s="159">
        <v>1082</v>
      </c>
      <c r="J36" s="160">
        <v>0</v>
      </c>
      <c r="K36" s="161">
        <v>0</v>
      </c>
      <c r="L36" s="177">
        <v>0</v>
      </c>
      <c r="M36" s="194">
        <v>0</v>
      </c>
      <c r="N36" s="162">
        <v>0</v>
      </c>
      <c r="O36" s="163">
        <v>0</v>
      </c>
      <c r="P36" s="164">
        <f t="shared" si="9"/>
        <v>-679.3</v>
      </c>
      <c r="Q36" s="164">
        <f t="shared" si="5"/>
        <v>-796.72</v>
      </c>
      <c r="R36" s="164">
        <f t="shared" si="6"/>
        <v>-914.1400000000001</v>
      </c>
      <c r="S36" s="164">
        <f t="shared" si="7"/>
        <v>-1031.56</v>
      </c>
      <c r="T36" s="165"/>
      <c r="U36" s="442" t="str">
        <f>Inventory!D28</f>
        <v>WELLSUCCEED</v>
      </c>
      <c r="V36" s="166"/>
      <c r="W36" s="166"/>
      <c r="X36" s="166"/>
      <c r="Y36" s="166"/>
      <c r="Z36" s="166"/>
      <c r="AA36" s="166"/>
      <c r="AB36" s="167">
        <f t="shared" si="8"/>
        <v>0</v>
      </c>
      <c r="AC36" s="166"/>
      <c r="AD36" s="190"/>
      <c r="AE36" s="190"/>
      <c r="AF36" s="127"/>
      <c r="AG36" s="147"/>
      <c r="AH36" s="124"/>
      <c r="AI36" s="124"/>
      <c r="AJ36" s="124"/>
      <c r="AK36" s="124"/>
      <c r="AL36" s="124"/>
      <c r="AM36" s="124"/>
      <c r="AN36" s="124"/>
      <c r="AO36" s="154"/>
      <c r="AP36" s="155"/>
    </row>
    <row r="37" spans="1:42" ht="20.25" customHeight="1" x14ac:dyDescent="0.25">
      <c r="A37" s="156" t="str">
        <f>Inventory!B29</f>
        <v>GHOSNS903309GR</v>
      </c>
      <c r="B37" s="156" t="str">
        <f>Inventory!C29</f>
        <v>MASK BURNT GHOUL</v>
      </c>
      <c r="C37" s="168">
        <v>0.02</v>
      </c>
      <c r="D37" s="187">
        <v>40</v>
      </c>
      <c r="E37" s="158">
        <f>E12/D37*C37</f>
        <v>3082.2750000000001</v>
      </c>
      <c r="F37" s="158">
        <f>F12/D37*C37</f>
        <v>3287.76</v>
      </c>
      <c r="G37" s="158">
        <f>G12/D37*C37</f>
        <v>3493.2449999999999</v>
      </c>
      <c r="H37" s="158">
        <f>H12/D37*C37</f>
        <v>3698.73</v>
      </c>
      <c r="I37" s="159">
        <v>3930</v>
      </c>
      <c r="J37" s="160">
        <v>0</v>
      </c>
      <c r="K37" s="161">
        <v>0</v>
      </c>
      <c r="L37" s="177">
        <v>0</v>
      </c>
      <c r="M37" s="194">
        <v>0</v>
      </c>
      <c r="N37" s="162">
        <v>0</v>
      </c>
      <c r="O37" s="163">
        <v>0</v>
      </c>
      <c r="P37" s="164">
        <f t="shared" si="9"/>
        <v>847.72499999999991</v>
      </c>
      <c r="Q37" s="164">
        <f t="shared" si="5"/>
        <v>642.23999999999978</v>
      </c>
      <c r="R37" s="164">
        <f t="shared" si="6"/>
        <v>436.75500000000011</v>
      </c>
      <c r="S37" s="164">
        <f t="shared" si="7"/>
        <v>231.26999999999998</v>
      </c>
      <c r="T37" s="165" t="s">
        <v>378</v>
      </c>
      <c r="U37" s="442" t="str">
        <f>Inventory!D29</f>
        <v>FARSTAR</v>
      </c>
      <c r="V37" s="166"/>
      <c r="W37" s="166"/>
      <c r="X37" s="166"/>
      <c r="Y37" s="166"/>
      <c r="Z37" s="166"/>
      <c r="AA37" s="166"/>
      <c r="AB37" s="167">
        <v>0</v>
      </c>
      <c r="AC37" s="514"/>
      <c r="AD37" s="190"/>
      <c r="AE37" s="190"/>
      <c r="AF37" s="127"/>
      <c r="AG37" s="147"/>
      <c r="AH37" s="124"/>
      <c r="AI37" s="124"/>
      <c r="AJ37" s="124"/>
      <c r="AK37" s="124"/>
      <c r="AL37" s="124"/>
      <c r="AM37" s="124"/>
      <c r="AN37" s="124"/>
      <c r="AO37" s="154"/>
      <c r="AP37" s="155"/>
    </row>
    <row r="38" spans="1:42" ht="20.25" customHeight="1" x14ac:dyDescent="0.25">
      <c r="A38" s="156" t="str">
        <f>Inventory!B30</f>
        <v>GHOSNS903279OT</v>
      </c>
      <c r="B38" s="156" t="str">
        <f>Inventory!C30</f>
        <v>PLUSHIE FRATER IMPERATOR</v>
      </c>
      <c r="C38" s="168">
        <v>7.0000000000000007E-2</v>
      </c>
      <c r="D38" s="187">
        <v>50</v>
      </c>
      <c r="E38" s="158">
        <f>E12/D38*C38</f>
        <v>8630.3700000000008</v>
      </c>
      <c r="F38" s="158">
        <f>F12/D38*C38</f>
        <v>9205.728000000001</v>
      </c>
      <c r="G38" s="158">
        <f>G12/D38*C38</f>
        <v>9781.0859999999993</v>
      </c>
      <c r="H38" s="158">
        <f>H12/D38*C38</f>
        <v>10356.444000000001</v>
      </c>
      <c r="I38" s="159">
        <v>3733</v>
      </c>
      <c r="J38" s="160">
        <v>0</v>
      </c>
      <c r="K38" s="161">
        <v>0</v>
      </c>
      <c r="L38" s="177">
        <v>0</v>
      </c>
      <c r="M38" s="194">
        <v>0</v>
      </c>
      <c r="N38" s="162">
        <v>11880</v>
      </c>
      <c r="O38" s="163">
        <v>0</v>
      </c>
      <c r="P38" s="164">
        <f t="shared" si="9"/>
        <v>6982.6299999999992</v>
      </c>
      <c r="Q38" s="164">
        <f t="shared" si="5"/>
        <v>6407.271999999999</v>
      </c>
      <c r="R38" s="164">
        <f t="shared" si="6"/>
        <v>5831.9140000000007</v>
      </c>
      <c r="S38" s="164">
        <f t="shared" si="7"/>
        <v>5256.5559999999987</v>
      </c>
      <c r="T38" s="165" t="s">
        <v>378</v>
      </c>
      <c r="U38" s="442" t="str">
        <f>Inventory!D30</f>
        <v>FARSTAR</v>
      </c>
      <c r="V38" s="166"/>
      <c r="W38" s="166"/>
      <c r="X38" s="166"/>
      <c r="Y38" s="166"/>
      <c r="Z38" s="166"/>
      <c r="AA38" s="166"/>
      <c r="AB38" s="167">
        <v>0</v>
      </c>
      <c r="AC38" s="166"/>
      <c r="AD38" s="190"/>
      <c r="AE38" s="190"/>
      <c r="AF38" s="127"/>
    </row>
    <row r="39" spans="1:42" ht="20.25" customHeight="1" x14ac:dyDescent="0.25">
      <c r="A39" s="156" t="str">
        <f>Inventory!B31</f>
        <v>GHOSRX103259OT</v>
      </c>
      <c r="B39" s="156" t="str">
        <f>Inventory!C31</f>
        <v>CLEAR SLING BAG-SILVER LOGO</v>
      </c>
      <c r="C39" s="168">
        <v>0.01</v>
      </c>
      <c r="D39" s="187">
        <v>40</v>
      </c>
      <c r="E39" s="158">
        <f>E12/D39*C39</f>
        <v>1541.1375</v>
      </c>
      <c r="F39" s="158">
        <f>F12/D39*C39</f>
        <v>1643.88</v>
      </c>
      <c r="G39" s="158">
        <f>G12/D39*C39</f>
        <v>1746.6224999999999</v>
      </c>
      <c r="H39" s="158">
        <f>H12/D39*C39</f>
        <v>1849.365</v>
      </c>
      <c r="I39" s="159">
        <v>940</v>
      </c>
      <c r="J39" s="160">
        <v>0</v>
      </c>
      <c r="K39" s="161">
        <v>0</v>
      </c>
      <c r="L39" s="177">
        <v>0</v>
      </c>
      <c r="M39" s="194">
        <v>0</v>
      </c>
      <c r="N39" s="162">
        <v>0</v>
      </c>
      <c r="O39" s="163">
        <v>0</v>
      </c>
      <c r="P39" s="164">
        <f t="shared" si="9"/>
        <v>-601.13750000000005</v>
      </c>
      <c r="Q39" s="164">
        <f t="shared" si="5"/>
        <v>-703.88000000000011</v>
      </c>
      <c r="R39" s="164">
        <f t="shared" si="6"/>
        <v>-806.62249999999995</v>
      </c>
      <c r="S39" s="164">
        <f t="shared" si="7"/>
        <v>-909.36500000000001</v>
      </c>
      <c r="T39" s="165" t="s">
        <v>378</v>
      </c>
      <c r="U39" s="442" t="str">
        <f>Inventory!D31</f>
        <v>FARSTAR</v>
      </c>
      <c r="V39" s="166"/>
      <c r="W39" s="166"/>
      <c r="X39" s="166"/>
      <c r="Y39" s="166"/>
      <c r="Z39" s="166"/>
      <c r="AA39" s="166"/>
      <c r="AB39" s="167">
        <v>0</v>
      </c>
      <c r="AC39" s="514"/>
      <c r="AD39" s="190"/>
      <c r="AE39" s="190"/>
      <c r="AF39" s="127"/>
    </row>
    <row r="40" spans="1:42" ht="20.25" customHeight="1" x14ac:dyDescent="0.25">
      <c r="A40" s="156" t="str">
        <f>Inventory!B32</f>
        <v xml:space="preserve"> GHOSRX103241BK</v>
      </c>
      <c r="B40" s="156" t="str">
        <f>Inventory!C32</f>
        <v>CHOKER PAPA V</v>
      </c>
      <c r="C40" s="168">
        <v>1.2500000000000001E-2</v>
      </c>
      <c r="D40" s="187">
        <v>30</v>
      </c>
      <c r="E40" s="158">
        <f>E12/D40*C40</f>
        <v>2568.5625</v>
      </c>
      <c r="F40" s="158">
        <f>F12/D40*C40</f>
        <v>2739.8</v>
      </c>
      <c r="G40" s="158">
        <f>G12/D40*C40</f>
        <v>2911.0375000000004</v>
      </c>
      <c r="H40" s="158">
        <f>H12/D40*C40</f>
        <v>3082.2750000000001</v>
      </c>
      <c r="I40" s="159">
        <v>3783</v>
      </c>
      <c r="J40" s="160">
        <v>0</v>
      </c>
      <c r="K40" s="161">
        <v>0</v>
      </c>
      <c r="L40" s="177">
        <v>0</v>
      </c>
      <c r="M40" s="194">
        <v>0</v>
      </c>
      <c r="N40" s="162">
        <v>0</v>
      </c>
      <c r="O40" s="163">
        <v>0</v>
      </c>
      <c r="P40" s="164">
        <f t="shared" si="9"/>
        <v>1214.4375</v>
      </c>
      <c r="Q40" s="164">
        <f t="shared" si="5"/>
        <v>1043.1999999999998</v>
      </c>
      <c r="R40" s="164">
        <f t="shared" si="6"/>
        <v>871.96249999999964</v>
      </c>
      <c r="S40" s="164">
        <f t="shared" si="7"/>
        <v>700.72499999999991</v>
      </c>
      <c r="T40" s="165" t="s">
        <v>378</v>
      </c>
      <c r="U40" s="442" t="str">
        <f>Inventory!D32</f>
        <v>FARSTAR</v>
      </c>
      <c r="V40" s="166"/>
      <c r="W40" s="166"/>
      <c r="X40" s="166"/>
      <c r="Y40" s="166"/>
      <c r="Z40" s="166"/>
      <c r="AA40" s="166"/>
      <c r="AB40" s="167">
        <v>0</v>
      </c>
      <c r="AC40" s="514"/>
      <c r="AD40" s="190"/>
      <c r="AE40" s="190"/>
      <c r="AF40" s="127"/>
    </row>
    <row r="41" spans="1:42" ht="20.25" customHeight="1" x14ac:dyDescent="0.25">
      <c r="A41" s="156" t="str">
        <f>Inventory!B33</f>
        <v>GHOSRX203254GR</v>
      </c>
      <c r="B41" s="156" t="str">
        <f>Inventory!C33</f>
        <v>KEYCHAIN SKELETON GRUCIFIX</v>
      </c>
      <c r="C41" s="168">
        <v>0.02</v>
      </c>
      <c r="D41" s="187">
        <v>15</v>
      </c>
      <c r="E41" s="158">
        <f>E12/D41*C41</f>
        <v>8219.4</v>
      </c>
      <c r="F41" s="158">
        <f>F12/D41*C41</f>
        <v>8767.36</v>
      </c>
      <c r="G41" s="158">
        <f>G12/D41*C41</f>
        <v>9315.32</v>
      </c>
      <c r="H41" s="158">
        <f>H12/D41*C41</f>
        <v>9863.2800000000007</v>
      </c>
      <c r="I41" s="159">
        <v>10188</v>
      </c>
      <c r="J41" s="160">
        <v>0</v>
      </c>
      <c r="K41" s="161">
        <v>0</v>
      </c>
      <c r="L41" s="177">
        <v>0</v>
      </c>
      <c r="M41" s="194">
        <v>0</v>
      </c>
      <c r="N41" s="162">
        <v>0</v>
      </c>
      <c r="O41" s="163">
        <v>0</v>
      </c>
      <c r="P41" s="164">
        <f t="shared" si="9"/>
        <v>1968.6000000000004</v>
      </c>
      <c r="Q41" s="164">
        <f t="shared" si="5"/>
        <v>1420.6399999999994</v>
      </c>
      <c r="R41" s="164">
        <f t="shared" si="6"/>
        <v>872.68000000000029</v>
      </c>
      <c r="S41" s="164">
        <f t="shared" si="7"/>
        <v>324.71999999999935</v>
      </c>
      <c r="T41" s="165" t="s">
        <v>378</v>
      </c>
      <c r="U41" s="442" t="str">
        <f>Inventory!D33</f>
        <v>FARSTAR</v>
      </c>
      <c r="V41" s="166"/>
      <c r="W41" s="166"/>
      <c r="X41" s="166"/>
      <c r="Y41" s="166"/>
      <c r="Z41" s="166"/>
      <c r="AA41" s="166"/>
      <c r="AB41" s="167">
        <v>0</v>
      </c>
      <c r="AC41" s="514"/>
      <c r="AD41" s="190"/>
      <c r="AE41" s="190"/>
      <c r="AF41" s="127"/>
    </row>
    <row r="42" spans="1:42" ht="20.25" customHeight="1" x14ac:dyDescent="0.25">
      <c r="A42" s="156" t="str">
        <f>Inventory!B34</f>
        <v>GHOSRX903403OT</v>
      </c>
      <c r="B42" s="156" t="str">
        <f>Inventory!C34</f>
        <v>PATCH SET OF 3</v>
      </c>
      <c r="C42" s="168">
        <v>1.4999999999999999E-2</v>
      </c>
      <c r="D42" s="187">
        <v>20</v>
      </c>
      <c r="E42" s="158">
        <f>E12/D42*C42</f>
        <v>4623.4124999999995</v>
      </c>
      <c r="F42" s="158">
        <f>F12/D42*C42</f>
        <v>4931.6399999999994</v>
      </c>
      <c r="G42" s="158">
        <f>G12/D42*C42</f>
        <v>5239.8674999999994</v>
      </c>
      <c r="H42" s="158">
        <f>H12/D42*C42</f>
        <v>5548.0949999999993</v>
      </c>
      <c r="I42" s="159">
        <v>6716</v>
      </c>
      <c r="J42" s="160">
        <v>0</v>
      </c>
      <c r="K42" s="161">
        <v>0</v>
      </c>
      <c r="L42" s="177">
        <v>0</v>
      </c>
      <c r="M42" s="194">
        <v>0</v>
      </c>
      <c r="N42" s="162">
        <v>0</v>
      </c>
      <c r="O42" s="163">
        <v>0</v>
      </c>
      <c r="P42" s="164">
        <f t="shared" si="9"/>
        <v>2092.5875000000005</v>
      </c>
      <c r="Q42" s="164">
        <f t="shared" si="5"/>
        <v>1784.3600000000006</v>
      </c>
      <c r="R42" s="164">
        <f t="shared" si="6"/>
        <v>1476.1325000000006</v>
      </c>
      <c r="S42" s="164">
        <f t="shared" si="7"/>
        <v>1167.9050000000007</v>
      </c>
      <c r="T42" s="165" t="s">
        <v>378</v>
      </c>
      <c r="U42" s="442" t="str">
        <f>Inventory!D34</f>
        <v>WELLSUCCEED</v>
      </c>
      <c r="V42" s="166"/>
      <c r="W42" s="166"/>
      <c r="X42" s="166"/>
      <c r="Y42" s="166"/>
      <c r="Z42" s="166"/>
      <c r="AA42" s="166"/>
      <c r="AB42" s="167">
        <v>0</v>
      </c>
      <c r="AC42" s="514"/>
      <c r="AD42" s="190"/>
      <c r="AE42" s="190"/>
      <c r="AF42" s="127"/>
    </row>
    <row r="43" spans="1:42" ht="20.25" customHeight="1" x14ac:dyDescent="0.25">
      <c r="A43" s="156" t="str">
        <f>Inventory!B35</f>
        <v>GHOSNS103814BK</v>
      </c>
      <c r="B43" s="156" t="str">
        <f>Inventory!C35</f>
        <v xml:space="preserve">TOUR PROGRAM </v>
      </c>
      <c r="C43" s="157">
        <v>0</v>
      </c>
      <c r="D43" s="187">
        <v>1</v>
      </c>
      <c r="E43" s="158">
        <f>E12/D43*C43</f>
        <v>0</v>
      </c>
      <c r="F43" s="158">
        <f>F12/D43*C43</f>
        <v>0</v>
      </c>
      <c r="G43" s="158">
        <f>G12/D43*C43</f>
        <v>0</v>
      </c>
      <c r="H43" s="158">
        <f>H12/D43*C43</f>
        <v>0</v>
      </c>
      <c r="I43" s="159">
        <v>0</v>
      </c>
      <c r="J43" s="160">
        <v>0</v>
      </c>
      <c r="K43" s="161">
        <v>0</v>
      </c>
      <c r="L43" s="177">
        <v>0</v>
      </c>
      <c r="M43" s="194">
        <v>0</v>
      </c>
      <c r="N43" s="162">
        <v>0</v>
      </c>
      <c r="O43" s="163">
        <v>0</v>
      </c>
      <c r="P43" s="164">
        <f t="shared" si="9"/>
        <v>0</v>
      </c>
      <c r="Q43" s="164">
        <f t="shared" si="5"/>
        <v>0</v>
      </c>
      <c r="R43" s="164">
        <f t="shared" si="6"/>
        <v>0</v>
      </c>
      <c r="S43" s="164">
        <f t="shared" si="7"/>
        <v>0</v>
      </c>
      <c r="T43" s="170"/>
      <c r="U43" s="442" t="str">
        <f>Inventory!D35</f>
        <v>VANDALAY</v>
      </c>
      <c r="V43" s="166"/>
      <c r="W43" s="166"/>
      <c r="X43" s="166"/>
      <c r="Y43" s="166"/>
      <c r="Z43" s="166"/>
      <c r="AA43" s="166"/>
      <c r="AB43" s="167">
        <f t="shared" si="8"/>
        <v>0</v>
      </c>
      <c r="AC43" s="166"/>
      <c r="AD43" s="190"/>
      <c r="AE43" s="190"/>
      <c r="AF43" s="127"/>
    </row>
    <row r="44" spans="1:42" ht="20.25" customHeight="1" x14ac:dyDescent="0.25">
      <c r="A44" s="156" t="str">
        <f>Inventory!B36</f>
        <v>GHOSRX903408OT</v>
      </c>
      <c r="B44" s="156" t="str">
        <f>Inventory!C36</f>
        <v>LP SKELETA POLTERGEIST</v>
      </c>
      <c r="C44" s="168">
        <v>5.0000000000000001E-3</v>
      </c>
      <c r="D44" s="187">
        <v>40</v>
      </c>
      <c r="E44" s="158">
        <f>E12/D44*C44</f>
        <v>770.56875000000002</v>
      </c>
      <c r="F44" s="158">
        <f>F12/D44*C44</f>
        <v>821.94</v>
      </c>
      <c r="G44" s="158">
        <f>G12/D44*C44</f>
        <v>873.31124999999997</v>
      </c>
      <c r="H44" s="158">
        <f>H12/D44*C44</f>
        <v>924.6825</v>
      </c>
      <c r="I44" s="159">
        <v>0</v>
      </c>
      <c r="J44" s="160">
        <v>0</v>
      </c>
      <c r="K44" s="161">
        <v>0</v>
      </c>
      <c r="L44" s="177">
        <v>0</v>
      </c>
      <c r="M44" s="194">
        <v>0</v>
      </c>
      <c r="N44" s="162">
        <v>0</v>
      </c>
      <c r="O44" s="163">
        <v>0</v>
      </c>
      <c r="P44" s="164">
        <f t="shared" si="9"/>
        <v>-770.56875000000002</v>
      </c>
      <c r="Q44" s="164">
        <f t="shared" si="5"/>
        <v>-821.94</v>
      </c>
      <c r="R44" s="164">
        <f t="shared" si="6"/>
        <v>-873.31124999999997</v>
      </c>
      <c r="S44" s="164">
        <f t="shared" si="7"/>
        <v>-924.6825</v>
      </c>
      <c r="T44" s="170"/>
      <c r="U44" s="442" t="str">
        <f>Inventory!D36</f>
        <v>CONCORD</v>
      </c>
      <c r="V44" s="166"/>
      <c r="W44" s="166"/>
      <c r="X44" s="166"/>
      <c r="Y44" s="166"/>
      <c r="Z44" s="166"/>
      <c r="AA44" s="166"/>
      <c r="AB44" s="167">
        <f t="shared" si="8"/>
        <v>0</v>
      </c>
      <c r="AC44" s="166"/>
      <c r="AD44" s="190"/>
      <c r="AE44" s="190"/>
      <c r="AF44" s="127"/>
    </row>
    <row r="45" spans="1:42" ht="20.25" customHeight="1" x14ac:dyDescent="0.25">
      <c r="A45" s="515" t="str">
        <f>Inventory!B37</f>
        <v>GHOSNS203369OT</v>
      </c>
      <c r="B45" s="515" t="str">
        <f>Inventory!C37</f>
        <v>FOILED COMIC BOOK SISTER IMPERATOR # 1</v>
      </c>
      <c r="C45" s="516">
        <v>5.0000000000000001E-3</v>
      </c>
      <c r="D45" s="187">
        <v>30</v>
      </c>
      <c r="E45" s="158">
        <f>E12/D45*C45</f>
        <v>1027.425</v>
      </c>
      <c r="F45" s="158">
        <f>F12/D45*C45</f>
        <v>1095.92</v>
      </c>
      <c r="G45" s="158">
        <f>G12/D45*C45</f>
        <v>1164.415</v>
      </c>
      <c r="H45" s="158">
        <f>H12/D45*C45</f>
        <v>1232.9100000000001</v>
      </c>
      <c r="I45" s="159">
        <v>0</v>
      </c>
      <c r="J45" s="160">
        <v>0</v>
      </c>
      <c r="K45" s="161">
        <v>0</v>
      </c>
      <c r="L45" s="177">
        <v>0</v>
      </c>
      <c r="M45" s="194">
        <v>0</v>
      </c>
      <c r="N45" s="162">
        <v>0</v>
      </c>
      <c r="O45" s="163">
        <v>0</v>
      </c>
      <c r="P45" s="164">
        <f t="shared" si="9"/>
        <v>-1027.425</v>
      </c>
      <c r="Q45" s="164">
        <f t="shared" si="5"/>
        <v>-1095.92</v>
      </c>
      <c r="R45" s="164">
        <f t="shared" si="6"/>
        <v>-1164.415</v>
      </c>
      <c r="S45" s="164">
        <f t="shared" si="7"/>
        <v>-1232.9100000000001</v>
      </c>
      <c r="T45" s="165" t="s">
        <v>422</v>
      </c>
      <c r="U45" s="442" t="str">
        <f>Inventory!D37</f>
        <v>DARK HORSE COMICS</v>
      </c>
      <c r="V45" s="166"/>
      <c r="W45" s="166"/>
      <c r="X45" s="166"/>
      <c r="Y45" s="166"/>
      <c r="Z45" s="166"/>
      <c r="AA45" s="166"/>
      <c r="AB45" s="167">
        <f t="shared" si="8"/>
        <v>0</v>
      </c>
      <c r="AC45" s="166"/>
      <c r="AD45" s="190"/>
      <c r="AE45" s="190"/>
      <c r="AF45" s="127"/>
    </row>
    <row r="46" spans="1:42" ht="20.25" customHeight="1" x14ac:dyDescent="0.25">
      <c r="A46" s="156" t="str">
        <f>Inventory!B38</f>
        <v>GHOSNS203533OT</v>
      </c>
      <c r="B46" s="156" t="str">
        <f>Inventory!C38</f>
        <v>COMIC BOOK SISTER IMPERATOR #2</v>
      </c>
      <c r="C46" s="168">
        <v>2.5000000000000001E-3</v>
      </c>
      <c r="D46" s="187">
        <v>15</v>
      </c>
      <c r="E46" s="158">
        <f>E12/D46*C46</f>
        <v>1027.425</v>
      </c>
      <c r="F46" s="158">
        <f>F12/D46*C46</f>
        <v>1095.92</v>
      </c>
      <c r="G46" s="158">
        <f>G12/D46*C46</f>
        <v>1164.415</v>
      </c>
      <c r="H46" s="158">
        <f>H12/D46*C46</f>
        <v>1232.9100000000001</v>
      </c>
      <c r="I46" s="159">
        <v>0</v>
      </c>
      <c r="J46" s="160">
        <v>0</v>
      </c>
      <c r="K46" s="161">
        <v>0</v>
      </c>
      <c r="L46" s="177">
        <v>0</v>
      </c>
      <c r="M46" s="194">
        <v>0</v>
      </c>
      <c r="N46" s="162">
        <v>0</v>
      </c>
      <c r="O46" s="163">
        <v>0</v>
      </c>
      <c r="P46" s="164">
        <f t="shared" si="9"/>
        <v>-1027.425</v>
      </c>
      <c r="Q46" s="164">
        <f t="shared" si="5"/>
        <v>-1095.92</v>
      </c>
      <c r="R46" s="164">
        <f t="shared" si="6"/>
        <v>-1164.415</v>
      </c>
      <c r="S46" s="164">
        <f t="shared" si="7"/>
        <v>-1232.9100000000001</v>
      </c>
      <c r="T46" s="165"/>
      <c r="U46" s="442" t="str">
        <f>Inventory!D38</f>
        <v>DARK HORSE COMICS</v>
      </c>
      <c r="V46" s="166"/>
      <c r="W46" s="166"/>
      <c r="X46" s="166"/>
      <c r="Y46" s="166"/>
      <c r="Z46" s="166"/>
      <c r="AA46" s="166"/>
      <c r="AB46" s="167">
        <f t="shared" si="8"/>
        <v>0</v>
      </c>
      <c r="AC46" s="166"/>
      <c r="AD46" s="190"/>
      <c r="AE46" s="190"/>
      <c r="AF46" s="127"/>
    </row>
    <row r="47" spans="1:42" ht="20.25" customHeight="1" x14ac:dyDescent="0.25">
      <c r="A47" s="156" t="str">
        <f>Inventory!B39</f>
        <v>GHOSNS203534OT</v>
      </c>
      <c r="B47" s="156" t="str">
        <f>Inventory!C39</f>
        <v>COMIC BOOK SISTER IMPERATOR #3</v>
      </c>
      <c r="C47" s="168">
        <v>2.5000000000000001E-3</v>
      </c>
      <c r="D47" s="187">
        <v>15</v>
      </c>
      <c r="E47" s="158">
        <f>E12/D47*C47</f>
        <v>1027.425</v>
      </c>
      <c r="F47" s="158">
        <f>F12/D47*C47</f>
        <v>1095.92</v>
      </c>
      <c r="G47" s="158">
        <f>G12/D47*C47</f>
        <v>1164.415</v>
      </c>
      <c r="H47" s="158">
        <f>H12/D47*C47</f>
        <v>1232.9100000000001</v>
      </c>
      <c r="I47" s="159">
        <v>0</v>
      </c>
      <c r="J47" s="160">
        <v>0</v>
      </c>
      <c r="K47" s="161">
        <v>0</v>
      </c>
      <c r="L47" s="177">
        <v>0</v>
      </c>
      <c r="M47" s="194">
        <v>0</v>
      </c>
      <c r="N47" s="162">
        <v>0</v>
      </c>
      <c r="O47" s="163">
        <v>0</v>
      </c>
      <c r="P47" s="164">
        <f t="shared" si="9"/>
        <v>-1027.425</v>
      </c>
      <c r="Q47" s="164">
        <f t="shared" si="5"/>
        <v>-1095.92</v>
      </c>
      <c r="R47" s="164">
        <f t="shared" si="6"/>
        <v>-1164.415</v>
      </c>
      <c r="S47" s="164">
        <f t="shared" si="7"/>
        <v>-1232.9100000000001</v>
      </c>
      <c r="T47" s="165"/>
      <c r="U47" s="442" t="str">
        <f>Inventory!D39</f>
        <v>DARK HORSE COMICS</v>
      </c>
      <c r="V47" s="166"/>
      <c r="W47" s="166"/>
      <c r="X47" s="166"/>
      <c r="Y47" s="166"/>
      <c r="Z47" s="166"/>
      <c r="AA47" s="166"/>
      <c r="AB47" s="167">
        <f t="shared" si="8"/>
        <v>0</v>
      </c>
      <c r="AC47" s="166"/>
      <c r="AD47" s="190"/>
      <c r="AE47" s="190"/>
      <c r="AF47" s="127"/>
    </row>
    <row r="48" spans="1:42" ht="20.25" customHeight="1" x14ac:dyDescent="0.25">
      <c r="A48" s="156" t="str">
        <f>Inventory!B40</f>
        <v>GHOSNS203535OT</v>
      </c>
      <c r="B48" s="156" t="str">
        <f>Inventory!C40</f>
        <v>COMIC BOOK SISTER IMPERATOR #4</v>
      </c>
      <c r="C48" s="168">
        <v>2.5000000000000001E-3</v>
      </c>
      <c r="D48" s="187">
        <v>15</v>
      </c>
      <c r="E48" s="158">
        <f>E12/D48*C48</f>
        <v>1027.425</v>
      </c>
      <c r="F48" s="158">
        <f>F12/D48*C48</f>
        <v>1095.92</v>
      </c>
      <c r="G48" s="158">
        <f>G12/D48*C48</f>
        <v>1164.415</v>
      </c>
      <c r="H48" s="158">
        <f>H12/D48*C48</f>
        <v>1232.9100000000001</v>
      </c>
      <c r="I48" s="159">
        <v>0</v>
      </c>
      <c r="J48" s="160">
        <v>0</v>
      </c>
      <c r="K48" s="161">
        <v>0</v>
      </c>
      <c r="L48" s="177">
        <v>0</v>
      </c>
      <c r="M48" s="194">
        <v>0</v>
      </c>
      <c r="N48" s="162">
        <v>0</v>
      </c>
      <c r="O48" s="163">
        <v>0</v>
      </c>
      <c r="P48" s="164">
        <f t="shared" si="9"/>
        <v>-1027.425</v>
      </c>
      <c r="Q48" s="164">
        <f t="shared" si="5"/>
        <v>-1095.92</v>
      </c>
      <c r="R48" s="164">
        <f t="shared" si="6"/>
        <v>-1164.415</v>
      </c>
      <c r="S48" s="164">
        <f t="shared" si="7"/>
        <v>-1232.9100000000001</v>
      </c>
      <c r="T48" s="165"/>
      <c r="U48" s="442" t="str">
        <f>Inventory!D40</f>
        <v>DARK HORSE COMICS</v>
      </c>
      <c r="V48" s="166"/>
      <c r="W48" s="166"/>
      <c r="X48" s="166"/>
      <c r="Y48" s="166"/>
      <c r="Z48" s="166"/>
      <c r="AA48" s="166"/>
      <c r="AB48" s="167">
        <f t="shared" si="8"/>
        <v>0</v>
      </c>
      <c r="AC48" s="166"/>
      <c r="AD48" s="190"/>
      <c r="AE48" s="190"/>
      <c r="AF48" s="127"/>
    </row>
    <row r="49" spans="1:32" ht="20.25" customHeight="1" x14ac:dyDescent="0.25">
      <c r="A49" s="156">
        <f>Inventory!B41</f>
        <v>0</v>
      </c>
      <c r="B49" s="156">
        <f>Inventory!C41</f>
        <v>0</v>
      </c>
      <c r="C49" s="168">
        <v>0</v>
      </c>
      <c r="D49" s="187">
        <v>1</v>
      </c>
      <c r="E49" s="158">
        <f>E12/D49*C49</f>
        <v>0</v>
      </c>
      <c r="F49" s="158">
        <f>F12/D49*C49</f>
        <v>0</v>
      </c>
      <c r="G49" s="158">
        <f>G12/D49*C49</f>
        <v>0</v>
      </c>
      <c r="H49" s="158">
        <f>H12/D49*C49</f>
        <v>0</v>
      </c>
      <c r="I49" s="159">
        <v>0</v>
      </c>
      <c r="J49" s="160">
        <v>0</v>
      </c>
      <c r="K49" s="161">
        <v>0</v>
      </c>
      <c r="L49" s="177">
        <v>0</v>
      </c>
      <c r="M49" s="194">
        <v>0</v>
      </c>
      <c r="N49" s="162">
        <v>0</v>
      </c>
      <c r="O49" s="163">
        <v>0</v>
      </c>
      <c r="P49" s="164">
        <f t="shared" si="9"/>
        <v>0</v>
      </c>
      <c r="Q49" s="164">
        <f t="shared" si="5"/>
        <v>0</v>
      </c>
      <c r="R49" s="164">
        <f t="shared" si="6"/>
        <v>0</v>
      </c>
      <c r="S49" s="164">
        <f t="shared" si="7"/>
        <v>0</v>
      </c>
      <c r="T49" s="165"/>
      <c r="U49" s="442">
        <f>Inventory!D41</f>
        <v>0</v>
      </c>
      <c r="V49" s="171"/>
      <c r="W49" s="171"/>
      <c r="X49" s="171"/>
      <c r="Y49" s="171"/>
      <c r="Z49" s="172"/>
      <c r="AA49" s="172"/>
      <c r="AB49" s="167">
        <f t="shared" si="8"/>
        <v>0</v>
      </c>
      <c r="AC49" s="166"/>
      <c r="AD49" s="190"/>
      <c r="AE49" s="190"/>
      <c r="AF49" s="127"/>
    </row>
    <row r="50" spans="1:32" ht="20.25" customHeight="1" x14ac:dyDescent="0.25">
      <c r="A50" s="515" t="str">
        <f>Inventory!B42</f>
        <v>GHOSNS103619OT</v>
      </c>
      <c r="B50" s="515" t="str">
        <f>Inventory!C42</f>
        <v>FOILED COMIC BOOK SISTER IMPERATOR #2</v>
      </c>
      <c r="C50" s="516">
        <v>5.0000000000000001E-3</v>
      </c>
      <c r="D50" s="187">
        <v>30</v>
      </c>
      <c r="E50" s="158">
        <f>E12/D50*C50</f>
        <v>1027.425</v>
      </c>
      <c r="F50" s="158">
        <f>F12/D50*C50</f>
        <v>1095.92</v>
      </c>
      <c r="G50" s="158">
        <f>G12/D50*C50</f>
        <v>1164.415</v>
      </c>
      <c r="H50" s="158">
        <f>H12/D50*C50</f>
        <v>1232.9100000000001</v>
      </c>
      <c r="I50" s="159">
        <v>0</v>
      </c>
      <c r="J50" s="160">
        <v>0</v>
      </c>
      <c r="K50" s="161">
        <v>0</v>
      </c>
      <c r="L50" s="177">
        <v>0</v>
      </c>
      <c r="M50" s="194">
        <v>0</v>
      </c>
      <c r="N50" s="162">
        <v>0</v>
      </c>
      <c r="O50" s="163">
        <v>0</v>
      </c>
      <c r="P50" s="164">
        <f t="shared" si="9"/>
        <v>-1027.425</v>
      </c>
      <c r="Q50" s="164">
        <f t="shared" si="5"/>
        <v>-1095.92</v>
      </c>
      <c r="R50" s="164">
        <f t="shared" si="6"/>
        <v>-1164.415</v>
      </c>
      <c r="S50" s="164">
        <f t="shared" si="7"/>
        <v>-1232.9100000000001</v>
      </c>
      <c r="T50" s="165"/>
      <c r="U50" s="442" t="str">
        <f>Inventory!D42</f>
        <v>DARK HORSE COMICS</v>
      </c>
      <c r="V50" s="171"/>
      <c r="W50" s="171"/>
      <c r="X50" s="171"/>
      <c r="Y50" s="171"/>
      <c r="Z50" s="171"/>
      <c r="AA50" s="171"/>
      <c r="AB50" s="167">
        <f t="shared" si="8"/>
        <v>0</v>
      </c>
      <c r="AC50" s="166"/>
      <c r="AD50" s="190"/>
      <c r="AE50" s="190"/>
      <c r="AF50" s="127"/>
    </row>
    <row r="51" spans="1:32" ht="20.25" customHeight="1" x14ac:dyDescent="0.25">
      <c r="A51" s="515" t="str">
        <f>Inventory!B43</f>
        <v xml:space="preserve"> GHOSNS103622OT </v>
      </c>
      <c r="B51" s="515" t="str">
        <f>Inventory!C43</f>
        <v>FOILED COMIC BOOK SISTER IMPERATOR #3</v>
      </c>
      <c r="C51" s="516">
        <v>5.0000000000000001E-3</v>
      </c>
      <c r="D51" s="187">
        <v>30</v>
      </c>
      <c r="E51" s="158">
        <f>E12/D51*C51</f>
        <v>1027.425</v>
      </c>
      <c r="F51" s="158">
        <f>F12/D51*C51</f>
        <v>1095.92</v>
      </c>
      <c r="G51" s="158">
        <f>G12/D51*C51</f>
        <v>1164.415</v>
      </c>
      <c r="H51" s="158">
        <f>H12/D51*C51</f>
        <v>1232.9100000000001</v>
      </c>
      <c r="I51" s="159">
        <v>0</v>
      </c>
      <c r="J51" s="160">
        <v>0</v>
      </c>
      <c r="K51" s="161">
        <v>0</v>
      </c>
      <c r="L51" s="177">
        <v>0</v>
      </c>
      <c r="M51" s="194">
        <v>0</v>
      </c>
      <c r="N51" s="162">
        <v>0</v>
      </c>
      <c r="O51" s="163">
        <v>0</v>
      </c>
      <c r="P51" s="164">
        <f t="shared" si="9"/>
        <v>-1027.425</v>
      </c>
      <c r="Q51" s="164">
        <f t="shared" si="5"/>
        <v>-1095.92</v>
      </c>
      <c r="R51" s="164">
        <f t="shared" si="6"/>
        <v>-1164.415</v>
      </c>
      <c r="S51" s="164">
        <f t="shared" si="7"/>
        <v>-1232.9100000000001</v>
      </c>
      <c r="T51" s="165"/>
      <c r="U51" s="442" t="str">
        <f>Inventory!D43</f>
        <v>DARK HORSE COMICS</v>
      </c>
      <c r="V51" s="171"/>
      <c r="W51" s="171"/>
      <c r="X51" s="171"/>
      <c r="Y51" s="171"/>
      <c r="Z51" s="171"/>
      <c r="AA51" s="171"/>
      <c r="AB51" s="167">
        <f t="shared" si="8"/>
        <v>0</v>
      </c>
      <c r="AC51" s="166"/>
      <c r="AD51" s="190"/>
      <c r="AE51" s="190"/>
      <c r="AF51" s="127"/>
    </row>
    <row r="52" spans="1:32" ht="20.25" customHeight="1" x14ac:dyDescent="0.25">
      <c r="A52" s="515" t="str">
        <f>Inventory!B44</f>
        <v>GHOSNS103624OT</v>
      </c>
      <c r="B52" s="515" t="str">
        <f>Inventory!C44</f>
        <v>FOILED COMIC BOOK SISTER IMPERATOR #4</v>
      </c>
      <c r="C52" s="516">
        <v>5.0000000000000001E-3</v>
      </c>
      <c r="D52" s="187">
        <v>30</v>
      </c>
      <c r="E52" s="158">
        <f>E12/D52*C52</f>
        <v>1027.425</v>
      </c>
      <c r="F52" s="158">
        <f>F12/D52*C52</f>
        <v>1095.92</v>
      </c>
      <c r="G52" s="158">
        <f>G12/D52*C52</f>
        <v>1164.415</v>
      </c>
      <c r="H52" s="158">
        <f>H12/D52*C52</f>
        <v>1232.9100000000001</v>
      </c>
      <c r="I52" s="159">
        <v>0</v>
      </c>
      <c r="J52" s="160">
        <v>0</v>
      </c>
      <c r="K52" s="161">
        <v>0</v>
      </c>
      <c r="L52" s="177">
        <v>0</v>
      </c>
      <c r="M52" s="194">
        <v>0</v>
      </c>
      <c r="N52" s="162">
        <v>0</v>
      </c>
      <c r="O52" s="163">
        <v>0</v>
      </c>
      <c r="P52" s="164">
        <f t="shared" si="9"/>
        <v>-1027.425</v>
      </c>
      <c r="Q52" s="164">
        <f t="shared" si="5"/>
        <v>-1095.92</v>
      </c>
      <c r="R52" s="164">
        <f t="shared" si="6"/>
        <v>-1164.415</v>
      </c>
      <c r="S52" s="164">
        <f t="shared" si="7"/>
        <v>-1232.9100000000001</v>
      </c>
      <c r="T52" s="165"/>
      <c r="U52" s="442" t="str">
        <f>Inventory!D44</f>
        <v>DARK HORSE COMICS</v>
      </c>
      <c r="V52" s="171"/>
      <c r="W52" s="171"/>
      <c r="X52" s="171"/>
      <c r="Y52" s="171"/>
      <c r="Z52" s="171"/>
      <c r="AA52" s="171"/>
      <c r="AB52" s="167">
        <f t="shared" si="8"/>
        <v>0</v>
      </c>
      <c r="AC52" s="166"/>
      <c r="AD52" s="190"/>
      <c r="AE52" s="190"/>
      <c r="AF52" s="127"/>
    </row>
    <row r="53" spans="1:32" ht="20.25" customHeight="1" x14ac:dyDescent="0.25">
      <c r="A53" s="156" t="str">
        <f>Inventory!B45</f>
        <v>GHOSRX003463OT</v>
      </c>
      <c r="B53" s="156" t="str">
        <f>Inventory!C45</f>
        <v xml:space="preserve">CD SKELETA </v>
      </c>
      <c r="C53" s="168"/>
      <c r="D53" s="187">
        <v>20</v>
      </c>
      <c r="E53" s="158">
        <f>E12/D53*C53</f>
        <v>0</v>
      </c>
      <c r="F53" s="158">
        <f>F12/D53*C53</f>
        <v>0</v>
      </c>
      <c r="G53" s="158">
        <f>G12/D53*C53</f>
        <v>0</v>
      </c>
      <c r="H53" s="158">
        <f>H12/D53*C53</f>
        <v>0</v>
      </c>
      <c r="I53" s="159">
        <v>0</v>
      </c>
      <c r="J53" s="160">
        <v>0</v>
      </c>
      <c r="K53" s="161">
        <v>0</v>
      </c>
      <c r="L53" s="177">
        <v>0</v>
      </c>
      <c r="M53" s="194">
        <v>0</v>
      </c>
      <c r="N53" s="162">
        <v>0</v>
      </c>
      <c r="O53" s="163">
        <v>0</v>
      </c>
      <c r="P53" s="164">
        <f t="shared" si="9"/>
        <v>0</v>
      </c>
      <c r="Q53" s="164">
        <f t="shared" si="5"/>
        <v>0</v>
      </c>
      <c r="R53" s="164">
        <f t="shared" si="6"/>
        <v>0</v>
      </c>
      <c r="S53" s="164">
        <f t="shared" si="7"/>
        <v>0</v>
      </c>
      <c r="T53" s="165"/>
      <c r="U53" s="442" t="str">
        <f>Inventory!D45</f>
        <v>GMSUK</v>
      </c>
      <c r="V53" s="171"/>
      <c r="W53" s="171"/>
      <c r="X53" s="171"/>
      <c r="Y53" s="171"/>
      <c r="Z53" s="171"/>
      <c r="AA53" s="171"/>
      <c r="AB53" s="167">
        <f t="shared" si="8"/>
        <v>0</v>
      </c>
      <c r="AC53" s="166"/>
      <c r="AD53" s="190"/>
      <c r="AE53" s="190"/>
      <c r="AF53" s="127"/>
    </row>
    <row r="54" spans="1:32" ht="20.25" customHeight="1" x14ac:dyDescent="0.25">
      <c r="A54" s="156" t="str">
        <f>Inventory!B46</f>
        <v>GHOSRX003470OT</v>
      </c>
      <c r="B54" s="156" t="str">
        <f>Inventory!C46</f>
        <v>ROLLING STONE MAG &amp; ALBUM</v>
      </c>
      <c r="C54" s="168"/>
      <c r="D54" s="187">
        <v>30</v>
      </c>
      <c r="E54" s="158">
        <f>E12/D54*C54</f>
        <v>0</v>
      </c>
      <c r="F54" s="158">
        <f>F12/D54*C54</f>
        <v>0</v>
      </c>
      <c r="G54" s="158">
        <f>G12/D54*C54</f>
        <v>0</v>
      </c>
      <c r="H54" s="158">
        <f>H12/D54*C54</f>
        <v>0</v>
      </c>
      <c r="I54" s="159">
        <v>0</v>
      </c>
      <c r="J54" s="160">
        <v>0</v>
      </c>
      <c r="K54" s="161">
        <v>0</v>
      </c>
      <c r="L54" s="177">
        <v>0</v>
      </c>
      <c r="M54" s="194">
        <v>0</v>
      </c>
      <c r="N54" s="162">
        <v>0</v>
      </c>
      <c r="O54" s="163">
        <v>0</v>
      </c>
      <c r="P54" s="164">
        <f t="shared" si="9"/>
        <v>0</v>
      </c>
      <c r="Q54" s="164">
        <f t="shared" si="5"/>
        <v>0</v>
      </c>
      <c r="R54" s="164">
        <f t="shared" si="6"/>
        <v>0</v>
      </c>
      <c r="S54" s="164">
        <f t="shared" si="7"/>
        <v>0</v>
      </c>
      <c r="T54" s="165"/>
      <c r="U54" s="442" t="str">
        <f>Inventory!D46</f>
        <v>GMSUK</v>
      </c>
      <c r="V54" s="171"/>
      <c r="W54" s="171"/>
      <c r="X54" s="171"/>
      <c r="Y54" s="171"/>
      <c r="Z54" s="171"/>
      <c r="AA54" s="171"/>
      <c r="AB54" s="167">
        <f t="shared" si="8"/>
        <v>0</v>
      </c>
      <c r="AC54" s="166"/>
      <c r="AD54" s="190"/>
      <c r="AE54" s="190"/>
      <c r="AF54" s="127"/>
    </row>
    <row r="55" spans="1:32" ht="20.25" customHeight="1" x14ac:dyDescent="0.25">
      <c r="A55" s="156" t="str">
        <f>Inventory!B47</f>
        <v>GHOSRX003611BK</v>
      </c>
      <c r="B55" s="156" t="str">
        <f>Inventory!C47</f>
        <v>LP SKELETA BLACK VINYL</v>
      </c>
      <c r="C55" s="168"/>
      <c r="D55" s="187">
        <v>40</v>
      </c>
      <c r="E55" s="158">
        <f>E12/D55*C55</f>
        <v>0</v>
      </c>
      <c r="F55" s="158">
        <f>F12/D55*C55</f>
        <v>0</v>
      </c>
      <c r="G55" s="158">
        <f>G12/D55*C55</f>
        <v>0</v>
      </c>
      <c r="H55" s="158">
        <f>H12/D55*C55</f>
        <v>0</v>
      </c>
      <c r="I55" s="159">
        <v>0</v>
      </c>
      <c r="J55" s="160">
        <v>0</v>
      </c>
      <c r="K55" s="161">
        <v>0</v>
      </c>
      <c r="L55" s="177">
        <v>0</v>
      </c>
      <c r="M55" s="194">
        <v>0</v>
      </c>
      <c r="N55" s="162">
        <v>0</v>
      </c>
      <c r="O55" s="163">
        <v>0</v>
      </c>
      <c r="P55" s="164">
        <f t="shared" si="9"/>
        <v>0</v>
      </c>
      <c r="Q55" s="164">
        <f t="shared" si="5"/>
        <v>0</v>
      </c>
      <c r="R55" s="164">
        <f t="shared" si="6"/>
        <v>0</v>
      </c>
      <c r="S55" s="164">
        <f t="shared" si="7"/>
        <v>0</v>
      </c>
      <c r="T55" s="165"/>
      <c r="U55" s="442" t="str">
        <f>Inventory!D47</f>
        <v>GMSUK</v>
      </c>
      <c r="V55" s="171"/>
      <c r="W55" s="171"/>
      <c r="X55" s="171"/>
      <c r="Y55" s="171"/>
      <c r="Z55" s="171"/>
      <c r="AA55" s="171"/>
      <c r="AB55" s="167">
        <f t="shared" si="8"/>
        <v>0</v>
      </c>
      <c r="AC55" s="166"/>
      <c r="AD55" s="190"/>
      <c r="AE55" s="190"/>
      <c r="AF55" s="127"/>
    </row>
    <row r="56" spans="1:32" ht="20.25" customHeight="1" x14ac:dyDescent="0.25">
      <c r="A56" s="156" t="str">
        <f>Inventory!B48</f>
        <v>GHOSCG103805PU</v>
      </c>
      <c r="B56" s="156" t="str">
        <f>Inventory!C48</f>
        <v>LP PURPLE LENTICULAR</v>
      </c>
      <c r="C56" s="168"/>
      <c r="D56" s="187">
        <v>1</v>
      </c>
      <c r="E56" s="158">
        <f>E12/D56*C56</f>
        <v>0</v>
      </c>
      <c r="F56" s="158">
        <f>F12/D56*C56</f>
        <v>0</v>
      </c>
      <c r="G56" s="158">
        <f>G12/D56*C56</f>
        <v>0</v>
      </c>
      <c r="H56" s="158">
        <f>H12/D56*C56</f>
        <v>0</v>
      </c>
      <c r="I56" s="159">
        <v>0</v>
      </c>
      <c r="J56" s="160">
        <v>0</v>
      </c>
      <c r="K56" s="161">
        <v>0</v>
      </c>
      <c r="L56" s="177">
        <v>0</v>
      </c>
      <c r="M56" s="194">
        <v>0</v>
      </c>
      <c r="N56" s="162">
        <v>0</v>
      </c>
      <c r="O56" s="163">
        <v>0</v>
      </c>
      <c r="P56" s="164">
        <f t="shared" si="9"/>
        <v>0</v>
      </c>
      <c r="Q56" s="164">
        <f t="shared" si="5"/>
        <v>0</v>
      </c>
      <c r="R56" s="164">
        <f t="shared" si="6"/>
        <v>0</v>
      </c>
      <c r="S56" s="164">
        <f t="shared" si="7"/>
        <v>0</v>
      </c>
      <c r="T56" s="165"/>
      <c r="U56" s="442" t="str">
        <f>Inventory!D48</f>
        <v>CONCORD</v>
      </c>
      <c r="V56" s="171"/>
      <c r="W56" s="171"/>
      <c r="X56" s="171"/>
      <c r="Y56" s="171"/>
      <c r="Z56" s="171"/>
      <c r="AA56" s="171"/>
      <c r="AB56" s="167">
        <f t="shared" si="8"/>
        <v>0</v>
      </c>
      <c r="AC56" s="166"/>
      <c r="AD56" s="190"/>
      <c r="AE56" s="190"/>
      <c r="AF56" s="127"/>
    </row>
    <row r="57" spans="1:32" ht="20.25" customHeight="1" x14ac:dyDescent="0.25">
      <c r="A57" s="156" t="str">
        <f>Inventory!B49</f>
        <v>GHOSCG103844BK</v>
      </c>
      <c r="B57" s="156" t="str">
        <f>Inventory!C49</f>
        <v xml:space="preserve">CASSETTE </v>
      </c>
      <c r="C57" s="168"/>
      <c r="D57" s="187">
        <v>1</v>
      </c>
      <c r="E57" s="158">
        <f>E12/D57*C57</f>
        <v>0</v>
      </c>
      <c r="F57" s="158">
        <f>F12/D57*C57</f>
        <v>0</v>
      </c>
      <c r="G57" s="158">
        <f>G12/D57*C57</f>
        <v>0</v>
      </c>
      <c r="H57" s="158">
        <f>H12/D57*C57</f>
        <v>0</v>
      </c>
      <c r="I57" s="159">
        <v>0</v>
      </c>
      <c r="J57" s="160">
        <v>0</v>
      </c>
      <c r="K57" s="161">
        <v>0</v>
      </c>
      <c r="L57" s="177">
        <v>0</v>
      </c>
      <c r="M57" s="194">
        <v>0</v>
      </c>
      <c r="N57" s="162">
        <v>0</v>
      </c>
      <c r="O57" s="163">
        <v>0</v>
      </c>
      <c r="P57" s="164">
        <f t="shared" si="9"/>
        <v>0</v>
      </c>
      <c r="Q57" s="164">
        <f t="shared" si="5"/>
        <v>0</v>
      </c>
      <c r="R57" s="164">
        <f t="shared" si="6"/>
        <v>0</v>
      </c>
      <c r="S57" s="164">
        <f t="shared" si="7"/>
        <v>0</v>
      </c>
      <c r="T57" s="165"/>
      <c r="U57" s="442" t="str">
        <f>Inventory!D49</f>
        <v>CONCORD</v>
      </c>
      <c r="V57" s="171"/>
      <c r="W57" s="171"/>
      <c r="X57" s="171"/>
      <c r="Y57" s="171"/>
      <c r="Z57" s="171"/>
      <c r="AA57" s="171"/>
      <c r="AB57" s="167">
        <f t="shared" si="8"/>
        <v>0</v>
      </c>
      <c r="AC57" s="166"/>
      <c r="AD57" s="190"/>
      <c r="AE57" s="190"/>
      <c r="AF57" s="127"/>
    </row>
    <row r="58" spans="1:32" ht="20.25" customHeight="1" x14ac:dyDescent="0.25">
      <c r="A58" s="156">
        <f>Inventory!B50</f>
        <v>0</v>
      </c>
      <c r="B58" s="156">
        <f>Inventory!C50</f>
        <v>0</v>
      </c>
      <c r="C58" s="168"/>
      <c r="D58" s="187">
        <v>1</v>
      </c>
      <c r="E58" s="158">
        <f>E12/D58*C58</f>
        <v>0</v>
      </c>
      <c r="F58" s="158">
        <f>F12/D58*C58</f>
        <v>0</v>
      </c>
      <c r="G58" s="158">
        <f>G12/D58*C58</f>
        <v>0</v>
      </c>
      <c r="H58" s="158">
        <f>H12/D58*C58</f>
        <v>0</v>
      </c>
      <c r="I58" s="159">
        <v>0</v>
      </c>
      <c r="J58" s="160">
        <v>0</v>
      </c>
      <c r="K58" s="161">
        <v>0</v>
      </c>
      <c r="L58" s="177">
        <v>0</v>
      </c>
      <c r="M58" s="194">
        <v>0</v>
      </c>
      <c r="N58" s="162">
        <v>0</v>
      </c>
      <c r="O58" s="163">
        <v>0</v>
      </c>
      <c r="P58" s="164">
        <f t="shared" si="9"/>
        <v>0</v>
      </c>
      <c r="Q58" s="164">
        <f t="shared" si="5"/>
        <v>0</v>
      </c>
      <c r="R58" s="164">
        <f t="shared" si="6"/>
        <v>0</v>
      </c>
      <c r="S58" s="164">
        <f t="shared" si="7"/>
        <v>0</v>
      </c>
      <c r="T58" s="165"/>
      <c r="U58" s="442">
        <f>Inventory!D50</f>
        <v>0</v>
      </c>
      <c r="V58" s="171"/>
      <c r="W58" s="171"/>
      <c r="X58" s="171"/>
      <c r="Y58" s="171"/>
      <c r="Z58" s="171"/>
      <c r="AA58" s="171"/>
      <c r="AB58" s="167">
        <f t="shared" si="8"/>
        <v>0</v>
      </c>
      <c r="AC58" s="166"/>
      <c r="AD58" s="190"/>
      <c r="AE58" s="190"/>
      <c r="AF58" s="127"/>
    </row>
    <row r="59" spans="1:32" ht="20.25" customHeight="1" x14ac:dyDescent="0.25">
      <c r="A59" s="156">
        <f>Inventory!B51</f>
        <v>0</v>
      </c>
      <c r="B59" s="156">
        <f>Inventory!C51</f>
        <v>0</v>
      </c>
      <c r="C59" s="168"/>
      <c r="D59" s="187">
        <v>1</v>
      </c>
      <c r="E59" s="158">
        <f t="shared" ref="E59" si="10">E23/D59*C59</f>
        <v>0</v>
      </c>
      <c r="F59" s="158">
        <f>F12/D59*C59</f>
        <v>0</v>
      </c>
      <c r="G59" s="158">
        <f>G12/D59*C59</f>
        <v>0</v>
      </c>
      <c r="H59" s="158">
        <f>H12/D59*C59</f>
        <v>0</v>
      </c>
      <c r="I59" s="159">
        <v>0</v>
      </c>
      <c r="J59" s="160">
        <v>0</v>
      </c>
      <c r="K59" s="161">
        <v>0</v>
      </c>
      <c r="L59" s="177">
        <v>0</v>
      </c>
      <c r="M59" s="194">
        <v>0</v>
      </c>
      <c r="N59" s="162">
        <v>0</v>
      </c>
      <c r="O59" s="163">
        <v>0</v>
      </c>
      <c r="P59" s="164">
        <f t="shared" si="9"/>
        <v>0</v>
      </c>
      <c r="Q59" s="164">
        <f t="shared" si="5"/>
        <v>0</v>
      </c>
      <c r="R59" s="164">
        <f t="shared" si="6"/>
        <v>0</v>
      </c>
      <c r="S59" s="164">
        <f t="shared" si="7"/>
        <v>0</v>
      </c>
      <c r="T59" s="165"/>
      <c r="U59" s="442">
        <f>Inventory!D51</f>
        <v>0</v>
      </c>
      <c r="V59" s="171"/>
      <c r="W59" s="171"/>
      <c r="X59" s="171"/>
      <c r="Y59" s="171"/>
      <c r="Z59" s="171"/>
      <c r="AA59" s="171"/>
      <c r="AB59" s="167">
        <f t="shared" si="8"/>
        <v>0</v>
      </c>
      <c r="AC59" s="166"/>
      <c r="AD59" s="190"/>
      <c r="AE59" s="190"/>
      <c r="AF59" s="127"/>
    </row>
    <row r="60" spans="1:32" ht="23.25" customHeight="1" x14ac:dyDescent="0.2">
      <c r="C60" s="180">
        <f>SUM(C15:C52)</f>
        <v>1.0149999999999997</v>
      </c>
    </row>
  </sheetData>
  <printOptions verticalCentered="1"/>
  <pageMargins left="0.19685039370078741" right="0.23622047244094491" top="0.39370078740157483" bottom="0.31496062992125984" header="0.23622047244094491" footer="0.39370078740157483"/>
  <pageSetup paperSize="9" scale="59" orientation="landscape" r:id="rId1"/>
  <headerFooter alignWithMargins="0">
    <oddFooter xml:space="preserve">&amp;C
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B68DD-4B1A-4F9B-9195-7CE83BBC6477}">
  <sheetPr>
    <tabColor rgb="FF7030A0"/>
    <pageSetUpPr fitToPage="1"/>
  </sheetPr>
  <dimension ref="A1:AS60"/>
  <sheetViews>
    <sheetView showOutlineSymbols="0" zoomScale="70" zoomScaleNormal="70" workbookViewId="0">
      <pane xSplit="3" ySplit="14" topLeftCell="H15" activePane="bottomRight" state="frozen"/>
      <selection pane="topRight" activeCell="D1" sqref="D1"/>
      <selection pane="bottomLeft" activeCell="A15" sqref="A15"/>
      <selection pane="bottomRight" activeCell="V16" sqref="V16:AA16"/>
    </sheetView>
  </sheetViews>
  <sheetFormatPr defaultColWidth="9.42578125" defaultRowHeight="15" x14ac:dyDescent="0.2"/>
  <cols>
    <col min="1" max="1" width="25.42578125" style="83" customWidth="1"/>
    <col min="2" max="2" width="58.42578125" style="83" customWidth="1"/>
    <col min="3" max="3" width="25.85546875" style="83" hidden="1" customWidth="1"/>
    <col min="4" max="4" width="18.5703125" style="173" customWidth="1"/>
    <col min="5" max="5" width="16.42578125" style="173" customWidth="1"/>
    <col min="6" max="6" width="17.5703125" style="173" customWidth="1"/>
    <col min="7" max="8" width="16.42578125" style="173" customWidth="1"/>
    <col min="9" max="10" width="18.42578125" style="173" customWidth="1"/>
    <col min="11" max="11" width="18.42578125" style="83" customWidth="1"/>
    <col min="12" max="12" width="18.7109375" style="83" customWidth="1"/>
    <col min="13" max="13" width="19.5703125" style="83" customWidth="1"/>
    <col min="14" max="14" width="23.85546875" style="83" customWidth="1"/>
    <col min="15" max="15" width="19.42578125" style="83" customWidth="1"/>
    <col min="16" max="16" width="15" style="83" customWidth="1"/>
    <col min="17" max="17" width="11.42578125" style="83" customWidth="1"/>
    <col min="18" max="18" width="13.42578125" style="83" customWidth="1"/>
    <col min="19" max="19" width="15.5703125" style="83" customWidth="1"/>
    <col min="20" max="20" width="36.5703125" style="83" customWidth="1"/>
    <col min="21" max="21" width="34.5703125" style="83" customWidth="1"/>
    <col min="22" max="27" width="10" style="83" customWidth="1"/>
    <col min="28" max="28" width="12.42578125" style="83" customWidth="1"/>
    <col min="29" max="29" width="17.28515625" style="83" customWidth="1"/>
    <col min="30" max="31" width="17.42578125" style="189" customWidth="1"/>
    <col min="32" max="32" width="15.42578125" style="83" customWidth="1"/>
    <col min="33" max="33" width="16.42578125" style="83" customWidth="1"/>
    <col min="34" max="34" width="25.42578125" style="83" customWidth="1"/>
    <col min="35" max="35" width="8.42578125" style="83" customWidth="1"/>
    <col min="36" max="36" width="44" style="83" customWidth="1"/>
    <col min="37" max="37" width="15.5703125" style="83" customWidth="1"/>
    <col min="38" max="38" width="12.85546875" style="83" customWidth="1"/>
    <col min="39" max="39" width="12" style="83" customWidth="1"/>
    <col min="40" max="40" width="9.42578125" style="83"/>
    <col min="41" max="41" width="11.42578125" style="83" customWidth="1"/>
    <col min="42" max="42" width="22.42578125" style="83" customWidth="1"/>
    <col min="43" max="43" width="15.7109375" style="456" customWidth="1"/>
    <col min="44" max="44" width="17.85546875" style="456" customWidth="1"/>
    <col min="45" max="45" width="19" style="456" customWidth="1"/>
    <col min="46" max="16384" width="9.42578125" style="83"/>
  </cols>
  <sheetData>
    <row r="1" spans="1:45" ht="15.75" thickBot="1" x14ac:dyDescent="0.25"/>
    <row r="2" spans="1:45" ht="23.25" customHeight="1" thickBot="1" x14ac:dyDescent="0.3">
      <c r="F2" s="457" t="s">
        <v>92</v>
      </c>
      <c r="G2" s="457" t="s">
        <v>93</v>
      </c>
      <c r="H2" s="457" t="s">
        <v>94</v>
      </c>
      <c r="I2" s="457" t="s">
        <v>95</v>
      </c>
      <c r="J2" s="457" t="s">
        <v>96</v>
      </c>
      <c r="K2" s="458" t="s">
        <v>97</v>
      </c>
      <c r="L2" s="458" t="s">
        <v>98</v>
      </c>
      <c r="M2" s="456"/>
      <c r="N2" s="205" t="s">
        <v>122</v>
      </c>
      <c r="O2" s="206" t="s">
        <v>124</v>
      </c>
      <c r="P2" s="207" t="s">
        <v>98</v>
      </c>
      <c r="Q2" s="206" t="s">
        <v>116</v>
      </c>
      <c r="R2" s="207" t="s">
        <v>123</v>
      </c>
      <c r="S2" s="206" t="s">
        <v>125</v>
      </c>
      <c r="T2" s="207" t="s">
        <v>126</v>
      </c>
      <c r="U2" s="208" t="s">
        <v>124</v>
      </c>
      <c r="X2" s="225" t="s">
        <v>293</v>
      </c>
      <c r="Y2" s="393" t="s">
        <v>294</v>
      </c>
      <c r="Z2" s="393" t="s">
        <v>295</v>
      </c>
      <c r="AA2" s="393" t="s">
        <v>296</v>
      </c>
      <c r="AB2" s="393" t="s">
        <v>452</v>
      </c>
      <c r="AC2" s="225" t="s">
        <v>554</v>
      </c>
    </row>
    <row r="3" spans="1:45" ht="23.25" customHeight="1" x14ac:dyDescent="0.25">
      <c r="F3" s="459"/>
      <c r="G3" s="459"/>
      <c r="H3" s="459"/>
      <c r="I3" s="459"/>
      <c r="J3" s="459"/>
      <c r="K3" s="460"/>
      <c r="L3" s="460">
        <f>SUM(F3:K3)</f>
        <v>0</v>
      </c>
      <c r="M3" s="456"/>
      <c r="N3" s="209"/>
      <c r="O3" s="152">
        <v>5400</v>
      </c>
      <c r="P3" s="210">
        <f>N3+O3</f>
        <v>5400</v>
      </c>
      <c r="Q3" s="211" t="s">
        <v>92</v>
      </c>
      <c r="R3" s="212">
        <v>7.0000000000000007E-2</v>
      </c>
      <c r="S3" s="213">
        <f>P3*R3</f>
        <v>378.00000000000006</v>
      </c>
      <c r="T3" s="210">
        <v>0</v>
      </c>
      <c r="U3" s="214">
        <f>S3-T3</f>
        <v>378.00000000000006</v>
      </c>
      <c r="X3" s="212">
        <v>0.09</v>
      </c>
      <c r="Y3" s="212">
        <v>0.25</v>
      </c>
      <c r="Z3" s="212">
        <v>0.04</v>
      </c>
      <c r="AA3" s="212">
        <v>0.08</v>
      </c>
      <c r="AB3" s="212">
        <v>0.2</v>
      </c>
      <c r="AC3" s="212">
        <v>0.1</v>
      </c>
    </row>
    <row r="4" spans="1:45" ht="23.25" customHeight="1" x14ac:dyDescent="0.25">
      <c r="F4" s="459"/>
      <c r="G4" s="459"/>
      <c r="H4" s="459"/>
      <c r="I4" s="459"/>
      <c r="J4" s="459"/>
      <c r="K4" s="460"/>
      <c r="L4" s="460">
        <f t="shared" ref="L4:L8" si="0">SUM(F4:K4)</f>
        <v>0</v>
      </c>
      <c r="M4" s="456"/>
      <c r="N4" s="226"/>
      <c r="O4" s="225"/>
      <c r="P4" s="210">
        <f>P3</f>
        <v>5400</v>
      </c>
      <c r="Q4" s="211" t="s">
        <v>93</v>
      </c>
      <c r="R4" s="212">
        <v>0.2</v>
      </c>
      <c r="S4" s="213">
        <f t="shared" ref="S4:S8" si="1">P4*R4</f>
        <v>1080</v>
      </c>
      <c r="T4" s="210">
        <v>0</v>
      </c>
      <c r="U4" s="214">
        <f t="shared" ref="U4:U8" si="2">S4-T4</f>
        <v>1080</v>
      </c>
      <c r="X4" s="212">
        <v>0.21</v>
      </c>
      <c r="Y4" s="212">
        <v>0.32</v>
      </c>
      <c r="Z4" s="212">
        <v>0.17</v>
      </c>
      <c r="AA4" s="212">
        <v>0.18</v>
      </c>
      <c r="AB4" s="212">
        <v>0.27</v>
      </c>
      <c r="AC4" s="212">
        <v>0.2</v>
      </c>
    </row>
    <row r="5" spans="1:45" ht="21" customHeight="1" x14ac:dyDescent="0.25">
      <c r="A5" s="117"/>
      <c r="B5" s="118"/>
      <c r="C5" s="119"/>
      <c r="D5" s="119"/>
      <c r="E5" s="118"/>
      <c r="F5" s="461"/>
      <c r="G5" s="461"/>
      <c r="H5" s="461"/>
      <c r="I5" s="461"/>
      <c r="J5" s="461"/>
      <c r="K5" s="461"/>
      <c r="L5" s="460">
        <f t="shared" si="0"/>
        <v>0</v>
      </c>
      <c r="M5" s="119"/>
      <c r="N5" s="223"/>
      <c r="O5" s="224"/>
      <c r="P5" s="210">
        <f>P3</f>
        <v>5400</v>
      </c>
      <c r="Q5" s="211" t="s">
        <v>94</v>
      </c>
      <c r="R5" s="212">
        <v>0.27</v>
      </c>
      <c r="S5" s="213">
        <f t="shared" si="1"/>
        <v>1458</v>
      </c>
      <c r="T5" s="210">
        <v>0</v>
      </c>
      <c r="U5" s="214">
        <f t="shared" si="2"/>
        <v>1458</v>
      </c>
      <c r="V5" s="119"/>
      <c r="W5" s="119"/>
      <c r="X5" s="212">
        <v>0.28999999999999998</v>
      </c>
      <c r="Y5" s="212">
        <v>0.24</v>
      </c>
      <c r="Z5" s="212">
        <v>0.24</v>
      </c>
      <c r="AA5" s="212">
        <v>0.27</v>
      </c>
      <c r="AB5" s="212">
        <v>0.21</v>
      </c>
      <c r="AC5" s="212">
        <v>0.3</v>
      </c>
      <c r="AD5" s="186"/>
      <c r="AE5" s="186"/>
      <c r="AF5" s="119"/>
      <c r="AG5" s="120" t="s">
        <v>72</v>
      </c>
      <c r="AH5" s="121" t="s">
        <v>73</v>
      </c>
      <c r="AI5" s="121" t="s">
        <v>74</v>
      </c>
      <c r="AJ5" s="121" t="s">
        <v>75</v>
      </c>
      <c r="AK5" s="122" t="s">
        <v>76</v>
      </c>
      <c r="AL5" s="122" t="s">
        <v>77</v>
      </c>
      <c r="AM5" s="122" t="s">
        <v>78</v>
      </c>
      <c r="AN5" s="118"/>
      <c r="AO5" s="122" t="s">
        <v>79</v>
      </c>
      <c r="AP5" s="122" t="s">
        <v>62</v>
      </c>
      <c r="AQ5" s="393" t="s">
        <v>379</v>
      </c>
      <c r="AR5" s="393" t="s">
        <v>380</v>
      </c>
      <c r="AS5" s="393" t="s">
        <v>381</v>
      </c>
    </row>
    <row r="6" spans="1:45" ht="21" customHeight="1" x14ac:dyDescent="0.25">
      <c r="A6" s="117"/>
      <c r="B6" s="123" t="s">
        <v>80</v>
      </c>
      <c r="C6" s="181">
        <v>45854</v>
      </c>
      <c r="D6" s="119"/>
      <c r="E6" s="118"/>
      <c r="F6" s="461"/>
      <c r="G6" s="461"/>
      <c r="H6" s="461"/>
      <c r="I6" s="461"/>
      <c r="J6" s="461"/>
      <c r="K6" s="461"/>
      <c r="L6" s="460">
        <f t="shared" si="0"/>
        <v>0</v>
      </c>
      <c r="M6" s="119"/>
      <c r="N6" s="215"/>
      <c r="O6" s="119"/>
      <c r="P6" s="210">
        <f>P3</f>
        <v>5400</v>
      </c>
      <c r="Q6" s="211" t="s">
        <v>95</v>
      </c>
      <c r="R6" s="212">
        <v>0.25</v>
      </c>
      <c r="S6" s="213">
        <f t="shared" si="1"/>
        <v>1350</v>
      </c>
      <c r="T6" s="210">
        <v>0</v>
      </c>
      <c r="U6" s="214">
        <f t="shared" si="2"/>
        <v>1350</v>
      </c>
      <c r="V6" s="119"/>
      <c r="W6" s="119"/>
      <c r="X6" s="212">
        <v>0.23</v>
      </c>
      <c r="Y6" s="212">
        <v>0.19</v>
      </c>
      <c r="Z6" s="212">
        <v>0.26</v>
      </c>
      <c r="AA6" s="212">
        <v>0.23</v>
      </c>
      <c r="AB6" s="212">
        <v>0.2</v>
      </c>
      <c r="AC6" s="212">
        <v>0.2</v>
      </c>
      <c r="AD6" s="186"/>
      <c r="AE6" s="186"/>
      <c r="AF6" s="119"/>
      <c r="AG6" s="196">
        <f>'Tour Dates'!A4</f>
        <v>45847</v>
      </c>
      <c r="AH6" s="156" t="str">
        <f>'Tour Dates'!B4</f>
        <v>Baltimore</v>
      </c>
      <c r="AI6" s="156" t="str">
        <f>'Tour Dates'!C4</f>
        <v>MD</v>
      </c>
      <c r="AJ6" s="156" t="str">
        <f>'Tour Dates'!D4</f>
        <v>CFG Bank Arena</v>
      </c>
      <c r="AK6" s="125"/>
      <c r="AL6" s="125"/>
      <c r="AM6" s="125"/>
      <c r="AN6" s="118"/>
      <c r="AO6" s="178">
        <v>30</v>
      </c>
      <c r="AP6" s="178">
        <f t="shared" ref="AP6:AP32" si="3">AM6*AO6</f>
        <v>0</v>
      </c>
    </row>
    <row r="7" spans="1:45" ht="21" customHeight="1" x14ac:dyDescent="0.25">
      <c r="A7" s="117"/>
      <c r="B7" s="123" t="s">
        <v>81</v>
      </c>
      <c r="C7" s="182" t="str">
        <f>Inventory!C3</f>
        <v>GHOST</v>
      </c>
      <c r="D7" s="119"/>
      <c r="E7" s="118"/>
      <c r="F7" s="461"/>
      <c r="G7" s="461"/>
      <c r="H7" s="461"/>
      <c r="I7" s="461"/>
      <c r="J7" s="461"/>
      <c r="K7" s="461"/>
      <c r="L7" s="460">
        <f t="shared" si="0"/>
        <v>0</v>
      </c>
      <c r="M7" s="119"/>
      <c r="N7" s="215"/>
      <c r="O7" s="119"/>
      <c r="P7" s="210">
        <f>P5</f>
        <v>5400</v>
      </c>
      <c r="Q7" s="211" t="s">
        <v>96</v>
      </c>
      <c r="R7" s="212">
        <v>0.15</v>
      </c>
      <c r="S7" s="213">
        <f t="shared" si="1"/>
        <v>810</v>
      </c>
      <c r="T7" s="210">
        <v>0</v>
      </c>
      <c r="U7" s="214">
        <f t="shared" si="2"/>
        <v>810</v>
      </c>
      <c r="V7" s="119"/>
      <c r="W7" s="119"/>
      <c r="X7" s="212">
        <v>0.12</v>
      </c>
      <c r="Y7" s="212">
        <v>0</v>
      </c>
      <c r="Z7" s="212">
        <v>0.18</v>
      </c>
      <c r="AA7" s="212">
        <v>0.15</v>
      </c>
      <c r="AB7" s="212">
        <v>0.12</v>
      </c>
      <c r="AC7" s="212">
        <v>0.15</v>
      </c>
      <c r="AD7" s="186"/>
      <c r="AE7" s="186"/>
      <c r="AF7" s="119"/>
      <c r="AG7" s="196">
        <f>'Tour Dates'!A5</f>
        <v>45849</v>
      </c>
      <c r="AH7" s="156" t="str">
        <f>'Tour Dates'!B5</f>
        <v>Atlanta</v>
      </c>
      <c r="AI7" s="156" t="str">
        <f>'Tour Dates'!C5</f>
        <v>GA</v>
      </c>
      <c r="AJ7" s="156" t="str">
        <f>'Tour Dates'!D5</f>
        <v>State Farm Arena</v>
      </c>
      <c r="AK7" s="125"/>
      <c r="AL7" s="125"/>
      <c r="AM7" s="125"/>
      <c r="AN7" s="118"/>
      <c r="AO7" s="178">
        <v>35</v>
      </c>
      <c r="AP7" s="178">
        <f t="shared" si="3"/>
        <v>0</v>
      </c>
    </row>
    <row r="8" spans="1:45" ht="21" customHeight="1" thickBot="1" x14ac:dyDescent="0.3">
      <c r="A8" s="117"/>
      <c r="B8" s="123" t="s">
        <v>106</v>
      </c>
      <c r="C8" s="183" t="s">
        <v>107</v>
      </c>
      <c r="D8" s="119"/>
      <c r="E8" s="118"/>
      <c r="F8" s="461"/>
      <c r="G8" s="461"/>
      <c r="H8" s="461"/>
      <c r="I8" s="461"/>
      <c r="J8" s="461"/>
      <c r="K8" s="461"/>
      <c r="L8" s="460">
        <f t="shared" si="0"/>
        <v>0</v>
      </c>
      <c r="M8" s="119"/>
      <c r="N8" s="215"/>
      <c r="O8" s="119"/>
      <c r="P8" s="210">
        <f>P5</f>
        <v>5400</v>
      </c>
      <c r="Q8" s="211" t="s">
        <v>97</v>
      </c>
      <c r="R8" s="212">
        <v>7.0000000000000007E-2</v>
      </c>
      <c r="S8" s="213">
        <f t="shared" si="1"/>
        <v>378.00000000000006</v>
      </c>
      <c r="T8" s="210">
        <v>0</v>
      </c>
      <c r="U8" s="214">
        <f t="shared" si="2"/>
        <v>378.00000000000006</v>
      </c>
      <c r="V8" s="119"/>
      <c r="W8" s="119"/>
      <c r="X8" s="212">
        <v>0.06</v>
      </c>
      <c r="Y8" s="212">
        <v>0</v>
      </c>
      <c r="Z8" s="212">
        <v>0.09</v>
      </c>
      <c r="AA8" s="212">
        <v>0.09</v>
      </c>
      <c r="AB8" s="212">
        <v>0</v>
      </c>
      <c r="AC8" s="212">
        <v>0.05</v>
      </c>
      <c r="AD8" s="186"/>
      <c r="AE8" s="186"/>
      <c r="AF8" s="119"/>
      <c r="AG8" s="196">
        <f>'Tour Dates'!A6</f>
        <v>45850</v>
      </c>
      <c r="AH8" s="156" t="str">
        <f>'Tour Dates'!B6</f>
        <v>Tampa</v>
      </c>
      <c r="AI8" s="156" t="str">
        <f>'Tour Dates'!C6</f>
        <v>FL</v>
      </c>
      <c r="AJ8" s="156" t="str">
        <f>'Tour Dates'!D6</f>
        <v>Amalie Arena</v>
      </c>
      <c r="AK8" s="125"/>
      <c r="AL8" s="125"/>
      <c r="AM8" s="125"/>
      <c r="AN8" s="118"/>
      <c r="AO8" s="178">
        <v>35</v>
      </c>
      <c r="AP8" s="178">
        <f t="shared" si="3"/>
        <v>0</v>
      </c>
    </row>
    <row r="9" spans="1:45" ht="21" customHeight="1" thickBot="1" x14ac:dyDescent="0.3">
      <c r="A9" s="117"/>
      <c r="B9" s="123" t="s">
        <v>83</v>
      </c>
      <c r="C9" s="184">
        <v>22</v>
      </c>
      <c r="D9" s="119"/>
      <c r="E9" s="118"/>
      <c r="F9" s="461"/>
      <c r="G9" s="461"/>
      <c r="H9" s="461"/>
      <c r="I9" s="461"/>
      <c r="J9" s="461"/>
      <c r="K9" s="461"/>
      <c r="L9" s="461"/>
      <c r="M9" s="119"/>
      <c r="N9" s="216"/>
      <c r="O9" s="217"/>
      <c r="P9" s="218"/>
      <c r="Q9" s="218"/>
      <c r="R9" s="201">
        <f>SUM(R3:R8)</f>
        <v>1.01</v>
      </c>
      <c r="S9" s="218"/>
      <c r="T9" s="203">
        <f>SUM(T3:T8)</f>
        <v>0</v>
      </c>
      <c r="U9" s="202">
        <f>SUM(U3:U8)</f>
        <v>5454</v>
      </c>
      <c r="V9" s="119"/>
      <c r="W9" s="119"/>
      <c r="X9" s="212">
        <v>0</v>
      </c>
      <c r="Y9" s="212">
        <v>0</v>
      </c>
      <c r="Z9" s="212">
        <v>0.02</v>
      </c>
      <c r="AA9" s="212">
        <v>0</v>
      </c>
      <c r="AB9" s="212">
        <v>0</v>
      </c>
      <c r="AC9" s="212">
        <v>0</v>
      </c>
      <c r="AD9" s="186"/>
      <c r="AE9" s="186"/>
      <c r="AF9" s="119"/>
      <c r="AG9" s="196">
        <f>'Tour Dates'!A7</f>
        <v>45851</v>
      </c>
      <c r="AH9" s="156" t="str">
        <f>'Tour Dates'!B7</f>
        <v>Miami</v>
      </c>
      <c r="AI9" s="156" t="str">
        <f>'Tour Dates'!C7</f>
        <v>FL</v>
      </c>
      <c r="AJ9" s="156" t="str">
        <f>'Tour Dates'!D7</f>
        <v>Kaseya Center</v>
      </c>
      <c r="AK9" s="125"/>
      <c r="AL9" s="125"/>
      <c r="AM9" s="125"/>
      <c r="AN9" s="118"/>
      <c r="AO9" s="178">
        <v>30</v>
      </c>
      <c r="AP9" s="178">
        <f t="shared" si="3"/>
        <v>0</v>
      </c>
    </row>
    <row r="10" spans="1:45" ht="21" customHeight="1" thickBot="1" x14ac:dyDescent="0.3">
      <c r="A10" s="117"/>
      <c r="B10" s="123" t="s">
        <v>84</v>
      </c>
      <c r="C10" s="185">
        <f>AM33</f>
        <v>194935</v>
      </c>
      <c r="D10" s="119"/>
      <c r="E10" s="118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8"/>
      <c r="Q10" s="118"/>
      <c r="R10" s="118"/>
      <c r="S10" s="118"/>
      <c r="T10" s="118"/>
      <c r="U10" s="119"/>
      <c r="V10" s="119"/>
      <c r="W10" s="119"/>
      <c r="X10" s="201">
        <f t="shared" ref="X10:AA10" si="4">SUM(X3:X9)</f>
        <v>1</v>
      </c>
      <c r="Y10" s="201">
        <f t="shared" si="4"/>
        <v>1</v>
      </c>
      <c r="Z10" s="201">
        <f t="shared" si="4"/>
        <v>0.99999999999999989</v>
      </c>
      <c r="AA10" s="201">
        <f t="shared" si="4"/>
        <v>1</v>
      </c>
      <c r="AB10" s="201">
        <f>SUM(AB3:AB9)</f>
        <v>1</v>
      </c>
      <c r="AC10" s="201">
        <f>SUM(AC3:AC9)</f>
        <v>1</v>
      </c>
      <c r="AD10" s="186"/>
      <c r="AE10" s="186"/>
      <c r="AF10" s="119"/>
      <c r="AG10" s="196">
        <f>'Tour Dates'!A8</f>
        <v>45853</v>
      </c>
      <c r="AH10" s="156" t="str">
        <f>'Tour Dates'!B8</f>
        <v>Raleigh</v>
      </c>
      <c r="AI10" s="156" t="str">
        <f>'Tour Dates'!C8</f>
        <v>NC</v>
      </c>
      <c r="AJ10" s="156" t="str">
        <f>'Tour Dates'!D8</f>
        <v>Lenovo Center</v>
      </c>
      <c r="AK10" s="125"/>
      <c r="AL10" s="125"/>
      <c r="AM10" s="125"/>
      <c r="AN10" s="118"/>
      <c r="AO10" s="178">
        <v>35</v>
      </c>
      <c r="AP10" s="178">
        <f t="shared" si="3"/>
        <v>0</v>
      </c>
    </row>
    <row r="11" spans="1:45" ht="21" customHeight="1" x14ac:dyDescent="0.25">
      <c r="A11" s="117"/>
      <c r="B11" s="118"/>
      <c r="C11" s="119"/>
      <c r="D11" s="119"/>
      <c r="E11" s="118"/>
      <c r="F11" s="118"/>
      <c r="G11" s="118"/>
      <c r="H11" s="118"/>
      <c r="I11" s="119"/>
      <c r="J11" s="119"/>
      <c r="K11" s="119"/>
      <c r="L11" s="119"/>
      <c r="M11" s="119"/>
      <c r="N11" s="119"/>
      <c r="O11" s="119"/>
      <c r="P11" s="118"/>
      <c r="Q11" s="118"/>
      <c r="R11" s="118"/>
      <c r="S11" s="118" t="s">
        <v>82</v>
      </c>
      <c r="T11" s="118"/>
      <c r="U11" s="119"/>
      <c r="V11" s="200"/>
      <c r="W11" s="200"/>
      <c r="X11" s="200"/>
      <c r="Y11" s="200"/>
      <c r="Z11" s="200"/>
      <c r="AA11" s="200"/>
      <c r="AB11" s="204"/>
      <c r="AC11" s="127"/>
      <c r="AD11" s="187"/>
      <c r="AE11" s="187"/>
      <c r="AF11" s="127"/>
      <c r="AG11" s="196">
        <f>'Tour Dates'!A9</f>
        <v>45855</v>
      </c>
      <c r="AH11" s="156" t="str">
        <f>'Tour Dates'!B9</f>
        <v>Cleveland</v>
      </c>
      <c r="AI11" s="156" t="str">
        <f>'Tour Dates'!C9</f>
        <v>OH</v>
      </c>
      <c r="AJ11" s="156" t="str">
        <f>'Tour Dates'!D9</f>
        <v>Rocket Mortgage FieldHouse</v>
      </c>
      <c r="AK11" s="125">
        <v>10781</v>
      </c>
      <c r="AL11" s="125">
        <v>8275</v>
      </c>
      <c r="AM11" s="125">
        <v>8500</v>
      </c>
      <c r="AN11" s="118"/>
      <c r="AO11" s="178">
        <v>38</v>
      </c>
      <c r="AP11" s="178">
        <f t="shared" si="3"/>
        <v>323000</v>
      </c>
    </row>
    <row r="12" spans="1:45" ht="21" customHeight="1" thickBot="1" x14ac:dyDescent="0.3">
      <c r="A12" s="117"/>
      <c r="B12" s="118"/>
      <c r="C12" s="119"/>
      <c r="D12" s="122" t="s">
        <v>85</v>
      </c>
      <c r="E12" s="128">
        <f>C10*E13</f>
        <v>6822725</v>
      </c>
      <c r="F12" s="128">
        <f>C10*F13</f>
        <v>7017660</v>
      </c>
      <c r="G12" s="128">
        <f>C10*G13</f>
        <v>7212595</v>
      </c>
      <c r="H12" s="128">
        <f>C10*H13</f>
        <v>7407530</v>
      </c>
      <c r="I12" s="129" t="s">
        <v>86</v>
      </c>
      <c r="J12" s="130" t="s">
        <v>87</v>
      </c>
      <c r="K12" s="131" t="s">
        <v>87</v>
      </c>
      <c r="L12" s="174" t="s">
        <v>87</v>
      </c>
      <c r="M12" s="191" t="s">
        <v>87</v>
      </c>
      <c r="N12" s="132" t="s">
        <v>87</v>
      </c>
      <c r="O12" s="133" t="s">
        <v>88</v>
      </c>
      <c r="P12" s="134" t="s">
        <v>89</v>
      </c>
      <c r="Q12" s="118"/>
      <c r="R12" s="118"/>
      <c r="S12" s="118"/>
      <c r="T12" s="135" t="s">
        <v>90</v>
      </c>
      <c r="U12" s="127" t="s">
        <v>91</v>
      </c>
      <c r="V12" s="127" t="s">
        <v>92</v>
      </c>
      <c r="W12" s="127" t="s">
        <v>93</v>
      </c>
      <c r="X12" s="127" t="s">
        <v>94</v>
      </c>
      <c r="Y12" s="127" t="s">
        <v>95</v>
      </c>
      <c r="Z12" s="127" t="s">
        <v>96</v>
      </c>
      <c r="AA12" s="127" t="s">
        <v>97</v>
      </c>
      <c r="AB12" s="136" t="s">
        <v>98</v>
      </c>
      <c r="AC12" s="127" t="s">
        <v>108</v>
      </c>
      <c r="AD12" s="187" t="s">
        <v>109</v>
      </c>
      <c r="AE12" s="187" t="s">
        <v>110</v>
      </c>
      <c r="AF12" s="127"/>
      <c r="AG12" s="196">
        <f>'Tour Dates'!A10</f>
        <v>45856</v>
      </c>
      <c r="AH12" s="156" t="str">
        <f>'Tour Dates'!B10</f>
        <v>Pittsburgh</v>
      </c>
      <c r="AI12" s="156" t="str">
        <f>'Tour Dates'!C10</f>
        <v>PA</v>
      </c>
      <c r="AJ12" s="156" t="str">
        <f>'Tour Dates'!D10</f>
        <v>PPG Paints Arena</v>
      </c>
      <c r="AK12" s="125">
        <v>11009</v>
      </c>
      <c r="AL12" s="125">
        <v>8905</v>
      </c>
      <c r="AM12" s="125">
        <v>9500</v>
      </c>
      <c r="AN12" s="118"/>
      <c r="AO12" s="178">
        <v>38</v>
      </c>
      <c r="AP12" s="178">
        <f t="shared" si="3"/>
        <v>361000</v>
      </c>
    </row>
    <row r="13" spans="1:45" ht="21" customHeight="1" thickBot="1" x14ac:dyDescent="0.3">
      <c r="A13" s="117"/>
      <c r="B13" s="118" t="s">
        <v>82</v>
      </c>
      <c r="C13" s="137">
        <f>SUM(C15:C59)</f>
        <v>0.99999999999999989</v>
      </c>
      <c r="D13" s="122" t="s">
        <v>99</v>
      </c>
      <c r="E13" s="138">
        <v>35</v>
      </c>
      <c r="F13" s="138">
        <v>36</v>
      </c>
      <c r="G13" s="138">
        <v>37</v>
      </c>
      <c r="H13" s="138">
        <v>38</v>
      </c>
      <c r="I13" s="139" t="s">
        <v>63</v>
      </c>
      <c r="J13" s="140" t="s">
        <v>533</v>
      </c>
      <c r="K13" s="141" t="s">
        <v>534</v>
      </c>
      <c r="L13" s="175" t="s">
        <v>537</v>
      </c>
      <c r="M13" s="192" t="s">
        <v>546</v>
      </c>
      <c r="N13" s="142" t="s">
        <v>438</v>
      </c>
      <c r="O13" s="143" t="s">
        <v>100</v>
      </c>
      <c r="P13" s="144">
        <f>E13</f>
        <v>35</v>
      </c>
      <c r="Q13" s="144">
        <f>F13</f>
        <v>36</v>
      </c>
      <c r="R13" s="144">
        <f>G13</f>
        <v>37</v>
      </c>
      <c r="S13" s="144">
        <f>H13</f>
        <v>38</v>
      </c>
      <c r="T13" s="145"/>
      <c r="U13" s="127"/>
      <c r="V13" s="127"/>
      <c r="W13" s="127"/>
      <c r="X13" s="127"/>
      <c r="Y13" s="127"/>
      <c r="Z13" s="127"/>
      <c r="AA13" s="127"/>
      <c r="AB13" s="127"/>
      <c r="AC13" s="146"/>
      <c r="AD13" s="188"/>
      <c r="AE13" s="188"/>
      <c r="AF13" s="146"/>
      <c r="AG13" s="196">
        <f>'Tour Dates'!A11</f>
        <v>45857</v>
      </c>
      <c r="AH13" s="156" t="str">
        <f>'Tour Dates'!B11</f>
        <v>Philadelphia</v>
      </c>
      <c r="AI13" s="156" t="str">
        <f>'Tour Dates'!C11</f>
        <v>PA</v>
      </c>
      <c r="AJ13" s="156" t="str">
        <f>'Tour Dates'!D11</f>
        <v>Wells Fargo Center</v>
      </c>
      <c r="AK13" s="125">
        <v>12750</v>
      </c>
      <c r="AL13" s="125">
        <v>11624</v>
      </c>
      <c r="AM13" s="125">
        <v>12000</v>
      </c>
      <c r="AN13" s="118"/>
      <c r="AO13" s="178">
        <v>38</v>
      </c>
      <c r="AP13" s="178">
        <f t="shared" si="3"/>
        <v>456000</v>
      </c>
    </row>
    <row r="14" spans="1:45" ht="21" customHeight="1" x14ac:dyDescent="0.25">
      <c r="A14" s="120" t="s">
        <v>101</v>
      </c>
      <c r="B14" s="122" t="s">
        <v>102</v>
      </c>
      <c r="C14" s="122" t="s">
        <v>103</v>
      </c>
      <c r="D14" s="119"/>
      <c r="E14" s="121" t="s">
        <v>82</v>
      </c>
      <c r="F14" s="121" t="s">
        <v>82</v>
      </c>
      <c r="G14" s="121" t="s">
        <v>82</v>
      </c>
      <c r="H14" s="121" t="s">
        <v>82</v>
      </c>
      <c r="I14" s="148"/>
      <c r="J14" s="149"/>
      <c r="K14" s="150"/>
      <c r="L14" s="176"/>
      <c r="M14" s="193"/>
      <c r="N14" s="151"/>
      <c r="O14" s="152"/>
      <c r="P14" s="121"/>
      <c r="Q14" s="121"/>
      <c r="R14" s="121"/>
      <c r="S14" s="121"/>
      <c r="T14" s="153"/>
      <c r="U14" s="127"/>
      <c r="V14" s="127"/>
      <c r="W14" s="127"/>
      <c r="X14" s="127"/>
      <c r="Y14" s="127"/>
      <c r="Z14" s="127"/>
      <c r="AA14" s="127"/>
      <c r="AB14" s="136"/>
      <c r="AC14" s="127"/>
      <c r="AD14" s="187"/>
      <c r="AE14" s="187"/>
      <c r="AF14" s="127"/>
      <c r="AG14" s="196">
        <f>'Tour Dates'!A12</f>
        <v>45859</v>
      </c>
      <c r="AH14" s="156" t="str">
        <f>'Tour Dates'!B12</f>
        <v>Boston</v>
      </c>
      <c r="AI14" s="156" t="str">
        <f>'Tour Dates'!C12</f>
        <v>MA</v>
      </c>
      <c r="AJ14" s="156" t="str">
        <f>'Tour Dates'!D12</f>
        <v>TD Garden</v>
      </c>
      <c r="AK14" s="125">
        <v>11985</v>
      </c>
      <c r="AL14" s="125">
        <v>11914</v>
      </c>
      <c r="AM14" s="125">
        <v>11985</v>
      </c>
      <c r="AN14" s="118"/>
      <c r="AO14" s="178">
        <v>35</v>
      </c>
      <c r="AP14" s="178">
        <f t="shared" si="3"/>
        <v>419475</v>
      </c>
    </row>
    <row r="15" spans="1:45" ht="20.25" customHeight="1" x14ac:dyDescent="0.25">
      <c r="A15" s="156" t="str">
        <f>Inventory!B7</f>
        <v>GHOSRX203729BK</v>
      </c>
      <c r="B15" s="156" t="str">
        <f>Inventory!C7</f>
        <v>BLACK T SKELETOUR 2025 ITIN</v>
      </c>
      <c r="C15" s="157">
        <v>0.17</v>
      </c>
      <c r="D15" s="187">
        <v>50</v>
      </c>
      <c r="E15" s="158">
        <f>E12/D15*C15</f>
        <v>23197.265000000003</v>
      </c>
      <c r="F15" s="158">
        <f>F12/D15*C15</f>
        <v>23860.044000000005</v>
      </c>
      <c r="G15" s="158">
        <f>G12/D15*C15</f>
        <v>24522.823</v>
      </c>
      <c r="H15" s="158">
        <f>H12/D15*C15</f>
        <v>25185.602000000003</v>
      </c>
      <c r="I15" s="159">
        <v>3158</v>
      </c>
      <c r="J15" s="160">
        <v>0</v>
      </c>
      <c r="K15" s="161">
        <v>0</v>
      </c>
      <c r="L15" s="177">
        <v>5400</v>
      </c>
      <c r="M15" s="194">
        <v>5400</v>
      </c>
      <c r="N15" s="162">
        <v>0</v>
      </c>
      <c r="O15" s="163">
        <v>7200</v>
      </c>
      <c r="P15" s="164">
        <f>I15+J15+K15+L15+M15+N15+O15-E15</f>
        <v>-2039.2650000000031</v>
      </c>
      <c r="Q15" s="164">
        <f>I15+J15+K15+L15+M15+N15+O15-F15</f>
        <v>-2702.0440000000053</v>
      </c>
      <c r="R15" s="164">
        <f>I15+J15+K15+L15+M15+N15+O15-G15</f>
        <v>-3364.8230000000003</v>
      </c>
      <c r="S15" s="164">
        <f>I15+J15+K15+L15+M15+N15+O15-H15</f>
        <v>-4027.6020000000026</v>
      </c>
      <c r="T15" s="165" t="s">
        <v>450</v>
      </c>
      <c r="U15" s="442" t="str">
        <f>Inventory!D7</f>
        <v>CULTURE</v>
      </c>
      <c r="V15" s="166">
        <v>504</v>
      </c>
      <c r="W15" s="166">
        <v>1440</v>
      </c>
      <c r="X15" s="166">
        <v>1944</v>
      </c>
      <c r="Y15" s="166">
        <v>1872</v>
      </c>
      <c r="Z15" s="166">
        <v>936</v>
      </c>
      <c r="AA15" s="166">
        <v>504</v>
      </c>
      <c r="AB15" s="167">
        <f>SUM(V15:AA15)</f>
        <v>7200</v>
      </c>
      <c r="AC15" s="514">
        <v>45861</v>
      </c>
      <c r="AD15" s="190"/>
      <c r="AE15" s="190"/>
      <c r="AF15" s="127"/>
      <c r="AG15" s="196">
        <f>'Tour Dates'!A13</f>
        <v>45860</v>
      </c>
      <c r="AH15" s="156" t="str">
        <f>'Tour Dates'!B13</f>
        <v>New York</v>
      </c>
      <c r="AI15" s="156" t="str">
        <f>'Tour Dates'!C13</f>
        <v>NY</v>
      </c>
      <c r="AJ15" s="156" t="str">
        <f>'Tour Dates'!D13</f>
        <v>Madison Square Garden</v>
      </c>
      <c r="AK15" s="125">
        <v>11450</v>
      </c>
      <c r="AL15" s="125">
        <v>11207</v>
      </c>
      <c r="AM15" s="125">
        <v>11450</v>
      </c>
      <c r="AN15" s="118"/>
      <c r="AO15" s="178">
        <v>35</v>
      </c>
      <c r="AP15" s="178">
        <f t="shared" si="3"/>
        <v>400750</v>
      </c>
    </row>
    <row r="16" spans="1:45" ht="20.25" customHeight="1" x14ac:dyDescent="0.25">
      <c r="A16" s="156" t="str">
        <f>Inventory!B8</f>
        <v>GHOSRX203728BK</v>
      </c>
      <c r="B16" s="156" t="str">
        <f>Inventory!C8</f>
        <v>BLACK T SKELETA ALBUM COVER 2025 ITIN</v>
      </c>
      <c r="C16" s="168">
        <v>0.12</v>
      </c>
      <c r="D16" s="187">
        <v>50</v>
      </c>
      <c r="E16" s="158">
        <f>E12/D16*C16</f>
        <v>16374.539999999999</v>
      </c>
      <c r="F16" s="158">
        <f>F12/D16*C16</f>
        <v>16842.384000000002</v>
      </c>
      <c r="G16" s="158">
        <f>G12/D16*C16</f>
        <v>17310.227999999999</v>
      </c>
      <c r="H16" s="158">
        <f>H12/D16*C16</f>
        <v>17778.072</v>
      </c>
      <c r="I16" s="159">
        <v>1985</v>
      </c>
      <c r="J16" s="160">
        <v>0</v>
      </c>
      <c r="K16" s="161">
        <v>0</v>
      </c>
      <c r="L16" s="177">
        <v>3600</v>
      </c>
      <c r="M16" s="194">
        <v>3600</v>
      </c>
      <c r="N16" s="162">
        <v>0</v>
      </c>
      <c r="O16" s="163">
        <v>5112</v>
      </c>
      <c r="P16" s="164">
        <f>I16+J16+K16+L16+M16+N16+O16-E16</f>
        <v>-2077.5399999999991</v>
      </c>
      <c r="Q16" s="164">
        <f t="shared" ref="Q16:Q59" si="5">I16+J16+K16+L16+M16+N16+O16-F16</f>
        <v>-2545.3840000000018</v>
      </c>
      <c r="R16" s="164">
        <f t="shared" ref="R16:R59" si="6">I16+J16+K16+L16+M16+N16+O16-G16</f>
        <v>-3013.2279999999992</v>
      </c>
      <c r="S16" s="164">
        <f t="shared" ref="S16:S59" si="7">I16+J16+K16+L16+M16+N16+O16-H16</f>
        <v>-3481.0720000000001</v>
      </c>
      <c r="T16" s="165" t="s">
        <v>450</v>
      </c>
      <c r="U16" s="442" t="str">
        <f>Inventory!D8</f>
        <v>CULTURE</v>
      </c>
      <c r="V16" s="166">
        <v>360</v>
      </c>
      <c r="W16" s="166">
        <v>1080</v>
      </c>
      <c r="X16" s="166">
        <v>1440</v>
      </c>
      <c r="Y16" s="166">
        <v>1224</v>
      </c>
      <c r="Z16" s="166">
        <v>648</v>
      </c>
      <c r="AA16" s="166">
        <v>360</v>
      </c>
      <c r="AB16" s="167">
        <f t="shared" ref="AB16:AB59" si="8">SUM(V16:AA16)</f>
        <v>5112</v>
      </c>
      <c r="AC16" s="514">
        <v>45861</v>
      </c>
      <c r="AD16" s="190"/>
      <c r="AE16" s="190"/>
      <c r="AF16" s="127"/>
      <c r="AG16" s="196">
        <f>'Tour Dates'!A14</f>
        <v>45862</v>
      </c>
      <c r="AH16" s="156" t="str">
        <f>'Tour Dates'!B14</f>
        <v>Detroit</v>
      </c>
      <c r="AI16" s="156" t="str">
        <f>'Tour Dates'!C14</f>
        <v>MI</v>
      </c>
      <c r="AJ16" s="156" t="str">
        <f>'Tour Dates'!D14</f>
        <v>Little Caesars Arena</v>
      </c>
      <c r="AK16" s="125">
        <v>10117</v>
      </c>
      <c r="AL16" s="125">
        <v>7745</v>
      </c>
      <c r="AM16" s="125">
        <v>8500</v>
      </c>
      <c r="AN16" s="118"/>
      <c r="AO16" s="178">
        <v>35</v>
      </c>
      <c r="AP16" s="178">
        <f t="shared" si="3"/>
        <v>297500</v>
      </c>
    </row>
    <row r="17" spans="1:42" ht="20.25" customHeight="1" x14ac:dyDescent="0.25">
      <c r="A17" s="156" t="str">
        <f>Inventory!B9</f>
        <v>GHOSRX203730BK</v>
      </c>
      <c r="B17" s="156" t="str">
        <f>Inventory!C9</f>
        <v>BLACK T WESTERN EMERITUS 2025 ITIN</v>
      </c>
      <c r="C17" s="168">
        <v>0.17499999999999999</v>
      </c>
      <c r="D17" s="187">
        <v>50</v>
      </c>
      <c r="E17" s="158">
        <f>E12/D17*C17</f>
        <v>23879.537499999999</v>
      </c>
      <c r="F17" s="158">
        <f>F12/D17*C17</f>
        <v>24561.81</v>
      </c>
      <c r="G17" s="158">
        <f>G12/D17*C17</f>
        <v>25244.082499999997</v>
      </c>
      <c r="H17" s="158">
        <f>H12/D17*C17</f>
        <v>25926.355</v>
      </c>
      <c r="I17" s="159">
        <v>2471</v>
      </c>
      <c r="J17" s="160">
        <v>0</v>
      </c>
      <c r="K17" s="161">
        <v>0</v>
      </c>
      <c r="L17" s="177">
        <v>5400</v>
      </c>
      <c r="M17" s="194">
        <v>5400</v>
      </c>
      <c r="N17" s="162">
        <v>0</v>
      </c>
      <c r="O17" s="163">
        <v>7200</v>
      </c>
      <c r="P17" s="164">
        <f t="shared" ref="P17:P59" si="9">I17+J17+K17+L17+M17+N17+O17-E17</f>
        <v>-3408.5374999999985</v>
      </c>
      <c r="Q17" s="164">
        <f t="shared" si="5"/>
        <v>-4090.8100000000013</v>
      </c>
      <c r="R17" s="164">
        <f t="shared" si="6"/>
        <v>-4773.0824999999968</v>
      </c>
      <c r="S17" s="164">
        <f t="shared" si="7"/>
        <v>-5455.3549999999996</v>
      </c>
      <c r="T17" s="165" t="s">
        <v>450</v>
      </c>
      <c r="U17" s="442" t="str">
        <f>Inventory!D9</f>
        <v>CULTURE</v>
      </c>
      <c r="V17" s="166">
        <v>504</v>
      </c>
      <c r="W17" s="166">
        <v>1440</v>
      </c>
      <c r="X17" s="166">
        <v>1944</v>
      </c>
      <c r="Y17" s="166">
        <v>1872</v>
      </c>
      <c r="Z17" s="166">
        <v>936</v>
      </c>
      <c r="AA17" s="166">
        <v>504</v>
      </c>
      <c r="AB17" s="167">
        <f t="shared" si="8"/>
        <v>7200</v>
      </c>
      <c r="AC17" s="514">
        <v>45861</v>
      </c>
      <c r="AD17" s="190"/>
      <c r="AE17" s="190"/>
      <c r="AF17" s="127"/>
      <c r="AG17" s="196">
        <f>'Tour Dates'!A15</f>
        <v>45863</v>
      </c>
      <c r="AH17" s="156" t="str">
        <f>'Tour Dates'!B15</f>
        <v>Louisville</v>
      </c>
      <c r="AI17" s="156" t="str">
        <f>'Tour Dates'!C15</f>
        <v>KY</v>
      </c>
      <c r="AJ17" s="156" t="str">
        <f>'Tour Dates'!D15</f>
        <v>KFC Yum! Center</v>
      </c>
      <c r="AK17" s="125">
        <v>9832</v>
      </c>
      <c r="AL17" s="125">
        <v>9053</v>
      </c>
      <c r="AM17" s="125">
        <v>9500</v>
      </c>
      <c r="AN17" s="118"/>
      <c r="AO17" s="178">
        <v>35</v>
      </c>
      <c r="AP17" s="178">
        <f t="shared" si="3"/>
        <v>332500</v>
      </c>
    </row>
    <row r="18" spans="1:42" ht="20.25" customHeight="1" x14ac:dyDescent="0.25">
      <c r="A18" s="156" t="str">
        <f>Inventory!B10</f>
        <v>GHOSRX103726BK</v>
      </c>
      <c r="B18" s="156" t="str">
        <f>Inventory!C10</f>
        <v>BLACK TANK OPUS EPONYMOUS</v>
      </c>
      <c r="C18" s="157">
        <v>0.02</v>
      </c>
      <c r="D18" s="187">
        <v>50</v>
      </c>
      <c r="E18" s="158">
        <f>E12/D18*C18</f>
        <v>2729.09</v>
      </c>
      <c r="F18" s="158">
        <f>F12/D18*C18</f>
        <v>2807.0640000000003</v>
      </c>
      <c r="G18" s="158">
        <f>G12/D18*C18</f>
        <v>2885.038</v>
      </c>
      <c r="H18" s="158">
        <f>H12/D18*C18</f>
        <v>2963.0120000000002</v>
      </c>
      <c r="I18" s="159">
        <v>610</v>
      </c>
      <c r="J18" s="160">
        <v>0</v>
      </c>
      <c r="K18" s="161">
        <v>0</v>
      </c>
      <c r="L18" s="177">
        <v>720</v>
      </c>
      <c r="M18" s="194">
        <v>0</v>
      </c>
      <c r="N18" s="162">
        <v>0</v>
      </c>
      <c r="O18" s="163">
        <v>1440</v>
      </c>
      <c r="P18" s="164">
        <f t="shared" si="9"/>
        <v>40.909999999999854</v>
      </c>
      <c r="Q18" s="164">
        <f t="shared" si="5"/>
        <v>-37.064000000000306</v>
      </c>
      <c r="R18" s="164">
        <f t="shared" si="6"/>
        <v>-115.03800000000001</v>
      </c>
      <c r="S18" s="164">
        <f t="shared" si="7"/>
        <v>-193.01200000000017</v>
      </c>
      <c r="T18" s="165" t="s">
        <v>476</v>
      </c>
      <c r="U18" s="442" t="str">
        <f>Inventory!D10</f>
        <v>CULTURE</v>
      </c>
      <c r="V18" s="166">
        <v>216</v>
      </c>
      <c r="W18" s="166">
        <v>360</v>
      </c>
      <c r="X18" s="166">
        <v>432</v>
      </c>
      <c r="Y18" s="166">
        <v>288</v>
      </c>
      <c r="Z18" s="166">
        <v>144</v>
      </c>
      <c r="AA18" s="166">
        <v>0</v>
      </c>
      <c r="AB18" s="167">
        <f t="shared" si="8"/>
        <v>1440</v>
      </c>
      <c r="AC18" s="514">
        <v>45861</v>
      </c>
      <c r="AD18" s="190"/>
      <c r="AE18" s="190"/>
      <c r="AF18" s="127"/>
      <c r="AG18" s="196">
        <f>'Tour Dates'!A16</f>
        <v>45864</v>
      </c>
      <c r="AH18" s="156" t="str">
        <f>'Tour Dates'!B16</f>
        <v>Nashville</v>
      </c>
      <c r="AI18" s="156" t="str">
        <f>'Tour Dates'!C16</f>
        <v>TN</v>
      </c>
      <c r="AJ18" s="156" t="str">
        <f>'Tour Dates'!D16</f>
        <v>Bridgestone Arena</v>
      </c>
      <c r="AK18" s="125">
        <v>10596</v>
      </c>
      <c r="AL18" s="125">
        <v>8522</v>
      </c>
      <c r="AM18" s="125">
        <v>9000</v>
      </c>
      <c r="AN18" s="118"/>
      <c r="AO18" s="178">
        <v>35</v>
      </c>
      <c r="AP18" s="178">
        <f t="shared" si="3"/>
        <v>315000</v>
      </c>
    </row>
    <row r="19" spans="1:42" ht="20.25" customHeight="1" x14ac:dyDescent="0.25">
      <c r="A19" s="156" t="str">
        <f>Inventory!B11</f>
        <v>GHOSRX203400BK</v>
      </c>
      <c r="B19" s="156" t="str">
        <f>Inventory!C11</f>
        <v>LADIES CROP TOP SHOWGHOULS</v>
      </c>
      <c r="C19" s="157">
        <v>0.02</v>
      </c>
      <c r="D19" s="187">
        <v>50</v>
      </c>
      <c r="E19" s="158">
        <f>E12/D19*C19</f>
        <v>2729.09</v>
      </c>
      <c r="F19" s="158">
        <f>F12/D19*C19</f>
        <v>2807.0640000000003</v>
      </c>
      <c r="G19" s="158">
        <f>G12/D19*C19</f>
        <v>2885.038</v>
      </c>
      <c r="H19" s="158">
        <f>H12/D19*C19</f>
        <v>2963.0120000000002</v>
      </c>
      <c r="I19" s="159">
        <v>328</v>
      </c>
      <c r="J19" s="160">
        <v>0</v>
      </c>
      <c r="K19" s="161">
        <v>0</v>
      </c>
      <c r="L19" s="177">
        <v>720</v>
      </c>
      <c r="M19" s="194">
        <v>0</v>
      </c>
      <c r="N19" s="162">
        <v>0</v>
      </c>
      <c r="O19" s="163">
        <v>1440</v>
      </c>
      <c r="P19" s="164">
        <f t="shared" si="9"/>
        <v>-241.09000000000015</v>
      </c>
      <c r="Q19" s="164">
        <f t="shared" si="5"/>
        <v>-319.06400000000031</v>
      </c>
      <c r="R19" s="164">
        <f t="shared" si="6"/>
        <v>-397.03800000000001</v>
      </c>
      <c r="S19" s="164">
        <f t="shared" si="7"/>
        <v>-475.01200000000017</v>
      </c>
      <c r="T19" s="165" t="s">
        <v>526</v>
      </c>
      <c r="U19" s="442" t="s">
        <v>423</v>
      </c>
      <c r="V19" s="166">
        <v>288</v>
      </c>
      <c r="W19" s="166">
        <v>432</v>
      </c>
      <c r="X19" s="166">
        <v>360</v>
      </c>
      <c r="Y19" s="166">
        <v>360</v>
      </c>
      <c r="Z19" s="166">
        <v>0</v>
      </c>
      <c r="AA19" s="166">
        <v>0</v>
      </c>
      <c r="AB19" s="167">
        <f t="shared" si="8"/>
        <v>1440</v>
      </c>
      <c r="AC19" s="514">
        <v>45861</v>
      </c>
      <c r="AD19" s="190"/>
      <c r="AE19" s="190"/>
      <c r="AF19" s="127"/>
      <c r="AG19" s="196">
        <f>'Tour Dates'!A17</f>
        <v>45866</v>
      </c>
      <c r="AH19" s="156" t="str">
        <f>'Tour Dates'!B17</f>
        <v>Grand Rapids</v>
      </c>
      <c r="AI19" s="156" t="str">
        <f>'Tour Dates'!C17</f>
        <v>MI</v>
      </c>
      <c r="AJ19" s="156" t="str">
        <f>'Tour Dates'!D17</f>
        <v>Van Andel Arena</v>
      </c>
      <c r="AK19" s="125">
        <v>6932</v>
      </c>
      <c r="AL19" s="125">
        <v>5736</v>
      </c>
      <c r="AM19" s="125">
        <v>6500</v>
      </c>
      <c r="AN19" s="118"/>
      <c r="AO19" s="178">
        <v>35</v>
      </c>
      <c r="AP19" s="178">
        <f t="shared" si="3"/>
        <v>227500</v>
      </c>
    </row>
    <row r="20" spans="1:42" ht="20.25" customHeight="1" x14ac:dyDescent="0.25">
      <c r="A20" s="156" t="str">
        <f>Inventory!B12</f>
        <v>GHOSRX203727PK</v>
      </c>
      <c r="B20" s="156" t="str">
        <f>Inventory!C12</f>
        <v>LADIES PINK RAGLAN GARGOYLE</v>
      </c>
      <c r="C20" s="157">
        <v>0.02</v>
      </c>
      <c r="D20" s="187">
        <v>50</v>
      </c>
      <c r="E20" s="158">
        <f>E12/D20*C20</f>
        <v>2729.09</v>
      </c>
      <c r="F20" s="158">
        <f>F12/D20*C20</f>
        <v>2807.0640000000003</v>
      </c>
      <c r="G20" s="158">
        <f>G12/D20*C20</f>
        <v>2885.038</v>
      </c>
      <c r="H20" s="158">
        <f>H12/D20*C20</f>
        <v>2963.0120000000002</v>
      </c>
      <c r="I20" s="159">
        <v>534</v>
      </c>
      <c r="J20" s="160">
        <v>0</v>
      </c>
      <c r="K20" s="161">
        <v>0</v>
      </c>
      <c r="L20" s="177">
        <v>720</v>
      </c>
      <c r="M20" s="194">
        <v>0</v>
      </c>
      <c r="N20" s="162">
        <v>0</v>
      </c>
      <c r="O20" s="163">
        <v>1440</v>
      </c>
      <c r="P20" s="164">
        <f t="shared" si="9"/>
        <v>-35.090000000000146</v>
      </c>
      <c r="Q20" s="164">
        <f t="shared" si="5"/>
        <v>-113.06400000000031</v>
      </c>
      <c r="R20" s="164">
        <f t="shared" si="6"/>
        <v>-191.03800000000001</v>
      </c>
      <c r="S20" s="164">
        <f t="shared" si="7"/>
        <v>-269.01200000000017</v>
      </c>
      <c r="T20" s="165" t="s">
        <v>527</v>
      </c>
      <c r="U20" s="442" t="str">
        <f>Inventory!D12</f>
        <v>CULTURE</v>
      </c>
      <c r="V20" s="166">
        <v>360</v>
      </c>
      <c r="W20" s="166">
        <v>504</v>
      </c>
      <c r="X20" s="166">
        <v>288</v>
      </c>
      <c r="Y20" s="166">
        <v>288</v>
      </c>
      <c r="Z20" s="166">
        <v>0</v>
      </c>
      <c r="AA20" s="166">
        <v>0</v>
      </c>
      <c r="AB20" s="167">
        <f t="shared" si="8"/>
        <v>1440</v>
      </c>
      <c r="AC20" s="514">
        <v>45861</v>
      </c>
      <c r="AD20" s="190"/>
      <c r="AE20" s="190"/>
      <c r="AF20" s="127"/>
      <c r="AG20" s="196">
        <f>'Tour Dates'!A18</f>
        <v>45867</v>
      </c>
      <c r="AH20" s="156" t="str">
        <f>'Tour Dates'!B18</f>
        <v>Milwaukee</v>
      </c>
      <c r="AI20" s="156" t="str">
        <f>'Tour Dates'!C18</f>
        <v>WI</v>
      </c>
      <c r="AJ20" s="156" t="str">
        <f>'Tour Dates'!D18</f>
        <v>Fiserv Forum</v>
      </c>
      <c r="AK20" s="125">
        <v>8693</v>
      </c>
      <c r="AL20" s="125">
        <v>6022</v>
      </c>
      <c r="AM20" s="125">
        <v>6500</v>
      </c>
      <c r="AN20" s="118"/>
      <c r="AO20" s="178">
        <v>35</v>
      </c>
      <c r="AP20" s="178">
        <f t="shared" si="3"/>
        <v>227500</v>
      </c>
    </row>
    <row r="21" spans="1:42" ht="20.25" customHeight="1" x14ac:dyDescent="0.25">
      <c r="A21" s="156">
        <f>Inventory!B13</f>
        <v>0</v>
      </c>
      <c r="B21" s="156">
        <f>Inventory!C13</f>
        <v>0</v>
      </c>
      <c r="C21" s="157">
        <v>0</v>
      </c>
      <c r="D21" s="187">
        <v>1</v>
      </c>
      <c r="E21" s="158">
        <f>E12/D21*C21</f>
        <v>0</v>
      </c>
      <c r="F21" s="158">
        <f>F12/D21*C21</f>
        <v>0</v>
      </c>
      <c r="G21" s="158">
        <f>G12/D21*C21</f>
        <v>0</v>
      </c>
      <c r="H21" s="158">
        <f>H12/D21*C21</f>
        <v>0</v>
      </c>
      <c r="I21" s="159">
        <v>0</v>
      </c>
      <c r="J21" s="160">
        <v>0</v>
      </c>
      <c r="K21" s="161">
        <v>0</v>
      </c>
      <c r="L21" s="177">
        <v>0</v>
      </c>
      <c r="M21" s="194">
        <v>0</v>
      </c>
      <c r="N21" s="162">
        <v>0</v>
      </c>
      <c r="O21" s="163">
        <v>0</v>
      </c>
      <c r="P21" s="164">
        <f t="shared" si="9"/>
        <v>0</v>
      </c>
      <c r="Q21" s="164">
        <f t="shared" si="5"/>
        <v>0</v>
      </c>
      <c r="R21" s="164">
        <f t="shared" si="6"/>
        <v>0</v>
      </c>
      <c r="S21" s="164">
        <f t="shared" si="7"/>
        <v>0</v>
      </c>
      <c r="T21" s="165"/>
      <c r="U21" s="442">
        <f>Inventory!D13</f>
        <v>0</v>
      </c>
      <c r="V21" s="166"/>
      <c r="W21" s="166"/>
      <c r="X21" s="166"/>
      <c r="Y21" s="166"/>
      <c r="Z21" s="166"/>
      <c r="AA21" s="166"/>
      <c r="AB21" s="167">
        <f t="shared" si="8"/>
        <v>0</v>
      </c>
      <c r="AC21" s="166"/>
      <c r="AD21" s="190"/>
      <c r="AE21" s="190"/>
      <c r="AF21" s="127"/>
      <c r="AG21" s="196">
        <f>'Tour Dates'!A19</f>
        <v>45868</v>
      </c>
      <c r="AH21" s="156" t="str">
        <f>'Tour Dates'!B19</f>
        <v>St. Louis</v>
      </c>
      <c r="AI21" s="156" t="str">
        <f>'Tour Dates'!C19</f>
        <v>MO</v>
      </c>
      <c r="AJ21" s="156" t="str">
        <f>'Tour Dates'!D19</f>
        <v>Enterprise Center</v>
      </c>
      <c r="AK21" s="125">
        <v>8569</v>
      </c>
      <c r="AL21" s="125">
        <v>6067</v>
      </c>
      <c r="AM21" s="125">
        <v>6500</v>
      </c>
      <c r="AN21" s="118"/>
      <c r="AO21" s="178">
        <v>35</v>
      </c>
      <c r="AP21" s="178">
        <f t="shared" si="3"/>
        <v>227500</v>
      </c>
    </row>
    <row r="22" spans="1:42" ht="20.25" customHeight="1" x14ac:dyDescent="0.25">
      <c r="A22" s="156" t="str">
        <f>Inventory!B14</f>
        <v>GHOSNS903311BK</v>
      </c>
      <c r="B22" s="156" t="str">
        <f>Inventory!C14</f>
        <v>BATWING HOODY</v>
      </c>
      <c r="C22" s="157">
        <v>0.09</v>
      </c>
      <c r="D22" s="187">
        <v>125</v>
      </c>
      <c r="E22" s="158">
        <f>E12/D22*C22</f>
        <v>4912.3620000000001</v>
      </c>
      <c r="F22" s="158">
        <f>F12/D22*C22</f>
        <v>5052.7151999999996</v>
      </c>
      <c r="G22" s="158">
        <f>G12/D22*C22</f>
        <v>5193.0684000000001</v>
      </c>
      <c r="H22" s="158">
        <f>H12/D22*C22</f>
        <v>5333.4215999999997</v>
      </c>
      <c r="I22" s="159">
        <v>268</v>
      </c>
      <c r="J22" s="160">
        <v>0</v>
      </c>
      <c r="K22" s="161">
        <v>0</v>
      </c>
      <c r="L22" s="177">
        <v>0</v>
      </c>
      <c r="M22" s="194">
        <v>623</v>
      </c>
      <c r="N22" s="162">
        <v>3960</v>
      </c>
      <c r="O22" s="163">
        <v>1400</v>
      </c>
      <c r="P22" s="164">
        <f t="shared" si="9"/>
        <v>1338.6379999999999</v>
      </c>
      <c r="Q22" s="164">
        <f t="shared" si="5"/>
        <v>1198.2848000000004</v>
      </c>
      <c r="R22" s="164">
        <f t="shared" si="6"/>
        <v>1057.9315999999999</v>
      </c>
      <c r="S22" s="164">
        <f t="shared" si="7"/>
        <v>917.57840000000033</v>
      </c>
      <c r="T22" s="165" t="s">
        <v>378</v>
      </c>
      <c r="U22" s="442" t="str">
        <f>Inventory!D14</f>
        <v>FARSTAR</v>
      </c>
      <c r="V22" s="166">
        <v>150</v>
      </c>
      <c r="W22" s="166">
        <v>250</v>
      </c>
      <c r="X22" s="166">
        <v>450</v>
      </c>
      <c r="Y22" s="166">
        <v>300</v>
      </c>
      <c r="Z22" s="166">
        <v>200</v>
      </c>
      <c r="AA22" s="166">
        <v>50</v>
      </c>
      <c r="AB22" s="167">
        <f t="shared" si="8"/>
        <v>1400</v>
      </c>
      <c r="AC22" s="514">
        <v>45874</v>
      </c>
      <c r="AD22" s="190"/>
      <c r="AE22" s="190"/>
      <c r="AF22" s="127"/>
      <c r="AG22" s="196">
        <f>'Tour Dates'!A20</f>
        <v>45870</v>
      </c>
      <c r="AH22" s="156" t="str">
        <f>'Tour Dates'!B20</f>
        <v>Rosemont</v>
      </c>
      <c r="AI22" s="156" t="str">
        <f>'Tour Dates'!C20</f>
        <v>IL</v>
      </c>
      <c r="AJ22" s="156" t="str">
        <f>'Tour Dates'!D20</f>
        <v>Allstate Arena</v>
      </c>
      <c r="AK22" s="125">
        <v>11214</v>
      </c>
      <c r="AL22" s="125">
        <v>10133</v>
      </c>
      <c r="AM22" s="125">
        <v>11000</v>
      </c>
      <c r="AN22" s="118"/>
      <c r="AO22" s="178">
        <v>35</v>
      </c>
      <c r="AP22" s="178">
        <f t="shared" si="3"/>
        <v>385000</v>
      </c>
    </row>
    <row r="23" spans="1:42" ht="20.25" customHeight="1" x14ac:dyDescent="0.25">
      <c r="A23" s="156" t="str">
        <f>Inventory!B15</f>
        <v>GHOSRX203401BK</v>
      </c>
      <c r="B23" s="156" t="str">
        <f>Inventory!C15</f>
        <v>PULLOVER HOODY SKELETON</v>
      </c>
      <c r="C23" s="168">
        <v>0.08</v>
      </c>
      <c r="D23" s="187">
        <v>80</v>
      </c>
      <c r="E23" s="158">
        <f>E12/D23*C23</f>
        <v>6822.7250000000004</v>
      </c>
      <c r="F23" s="158">
        <f>F12/D23*C23</f>
        <v>7017.66</v>
      </c>
      <c r="G23" s="158">
        <f>G12/D23*C23</f>
        <v>7212.5950000000003</v>
      </c>
      <c r="H23" s="158">
        <f>H12/D23*C23</f>
        <v>7407.53</v>
      </c>
      <c r="I23" s="159">
        <v>2248</v>
      </c>
      <c r="J23" s="160">
        <v>0</v>
      </c>
      <c r="K23" s="161">
        <v>0</v>
      </c>
      <c r="L23" s="177">
        <v>1260</v>
      </c>
      <c r="M23" s="194">
        <v>1260</v>
      </c>
      <c r="N23" s="162">
        <v>0</v>
      </c>
      <c r="O23" s="163">
        <v>2520</v>
      </c>
      <c r="P23" s="164">
        <f t="shared" si="9"/>
        <v>465.27499999999964</v>
      </c>
      <c r="Q23" s="164">
        <f t="shared" si="5"/>
        <v>270.34000000000015</v>
      </c>
      <c r="R23" s="164">
        <f t="shared" si="6"/>
        <v>75.404999999999745</v>
      </c>
      <c r="S23" s="164">
        <f t="shared" si="7"/>
        <v>-119.52999999999975</v>
      </c>
      <c r="T23" s="165" t="s">
        <v>458</v>
      </c>
      <c r="U23" s="442" t="str">
        <f>Inventory!D15</f>
        <v>CULTURE</v>
      </c>
      <c r="V23" s="166">
        <v>240</v>
      </c>
      <c r="W23" s="166">
        <v>432</v>
      </c>
      <c r="X23" s="166">
        <v>648</v>
      </c>
      <c r="Y23" s="166">
        <v>720</v>
      </c>
      <c r="Z23" s="166">
        <v>360</v>
      </c>
      <c r="AA23" s="166">
        <v>120</v>
      </c>
      <c r="AB23" s="167">
        <f t="shared" si="8"/>
        <v>2520</v>
      </c>
      <c r="AC23" s="514">
        <v>45861</v>
      </c>
      <c r="AD23" s="190"/>
      <c r="AE23" s="190"/>
      <c r="AF23" s="127"/>
      <c r="AG23" s="196">
        <f>'Tour Dates'!A21</f>
        <v>45871</v>
      </c>
      <c r="AH23" s="156" t="str">
        <f>'Tour Dates'!B21</f>
        <v>Saint Paul</v>
      </c>
      <c r="AI23" s="156" t="str">
        <f>'Tour Dates'!C21</f>
        <v>MN</v>
      </c>
      <c r="AJ23" s="156" t="str">
        <f>'Tour Dates'!D21</f>
        <v>Xcel Energy Center</v>
      </c>
      <c r="AK23" s="125">
        <v>11460</v>
      </c>
      <c r="AL23" s="125">
        <v>9171</v>
      </c>
      <c r="AM23" s="125">
        <v>10000</v>
      </c>
      <c r="AN23" s="118"/>
      <c r="AO23" s="178">
        <v>35</v>
      </c>
      <c r="AP23" s="178">
        <f t="shared" si="3"/>
        <v>350000</v>
      </c>
    </row>
    <row r="24" spans="1:42" ht="20.25" customHeight="1" x14ac:dyDescent="0.25">
      <c r="A24" s="156" t="str">
        <f>Inventory!B16</f>
        <v>GHOSRX203275BK</v>
      </c>
      <c r="B24" s="156" t="str">
        <f>Inventory!C16</f>
        <v>SHORTS BLACK/ WHT PAPA V COSTUME CLAWS</v>
      </c>
      <c r="C24" s="168">
        <v>3.5000000000000003E-2</v>
      </c>
      <c r="D24" s="187">
        <v>45</v>
      </c>
      <c r="E24" s="158">
        <f>E12/D24*C24</f>
        <v>5306.5638888888898</v>
      </c>
      <c r="F24" s="158">
        <f>F12/D24*C24</f>
        <v>5458.18</v>
      </c>
      <c r="G24" s="158">
        <f>G12/D24*C24</f>
        <v>5609.7961111111108</v>
      </c>
      <c r="H24" s="158">
        <f>H12/D24*C24</f>
        <v>5761.4122222222231</v>
      </c>
      <c r="I24" s="159">
        <v>7</v>
      </c>
      <c r="J24" s="160">
        <v>900</v>
      </c>
      <c r="K24" s="161">
        <v>1200</v>
      </c>
      <c r="L24" s="177">
        <v>0</v>
      </c>
      <c r="M24" s="194">
        <v>0</v>
      </c>
      <c r="N24" s="162">
        <v>0</v>
      </c>
      <c r="O24" s="163">
        <v>4000</v>
      </c>
      <c r="P24" s="164">
        <f t="shared" si="9"/>
        <v>800.43611111111022</v>
      </c>
      <c r="Q24" s="164">
        <f t="shared" si="5"/>
        <v>648.81999999999971</v>
      </c>
      <c r="R24" s="164">
        <f t="shared" si="6"/>
        <v>497.2038888888892</v>
      </c>
      <c r="S24" s="164">
        <f t="shared" si="7"/>
        <v>345.58777777777686</v>
      </c>
      <c r="T24" s="165" t="s">
        <v>374</v>
      </c>
      <c r="U24" s="442" t="s">
        <v>374</v>
      </c>
      <c r="V24" s="166">
        <v>700</v>
      </c>
      <c r="W24" s="166">
        <v>1100</v>
      </c>
      <c r="X24" s="166">
        <v>900</v>
      </c>
      <c r="Y24" s="166">
        <v>800</v>
      </c>
      <c r="Z24" s="166">
        <v>500</v>
      </c>
      <c r="AA24" s="166">
        <v>0</v>
      </c>
      <c r="AB24" s="167">
        <f t="shared" si="8"/>
        <v>4000</v>
      </c>
      <c r="AC24" s="514">
        <v>45866</v>
      </c>
      <c r="AD24" s="190"/>
      <c r="AE24" s="190"/>
      <c r="AF24" s="127"/>
      <c r="AG24" s="196">
        <f>'Tour Dates'!A22</f>
        <v>45872</v>
      </c>
      <c r="AH24" s="156" t="str">
        <f>'Tour Dates'!B22</f>
        <v>Omaha</v>
      </c>
      <c r="AI24" s="156" t="str">
        <f>'Tour Dates'!C22</f>
        <v>NE</v>
      </c>
      <c r="AJ24" s="156" t="str">
        <f>'Tour Dates'!D22</f>
        <v>CHI Health Center</v>
      </c>
      <c r="AK24" s="125">
        <v>7393</v>
      </c>
      <c r="AL24" s="125">
        <v>4910</v>
      </c>
      <c r="AM24" s="125">
        <v>6000</v>
      </c>
      <c r="AN24" s="118"/>
      <c r="AO24" s="178">
        <v>35</v>
      </c>
      <c r="AP24" s="178">
        <f t="shared" si="3"/>
        <v>210000</v>
      </c>
    </row>
    <row r="25" spans="1:42" ht="20.25" customHeight="1" x14ac:dyDescent="0.25">
      <c r="A25" s="156" t="str">
        <f>Inventory!B17</f>
        <v>GHOSRX103510OT</v>
      </c>
      <c r="B25" s="156" t="str">
        <f>Inventory!C17</f>
        <v>TIE DYE T TOP HAT</v>
      </c>
      <c r="C25" s="168">
        <v>0.03</v>
      </c>
      <c r="D25" s="187">
        <v>60</v>
      </c>
      <c r="E25" s="158">
        <f>E12/D25*C25</f>
        <v>3411.3624999999997</v>
      </c>
      <c r="F25" s="158">
        <f>F12/D25*C25</f>
        <v>3508.83</v>
      </c>
      <c r="G25" s="158">
        <f>G12/D25*C25</f>
        <v>3606.2975000000001</v>
      </c>
      <c r="H25" s="158">
        <f>H12/D25*C25</f>
        <v>3703.7649999999999</v>
      </c>
      <c r="I25" s="159">
        <v>1738</v>
      </c>
      <c r="J25" s="160">
        <v>0</v>
      </c>
      <c r="K25" s="161">
        <v>0</v>
      </c>
      <c r="L25" s="177">
        <v>0</v>
      </c>
      <c r="M25" s="194">
        <v>0</v>
      </c>
      <c r="N25" s="162">
        <v>0</v>
      </c>
      <c r="O25" s="163">
        <v>0</v>
      </c>
      <c r="P25" s="164">
        <f t="shared" si="9"/>
        <v>-1673.3624999999997</v>
      </c>
      <c r="Q25" s="164">
        <f t="shared" si="5"/>
        <v>-1770.83</v>
      </c>
      <c r="R25" s="164">
        <f t="shared" si="6"/>
        <v>-1868.2975000000001</v>
      </c>
      <c r="S25" s="164">
        <f t="shared" si="7"/>
        <v>-1965.7649999999999</v>
      </c>
      <c r="T25" s="165"/>
      <c r="U25" s="442" t="str">
        <f>Inventory!D17</f>
        <v>GMSUK</v>
      </c>
      <c r="V25" s="166"/>
      <c r="W25" s="166"/>
      <c r="X25" s="166"/>
      <c r="Y25" s="166"/>
      <c r="Z25" s="166"/>
      <c r="AA25" s="166"/>
      <c r="AB25" s="167">
        <f t="shared" si="8"/>
        <v>0</v>
      </c>
      <c r="AC25" s="166"/>
      <c r="AD25" s="190"/>
      <c r="AE25" s="190"/>
      <c r="AF25" s="127"/>
      <c r="AG25" s="196">
        <f>'Tour Dates'!A23</f>
        <v>45874</v>
      </c>
      <c r="AH25" s="156" t="str">
        <f>'Tour Dates'!B23</f>
        <v>Kansas City</v>
      </c>
      <c r="AI25" s="156" t="str">
        <f>'Tour Dates'!C23</f>
        <v>MO</v>
      </c>
      <c r="AJ25" s="156" t="str">
        <f>'Tour Dates'!D23</f>
        <v>T-Mobile Center</v>
      </c>
      <c r="AK25" s="125">
        <v>8131</v>
      </c>
      <c r="AL25" s="125">
        <v>6041</v>
      </c>
      <c r="AM25" s="125">
        <v>6500</v>
      </c>
      <c r="AN25" s="118"/>
      <c r="AO25" s="178">
        <v>35</v>
      </c>
      <c r="AP25" s="178">
        <f t="shared" si="3"/>
        <v>227500</v>
      </c>
    </row>
    <row r="26" spans="1:42" ht="20.25" customHeight="1" x14ac:dyDescent="0.25">
      <c r="A26" s="156" t="str">
        <f>Inventory!B18</f>
        <v>GHOSRX103437OT</v>
      </c>
      <c r="B26" s="156" t="str">
        <f>Inventory!C18</f>
        <v>CRYSTAL WASHED T AT THE GATES</v>
      </c>
      <c r="C26" s="168">
        <v>0.04</v>
      </c>
      <c r="D26" s="187">
        <v>60</v>
      </c>
      <c r="E26" s="158">
        <f>E12/D26*C26</f>
        <v>4548.4833333333336</v>
      </c>
      <c r="F26" s="158">
        <f>F12/D26*C26</f>
        <v>4678.4400000000005</v>
      </c>
      <c r="G26" s="158">
        <f>G12/D26*C26</f>
        <v>4808.3966666666665</v>
      </c>
      <c r="H26" s="158">
        <f>H12/D26*C26</f>
        <v>4938.3533333333335</v>
      </c>
      <c r="I26" s="159">
        <v>1972</v>
      </c>
      <c r="J26" s="160">
        <v>0</v>
      </c>
      <c r="K26" s="161">
        <v>0</v>
      </c>
      <c r="L26" s="177">
        <v>0</v>
      </c>
      <c r="M26" s="194">
        <v>0</v>
      </c>
      <c r="N26" s="162">
        <v>0</v>
      </c>
      <c r="O26" s="163">
        <v>3600</v>
      </c>
      <c r="P26" s="164">
        <f t="shared" si="9"/>
        <v>1023.5166666666664</v>
      </c>
      <c r="Q26" s="164">
        <f t="shared" si="5"/>
        <v>893.55999999999949</v>
      </c>
      <c r="R26" s="164">
        <f t="shared" si="6"/>
        <v>763.60333333333347</v>
      </c>
      <c r="S26" s="164">
        <f t="shared" si="7"/>
        <v>633.64666666666653</v>
      </c>
      <c r="T26" s="165" t="s">
        <v>448</v>
      </c>
      <c r="U26" s="442" t="str">
        <f>Inventory!D18</f>
        <v>CULTURE DAYTONA</v>
      </c>
      <c r="V26" s="166">
        <v>360</v>
      </c>
      <c r="W26" s="166">
        <v>648</v>
      </c>
      <c r="X26" s="166">
        <v>1008</v>
      </c>
      <c r="Y26" s="166">
        <v>864</v>
      </c>
      <c r="Z26" s="166">
        <v>432</v>
      </c>
      <c r="AA26" s="166">
        <v>288</v>
      </c>
      <c r="AB26" s="167">
        <f t="shared" si="8"/>
        <v>3600</v>
      </c>
      <c r="AC26" s="514">
        <v>45859</v>
      </c>
      <c r="AD26" s="190"/>
      <c r="AE26" s="190"/>
      <c r="AF26" s="127"/>
      <c r="AG26" s="196">
        <f>'Tour Dates'!A24</f>
        <v>45876</v>
      </c>
      <c r="AH26" s="156" t="str">
        <f>'Tour Dates'!B24</f>
        <v>Denver</v>
      </c>
      <c r="AI26" s="156" t="str">
        <f>'Tour Dates'!C24</f>
        <v>CO</v>
      </c>
      <c r="AJ26" s="156" t="str">
        <f>'Tour Dates'!D24</f>
        <v>Ball Arena</v>
      </c>
      <c r="AK26" s="125">
        <v>10511</v>
      </c>
      <c r="AL26" s="125">
        <v>8091</v>
      </c>
      <c r="AM26" s="125">
        <v>9000</v>
      </c>
      <c r="AN26" s="118"/>
      <c r="AO26" s="178">
        <v>35</v>
      </c>
      <c r="AP26" s="178">
        <f t="shared" si="3"/>
        <v>315000</v>
      </c>
    </row>
    <row r="27" spans="1:42" ht="20.25" customHeight="1" x14ac:dyDescent="0.25">
      <c r="A27" s="156" t="str">
        <f>Inventory!B19</f>
        <v>GHOSRX203738BL</v>
      </c>
      <c r="B27" s="156" t="str">
        <f>Inventory!C19</f>
        <v>OILWASHED NAVY BLUE T COME TOGETHER</v>
      </c>
      <c r="C27" s="168">
        <v>0.02</v>
      </c>
      <c r="D27" s="187">
        <v>60</v>
      </c>
      <c r="E27" s="158">
        <f>E12/D27*C27</f>
        <v>2274.2416666666668</v>
      </c>
      <c r="F27" s="158">
        <f>F12/D27*C27</f>
        <v>2339.2200000000003</v>
      </c>
      <c r="G27" s="158">
        <f>G12/D27*C27</f>
        <v>2404.1983333333333</v>
      </c>
      <c r="H27" s="158">
        <f>H12/D27*C27</f>
        <v>2469.1766666666667</v>
      </c>
      <c r="I27" s="159">
        <v>1003</v>
      </c>
      <c r="J27" s="160">
        <v>0</v>
      </c>
      <c r="K27" s="161">
        <v>0</v>
      </c>
      <c r="L27" s="177">
        <v>0</v>
      </c>
      <c r="M27" s="194">
        <v>0</v>
      </c>
      <c r="N27" s="162">
        <v>0</v>
      </c>
      <c r="O27" s="163">
        <v>1440</v>
      </c>
      <c r="P27" s="164">
        <f t="shared" si="9"/>
        <v>168.75833333333321</v>
      </c>
      <c r="Q27" s="164">
        <f t="shared" si="5"/>
        <v>103.77999999999975</v>
      </c>
      <c r="R27" s="164">
        <f t="shared" si="6"/>
        <v>38.801666666666733</v>
      </c>
      <c r="S27" s="164">
        <f t="shared" si="7"/>
        <v>-26.176666666666733</v>
      </c>
      <c r="T27" s="165" t="s">
        <v>486</v>
      </c>
      <c r="U27" s="442" t="str">
        <f>Inventory!D19</f>
        <v>CULTURE DAYTONA</v>
      </c>
      <c r="V27" s="166">
        <v>144</v>
      </c>
      <c r="W27" s="166">
        <v>288</v>
      </c>
      <c r="X27" s="166">
        <v>432</v>
      </c>
      <c r="Y27" s="166">
        <v>360</v>
      </c>
      <c r="Z27" s="166">
        <v>144</v>
      </c>
      <c r="AA27" s="166">
        <v>72</v>
      </c>
      <c r="AB27" s="167">
        <f t="shared" si="8"/>
        <v>1440</v>
      </c>
      <c r="AC27" s="514">
        <v>45859</v>
      </c>
      <c r="AD27" s="190"/>
      <c r="AE27" s="190"/>
      <c r="AF27" s="127"/>
      <c r="AG27" s="196">
        <f>'Tour Dates'!A25</f>
        <v>45878</v>
      </c>
      <c r="AH27" s="156" t="str">
        <f>'Tour Dates'!B25</f>
        <v>Las Vegas</v>
      </c>
      <c r="AI27" s="156" t="str">
        <f>'Tour Dates'!C25</f>
        <v>NV</v>
      </c>
      <c r="AJ27" s="156" t="str">
        <f>'Tour Dates'!D25</f>
        <v>MGM Grand Garden Arena</v>
      </c>
      <c r="AK27" s="125">
        <v>9678</v>
      </c>
      <c r="AL27" s="125">
        <v>9000</v>
      </c>
      <c r="AM27" s="125">
        <v>9500</v>
      </c>
      <c r="AN27" s="118"/>
      <c r="AO27" s="178">
        <v>40</v>
      </c>
      <c r="AP27" s="178">
        <f t="shared" si="3"/>
        <v>380000</v>
      </c>
    </row>
    <row r="28" spans="1:42" ht="20.25" customHeight="1" x14ac:dyDescent="0.25">
      <c r="A28" s="156" t="str">
        <f>Inventory!B20</f>
        <v>GHOSRX203570RD</v>
      </c>
      <c r="B28" s="156" t="str">
        <f>Inventory!C20</f>
        <v>SHORTS RED/WHITE LOGO</v>
      </c>
      <c r="C28" s="168">
        <v>0</v>
      </c>
      <c r="D28" s="187">
        <v>45</v>
      </c>
      <c r="E28" s="158">
        <f>E12/D28*C28</f>
        <v>0</v>
      </c>
      <c r="F28" s="158">
        <f>F12/D28*C28</f>
        <v>0</v>
      </c>
      <c r="G28" s="158">
        <f>G12/D28*C28</f>
        <v>0</v>
      </c>
      <c r="H28" s="158">
        <f>H12/D28*C28</f>
        <v>0</v>
      </c>
      <c r="I28" s="159">
        <v>0</v>
      </c>
      <c r="J28" s="160">
        <v>0</v>
      </c>
      <c r="K28" s="161">
        <v>0</v>
      </c>
      <c r="L28" s="177">
        <v>0</v>
      </c>
      <c r="M28" s="194">
        <v>0</v>
      </c>
      <c r="N28" s="162">
        <v>0</v>
      </c>
      <c r="O28" s="163">
        <v>0</v>
      </c>
      <c r="P28" s="164">
        <f t="shared" si="9"/>
        <v>0</v>
      </c>
      <c r="Q28" s="164">
        <f t="shared" si="5"/>
        <v>0</v>
      </c>
      <c r="R28" s="164">
        <f t="shared" si="6"/>
        <v>0</v>
      </c>
      <c r="S28" s="164">
        <f t="shared" si="7"/>
        <v>0</v>
      </c>
      <c r="T28" s="165" t="s">
        <v>489</v>
      </c>
      <c r="U28" s="442" t="str">
        <f>Inventory!D20</f>
        <v>CULTURE</v>
      </c>
      <c r="V28" s="166"/>
      <c r="W28" s="166"/>
      <c r="X28" s="166"/>
      <c r="Y28" s="166"/>
      <c r="Z28" s="166"/>
      <c r="AA28" s="166"/>
      <c r="AB28" s="167">
        <f t="shared" si="8"/>
        <v>0</v>
      </c>
      <c r="AC28" s="514"/>
      <c r="AD28" s="190"/>
      <c r="AE28" s="190"/>
      <c r="AF28" s="127"/>
      <c r="AG28" s="196" t="str">
        <f>'Tour Dates'!A26</f>
        <v>8/10/2025</v>
      </c>
      <c r="AH28" s="156" t="str">
        <f>'Tour Dates'!B26</f>
        <v>San Diego</v>
      </c>
      <c r="AI28" s="156" t="str">
        <f>'Tour Dates'!C26</f>
        <v>CA</v>
      </c>
      <c r="AJ28" s="156" t="str">
        <f>'Tour Dates'!D26</f>
        <v>Viejas Arena</v>
      </c>
      <c r="AK28" s="125">
        <v>7758</v>
      </c>
      <c r="AL28" s="125">
        <v>7772</v>
      </c>
      <c r="AM28" s="125">
        <v>8500</v>
      </c>
      <c r="AN28" s="126"/>
      <c r="AO28" s="178">
        <v>40</v>
      </c>
      <c r="AP28" s="178">
        <f t="shared" si="3"/>
        <v>340000</v>
      </c>
    </row>
    <row r="29" spans="1:42" ht="20.25" customHeight="1" x14ac:dyDescent="0.25">
      <c r="A29" s="156" t="str">
        <f>Inventory!B21</f>
        <v>GHOSRX203800BK</v>
      </c>
      <c r="B29" s="156" t="str">
        <f>Inventory!C21</f>
        <v>EVENT T TAMPA</v>
      </c>
      <c r="C29" s="168">
        <v>0</v>
      </c>
      <c r="D29" s="187">
        <v>50</v>
      </c>
      <c r="E29" s="158">
        <f>E12/D29*C29</f>
        <v>0</v>
      </c>
      <c r="F29" s="158">
        <f>F12/D29*C29</f>
        <v>0</v>
      </c>
      <c r="G29" s="158">
        <f>G12/D29*C29</f>
        <v>0</v>
      </c>
      <c r="H29" s="158">
        <f>H12/D29*C29</f>
        <v>0</v>
      </c>
      <c r="I29" s="159">
        <v>0</v>
      </c>
      <c r="J29" s="160">
        <v>0</v>
      </c>
      <c r="K29" s="161">
        <v>0</v>
      </c>
      <c r="L29" s="177">
        <v>0</v>
      </c>
      <c r="M29" s="194">
        <v>0</v>
      </c>
      <c r="N29" s="162">
        <v>0</v>
      </c>
      <c r="O29" s="163">
        <v>0</v>
      </c>
      <c r="P29" s="164">
        <f t="shared" si="9"/>
        <v>0</v>
      </c>
      <c r="Q29" s="164">
        <f t="shared" si="5"/>
        <v>0</v>
      </c>
      <c r="R29" s="164">
        <f t="shared" si="6"/>
        <v>0</v>
      </c>
      <c r="S29" s="164">
        <f t="shared" si="7"/>
        <v>0</v>
      </c>
      <c r="T29" s="165" t="s">
        <v>523</v>
      </c>
      <c r="U29" s="442" t="str">
        <f>Inventory!D21</f>
        <v>CULTURE DAYTONA</v>
      </c>
      <c r="V29" s="166"/>
      <c r="W29" s="166"/>
      <c r="X29" s="166"/>
      <c r="Y29" s="166"/>
      <c r="Z29" s="166"/>
      <c r="AA29" s="166"/>
      <c r="AB29" s="167">
        <f t="shared" si="8"/>
        <v>0</v>
      </c>
      <c r="AC29" s="514"/>
      <c r="AD29" s="190"/>
      <c r="AE29" s="190"/>
      <c r="AF29" s="127"/>
      <c r="AG29" s="196" t="str">
        <f>'Tour Dates'!A27</f>
        <v>8/11/2025</v>
      </c>
      <c r="AH29" s="156" t="str">
        <f>'Tour Dates'!B27</f>
        <v>Phoenix</v>
      </c>
      <c r="AI29" s="156" t="str">
        <f>'Tour Dates'!C27</f>
        <v>AZ</v>
      </c>
      <c r="AJ29" s="156" t="str">
        <f>'Tour Dates'!D27</f>
        <v>Footprint Center</v>
      </c>
      <c r="AK29" s="125">
        <v>10625</v>
      </c>
      <c r="AL29" s="125">
        <v>8562</v>
      </c>
      <c r="AM29" s="125">
        <v>9000</v>
      </c>
      <c r="AN29" s="126"/>
      <c r="AO29" s="178">
        <v>40</v>
      </c>
      <c r="AP29" s="178">
        <f t="shared" si="3"/>
        <v>360000</v>
      </c>
    </row>
    <row r="30" spans="1:42" ht="20.25" customHeight="1" x14ac:dyDescent="0.25">
      <c r="A30" s="156" t="str">
        <f>Inventory!B22</f>
        <v>GHOSRX203799BK</v>
      </c>
      <c r="B30" s="156" t="str">
        <f>Inventory!C22</f>
        <v>EVENT T PHILLY</v>
      </c>
      <c r="C30" s="168">
        <v>0</v>
      </c>
      <c r="D30" s="187">
        <v>50</v>
      </c>
      <c r="E30" s="158">
        <f>E12/D30*C30</f>
        <v>0</v>
      </c>
      <c r="F30" s="158">
        <f>F12/D30*C30</f>
        <v>0</v>
      </c>
      <c r="G30" s="158">
        <f>G12/D30*C30</f>
        <v>0</v>
      </c>
      <c r="H30" s="158">
        <f>H12/D30*C30</f>
        <v>0</v>
      </c>
      <c r="I30" s="159">
        <v>0</v>
      </c>
      <c r="J30" s="160">
        <v>0</v>
      </c>
      <c r="K30" s="161">
        <v>0</v>
      </c>
      <c r="L30" s="177">
        <v>0</v>
      </c>
      <c r="M30" s="194">
        <v>0</v>
      </c>
      <c r="N30" s="162">
        <v>0</v>
      </c>
      <c r="O30" s="163">
        <v>1080</v>
      </c>
      <c r="P30" s="164">
        <f t="shared" si="9"/>
        <v>1080</v>
      </c>
      <c r="Q30" s="164">
        <f t="shared" si="5"/>
        <v>1080</v>
      </c>
      <c r="R30" s="164">
        <f t="shared" si="6"/>
        <v>1080</v>
      </c>
      <c r="S30" s="164">
        <f t="shared" si="7"/>
        <v>1080</v>
      </c>
      <c r="T30" s="165"/>
      <c r="U30" s="442" t="str">
        <f>Inventory!D22</f>
        <v>CULTURE</v>
      </c>
      <c r="V30" s="166"/>
      <c r="W30" s="166"/>
      <c r="X30" s="166"/>
      <c r="Y30" s="166"/>
      <c r="Z30" s="166"/>
      <c r="AA30" s="166"/>
      <c r="AB30" s="167">
        <f t="shared" si="8"/>
        <v>0</v>
      </c>
      <c r="AC30" s="166"/>
      <c r="AD30" s="190"/>
      <c r="AE30" s="190"/>
      <c r="AF30" s="127"/>
      <c r="AG30" s="196" t="str">
        <f>'Tour Dates'!A28</f>
        <v>8/14/2025</v>
      </c>
      <c r="AH30" s="156" t="str">
        <f>'Tour Dates'!B28</f>
        <v>Austin</v>
      </c>
      <c r="AI30" s="156" t="str">
        <f>'Tour Dates'!C28</f>
        <v>TX</v>
      </c>
      <c r="AJ30" s="156" t="str">
        <f>'Tour Dates'!D28</f>
        <v>Moody Center</v>
      </c>
      <c r="AK30" s="125">
        <v>9196</v>
      </c>
      <c r="AL30" s="125">
        <v>6837</v>
      </c>
      <c r="AM30" s="125">
        <v>8000</v>
      </c>
      <c r="AN30" s="126"/>
      <c r="AO30" s="178">
        <v>45</v>
      </c>
      <c r="AP30" s="178">
        <f t="shared" si="3"/>
        <v>360000</v>
      </c>
    </row>
    <row r="31" spans="1:42" ht="20.25" customHeight="1" x14ac:dyDescent="0.25">
      <c r="A31" s="156" t="str">
        <f>Inventory!B23</f>
        <v>GHOSRX203798BK</v>
      </c>
      <c r="B31" s="156" t="str">
        <f>Inventory!C23</f>
        <v>EVENT T BOSTON</v>
      </c>
      <c r="C31" s="168">
        <v>0</v>
      </c>
      <c r="D31" s="187">
        <v>50</v>
      </c>
      <c r="E31" s="158">
        <f>E12/D31*C31</f>
        <v>0</v>
      </c>
      <c r="F31" s="158">
        <f>F12/D31*C31</f>
        <v>0</v>
      </c>
      <c r="G31" s="158">
        <f>G12/D31*C31</f>
        <v>0</v>
      </c>
      <c r="H31" s="158">
        <f>H12/D31*C31</f>
        <v>0</v>
      </c>
      <c r="I31" s="159">
        <v>0</v>
      </c>
      <c r="J31" s="160">
        <v>0</v>
      </c>
      <c r="K31" s="161">
        <v>0</v>
      </c>
      <c r="L31" s="177">
        <v>0</v>
      </c>
      <c r="M31" s="194">
        <v>0</v>
      </c>
      <c r="N31" s="162">
        <v>0</v>
      </c>
      <c r="O31" s="163">
        <v>1080</v>
      </c>
      <c r="P31" s="164">
        <f t="shared" si="9"/>
        <v>1080</v>
      </c>
      <c r="Q31" s="164">
        <f t="shared" si="5"/>
        <v>1080</v>
      </c>
      <c r="R31" s="164">
        <f t="shared" si="6"/>
        <v>1080</v>
      </c>
      <c r="S31" s="164">
        <f t="shared" si="7"/>
        <v>1080</v>
      </c>
      <c r="T31" s="165"/>
      <c r="U31" s="442" t="str">
        <f>Inventory!D23</f>
        <v>CULTURE</v>
      </c>
      <c r="V31" s="166"/>
      <c r="W31" s="166"/>
      <c r="X31" s="166"/>
      <c r="Y31" s="166"/>
      <c r="Z31" s="166"/>
      <c r="AA31" s="166"/>
      <c r="AB31" s="167">
        <f t="shared" si="8"/>
        <v>0</v>
      </c>
      <c r="AC31" s="166"/>
      <c r="AD31" s="190"/>
      <c r="AE31" s="190"/>
      <c r="AF31" s="127"/>
      <c r="AG31" s="196" t="str">
        <f>'Tour Dates'!A29</f>
        <v>8/15/2025</v>
      </c>
      <c r="AH31" s="156" t="str">
        <f>'Tour Dates'!B29</f>
        <v>Fort Worth</v>
      </c>
      <c r="AI31" s="156" t="str">
        <f>'Tour Dates'!C29</f>
        <v>TX</v>
      </c>
      <c r="AJ31" s="156" t="str">
        <f>'Tour Dates'!D29</f>
        <v>Dickies Arena</v>
      </c>
      <c r="AK31" s="125">
        <v>10268</v>
      </c>
      <c r="AL31" s="125">
        <v>8762</v>
      </c>
      <c r="AM31" s="125">
        <v>10000</v>
      </c>
      <c r="AN31" s="126"/>
      <c r="AO31" s="178">
        <v>45</v>
      </c>
      <c r="AP31" s="178">
        <f t="shared" si="3"/>
        <v>450000</v>
      </c>
    </row>
    <row r="32" spans="1:42" ht="20.25" customHeight="1" x14ac:dyDescent="0.25">
      <c r="A32" s="156" t="str">
        <f>Inventory!B24</f>
        <v>GHOSRX203801BK</v>
      </c>
      <c r="B32" s="156" t="str">
        <f>Inventory!C24</f>
        <v>EVENT T NEW YORK</v>
      </c>
      <c r="C32" s="168">
        <v>0</v>
      </c>
      <c r="D32" s="187">
        <v>50</v>
      </c>
      <c r="E32" s="158">
        <f>E12/D32*C32</f>
        <v>0</v>
      </c>
      <c r="F32" s="158">
        <f>F12/D32*C32</f>
        <v>0</v>
      </c>
      <c r="G32" s="158">
        <f>G12/D32*C32</f>
        <v>0</v>
      </c>
      <c r="H32" s="158">
        <f>H12/D32*C32</f>
        <v>0</v>
      </c>
      <c r="I32" s="159">
        <v>0</v>
      </c>
      <c r="J32" s="160">
        <v>0</v>
      </c>
      <c r="K32" s="161">
        <v>0</v>
      </c>
      <c r="L32" s="177">
        <v>0</v>
      </c>
      <c r="M32" s="194">
        <v>0</v>
      </c>
      <c r="N32" s="162">
        <v>0</v>
      </c>
      <c r="O32" s="163">
        <v>1080</v>
      </c>
      <c r="P32" s="164">
        <f t="shared" si="9"/>
        <v>1080</v>
      </c>
      <c r="Q32" s="164">
        <f t="shared" si="5"/>
        <v>1080</v>
      </c>
      <c r="R32" s="164">
        <f t="shared" si="6"/>
        <v>1080</v>
      </c>
      <c r="S32" s="164">
        <f t="shared" si="7"/>
        <v>1080</v>
      </c>
      <c r="T32" s="165"/>
      <c r="U32" s="442" t="str">
        <f>Inventory!D24</f>
        <v>CULTURE</v>
      </c>
      <c r="V32" s="166"/>
      <c r="W32" s="166"/>
      <c r="X32" s="166"/>
      <c r="Y32" s="166"/>
      <c r="Z32" s="166"/>
      <c r="AA32" s="166"/>
      <c r="AB32" s="167">
        <f t="shared" si="8"/>
        <v>0</v>
      </c>
      <c r="AC32" s="166"/>
      <c r="AD32" s="190"/>
      <c r="AE32" s="190"/>
      <c r="AF32" s="127"/>
      <c r="AG32" s="196" t="str">
        <f>'Tour Dates'!A30</f>
        <v>8/16/2025</v>
      </c>
      <c r="AH32" s="156" t="str">
        <f>'Tour Dates'!B30</f>
        <v>Houston</v>
      </c>
      <c r="AI32" s="156" t="str">
        <f>'Tour Dates'!C30</f>
        <v>TX</v>
      </c>
      <c r="AJ32" s="156" t="str">
        <f>'Tour Dates'!D30</f>
        <v>Toyota Center</v>
      </c>
      <c r="AK32" s="125">
        <v>9922</v>
      </c>
      <c r="AL32" s="125">
        <v>6019</v>
      </c>
      <c r="AM32" s="125">
        <v>7500</v>
      </c>
      <c r="AN32" s="126"/>
      <c r="AO32" s="178">
        <v>45</v>
      </c>
      <c r="AP32" s="178">
        <f t="shared" si="3"/>
        <v>337500</v>
      </c>
    </row>
    <row r="33" spans="1:42" ht="20.25" customHeight="1" x14ac:dyDescent="0.25">
      <c r="A33" s="156" t="str">
        <f>Inventory!B25</f>
        <v>GHOSRX203822BK</v>
      </c>
      <c r="B33" s="156" t="str">
        <f>Inventory!C25</f>
        <v>EVENT T CHICAGO</v>
      </c>
      <c r="C33" s="168">
        <v>0</v>
      </c>
      <c r="D33" s="187">
        <v>50</v>
      </c>
      <c r="E33" s="158">
        <f>E12/D33*C33</f>
        <v>0</v>
      </c>
      <c r="F33" s="158">
        <f>F12/D33*C33</f>
        <v>0</v>
      </c>
      <c r="G33" s="158">
        <f>G12/D33*C33</f>
        <v>0</v>
      </c>
      <c r="H33" s="158">
        <f>H12/D33*C33</f>
        <v>0</v>
      </c>
      <c r="I33" s="159">
        <v>0</v>
      </c>
      <c r="J33" s="160">
        <v>0</v>
      </c>
      <c r="K33" s="161">
        <v>0</v>
      </c>
      <c r="L33" s="177">
        <v>0</v>
      </c>
      <c r="M33" s="194">
        <v>0</v>
      </c>
      <c r="N33" s="162">
        <v>0</v>
      </c>
      <c r="O33" s="163">
        <v>0</v>
      </c>
      <c r="P33" s="164">
        <f t="shared" si="9"/>
        <v>0</v>
      </c>
      <c r="Q33" s="164">
        <f t="shared" si="5"/>
        <v>0</v>
      </c>
      <c r="R33" s="164">
        <f t="shared" si="6"/>
        <v>0</v>
      </c>
      <c r="S33" s="164">
        <f t="shared" si="7"/>
        <v>0</v>
      </c>
      <c r="T33" s="165"/>
      <c r="U33" s="442" t="str">
        <f>Inventory!D25</f>
        <v>CULTURE</v>
      </c>
      <c r="V33" s="166"/>
      <c r="W33" s="166"/>
      <c r="X33" s="166"/>
      <c r="Y33" s="166"/>
      <c r="Z33" s="166"/>
      <c r="AA33" s="166"/>
      <c r="AB33" s="167">
        <f t="shared" si="8"/>
        <v>0</v>
      </c>
      <c r="AC33" s="166"/>
      <c r="AD33" s="190"/>
      <c r="AE33" s="190"/>
      <c r="AF33" s="127"/>
      <c r="AG33" s="147"/>
      <c r="AH33" s="124"/>
      <c r="AI33" s="124"/>
      <c r="AJ33" s="124"/>
      <c r="AK33" s="171">
        <f>SUM(AK6:AK32)</f>
        <v>218870</v>
      </c>
      <c r="AL33" s="171">
        <f>SUM(AL6:AL32)</f>
        <v>180368</v>
      </c>
      <c r="AM33" s="171">
        <f>SUM(AM6:AM32)</f>
        <v>194935</v>
      </c>
      <c r="AN33" s="126"/>
      <c r="AO33" s="179">
        <f>AP33/AM33</f>
        <v>37.462359247954446</v>
      </c>
      <c r="AP33" s="179">
        <f>SUM(AP6:AP32)</f>
        <v>7302725</v>
      </c>
    </row>
    <row r="34" spans="1:42" ht="20.25" customHeight="1" x14ac:dyDescent="0.25">
      <c r="A34" s="156">
        <f>Inventory!B26</f>
        <v>0</v>
      </c>
      <c r="B34" s="156">
        <f>Inventory!C26</f>
        <v>0</v>
      </c>
      <c r="C34" s="168">
        <v>0</v>
      </c>
      <c r="D34" s="187">
        <v>1</v>
      </c>
      <c r="E34" s="158">
        <f>E12/D34*C34</f>
        <v>0</v>
      </c>
      <c r="F34" s="158">
        <f>F12/D34*C34</f>
        <v>0</v>
      </c>
      <c r="G34" s="158">
        <f>G12/D34*C34</f>
        <v>0</v>
      </c>
      <c r="H34" s="158">
        <f>H12/D34*C34</f>
        <v>0</v>
      </c>
      <c r="I34" s="159">
        <v>0</v>
      </c>
      <c r="J34" s="160">
        <v>0</v>
      </c>
      <c r="K34" s="161">
        <v>0</v>
      </c>
      <c r="L34" s="177">
        <v>0</v>
      </c>
      <c r="M34" s="194">
        <v>0</v>
      </c>
      <c r="N34" s="162">
        <v>0</v>
      </c>
      <c r="O34" s="163">
        <v>0</v>
      </c>
      <c r="P34" s="164">
        <f t="shared" si="9"/>
        <v>0</v>
      </c>
      <c r="Q34" s="164">
        <f t="shared" si="5"/>
        <v>0</v>
      </c>
      <c r="R34" s="164">
        <f t="shared" si="6"/>
        <v>0</v>
      </c>
      <c r="S34" s="164">
        <f t="shared" si="7"/>
        <v>0</v>
      </c>
      <c r="T34" s="165"/>
      <c r="U34" s="442">
        <f>Inventory!D26</f>
        <v>0</v>
      </c>
      <c r="V34" s="166"/>
      <c r="W34" s="166"/>
      <c r="X34" s="166"/>
      <c r="Y34" s="166"/>
      <c r="Z34" s="166"/>
      <c r="AA34" s="166"/>
      <c r="AB34" s="167">
        <f t="shared" si="8"/>
        <v>0</v>
      </c>
      <c r="AC34" s="166"/>
      <c r="AD34" s="190"/>
      <c r="AE34" s="190"/>
      <c r="AF34" s="127"/>
      <c r="AG34" s="147"/>
      <c r="AH34" s="124"/>
      <c r="AI34" s="124"/>
      <c r="AJ34" s="124"/>
      <c r="AK34" s="124"/>
      <c r="AL34" s="448">
        <f>AL33/AK33</f>
        <v>0.8240873577922968</v>
      </c>
      <c r="AM34" s="449">
        <f>AM33/AK33</f>
        <v>0.89064284735230959</v>
      </c>
      <c r="AN34" s="124"/>
      <c r="AO34" s="154"/>
      <c r="AP34" s="155"/>
    </row>
    <row r="35" spans="1:42" ht="20.25" customHeight="1" x14ac:dyDescent="0.25">
      <c r="A35" s="156">
        <f>Inventory!B27</f>
        <v>0</v>
      </c>
      <c r="B35" s="156">
        <f>Inventory!C27</f>
        <v>0</v>
      </c>
      <c r="C35" s="168">
        <v>0</v>
      </c>
      <c r="D35" s="187">
        <v>1</v>
      </c>
      <c r="E35" s="158">
        <f>E12/D35*C35</f>
        <v>0</v>
      </c>
      <c r="F35" s="158">
        <f>F12/D35*C35</f>
        <v>0</v>
      </c>
      <c r="G35" s="158">
        <f>G12/D35*C35</f>
        <v>0</v>
      </c>
      <c r="H35" s="158">
        <f>H12/D35*C35</f>
        <v>0</v>
      </c>
      <c r="I35" s="159">
        <v>0</v>
      </c>
      <c r="J35" s="160">
        <v>0</v>
      </c>
      <c r="K35" s="161">
        <v>0</v>
      </c>
      <c r="L35" s="177">
        <v>0</v>
      </c>
      <c r="M35" s="194">
        <v>0</v>
      </c>
      <c r="N35" s="162">
        <v>0</v>
      </c>
      <c r="O35" s="163">
        <v>0</v>
      </c>
      <c r="P35" s="164">
        <f t="shared" si="9"/>
        <v>0</v>
      </c>
      <c r="Q35" s="164">
        <f t="shared" si="5"/>
        <v>0</v>
      </c>
      <c r="R35" s="164">
        <f t="shared" si="6"/>
        <v>0</v>
      </c>
      <c r="S35" s="164">
        <f t="shared" si="7"/>
        <v>0</v>
      </c>
      <c r="T35" s="165"/>
      <c r="U35" s="442">
        <f>Inventory!D27</f>
        <v>0</v>
      </c>
      <c r="V35" s="166"/>
      <c r="W35" s="166"/>
      <c r="X35" s="166"/>
      <c r="Y35" s="166"/>
      <c r="Z35" s="166"/>
      <c r="AA35" s="166"/>
      <c r="AB35" s="167">
        <f t="shared" si="8"/>
        <v>0</v>
      </c>
      <c r="AC35" s="166"/>
      <c r="AD35" s="190"/>
      <c r="AE35" s="190"/>
      <c r="AF35" s="127"/>
      <c r="AG35" s="147"/>
      <c r="AH35" s="124"/>
      <c r="AI35" s="124"/>
      <c r="AJ35" s="124"/>
      <c r="AK35" s="124"/>
      <c r="AL35" s="124"/>
      <c r="AM35" s="124"/>
      <c r="AN35" s="124"/>
      <c r="AO35" s="154"/>
      <c r="AP35" s="155"/>
    </row>
    <row r="36" spans="1:42" ht="20.25" customHeight="1" x14ac:dyDescent="0.25">
      <c r="A36" s="156" t="str">
        <f>Inventory!B28</f>
        <v>GHOSNS103665BK</v>
      </c>
      <c r="B36" s="156" t="str">
        <f>Inventory!C28</f>
        <v>HAT SATANIC PANIC</v>
      </c>
      <c r="C36" s="168">
        <v>2.5000000000000001E-3</v>
      </c>
      <c r="D36" s="187">
        <v>35</v>
      </c>
      <c r="E36" s="158">
        <f>E12/D36*C36</f>
        <v>487.33750000000003</v>
      </c>
      <c r="F36" s="169">
        <f>F12/D36*C36</f>
        <v>501.26142857142855</v>
      </c>
      <c r="G36" s="158">
        <f>G12/D36*C36</f>
        <v>515.18535714285713</v>
      </c>
      <c r="H36" s="158">
        <f>H12/D36*C36</f>
        <v>529.10928571428576</v>
      </c>
      <c r="I36" s="159">
        <v>575</v>
      </c>
      <c r="J36" s="160">
        <v>0</v>
      </c>
      <c r="K36" s="161">
        <v>0</v>
      </c>
      <c r="L36" s="177">
        <v>0</v>
      </c>
      <c r="M36" s="194">
        <v>0</v>
      </c>
      <c r="N36" s="162">
        <v>0</v>
      </c>
      <c r="O36" s="163">
        <v>0</v>
      </c>
      <c r="P36" s="164">
        <f t="shared" si="9"/>
        <v>87.662499999999966</v>
      </c>
      <c r="Q36" s="164">
        <f t="shared" si="5"/>
        <v>73.738571428571447</v>
      </c>
      <c r="R36" s="164">
        <f t="shared" si="6"/>
        <v>59.814642857142871</v>
      </c>
      <c r="S36" s="164">
        <f t="shared" si="7"/>
        <v>45.890714285714239</v>
      </c>
      <c r="T36" s="165"/>
      <c r="U36" s="442" t="str">
        <f>Inventory!D28</f>
        <v>WELLSUCCEED</v>
      </c>
      <c r="V36" s="166"/>
      <c r="W36" s="166"/>
      <c r="X36" s="166"/>
      <c r="Y36" s="166"/>
      <c r="Z36" s="166"/>
      <c r="AA36" s="166"/>
      <c r="AB36" s="167">
        <f t="shared" si="8"/>
        <v>0</v>
      </c>
      <c r="AC36" s="166"/>
      <c r="AD36" s="190"/>
      <c r="AE36" s="190"/>
      <c r="AF36" s="127"/>
      <c r="AG36" s="147"/>
      <c r="AH36" s="124"/>
      <c r="AI36" s="124"/>
      <c r="AJ36" s="124"/>
      <c r="AK36" s="124"/>
      <c r="AL36" s="124"/>
      <c r="AM36" s="124"/>
      <c r="AN36" s="124"/>
      <c r="AO36" s="154"/>
      <c r="AP36" s="155"/>
    </row>
    <row r="37" spans="1:42" ht="20.25" customHeight="1" x14ac:dyDescent="0.25">
      <c r="A37" s="156" t="str">
        <f>Inventory!B29</f>
        <v>GHOSNS903309GR</v>
      </c>
      <c r="B37" s="156" t="str">
        <f>Inventory!C29</f>
        <v>MASK BURNT GHOUL</v>
      </c>
      <c r="C37" s="168">
        <v>0.02</v>
      </c>
      <c r="D37" s="187">
        <v>40</v>
      </c>
      <c r="E37" s="158">
        <f>E12/D37*C37</f>
        <v>3411.3625000000002</v>
      </c>
      <c r="F37" s="158">
        <f>F12/D37*C37</f>
        <v>3508.83</v>
      </c>
      <c r="G37" s="158">
        <f>G12/D37*C37</f>
        <v>3606.2975000000001</v>
      </c>
      <c r="H37" s="158">
        <f>H12/D37*C37</f>
        <v>3703.7649999999999</v>
      </c>
      <c r="I37" s="159">
        <v>3336</v>
      </c>
      <c r="J37" s="160">
        <v>0</v>
      </c>
      <c r="K37" s="161">
        <v>0</v>
      </c>
      <c r="L37" s="177">
        <v>0</v>
      </c>
      <c r="M37" s="194">
        <v>0</v>
      </c>
      <c r="N37" s="162">
        <v>0</v>
      </c>
      <c r="O37" s="163">
        <v>0</v>
      </c>
      <c r="P37" s="164">
        <f t="shared" si="9"/>
        <v>-75.362500000000182</v>
      </c>
      <c r="Q37" s="164">
        <f t="shared" si="5"/>
        <v>-172.82999999999993</v>
      </c>
      <c r="R37" s="164">
        <f t="shared" si="6"/>
        <v>-270.29750000000013</v>
      </c>
      <c r="S37" s="164">
        <f t="shared" si="7"/>
        <v>-367.76499999999987</v>
      </c>
      <c r="T37" s="165" t="s">
        <v>378</v>
      </c>
      <c r="U37" s="442" t="str">
        <f>Inventory!D29</f>
        <v>FARSTAR</v>
      </c>
      <c r="V37" s="166"/>
      <c r="W37" s="166"/>
      <c r="X37" s="166"/>
      <c r="Y37" s="166"/>
      <c r="Z37" s="166"/>
      <c r="AA37" s="166"/>
      <c r="AB37" s="167">
        <v>0</v>
      </c>
      <c r="AC37" s="514"/>
      <c r="AD37" s="190"/>
      <c r="AE37" s="190"/>
      <c r="AF37" s="127"/>
      <c r="AG37" s="147"/>
      <c r="AH37" s="124"/>
      <c r="AI37" s="124"/>
      <c r="AJ37" s="124"/>
      <c r="AK37" s="124"/>
      <c r="AL37" s="124"/>
      <c r="AM37" s="124"/>
      <c r="AN37" s="124"/>
      <c r="AO37" s="154"/>
      <c r="AP37" s="155"/>
    </row>
    <row r="38" spans="1:42" ht="20.25" customHeight="1" x14ac:dyDescent="0.25">
      <c r="A38" s="156" t="str">
        <f>Inventory!B30</f>
        <v>GHOSNS903279OT</v>
      </c>
      <c r="B38" s="156" t="str">
        <f>Inventory!C30</f>
        <v>PLUSHIE FRATER IMPERATOR</v>
      </c>
      <c r="C38" s="168">
        <v>7.0000000000000007E-2</v>
      </c>
      <c r="D38" s="187">
        <v>50</v>
      </c>
      <c r="E38" s="158">
        <f>E12/D38*C38</f>
        <v>9551.8150000000005</v>
      </c>
      <c r="F38" s="158">
        <f>F12/D38*C38</f>
        <v>9824.724000000002</v>
      </c>
      <c r="G38" s="158">
        <f>G12/D38*C38</f>
        <v>10097.633</v>
      </c>
      <c r="H38" s="158">
        <f>H12/D38*C38</f>
        <v>10370.542000000001</v>
      </c>
      <c r="I38" s="159">
        <v>2214</v>
      </c>
      <c r="J38" s="160">
        <v>0</v>
      </c>
      <c r="K38" s="161">
        <v>0</v>
      </c>
      <c r="L38" s="177">
        <v>0</v>
      </c>
      <c r="M38" s="194">
        <v>0</v>
      </c>
      <c r="N38" s="162">
        <v>11880</v>
      </c>
      <c r="O38" s="163">
        <v>0</v>
      </c>
      <c r="P38" s="164">
        <f t="shared" si="9"/>
        <v>4542.1849999999995</v>
      </c>
      <c r="Q38" s="164">
        <f t="shared" si="5"/>
        <v>4269.275999999998</v>
      </c>
      <c r="R38" s="164">
        <f t="shared" si="6"/>
        <v>3996.3670000000002</v>
      </c>
      <c r="S38" s="164">
        <f t="shared" si="7"/>
        <v>3723.4579999999987</v>
      </c>
      <c r="T38" s="165" t="s">
        <v>378</v>
      </c>
      <c r="U38" s="442" t="str">
        <f>Inventory!D30</f>
        <v>FARSTAR</v>
      </c>
      <c r="V38" s="166"/>
      <c r="W38" s="166"/>
      <c r="X38" s="166"/>
      <c r="Y38" s="166"/>
      <c r="Z38" s="166"/>
      <c r="AA38" s="166"/>
      <c r="AB38" s="167">
        <v>0</v>
      </c>
      <c r="AC38" s="166"/>
      <c r="AD38" s="190"/>
      <c r="AE38" s="190"/>
      <c r="AF38" s="127"/>
    </row>
    <row r="39" spans="1:42" ht="20.25" customHeight="1" x14ac:dyDescent="0.25">
      <c r="A39" s="156" t="str">
        <f>Inventory!B31</f>
        <v>GHOSRX103259OT</v>
      </c>
      <c r="B39" s="156" t="str">
        <f>Inventory!C31</f>
        <v>CLEAR SLING BAG-SILVER LOGO</v>
      </c>
      <c r="C39" s="168">
        <v>7.4999999999999997E-3</v>
      </c>
      <c r="D39" s="187">
        <v>40</v>
      </c>
      <c r="E39" s="158">
        <f>E12/D39*C39</f>
        <v>1279.2609375</v>
      </c>
      <c r="F39" s="158">
        <f>F12/D39*C39</f>
        <v>1315.81125</v>
      </c>
      <c r="G39" s="158">
        <f>G12/D39*C39</f>
        <v>1352.3615625</v>
      </c>
      <c r="H39" s="158">
        <f>H12/D39*C39</f>
        <v>1388.911875</v>
      </c>
      <c r="I39" s="159">
        <v>801</v>
      </c>
      <c r="J39" s="160">
        <v>0</v>
      </c>
      <c r="K39" s="161">
        <v>0</v>
      </c>
      <c r="L39" s="177">
        <v>0</v>
      </c>
      <c r="M39" s="194">
        <v>0</v>
      </c>
      <c r="N39" s="162">
        <v>2319</v>
      </c>
      <c r="O39" s="163">
        <v>0</v>
      </c>
      <c r="P39" s="164">
        <f t="shared" si="9"/>
        <v>1840.7390625</v>
      </c>
      <c r="Q39" s="164">
        <f t="shared" si="5"/>
        <v>1804.18875</v>
      </c>
      <c r="R39" s="164">
        <f t="shared" si="6"/>
        <v>1767.6384375</v>
      </c>
      <c r="S39" s="164">
        <f t="shared" si="7"/>
        <v>1731.088125</v>
      </c>
      <c r="T39" s="165" t="s">
        <v>378</v>
      </c>
      <c r="U39" s="442" t="str">
        <f>Inventory!D31</f>
        <v>FARSTAR</v>
      </c>
      <c r="V39" s="166"/>
      <c r="W39" s="166"/>
      <c r="X39" s="166"/>
      <c r="Y39" s="166"/>
      <c r="Z39" s="166"/>
      <c r="AA39" s="166"/>
      <c r="AB39" s="167">
        <v>0</v>
      </c>
      <c r="AC39" s="514"/>
      <c r="AD39" s="190"/>
      <c r="AE39" s="190"/>
      <c r="AF39" s="127"/>
    </row>
    <row r="40" spans="1:42" ht="20.25" customHeight="1" x14ac:dyDescent="0.25">
      <c r="A40" s="156" t="str">
        <f>Inventory!B32</f>
        <v xml:space="preserve"> GHOSRX103241BK</v>
      </c>
      <c r="B40" s="156" t="str">
        <f>Inventory!C32</f>
        <v>CHOKER PAPA V</v>
      </c>
      <c r="C40" s="168">
        <v>1.2500000000000001E-2</v>
      </c>
      <c r="D40" s="187">
        <v>30</v>
      </c>
      <c r="E40" s="158">
        <f>E12/D40*C40</f>
        <v>2842.8020833333335</v>
      </c>
      <c r="F40" s="158">
        <f>F12/D40*C40</f>
        <v>2924.0250000000001</v>
      </c>
      <c r="G40" s="158">
        <f>G12/D40*C40</f>
        <v>3005.2479166666672</v>
      </c>
      <c r="H40" s="158">
        <f>H12/D40*C40</f>
        <v>3086.4708333333333</v>
      </c>
      <c r="I40" s="159">
        <v>3783</v>
      </c>
      <c r="J40" s="160">
        <v>0</v>
      </c>
      <c r="K40" s="161">
        <v>0</v>
      </c>
      <c r="L40" s="177">
        <v>0</v>
      </c>
      <c r="M40" s="194">
        <v>0</v>
      </c>
      <c r="N40" s="162">
        <v>0</v>
      </c>
      <c r="O40" s="163">
        <v>0</v>
      </c>
      <c r="P40" s="164">
        <f t="shared" si="9"/>
        <v>940.19791666666652</v>
      </c>
      <c r="Q40" s="164">
        <f t="shared" si="5"/>
        <v>858.97499999999991</v>
      </c>
      <c r="R40" s="164">
        <f t="shared" si="6"/>
        <v>777.75208333333285</v>
      </c>
      <c r="S40" s="164">
        <f t="shared" si="7"/>
        <v>696.5291666666667</v>
      </c>
      <c r="T40" s="165" t="s">
        <v>378</v>
      </c>
      <c r="U40" s="442" t="str">
        <f>Inventory!D32</f>
        <v>FARSTAR</v>
      </c>
      <c r="V40" s="166"/>
      <c r="W40" s="166"/>
      <c r="X40" s="166"/>
      <c r="Y40" s="166"/>
      <c r="Z40" s="166"/>
      <c r="AA40" s="166"/>
      <c r="AB40" s="167">
        <v>0</v>
      </c>
      <c r="AC40" s="514"/>
      <c r="AD40" s="190"/>
      <c r="AE40" s="190"/>
      <c r="AF40" s="127"/>
    </row>
    <row r="41" spans="1:42" ht="20.25" customHeight="1" x14ac:dyDescent="0.25">
      <c r="A41" s="156" t="str">
        <f>Inventory!B33</f>
        <v>GHOSRX203254GR</v>
      </c>
      <c r="B41" s="156" t="str">
        <f>Inventory!C33</f>
        <v>KEYCHAIN SKELETON GRUCIFIX</v>
      </c>
      <c r="C41" s="168">
        <v>0.02</v>
      </c>
      <c r="D41" s="187">
        <v>15</v>
      </c>
      <c r="E41" s="158">
        <f>E12/D41*C41</f>
        <v>9096.9666666666672</v>
      </c>
      <c r="F41" s="158">
        <f>F12/D41*C41</f>
        <v>9356.880000000001</v>
      </c>
      <c r="G41" s="158">
        <f>G12/D41*C41</f>
        <v>9616.7933333333331</v>
      </c>
      <c r="H41" s="158">
        <f>H12/D41*C41</f>
        <v>9876.7066666666669</v>
      </c>
      <c r="I41" s="159">
        <v>10188</v>
      </c>
      <c r="J41" s="160">
        <v>0</v>
      </c>
      <c r="K41" s="161">
        <v>0</v>
      </c>
      <c r="L41" s="177">
        <v>0</v>
      </c>
      <c r="M41" s="194">
        <v>0</v>
      </c>
      <c r="N41" s="162">
        <v>0</v>
      </c>
      <c r="O41" s="163">
        <v>0</v>
      </c>
      <c r="P41" s="164">
        <f t="shared" si="9"/>
        <v>1091.0333333333328</v>
      </c>
      <c r="Q41" s="164">
        <f t="shared" si="5"/>
        <v>831.11999999999898</v>
      </c>
      <c r="R41" s="164">
        <f t="shared" si="6"/>
        <v>571.20666666666693</v>
      </c>
      <c r="S41" s="164">
        <f t="shared" si="7"/>
        <v>311.29333333333307</v>
      </c>
      <c r="T41" s="165" t="s">
        <v>378</v>
      </c>
      <c r="U41" s="442" t="str">
        <f>Inventory!D33</f>
        <v>FARSTAR</v>
      </c>
      <c r="V41" s="166"/>
      <c r="W41" s="166"/>
      <c r="X41" s="166"/>
      <c r="Y41" s="166"/>
      <c r="Z41" s="166"/>
      <c r="AA41" s="166"/>
      <c r="AB41" s="167">
        <v>0</v>
      </c>
      <c r="AC41" s="514"/>
      <c r="AD41" s="190"/>
      <c r="AE41" s="190"/>
      <c r="AF41" s="127"/>
    </row>
    <row r="42" spans="1:42" ht="20.25" customHeight="1" x14ac:dyDescent="0.25">
      <c r="A42" s="156" t="str">
        <f>Inventory!B34</f>
        <v>GHOSRX903403OT</v>
      </c>
      <c r="B42" s="156" t="str">
        <f>Inventory!C34</f>
        <v>PATCH SET OF 3</v>
      </c>
      <c r="C42" s="168">
        <v>1.4999999999999999E-2</v>
      </c>
      <c r="D42" s="187">
        <v>20</v>
      </c>
      <c r="E42" s="158">
        <f>E12/D42*C42</f>
        <v>5117.0437499999998</v>
      </c>
      <c r="F42" s="158">
        <f>F12/D42*C42</f>
        <v>5263.2449999999999</v>
      </c>
      <c r="G42" s="158">
        <f>G12/D42*C42</f>
        <v>5409.44625</v>
      </c>
      <c r="H42" s="158">
        <f>H12/D42*C42</f>
        <v>5555.6475</v>
      </c>
      <c r="I42" s="159">
        <v>6716</v>
      </c>
      <c r="J42" s="160">
        <v>0</v>
      </c>
      <c r="K42" s="161">
        <v>0</v>
      </c>
      <c r="L42" s="177">
        <v>0</v>
      </c>
      <c r="M42" s="194">
        <v>0</v>
      </c>
      <c r="N42" s="162">
        <v>0</v>
      </c>
      <c r="O42" s="163">
        <v>0</v>
      </c>
      <c r="P42" s="164">
        <f t="shared" si="9"/>
        <v>1598.9562500000002</v>
      </c>
      <c r="Q42" s="164">
        <f t="shared" si="5"/>
        <v>1452.7550000000001</v>
      </c>
      <c r="R42" s="164">
        <f t="shared" si="6"/>
        <v>1306.55375</v>
      </c>
      <c r="S42" s="164">
        <f t="shared" si="7"/>
        <v>1160.3525</v>
      </c>
      <c r="T42" s="165" t="s">
        <v>378</v>
      </c>
      <c r="U42" s="442" t="str">
        <f>Inventory!D34</f>
        <v>WELLSUCCEED</v>
      </c>
      <c r="V42" s="166"/>
      <c r="W42" s="166"/>
      <c r="X42" s="166"/>
      <c r="Y42" s="166"/>
      <c r="Z42" s="166"/>
      <c r="AA42" s="166"/>
      <c r="AB42" s="167">
        <v>0</v>
      </c>
      <c r="AC42" s="514"/>
      <c r="AD42" s="190"/>
      <c r="AE42" s="190"/>
      <c r="AF42" s="127"/>
    </row>
    <row r="43" spans="1:42" ht="20.25" customHeight="1" x14ac:dyDescent="0.25">
      <c r="A43" s="156" t="str">
        <f>Inventory!B35</f>
        <v>GHOSNS103814BK</v>
      </c>
      <c r="B43" s="156" t="str">
        <f>Inventory!C35</f>
        <v xml:space="preserve">TOUR PROGRAM </v>
      </c>
      <c r="C43" s="157">
        <v>0</v>
      </c>
      <c r="D43" s="187">
        <v>1</v>
      </c>
      <c r="E43" s="158">
        <f>E12/D43*C43</f>
        <v>0</v>
      </c>
      <c r="F43" s="158">
        <f>F12/D43*C43</f>
        <v>0</v>
      </c>
      <c r="G43" s="158">
        <f>G12/D43*C43</f>
        <v>0</v>
      </c>
      <c r="H43" s="158">
        <f>H12/D43*C43</f>
        <v>0</v>
      </c>
      <c r="I43" s="159">
        <v>0</v>
      </c>
      <c r="J43" s="160">
        <v>0</v>
      </c>
      <c r="K43" s="161">
        <v>0</v>
      </c>
      <c r="L43" s="177">
        <v>0</v>
      </c>
      <c r="M43" s="194">
        <v>0</v>
      </c>
      <c r="N43" s="162">
        <v>0</v>
      </c>
      <c r="O43" s="163">
        <v>0</v>
      </c>
      <c r="P43" s="164">
        <f t="shared" si="9"/>
        <v>0</v>
      </c>
      <c r="Q43" s="164">
        <f t="shared" si="5"/>
        <v>0</v>
      </c>
      <c r="R43" s="164">
        <f t="shared" si="6"/>
        <v>0</v>
      </c>
      <c r="S43" s="164">
        <f t="shared" si="7"/>
        <v>0</v>
      </c>
      <c r="T43" s="170"/>
      <c r="U43" s="442" t="str">
        <f>Inventory!D35</f>
        <v>VANDALAY</v>
      </c>
      <c r="V43" s="166"/>
      <c r="W43" s="166"/>
      <c r="X43" s="166"/>
      <c r="Y43" s="166"/>
      <c r="Z43" s="166"/>
      <c r="AA43" s="166"/>
      <c r="AB43" s="167">
        <f t="shared" si="8"/>
        <v>0</v>
      </c>
      <c r="AC43" s="166"/>
      <c r="AD43" s="190"/>
      <c r="AE43" s="190"/>
      <c r="AF43" s="127"/>
    </row>
    <row r="44" spans="1:42" ht="20.25" customHeight="1" x14ac:dyDescent="0.25">
      <c r="A44" s="156" t="str">
        <f>Inventory!B36</f>
        <v>GHOSRX903408OT</v>
      </c>
      <c r="B44" s="156" t="str">
        <f>Inventory!C36</f>
        <v>LP SKELETA POLTERGEIST</v>
      </c>
      <c r="C44" s="168">
        <v>5.0000000000000001E-3</v>
      </c>
      <c r="D44" s="187">
        <v>40</v>
      </c>
      <c r="E44" s="158">
        <f>E12/D44*C44</f>
        <v>852.84062500000005</v>
      </c>
      <c r="F44" s="158">
        <f>F12/D44*C44</f>
        <v>877.20749999999998</v>
      </c>
      <c r="G44" s="158">
        <f>G12/D44*C44</f>
        <v>901.57437500000003</v>
      </c>
      <c r="H44" s="158">
        <f>H12/D44*C44</f>
        <v>925.94124999999997</v>
      </c>
      <c r="I44" s="159">
        <v>0</v>
      </c>
      <c r="J44" s="160">
        <v>0</v>
      </c>
      <c r="K44" s="161">
        <v>0</v>
      </c>
      <c r="L44" s="177">
        <v>0</v>
      </c>
      <c r="M44" s="194">
        <v>0</v>
      </c>
      <c r="N44" s="162">
        <v>0</v>
      </c>
      <c r="O44" s="163">
        <v>0</v>
      </c>
      <c r="P44" s="164">
        <f t="shared" si="9"/>
        <v>-852.84062500000005</v>
      </c>
      <c r="Q44" s="164">
        <f t="shared" si="5"/>
        <v>-877.20749999999998</v>
      </c>
      <c r="R44" s="164">
        <f t="shared" si="6"/>
        <v>-901.57437500000003</v>
      </c>
      <c r="S44" s="164">
        <f t="shared" si="7"/>
        <v>-925.94124999999997</v>
      </c>
      <c r="T44" s="170"/>
      <c r="U44" s="442" t="str">
        <f>Inventory!D36</f>
        <v>CONCORD</v>
      </c>
      <c r="V44" s="166"/>
      <c r="W44" s="166"/>
      <c r="X44" s="166"/>
      <c r="Y44" s="166"/>
      <c r="Z44" s="166"/>
      <c r="AA44" s="166"/>
      <c r="AB44" s="167">
        <f t="shared" si="8"/>
        <v>0</v>
      </c>
      <c r="AC44" s="166"/>
      <c r="AD44" s="190"/>
      <c r="AE44" s="190"/>
      <c r="AF44" s="127"/>
    </row>
    <row r="45" spans="1:42" ht="20.25" customHeight="1" x14ac:dyDescent="0.25">
      <c r="A45" s="515" t="str">
        <f>Inventory!B37</f>
        <v>GHOSNS203369OT</v>
      </c>
      <c r="B45" s="515" t="str">
        <f>Inventory!C37</f>
        <v>FOILED COMIC BOOK SISTER IMPERATOR # 1</v>
      </c>
      <c r="C45" s="516">
        <v>5.0000000000000001E-3</v>
      </c>
      <c r="D45" s="187">
        <v>30</v>
      </c>
      <c r="E45" s="158">
        <f>E12/D45*C45</f>
        <v>1137.1208333333334</v>
      </c>
      <c r="F45" s="158">
        <f>F12/D45*C45</f>
        <v>1169.6100000000001</v>
      </c>
      <c r="G45" s="158">
        <f>G12/D45*C45</f>
        <v>1202.0991666666666</v>
      </c>
      <c r="H45" s="158">
        <f>H12/D45*C45</f>
        <v>1234.5883333333334</v>
      </c>
      <c r="I45" s="159">
        <v>0</v>
      </c>
      <c r="J45" s="160">
        <v>0</v>
      </c>
      <c r="K45" s="161">
        <v>0</v>
      </c>
      <c r="L45" s="177">
        <v>0</v>
      </c>
      <c r="M45" s="194">
        <v>0</v>
      </c>
      <c r="N45" s="162">
        <v>0</v>
      </c>
      <c r="O45" s="163">
        <v>0</v>
      </c>
      <c r="P45" s="164">
        <f t="shared" si="9"/>
        <v>-1137.1208333333334</v>
      </c>
      <c r="Q45" s="164">
        <f t="shared" si="5"/>
        <v>-1169.6100000000001</v>
      </c>
      <c r="R45" s="164">
        <f t="shared" si="6"/>
        <v>-1202.0991666666666</v>
      </c>
      <c r="S45" s="164">
        <f t="shared" si="7"/>
        <v>-1234.5883333333334</v>
      </c>
      <c r="T45" s="165" t="s">
        <v>422</v>
      </c>
      <c r="U45" s="442" t="str">
        <f>Inventory!D37</f>
        <v>DARK HORSE COMICS</v>
      </c>
      <c r="V45" s="166"/>
      <c r="W45" s="166"/>
      <c r="X45" s="166"/>
      <c r="Y45" s="166"/>
      <c r="Z45" s="166"/>
      <c r="AA45" s="166"/>
      <c r="AB45" s="167">
        <f t="shared" si="8"/>
        <v>0</v>
      </c>
      <c r="AC45" s="166"/>
      <c r="AD45" s="190"/>
      <c r="AE45" s="190"/>
      <c r="AF45" s="127"/>
    </row>
    <row r="46" spans="1:42" ht="20.25" customHeight="1" x14ac:dyDescent="0.25">
      <c r="A46" s="156" t="str">
        <f>Inventory!B38</f>
        <v>GHOSNS203533OT</v>
      </c>
      <c r="B46" s="156" t="str">
        <f>Inventory!C38</f>
        <v>COMIC BOOK SISTER IMPERATOR #2</v>
      </c>
      <c r="C46" s="168">
        <v>2.5000000000000001E-3</v>
      </c>
      <c r="D46" s="187">
        <v>15</v>
      </c>
      <c r="E46" s="158">
        <f>E12/D46*C46</f>
        <v>1137.1208333333334</v>
      </c>
      <c r="F46" s="158">
        <f>F12/D46*C46</f>
        <v>1169.6100000000001</v>
      </c>
      <c r="G46" s="158">
        <f>G12/D46*C46</f>
        <v>1202.0991666666666</v>
      </c>
      <c r="H46" s="158">
        <f>H12/D46*C46</f>
        <v>1234.5883333333334</v>
      </c>
      <c r="I46" s="159">
        <v>0</v>
      </c>
      <c r="J46" s="160">
        <v>0</v>
      </c>
      <c r="K46" s="161">
        <v>0</v>
      </c>
      <c r="L46" s="177">
        <v>0</v>
      </c>
      <c r="M46" s="194">
        <v>0</v>
      </c>
      <c r="N46" s="162">
        <v>0</v>
      </c>
      <c r="O46" s="163">
        <v>0</v>
      </c>
      <c r="P46" s="164">
        <f t="shared" si="9"/>
        <v>-1137.1208333333334</v>
      </c>
      <c r="Q46" s="164">
        <f t="shared" si="5"/>
        <v>-1169.6100000000001</v>
      </c>
      <c r="R46" s="164">
        <f t="shared" si="6"/>
        <v>-1202.0991666666666</v>
      </c>
      <c r="S46" s="164">
        <f t="shared" si="7"/>
        <v>-1234.5883333333334</v>
      </c>
      <c r="T46" s="165"/>
      <c r="U46" s="442" t="str">
        <f>Inventory!D38</f>
        <v>DARK HORSE COMICS</v>
      </c>
      <c r="V46" s="166"/>
      <c r="W46" s="166"/>
      <c r="X46" s="166"/>
      <c r="Y46" s="166"/>
      <c r="Z46" s="166"/>
      <c r="AA46" s="166"/>
      <c r="AB46" s="167">
        <f t="shared" si="8"/>
        <v>0</v>
      </c>
      <c r="AC46" s="166"/>
      <c r="AD46" s="190"/>
      <c r="AE46" s="190"/>
      <c r="AF46" s="127"/>
    </row>
    <row r="47" spans="1:42" ht="20.25" customHeight="1" x14ac:dyDescent="0.25">
      <c r="A47" s="156" t="str">
        <f>Inventory!B39</f>
        <v>GHOSNS203534OT</v>
      </c>
      <c r="B47" s="156" t="str">
        <f>Inventory!C39</f>
        <v>COMIC BOOK SISTER IMPERATOR #3</v>
      </c>
      <c r="C47" s="168">
        <v>2.5000000000000001E-3</v>
      </c>
      <c r="D47" s="187">
        <v>15</v>
      </c>
      <c r="E47" s="158">
        <f>E12/D47*C47</f>
        <v>1137.1208333333334</v>
      </c>
      <c r="F47" s="158">
        <f>F12/D47*C47</f>
        <v>1169.6100000000001</v>
      </c>
      <c r="G47" s="158">
        <f>G12/D47*C47</f>
        <v>1202.0991666666666</v>
      </c>
      <c r="H47" s="158">
        <f>H12/D47*C47</f>
        <v>1234.5883333333334</v>
      </c>
      <c r="I47" s="159">
        <v>0</v>
      </c>
      <c r="J47" s="160">
        <v>0</v>
      </c>
      <c r="K47" s="161">
        <v>0</v>
      </c>
      <c r="L47" s="177">
        <v>0</v>
      </c>
      <c r="M47" s="194">
        <v>0</v>
      </c>
      <c r="N47" s="162">
        <v>0</v>
      </c>
      <c r="O47" s="163">
        <v>0</v>
      </c>
      <c r="P47" s="164">
        <f t="shared" si="9"/>
        <v>-1137.1208333333334</v>
      </c>
      <c r="Q47" s="164">
        <f t="shared" si="5"/>
        <v>-1169.6100000000001</v>
      </c>
      <c r="R47" s="164">
        <f t="shared" si="6"/>
        <v>-1202.0991666666666</v>
      </c>
      <c r="S47" s="164">
        <f t="shared" si="7"/>
        <v>-1234.5883333333334</v>
      </c>
      <c r="T47" s="165"/>
      <c r="U47" s="442" t="str">
        <f>Inventory!D39</f>
        <v>DARK HORSE COMICS</v>
      </c>
      <c r="V47" s="166"/>
      <c r="W47" s="166"/>
      <c r="X47" s="166"/>
      <c r="Y47" s="166"/>
      <c r="Z47" s="166"/>
      <c r="AA47" s="166"/>
      <c r="AB47" s="167">
        <f t="shared" si="8"/>
        <v>0</v>
      </c>
      <c r="AC47" s="166"/>
      <c r="AD47" s="190"/>
      <c r="AE47" s="190"/>
      <c r="AF47" s="127"/>
    </row>
    <row r="48" spans="1:42" ht="20.25" customHeight="1" x14ac:dyDescent="0.25">
      <c r="A48" s="156" t="str">
        <f>Inventory!B40</f>
        <v>GHOSNS203535OT</v>
      </c>
      <c r="B48" s="156" t="str">
        <f>Inventory!C40</f>
        <v>COMIC BOOK SISTER IMPERATOR #4</v>
      </c>
      <c r="C48" s="168">
        <v>2.5000000000000001E-3</v>
      </c>
      <c r="D48" s="187">
        <v>15</v>
      </c>
      <c r="E48" s="158">
        <f>E12/D48*C48</f>
        <v>1137.1208333333334</v>
      </c>
      <c r="F48" s="158">
        <f>F12/D48*C48</f>
        <v>1169.6100000000001</v>
      </c>
      <c r="G48" s="158">
        <f>G12/D48*C48</f>
        <v>1202.0991666666666</v>
      </c>
      <c r="H48" s="158">
        <f>H12/D48*C48</f>
        <v>1234.5883333333334</v>
      </c>
      <c r="I48" s="159">
        <v>0</v>
      </c>
      <c r="J48" s="160">
        <v>0</v>
      </c>
      <c r="K48" s="161">
        <v>0</v>
      </c>
      <c r="L48" s="177">
        <v>0</v>
      </c>
      <c r="M48" s="194">
        <v>0</v>
      </c>
      <c r="N48" s="162">
        <v>0</v>
      </c>
      <c r="O48" s="163">
        <v>0</v>
      </c>
      <c r="P48" s="164">
        <f t="shared" si="9"/>
        <v>-1137.1208333333334</v>
      </c>
      <c r="Q48" s="164">
        <f t="shared" si="5"/>
        <v>-1169.6100000000001</v>
      </c>
      <c r="R48" s="164">
        <f t="shared" si="6"/>
        <v>-1202.0991666666666</v>
      </c>
      <c r="S48" s="164">
        <f t="shared" si="7"/>
        <v>-1234.5883333333334</v>
      </c>
      <c r="T48" s="165"/>
      <c r="U48" s="442" t="str">
        <f>Inventory!D40</f>
        <v>DARK HORSE COMICS</v>
      </c>
      <c r="V48" s="166"/>
      <c r="W48" s="166"/>
      <c r="X48" s="166"/>
      <c r="Y48" s="166"/>
      <c r="Z48" s="166"/>
      <c r="AA48" s="166"/>
      <c r="AB48" s="167">
        <f t="shared" si="8"/>
        <v>0</v>
      </c>
      <c r="AC48" s="166"/>
      <c r="AD48" s="190"/>
      <c r="AE48" s="190"/>
      <c r="AF48" s="127"/>
    </row>
    <row r="49" spans="1:32" ht="20.25" customHeight="1" x14ac:dyDescent="0.25">
      <c r="A49" s="156">
        <f>Inventory!B41</f>
        <v>0</v>
      </c>
      <c r="B49" s="156">
        <f>Inventory!C41</f>
        <v>0</v>
      </c>
      <c r="C49" s="168">
        <v>0</v>
      </c>
      <c r="D49" s="187">
        <v>1</v>
      </c>
      <c r="E49" s="158">
        <f>E12/D49*C49</f>
        <v>0</v>
      </c>
      <c r="F49" s="158">
        <f>F12/D49*C49</f>
        <v>0</v>
      </c>
      <c r="G49" s="158">
        <f>G12/D49*C49</f>
        <v>0</v>
      </c>
      <c r="H49" s="158">
        <f>H12/D49*C49</f>
        <v>0</v>
      </c>
      <c r="I49" s="159">
        <v>0</v>
      </c>
      <c r="J49" s="160">
        <v>0</v>
      </c>
      <c r="K49" s="161">
        <v>0</v>
      </c>
      <c r="L49" s="177">
        <v>0</v>
      </c>
      <c r="M49" s="194">
        <v>0</v>
      </c>
      <c r="N49" s="162">
        <v>0</v>
      </c>
      <c r="O49" s="163">
        <v>0</v>
      </c>
      <c r="P49" s="164">
        <f t="shared" si="9"/>
        <v>0</v>
      </c>
      <c r="Q49" s="164">
        <f t="shared" si="5"/>
        <v>0</v>
      </c>
      <c r="R49" s="164">
        <f t="shared" si="6"/>
        <v>0</v>
      </c>
      <c r="S49" s="164">
        <f t="shared" si="7"/>
        <v>0</v>
      </c>
      <c r="T49" s="165"/>
      <c r="U49" s="442">
        <f>Inventory!D41</f>
        <v>0</v>
      </c>
      <c r="V49" s="171"/>
      <c r="W49" s="171"/>
      <c r="X49" s="171"/>
      <c r="Y49" s="171"/>
      <c r="Z49" s="172"/>
      <c r="AA49" s="172"/>
      <c r="AB49" s="167">
        <f t="shared" si="8"/>
        <v>0</v>
      </c>
      <c r="AC49" s="166"/>
      <c r="AD49" s="190"/>
      <c r="AE49" s="190"/>
      <c r="AF49" s="127"/>
    </row>
    <row r="50" spans="1:32" ht="20.25" customHeight="1" x14ac:dyDescent="0.25">
      <c r="A50" s="515" t="str">
        <f>Inventory!B42</f>
        <v>GHOSNS103619OT</v>
      </c>
      <c r="B50" s="515" t="str">
        <f>Inventory!C42</f>
        <v>FOILED COMIC BOOK SISTER IMPERATOR #2</v>
      </c>
      <c r="C50" s="516">
        <v>5.0000000000000001E-3</v>
      </c>
      <c r="D50" s="187">
        <v>30</v>
      </c>
      <c r="E50" s="158">
        <f>E12/D50*C50</f>
        <v>1137.1208333333334</v>
      </c>
      <c r="F50" s="158">
        <f>F12/D50*C50</f>
        <v>1169.6100000000001</v>
      </c>
      <c r="G50" s="158">
        <f>G12/D50*C50</f>
        <v>1202.0991666666666</v>
      </c>
      <c r="H50" s="158">
        <f>H12/D50*C50</f>
        <v>1234.5883333333334</v>
      </c>
      <c r="I50" s="159">
        <v>0</v>
      </c>
      <c r="J50" s="160">
        <v>0</v>
      </c>
      <c r="K50" s="161">
        <v>0</v>
      </c>
      <c r="L50" s="177">
        <v>0</v>
      </c>
      <c r="M50" s="194">
        <v>0</v>
      </c>
      <c r="N50" s="162">
        <v>0</v>
      </c>
      <c r="O50" s="163">
        <v>0</v>
      </c>
      <c r="P50" s="164">
        <f t="shared" si="9"/>
        <v>-1137.1208333333334</v>
      </c>
      <c r="Q50" s="164">
        <f t="shared" si="5"/>
        <v>-1169.6100000000001</v>
      </c>
      <c r="R50" s="164">
        <f t="shared" si="6"/>
        <v>-1202.0991666666666</v>
      </c>
      <c r="S50" s="164">
        <f t="shared" si="7"/>
        <v>-1234.5883333333334</v>
      </c>
      <c r="T50" s="165"/>
      <c r="U50" s="442" t="str">
        <f>Inventory!D42</f>
        <v>DARK HORSE COMICS</v>
      </c>
      <c r="V50" s="171"/>
      <c r="W50" s="171"/>
      <c r="X50" s="171"/>
      <c r="Y50" s="171"/>
      <c r="Z50" s="171"/>
      <c r="AA50" s="171"/>
      <c r="AB50" s="167">
        <f t="shared" si="8"/>
        <v>0</v>
      </c>
      <c r="AC50" s="166"/>
      <c r="AD50" s="190"/>
      <c r="AE50" s="190"/>
      <c r="AF50" s="127"/>
    </row>
    <row r="51" spans="1:32" ht="20.25" customHeight="1" x14ac:dyDescent="0.25">
      <c r="A51" s="515" t="str">
        <f>Inventory!B43</f>
        <v xml:space="preserve"> GHOSNS103622OT </v>
      </c>
      <c r="B51" s="515" t="str">
        <f>Inventory!C43</f>
        <v>FOILED COMIC BOOK SISTER IMPERATOR #3</v>
      </c>
      <c r="C51" s="516">
        <v>5.0000000000000001E-3</v>
      </c>
      <c r="D51" s="187">
        <v>30</v>
      </c>
      <c r="E51" s="158">
        <f>E12/D51*C51</f>
        <v>1137.1208333333334</v>
      </c>
      <c r="F51" s="158">
        <f>F12/D51*C51</f>
        <v>1169.6100000000001</v>
      </c>
      <c r="G51" s="158">
        <f>G12/D51*C51</f>
        <v>1202.0991666666666</v>
      </c>
      <c r="H51" s="158">
        <f>H12/D51*C51</f>
        <v>1234.5883333333334</v>
      </c>
      <c r="I51" s="159">
        <v>0</v>
      </c>
      <c r="J51" s="160">
        <v>0</v>
      </c>
      <c r="K51" s="161">
        <v>0</v>
      </c>
      <c r="L51" s="177">
        <v>0</v>
      </c>
      <c r="M51" s="194">
        <v>0</v>
      </c>
      <c r="N51" s="162">
        <v>0</v>
      </c>
      <c r="O51" s="163">
        <v>0</v>
      </c>
      <c r="P51" s="164">
        <f t="shared" si="9"/>
        <v>-1137.1208333333334</v>
      </c>
      <c r="Q51" s="164">
        <f t="shared" si="5"/>
        <v>-1169.6100000000001</v>
      </c>
      <c r="R51" s="164">
        <f t="shared" si="6"/>
        <v>-1202.0991666666666</v>
      </c>
      <c r="S51" s="164">
        <f t="shared" si="7"/>
        <v>-1234.5883333333334</v>
      </c>
      <c r="T51" s="165"/>
      <c r="U51" s="442" t="str">
        <f>Inventory!D43</f>
        <v>DARK HORSE COMICS</v>
      </c>
      <c r="V51" s="171"/>
      <c r="W51" s="171"/>
      <c r="X51" s="171"/>
      <c r="Y51" s="171"/>
      <c r="Z51" s="171"/>
      <c r="AA51" s="171"/>
      <c r="AB51" s="167">
        <f t="shared" si="8"/>
        <v>0</v>
      </c>
      <c r="AC51" s="166"/>
      <c r="AD51" s="190"/>
      <c r="AE51" s="190"/>
      <c r="AF51" s="127"/>
    </row>
    <row r="52" spans="1:32" ht="20.25" customHeight="1" x14ac:dyDescent="0.25">
      <c r="A52" s="515" t="str">
        <f>Inventory!B44</f>
        <v>GHOSNS103624OT</v>
      </c>
      <c r="B52" s="515" t="str">
        <f>Inventory!C44</f>
        <v>FOILED COMIC BOOK SISTER IMPERATOR #4</v>
      </c>
      <c r="C52" s="516">
        <v>5.0000000000000001E-3</v>
      </c>
      <c r="D52" s="187">
        <v>30</v>
      </c>
      <c r="E52" s="158">
        <f>E12/D52*C52</f>
        <v>1137.1208333333334</v>
      </c>
      <c r="F52" s="158">
        <f>F12/D52*C52</f>
        <v>1169.6100000000001</v>
      </c>
      <c r="G52" s="158">
        <f>G12/D52*C52</f>
        <v>1202.0991666666666</v>
      </c>
      <c r="H52" s="158">
        <f>H12/D52*C52</f>
        <v>1234.5883333333334</v>
      </c>
      <c r="I52" s="159">
        <v>0</v>
      </c>
      <c r="J52" s="160">
        <v>0</v>
      </c>
      <c r="K52" s="161">
        <v>0</v>
      </c>
      <c r="L52" s="177">
        <v>0</v>
      </c>
      <c r="M52" s="194">
        <v>0</v>
      </c>
      <c r="N52" s="162">
        <v>0</v>
      </c>
      <c r="O52" s="163">
        <v>0</v>
      </c>
      <c r="P52" s="164">
        <f t="shared" si="9"/>
        <v>-1137.1208333333334</v>
      </c>
      <c r="Q52" s="164">
        <f t="shared" si="5"/>
        <v>-1169.6100000000001</v>
      </c>
      <c r="R52" s="164">
        <f t="shared" si="6"/>
        <v>-1202.0991666666666</v>
      </c>
      <c r="S52" s="164">
        <f t="shared" si="7"/>
        <v>-1234.5883333333334</v>
      </c>
      <c r="T52" s="165"/>
      <c r="U52" s="442" t="str">
        <f>Inventory!D44</f>
        <v>DARK HORSE COMICS</v>
      </c>
      <c r="V52" s="171"/>
      <c r="W52" s="171"/>
      <c r="X52" s="171"/>
      <c r="Y52" s="171"/>
      <c r="Z52" s="171"/>
      <c r="AA52" s="171"/>
      <c r="AB52" s="167">
        <f t="shared" si="8"/>
        <v>0</v>
      </c>
      <c r="AC52" s="166"/>
      <c r="AD52" s="190"/>
      <c r="AE52" s="190"/>
      <c r="AF52" s="127"/>
    </row>
    <row r="53" spans="1:32" ht="20.25" customHeight="1" x14ac:dyDescent="0.25">
      <c r="A53" s="156" t="str">
        <f>Inventory!B45</f>
        <v>GHOSRX003463OT</v>
      </c>
      <c r="B53" s="156" t="str">
        <f>Inventory!C45</f>
        <v xml:space="preserve">CD SKELETA </v>
      </c>
      <c r="C53" s="168"/>
      <c r="D53" s="187">
        <v>20</v>
      </c>
      <c r="E53" s="158">
        <f>E12/D53*C53</f>
        <v>0</v>
      </c>
      <c r="F53" s="158">
        <f>F12/D53*C53</f>
        <v>0</v>
      </c>
      <c r="G53" s="158">
        <f>G12/D53*C53</f>
        <v>0</v>
      </c>
      <c r="H53" s="158">
        <f>H12/D53*C53</f>
        <v>0</v>
      </c>
      <c r="I53" s="159">
        <v>0</v>
      </c>
      <c r="J53" s="160">
        <v>0</v>
      </c>
      <c r="K53" s="161">
        <v>0</v>
      </c>
      <c r="L53" s="177">
        <v>0</v>
      </c>
      <c r="M53" s="194">
        <v>0</v>
      </c>
      <c r="N53" s="162">
        <v>0</v>
      </c>
      <c r="O53" s="163">
        <v>0</v>
      </c>
      <c r="P53" s="164">
        <f t="shared" si="9"/>
        <v>0</v>
      </c>
      <c r="Q53" s="164">
        <f t="shared" si="5"/>
        <v>0</v>
      </c>
      <c r="R53" s="164">
        <f t="shared" si="6"/>
        <v>0</v>
      </c>
      <c r="S53" s="164">
        <f t="shared" si="7"/>
        <v>0</v>
      </c>
      <c r="T53" s="165"/>
      <c r="U53" s="442" t="str">
        <f>Inventory!D45</f>
        <v>GMSUK</v>
      </c>
      <c r="V53" s="171"/>
      <c r="W53" s="171"/>
      <c r="X53" s="171"/>
      <c r="Y53" s="171"/>
      <c r="Z53" s="171"/>
      <c r="AA53" s="171"/>
      <c r="AB53" s="167">
        <f t="shared" si="8"/>
        <v>0</v>
      </c>
      <c r="AC53" s="166"/>
      <c r="AD53" s="190"/>
      <c r="AE53" s="190"/>
      <c r="AF53" s="127"/>
    </row>
    <row r="54" spans="1:32" ht="20.25" customHeight="1" x14ac:dyDescent="0.25">
      <c r="A54" s="156" t="str">
        <f>Inventory!B46</f>
        <v>GHOSRX003470OT</v>
      </c>
      <c r="B54" s="156" t="str">
        <f>Inventory!C46</f>
        <v>ROLLING STONE MAG &amp; ALBUM</v>
      </c>
      <c r="C54" s="168"/>
      <c r="D54" s="187">
        <v>30</v>
      </c>
      <c r="E54" s="158">
        <f>E12/D54*C54</f>
        <v>0</v>
      </c>
      <c r="F54" s="158">
        <f>F12/D54*C54</f>
        <v>0</v>
      </c>
      <c r="G54" s="158">
        <f>G12/D54*C54</f>
        <v>0</v>
      </c>
      <c r="H54" s="158">
        <f>H12/D54*C54</f>
        <v>0</v>
      </c>
      <c r="I54" s="159">
        <v>0</v>
      </c>
      <c r="J54" s="160">
        <v>0</v>
      </c>
      <c r="K54" s="161">
        <v>0</v>
      </c>
      <c r="L54" s="177">
        <v>0</v>
      </c>
      <c r="M54" s="194">
        <v>0</v>
      </c>
      <c r="N54" s="162">
        <v>0</v>
      </c>
      <c r="O54" s="163">
        <v>0</v>
      </c>
      <c r="P54" s="164">
        <f t="shared" si="9"/>
        <v>0</v>
      </c>
      <c r="Q54" s="164">
        <f t="shared" si="5"/>
        <v>0</v>
      </c>
      <c r="R54" s="164">
        <f t="shared" si="6"/>
        <v>0</v>
      </c>
      <c r="S54" s="164">
        <f t="shared" si="7"/>
        <v>0</v>
      </c>
      <c r="T54" s="165"/>
      <c r="U54" s="442" t="str">
        <f>Inventory!D46</f>
        <v>GMSUK</v>
      </c>
      <c r="V54" s="171"/>
      <c r="W54" s="171"/>
      <c r="X54" s="171"/>
      <c r="Y54" s="171"/>
      <c r="Z54" s="171"/>
      <c r="AA54" s="171"/>
      <c r="AB54" s="167">
        <f t="shared" si="8"/>
        <v>0</v>
      </c>
      <c r="AC54" s="166"/>
      <c r="AD54" s="190"/>
      <c r="AE54" s="190"/>
      <c r="AF54" s="127"/>
    </row>
    <row r="55" spans="1:32" ht="20.25" customHeight="1" x14ac:dyDescent="0.25">
      <c r="A55" s="156" t="str">
        <f>Inventory!B47</f>
        <v>GHOSRX003611BK</v>
      </c>
      <c r="B55" s="156" t="str">
        <f>Inventory!C47</f>
        <v>LP SKELETA BLACK VINYL</v>
      </c>
      <c r="C55" s="168"/>
      <c r="D55" s="187">
        <v>40</v>
      </c>
      <c r="E55" s="158">
        <f>E12/D55*C55</f>
        <v>0</v>
      </c>
      <c r="F55" s="158">
        <f>F12/D55*C55</f>
        <v>0</v>
      </c>
      <c r="G55" s="158">
        <f>G12/D55*C55</f>
        <v>0</v>
      </c>
      <c r="H55" s="158">
        <f>H12/D55*C55</f>
        <v>0</v>
      </c>
      <c r="I55" s="159">
        <v>0</v>
      </c>
      <c r="J55" s="160">
        <v>0</v>
      </c>
      <c r="K55" s="161">
        <v>0</v>
      </c>
      <c r="L55" s="177">
        <v>0</v>
      </c>
      <c r="M55" s="194">
        <v>0</v>
      </c>
      <c r="N55" s="162">
        <v>0</v>
      </c>
      <c r="O55" s="163">
        <v>0</v>
      </c>
      <c r="P55" s="164">
        <f t="shared" si="9"/>
        <v>0</v>
      </c>
      <c r="Q55" s="164">
        <f t="shared" si="5"/>
        <v>0</v>
      </c>
      <c r="R55" s="164">
        <f t="shared" si="6"/>
        <v>0</v>
      </c>
      <c r="S55" s="164">
        <f t="shared" si="7"/>
        <v>0</v>
      </c>
      <c r="T55" s="165"/>
      <c r="U55" s="442" t="str">
        <f>Inventory!D47</f>
        <v>GMSUK</v>
      </c>
      <c r="V55" s="171"/>
      <c r="W55" s="171"/>
      <c r="X55" s="171"/>
      <c r="Y55" s="171"/>
      <c r="Z55" s="171"/>
      <c r="AA55" s="171"/>
      <c r="AB55" s="167">
        <f t="shared" si="8"/>
        <v>0</v>
      </c>
      <c r="AC55" s="166"/>
      <c r="AD55" s="190"/>
      <c r="AE55" s="190"/>
      <c r="AF55" s="127"/>
    </row>
    <row r="56" spans="1:32" ht="20.25" customHeight="1" x14ac:dyDescent="0.25">
      <c r="A56" s="156" t="str">
        <f>Inventory!B48</f>
        <v>GHOSCG103805PU</v>
      </c>
      <c r="B56" s="156" t="str">
        <f>Inventory!C48</f>
        <v>LP PURPLE LENTICULAR</v>
      </c>
      <c r="C56" s="168"/>
      <c r="D56" s="187">
        <v>1</v>
      </c>
      <c r="E56" s="158">
        <f>E12/D56*C56</f>
        <v>0</v>
      </c>
      <c r="F56" s="158">
        <f>F12/D56*C56</f>
        <v>0</v>
      </c>
      <c r="G56" s="158">
        <f>G12/D56*C56</f>
        <v>0</v>
      </c>
      <c r="H56" s="158">
        <f>H12/D56*C56</f>
        <v>0</v>
      </c>
      <c r="I56" s="159">
        <v>0</v>
      </c>
      <c r="J56" s="160">
        <v>0</v>
      </c>
      <c r="K56" s="161">
        <v>0</v>
      </c>
      <c r="L56" s="177">
        <v>0</v>
      </c>
      <c r="M56" s="194">
        <v>0</v>
      </c>
      <c r="N56" s="162">
        <v>0</v>
      </c>
      <c r="O56" s="163">
        <v>0</v>
      </c>
      <c r="P56" s="164">
        <f t="shared" si="9"/>
        <v>0</v>
      </c>
      <c r="Q56" s="164">
        <f t="shared" si="5"/>
        <v>0</v>
      </c>
      <c r="R56" s="164">
        <f t="shared" si="6"/>
        <v>0</v>
      </c>
      <c r="S56" s="164">
        <f t="shared" si="7"/>
        <v>0</v>
      </c>
      <c r="T56" s="165"/>
      <c r="U56" s="442" t="str">
        <f>Inventory!D48</f>
        <v>CONCORD</v>
      </c>
      <c r="V56" s="171"/>
      <c r="W56" s="171"/>
      <c r="X56" s="171"/>
      <c r="Y56" s="171"/>
      <c r="Z56" s="171"/>
      <c r="AA56" s="171"/>
      <c r="AB56" s="167">
        <f t="shared" si="8"/>
        <v>0</v>
      </c>
      <c r="AC56" s="166"/>
      <c r="AD56" s="190"/>
      <c r="AE56" s="190"/>
      <c r="AF56" s="127"/>
    </row>
    <row r="57" spans="1:32" ht="20.25" customHeight="1" x14ac:dyDescent="0.25">
      <c r="A57" s="156" t="str">
        <f>Inventory!B49</f>
        <v>GHOSCG103844BK</v>
      </c>
      <c r="B57" s="156" t="str">
        <f>Inventory!C49</f>
        <v xml:space="preserve">CASSETTE </v>
      </c>
      <c r="C57" s="168"/>
      <c r="D57" s="187">
        <v>1</v>
      </c>
      <c r="E57" s="158">
        <f>E12/D57*C57</f>
        <v>0</v>
      </c>
      <c r="F57" s="158">
        <f>F12/D57*C57</f>
        <v>0</v>
      </c>
      <c r="G57" s="158">
        <f>G12/D57*C57</f>
        <v>0</v>
      </c>
      <c r="H57" s="158">
        <f>H12/D57*C57</f>
        <v>0</v>
      </c>
      <c r="I57" s="159">
        <v>0</v>
      </c>
      <c r="J57" s="160">
        <v>0</v>
      </c>
      <c r="K57" s="161">
        <v>0</v>
      </c>
      <c r="L57" s="177">
        <v>0</v>
      </c>
      <c r="M57" s="194">
        <v>0</v>
      </c>
      <c r="N57" s="162">
        <v>0</v>
      </c>
      <c r="O57" s="163">
        <v>0</v>
      </c>
      <c r="P57" s="164">
        <f t="shared" si="9"/>
        <v>0</v>
      </c>
      <c r="Q57" s="164">
        <f t="shared" si="5"/>
        <v>0</v>
      </c>
      <c r="R57" s="164">
        <f t="shared" si="6"/>
        <v>0</v>
      </c>
      <c r="S57" s="164">
        <f t="shared" si="7"/>
        <v>0</v>
      </c>
      <c r="T57" s="165"/>
      <c r="U57" s="442" t="str">
        <f>Inventory!D49</f>
        <v>CONCORD</v>
      </c>
      <c r="V57" s="171"/>
      <c r="W57" s="171"/>
      <c r="X57" s="171"/>
      <c r="Y57" s="171"/>
      <c r="Z57" s="171"/>
      <c r="AA57" s="171"/>
      <c r="AB57" s="167">
        <f t="shared" si="8"/>
        <v>0</v>
      </c>
      <c r="AC57" s="166"/>
      <c r="AD57" s="190"/>
      <c r="AE57" s="190"/>
      <c r="AF57" s="127"/>
    </row>
    <row r="58" spans="1:32" ht="20.25" customHeight="1" x14ac:dyDescent="0.25">
      <c r="A58" s="156">
        <f>Inventory!B50</f>
        <v>0</v>
      </c>
      <c r="B58" s="156">
        <f>Inventory!C50</f>
        <v>0</v>
      </c>
      <c r="C58" s="168"/>
      <c r="D58" s="187">
        <v>1</v>
      </c>
      <c r="E58" s="158">
        <f>E12/D58*C58</f>
        <v>0</v>
      </c>
      <c r="F58" s="158">
        <f>F12/D58*C58</f>
        <v>0</v>
      </c>
      <c r="G58" s="158">
        <f>G12/D58*C58</f>
        <v>0</v>
      </c>
      <c r="H58" s="158">
        <f>H12/D58*C58</f>
        <v>0</v>
      </c>
      <c r="I58" s="159">
        <v>0</v>
      </c>
      <c r="J58" s="160">
        <v>0</v>
      </c>
      <c r="K58" s="161">
        <v>0</v>
      </c>
      <c r="L58" s="177">
        <v>0</v>
      </c>
      <c r="M58" s="194">
        <v>0</v>
      </c>
      <c r="N58" s="162">
        <v>0</v>
      </c>
      <c r="O58" s="163">
        <v>0</v>
      </c>
      <c r="P58" s="164">
        <f t="shared" si="9"/>
        <v>0</v>
      </c>
      <c r="Q58" s="164">
        <f t="shared" si="5"/>
        <v>0</v>
      </c>
      <c r="R58" s="164">
        <f t="shared" si="6"/>
        <v>0</v>
      </c>
      <c r="S58" s="164">
        <f t="shared" si="7"/>
        <v>0</v>
      </c>
      <c r="T58" s="165"/>
      <c r="U58" s="442">
        <f>Inventory!D50</f>
        <v>0</v>
      </c>
      <c r="V58" s="171"/>
      <c r="W58" s="171"/>
      <c r="X58" s="171"/>
      <c r="Y58" s="171"/>
      <c r="Z58" s="171"/>
      <c r="AA58" s="171"/>
      <c r="AB58" s="167">
        <f t="shared" si="8"/>
        <v>0</v>
      </c>
      <c r="AC58" s="166"/>
      <c r="AD58" s="190"/>
      <c r="AE58" s="190"/>
      <c r="AF58" s="127"/>
    </row>
    <row r="59" spans="1:32" ht="20.25" customHeight="1" x14ac:dyDescent="0.25">
      <c r="A59" s="156">
        <f>Inventory!B51</f>
        <v>0</v>
      </c>
      <c r="B59" s="156">
        <f>Inventory!C51</f>
        <v>0</v>
      </c>
      <c r="C59" s="168"/>
      <c r="D59" s="187">
        <v>1</v>
      </c>
      <c r="E59" s="158">
        <f t="shared" ref="E59" si="10">E23/D59*C59</f>
        <v>0</v>
      </c>
      <c r="F59" s="158">
        <f>F12/D59*C59</f>
        <v>0</v>
      </c>
      <c r="G59" s="158">
        <f>G12/D59*C59</f>
        <v>0</v>
      </c>
      <c r="H59" s="158">
        <f>H12/D59*C59</f>
        <v>0</v>
      </c>
      <c r="I59" s="159">
        <v>0</v>
      </c>
      <c r="J59" s="160">
        <v>0</v>
      </c>
      <c r="K59" s="161">
        <v>0</v>
      </c>
      <c r="L59" s="177">
        <v>0</v>
      </c>
      <c r="M59" s="194">
        <v>0</v>
      </c>
      <c r="N59" s="162">
        <v>0</v>
      </c>
      <c r="O59" s="163">
        <v>0</v>
      </c>
      <c r="P59" s="164">
        <f t="shared" si="9"/>
        <v>0</v>
      </c>
      <c r="Q59" s="164">
        <f t="shared" si="5"/>
        <v>0</v>
      </c>
      <c r="R59" s="164">
        <f t="shared" si="6"/>
        <v>0</v>
      </c>
      <c r="S59" s="164">
        <f t="shared" si="7"/>
        <v>0</v>
      </c>
      <c r="T59" s="165"/>
      <c r="U59" s="442">
        <f>Inventory!D51</f>
        <v>0</v>
      </c>
      <c r="V59" s="171"/>
      <c r="W59" s="171"/>
      <c r="X59" s="171"/>
      <c r="Y59" s="171"/>
      <c r="Z59" s="171"/>
      <c r="AA59" s="171"/>
      <c r="AB59" s="167">
        <f t="shared" si="8"/>
        <v>0</v>
      </c>
      <c r="AC59" s="166"/>
      <c r="AD59" s="190"/>
      <c r="AE59" s="190"/>
      <c r="AF59" s="127"/>
    </row>
    <row r="60" spans="1:32" ht="23.25" customHeight="1" x14ac:dyDescent="0.2">
      <c r="C60" s="180">
        <f>SUM(C15:C52)</f>
        <v>0.99999999999999989</v>
      </c>
    </row>
  </sheetData>
  <printOptions verticalCentered="1"/>
  <pageMargins left="0.19685039370078741" right="0.23622047244094491" top="0.39370078740157483" bottom="0.31496062992125984" header="0.23622047244094491" footer="0.39370078740157483"/>
  <pageSetup paperSize="9" scale="59" orientation="landscape" r:id="rId1"/>
  <headerFooter alignWithMargins="0">
    <oddFooter xml:space="preserve">&amp;C
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F20C9-3EB8-41F7-975F-1B0CCF15C7E5}">
  <sheetPr>
    <tabColor rgb="FF7030A0"/>
    <pageSetUpPr fitToPage="1"/>
  </sheetPr>
  <dimension ref="A1:AS60"/>
  <sheetViews>
    <sheetView showOutlineSymbols="0" zoomScale="70" zoomScaleNormal="70" workbookViewId="0">
      <pane xSplit="3" ySplit="14" topLeftCell="T33" activePane="bottomRight" state="frozen"/>
      <selection pane="topRight" activeCell="D1" sqref="D1"/>
      <selection pane="bottomLeft" activeCell="A15" sqref="A15"/>
      <selection pane="bottomRight" activeCell="AH54" sqref="AH54"/>
    </sheetView>
  </sheetViews>
  <sheetFormatPr defaultColWidth="9.42578125" defaultRowHeight="15" x14ac:dyDescent="0.2"/>
  <cols>
    <col min="1" max="1" width="25.42578125" style="83" customWidth="1"/>
    <col min="2" max="2" width="58.42578125" style="83" customWidth="1"/>
    <col min="3" max="3" width="25.85546875" style="83" hidden="1" customWidth="1"/>
    <col min="4" max="4" width="18.5703125" style="173" customWidth="1"/>
    <col min="5" max="5" width="16.42578125" style="173" customWidth="1"/>
    <col min="6" max="6" width="17.5703125" style="173" customWidth="1"/>
    <col min="7" max="8" width="16.42578125" style="173" customWidth="1"/>
    <col min="9" max="10" width="18.42578125" style="173" customWidth="1"/>
    <col min="11" max="11" width="18.42578125" style="83" customWidth="1"/>
    <col min="12" max="12" width="18.7109375" style="83" customWidth="1"/>
    <col min="13" max="13" width="19.5703125" style="83" customWidth="1"/>
    <col min="14" max="14" width="23.85546875" style="83" customWidth="1"/>
    <col min="15" max="15" width="19.42578125" style="83" customWidth="1"/>
    <col min="16" max="16" width="15" style="83" customWidth="1"/>
    <col min="17" max="17" width="11.42578125" style="83" customWidth="1"/>
    <col min="18" max="18" width="13.42578125" style="83" customWidth="1"/>
    <col min="19" max="19" width="15.5703125" style="83" customWidth="1"/>
    <col min="20" max="20" width="36.5703125" style="83" customWidth="1"/>
    <col min="21" max="21" width="34.5703125" style="83" customWidth="1"/>
    <col min="22" max="27" width="10" style="83" customWidth="1"/>
    <col min="28" max="28" width="12.42578125" style="83" customWidth="1"/>
    <col min="29" max="29" width="15.42578125" style="83" customWidth="1"/>
    <col min="30" max="31" width="17.42578125" style="189" customWidth="1"/>
    <col min="32" max="32" width="15.42578125" style="83" customWidth="1"/>
    <col min="33" max="33" width="16.42578125" style="83" customWidth="1"/>
    <col min="34" max="34" width="25.42578125" style="83" customWidth="1"/>
    <col min="35" max="35" width="8.42578125" style="83" customWidth="1"/>
    <col min="36" max="36" width="44" style="83" customWidth="1"/>
    <col min="37" max="37" width="15.5703125" style="83" customWidth="1"/>
    <col min="38" max="38" width="12.85546875" style="83" customWidth="1"/>
    <col min="39" max="39" width="12" style="83" customWidth="1"/>
    <col min="40" max="40" width="9.42578125" style="83"/>
    <col min="41" max="41" width="11.42578125" style="83" customWidth="1"/>
    <col min="42" max="42" width="22.42578125" style="83" customWidth="1"/>
    <col min="43" max="43" width="15.7109375" style="456" customWidth="1"/>
    <col min="44" max="44" width="17.85546875" style="456" customWidth="1"/>
    <col min="45" max="45" width="19" style="456" customWidth="1"/>
    <col min="46" max="16384" width="9.42578125" style="83"/>
  </cols>
  <sheetData>
    <row r="1" spans="1:45" ht="15.75" thickBot="1" x14ac:dyDescent="0.25"/>
    <row r="2" spans="1:45" ht="23.25" customHeight="1" thickBot="1" x14ac:dyDescent="0.3">
      <c r="F2" s="457" t="s">
        <v>92</v>
      </c>
      <c r="G2" s="457" t="s">
        <v>93</v>
      </c>
      <c r="H2" s="457" t="s">
        <v>94</v>
      </c>
      <c r="I2" s="457" t="s">
        <v>95</v>
      </c>
      <c r="J2" s="457" t="s">
        <v>96</v>
      </c>
      <c r="K2" s="458" t="s">
        <v>97</v>
      </c>
      <c r="L2" s="458" t="s">
        <v>98</v>
      </c>
      <c r="M2" s="456"/>
      <c r="N2" s="205" t="s">
        <v>122</v>
      </c>
      <c r="O2" s="206" t="s">
        <v>124</v>
      </c>
      <c r="P2" s="207" t="s">
        <v>98</v>
      </c>
      <c r="Q2" s="206" t="s">
        <v>116</v>
      </c>
      <c r="R2" s="207" t="s">
        <v>123</v>
      </c>
      <c r="S2" s="206" t="s">
        <v>125</v>
      </c>
      <c r="T2" s="207" t="s">
        <v>126</v>
      </c>
      <c r="U2" s="208" t="s">
        <v>124</v>
      </c>
      <c r="X2" s="225" t="s">
        <v>293</v>
      </c>
      <c r="Y2" s="393" t="s">
        <v>294</v>
      </c>
      <c r="Z2" s="393" t="s">
        <v>295</v>
      </c>
      <c r="AA2" s="393" t="s">
        <v>296</v>
      </c>
      <c r="AB2" s="393" t="s">
        <v>452</v>
      </c>
    </row>
    <row r="3" spans="1:45" ht="23.25" customHeight="1" x14ac:dyDescent="0.25">
      <c r="F3" s="459"/>
      <c r="G3" s="459"/>
      <c r="H3" s="459"/>
      <c r="I3" s="459"/>
      <c r="J3" s="459"/>
      <c r="K3" s="460"/>
      <c r="L3" s="460">
        <f>SUM(F3:K3)</f>
        <v>0</v>
      </c>
      <c r="M3" s="456"/>
      <c r="N3" s="209"/>
      <c r="O3" s="152">
        <v>4000</v>
      </c>
      <c r="P3" s="210">
        <f>N3+O3</f>
        <v>4000</v>
      </c>
      <c r="Q3" s="211" t="s">
        <v>92</v>
      </c>
      <c r="R3" s="212">
        <v>0.18</v>
      </c>
      <c r="S3" s="213">
        <f>P3*R3</f>
        <v>720</v>
      </c>
      <c r="T3" s="210">
        <v>0</v>
      </c>
      <c r="U3" s="214">
        <f>S3-T3</f>
        <v>720</v>
      </c>
      <c r="X3" s="212">
        <v>0.09</v>
      </c>
      <c r="Y3" s="212">
        <v>0.25</v>
      </c>
      <c r="Z3" s="212">
        <v>0.04</v>
      </c>
      <c r="AA3" s="212">
        <v>0.08</v>
      </c>
      <c r="AB3" s="212">
        <v>0.2</v>
      </c>
    </row>
    <row r="4" spans="1:45" ht="23.25" customHeight="1" x14ac:dyDescent="0.25">
      <c r="F4" s="459"/>
      <c r="G4" s="459"/>
      <c r="H4" s="459"/>
      <c r="I4" s="459"/>
      <c r="J4" s="459"/>
      <c r="K4" s="460"/>
      <c r="L4" s="460">
        <f t="shared" ref="L4:L8" si="0">SUM(F4:K4)</f>
        <v>0</v>
      </c>
      <c r="M4" s="456"/>
      <c r="N4" s="226"/>
      <c r="O4" s="225"/>
      <c r="P4" s="210">
        <f>P3</f>
        <v>4000</v>
      </c>
      <c r="Q4" s="211" t="s">
        <v>93</v>
      </c>
      <c r="R4" s="212">
        <v>0.24</v>
      </c>
      <c r="S4" s="213">
        <f t="shared" ref="S4:S8" si="1">P4*R4</f>
        <v>960</v>
      </c>
      <c r="T4" s="210">
        <v>0</v>
      </c>
      <c r="U4" s="214">
        <f t="shared" ref="U4:U8" si="2">S4-T4</f>
        <v>960</v>
      </c>
      <c r="X4" s="212">
        <v>0.21</v>
      </c>
      <c r="Y4" s="212">
        <v>0.32</v>
      </c>
      <c r="Z4" s="212">
        <v>0.17</v>
      </c>
      <c r="AA4" s="212">
        <v>0.18</v>
      </c>
      <c r="AB4" s="212">
        <v>0.27</v>
      </c>
    </row>
    <row r="5" spans="1:45" ht="21" customHeight="1" x14ac:dyDescent="0.25">
      <c r="A5" s="117"/>
      <c r="B5" s="118"/>
      <c r="C5" s="119"/>
      <c r="D5" s="119"/>
      <c r="E5" s="118"/>
      <c r="F5" s="461"/>
      <c r="G5" s="461"/>
      <c r="H5" s="461"/>
      <c r="I5" s="461"/>
      <c r="J5" s="461"/>
      <c r="K5" s="461"/>
      <c r="L5" s="460">
        <f t="shared" si="0"/>
        <v>0</v>
      </c>
      <c r="M5" s="119"/>
      <c r="N5" s="223"/>
      <c r="O5" s="224"/>
      <c r="P5" s="210">
        <f>P3</f>
        <v>4000</v>
      </c>
      <c r="Q5" s="211" t="s">
        <v>94</v>
      </c>
      <c r="R5" s="212">
        <v>0.21</v>
      </c>
      <c r="S5" s="213">
        <f t="shared" si="1"/>
        <v>840</v>
      </c>
      <c r="T5" s="210">
        <v>0</v>
      </c>
      <c r="U5" s="214">
        <f t="shared" si="2"/>
        <v>840</v>
      </c>
      <c r="V5" s="119"/>
      <c r="W5" s="119"/>
      <c r="X5" s="212">
        <v>0.28999999999999998</v>
      </c>
      <c r="Y5" s="212">
        <v>0.24</v>
      </c>
      <c r="Z5" s="212">
        <v>0.24</v>
      </c>
      <c r="AA5" s="212">
        <v>0.27</v>
      </c>
      <c r="AB5" s="212">
        <v>0.21</v>
      </c>
      <c r="AC5" s="119"/>
      <c r="AD5" s="186"/>
      <c r="AE5" s="186"/>
      <c r="AF5" s="119"/>
      <c r="AG5" s="120" t="s">
        <v>72</v>
      </c>
      <c r="AH5" s="121" t="s">
        <v>73</v>
      </c>
      <c r="AI5" s="121" t="s">
        <v>74</v>
      </c>
      <c r="AJ5" s="121" t="s">
        <v>75</v>
      </c>
      <c r="AK5" s="122" t="s">
        <v>76</v>
      </c>
      <c r="AL5" s="122" t="s">
        <v>77</v>
      </c>
      <c r="AM5" s="122" t="s">
        <v>78</v>
      </c>
      <c r="AN5" s="118"/>
      <c r="AO5" s="122" t="s">
        <v>79</v>
      </c>
      <c r="AP5" s="122" t="s">
        <v>62</v>
      </c>
      <c r="AQ5" s="393" t="s">
        <v>379</v>
      </c>
      <c r="AR5" s="393" t="s">
        <v>380</v>
      </c>
      <c r="AS5" s="393" t="s">
        <v>381</v>
      </c>
    </row>
    <row r="6" spans="1:45" ht="21" customHeight="1" x14ac:dyDescent="0.25">
      <c r="A6" s="117"/>
      <c r="B6" s="123" t="s">
        <v>80</v>
      </c>
      <c r="C6" s="181">
        <v>45852</v>
      </c>
      <c r="D6" s="119"/>
      <c r="E6" s="118"/>
      <c r="F6" s="461"/>
      <c r="G6" s="461"/>
      <c r="H6" s="461"/>
      <c r="I6" s="461"/>
      <c r="J6" s="461"/>
      <c r="K6" s="461"/>
      <c r="L6" s="460">
        <f t="shared" si="0"/>
        <v>0</v>
      </c>
      <c r="M6" s="119"/>
      <c r="N6" s="215"/>
      <c r="O6" s="119"/>
      <c r="P6" s="210">
        <f>P3</f>
        <v>4000</v>
      </c>
      <c r="Q6" s="211" t="s">
        <v>95</v>
      </c>
      <c r="R6" s="212">
        <v>0.21</v>
      </c>
      <c r="S6" s="213">
        <f t="shared" si="1"/>
        <v>840</v>
      </c>
      <c r="T6" s="210">
        <v>0</v>
      </c>
      <c r="U6" s="214">
        <f t="shared" si="2"/>
        <v>840</v>
      </c>
      <c r="V6" s="119"/>
      <c r="W6" s="119"/>
      <c r="X6" s="212">
        <v>0.23</v>
      </c>
      <c r="Y6" s="212">
        <v>0.19</v>
      </c>
      <c r="Z6" s="212">
        <v>0.26</v>
      </c>
      <c r="AA6" s="212">
        <v>0.23</v>
      </c>
      <c r="AB6" s="212">
        <v>0.2</v>
      </c>
      <c r="AC6" s="119"/>
      <c r="AD6" s="186"/>
      <c r="AE6" s="186"/>
      <c r="AF6" s="119"/>
      <c r="AG6" s="196">
        <f>'Tour Dates'!A4</f>
        <v>45847</v>
      </c>
      <c r="AH6" s="156" t="str">
        <f>'Tour Dates'!B4</f>
        <v>Baltimore</v>
      </c>
      <c r="AI6" s="156" t="str">
        <f>'Tour Dates'!C4</f>
        <v>MD</v>
      </c>
      <c r="AJ6" s="156" t="str">
        <f>'Tour Dates'!D4</f>
        <v>CFG Bank Arena</v>
      </c>
      <c r="AK6" s="125"/>
      <c r="AL6" s="125"/>
      <c r="AM6" s="125"/>
      <c r="AN6" s="118"/>
      <c r="AO6" s="178">
        <v>30</v>
      </c>
      <c r="AP6" s="178">
        <f t="shared" ref="AP6:AP32" si="3">AM6*AO6</f>
        <v>0</v>
      </c>
    </row>
    <row r="7" spans="1:45" ht="21" customHeight="1" x14ac:dyDescent="0.25">
      <c r="A7" s="117"/>
      <c r="B7" s="123" t="s">
        <v>81</v>
      </c>
      <c r="C7" s="182" t="str">
        <f>Inventory!C3</f>
        <v>GHOST</v>
      </c>
      <c r="D7" s="119"/>
      <c r="E7" s="118"/>
      <c r="F7" s="461"/>
      <c r="G7" s="461"/>
      <c r="H7" s="461"/>
      <c r="I7" s="461"/>
      <c r="J7" s="461"/>
      <c r="K7" s="461"/>
      <c r="L7" s="460">
        <f t="shared" si="0"/>
        <v>0</v>
      </c>
      <c r="M7" s="119"/>
      <c r="N7" s="215"/>
      <c r="O7" s="119"/>
      <c r="P7" s="210">
        <f>P5</f>
        <v>4000</v>
      </c>
      <c r="Q7" s="211" t="s">
        <v>96</v>
      </c>
      <c r="R7" s="212">
        <v>0.16</v>
      </c>
      <c r="S7" s="213">
        <f t="shared" si="1"/>
        <v>640</v>
      </c>
      <c r="T7" s="210">
        <v>0</v>
      </c>
      <c r="U7" s="214">
        <f t="shared" si="2"/>
        <v>640</v>
      </c>
      <c r="V7" s="119"/>
      <c r="W7" s="119"/>
      <c r="X7" s="212">
        <v>0.12</v>
      </c>
      <c r="Y7" s="212">
        <v>0</v>
      </c>
      <c r="Z7" s="212">
        <v>0.18</v>
      </c>
      <c r="AA7" s="212">
        <v>0.15</v>
      </c>
      <c r="AB7" s="212">
        <v>0.12</v>
      </c>
      <c r="AC7" s="119"/>
      <c r="AD7" s="186"/>
      <c r="AE7" s="186"/>
      <c r="AF7" s="119"/>
      <c r="AG7" s="196">
        <f>'Tour Dates'!A5</f>
        <v>45849</v>
      </c>
      <c r="AH7" s="156" t="str">
        <f>'Tour Dates'!B5</f>
        <v>Atlanta</v>
      </c>
      <c r="AI7" s="156" t="str">
        <f>'Tour Dates'!C5</f>
        <v>GA</v>
      </c>
      <c r="AJ7" s="156" t="str">
        <f>'Tour Dates'!D5</f>
        <v>State Farm Arena</v>
      </c>
      <c r="AK7" s="125"/>
      <c r="AL7" s="125"/>
      <c r="AM7" s="125"/>
      <c r="AN7" s="118"/>
      <c r="AO7" s="178">
        <v>35</v>
      </c>
      <c r="AP7" s="178">
        <f t="shared" si="3"/>
        <v>0</v>
      </c>
    </row>
    <row r="8" spans="1:45" ht="21" customHeight="1" thickBot="1" x14ac:dyDescent="0.3">
      <c r="A8" s="117"/>
      <c r="B8" s="123" t="s">
        <v>106</v>
      </c>
      <c r="C8" s="183" t="s">
        <v>107</v>
      </c>
      <c r="D8" s="119"/>
      <c r="E8" s="118"/>
      <c r="F8" s="461"/>
      <c r="G8" s="461"/>
      <c r="H8" s="461"/>
      <c r="I8" s="461"/>
      <c r="J8" s="461"/>
      <c r="K8" s="461"/>
      <c r="L8" s="460">
        <f t="shared" si="0"/>
        <v>0</v>
      </c>
      <c r="M8" s="119"/>
      <c r="N8" s="215"/>
      <c r="O8" s="119"/>
      <c r="P8" s="210">
        <f>P5</f>
        <v>4000</v>
      </c>
      <c r="Q8" s="211" t="s">
        <v>97</v>
      </c>
      <c r="R8" s="212">
        <v>0</v>
      </c>
      <c r="S8" s="213">
        <f t="shared" si="1"/>
        <v>0</v>
      </c>
      <c r="T8" s="210">
        <v>0</v>
      </c>
      <c r="U8" s="214">
        <f t="shared" si="2"/>
        <v>0</v>
      </c>
      <c r="V8" s="119"/>
      <c r="W8" s="119"/>
      <c r="X8" s="212">
        <v>0.06</v>
      </c>
      <c r="Y8" s="212">
        <v>0</v>
      </c>
      <c r="Z8" s="212">
        <v>0.09</v>
      </c>
      <c r="AA8" s="212">
        <v>0.09</v>
      </c>
      <c r="AB8" s="212">
        <v>0</v>
      </c>
      <c r="AC8" s="119"/>
      <c r="AD8" s="186"/>
      <c r="AE8" s="186"/>
      <c r="AF8" s="119"/>
      <c r="AG8" s="196">
        <f>'Tour Dates'!A6</f>
        <v>45850</v>
      </c>
      <c r="AH8" s="156" t="str">
        <f>'Tour Dates'!B6</f>
        <v>Tampa</v>
      </c>
      <c r="AI8" s="156" t="str">
        <f>'Tour Dates'!C6</f>
        <v>FL</v>
      </c>
      <c r="AJ8" s="156" t="str">
        <f>'Tour Dates'!D6</f>
        <v>Amalie Arena</v>
      </c>
      <c r="AK8" s="125"/>
      <c r="AL8" s="125"/>
      <c r="AM8" s="125"/>
      <c r="AN8" s="118"/>
      <c r="AO8" s="178">
        <v>35</v>
      </c>
      <c r="AP8" s="178">
        <f t="shared" si="3"/>
        <v>0</v>
      </c>
    </row>
    <row r="9" spans="1:45" ht="21" customHeight="1" thickBot="1" x14ac:dyDescent="0.3">
      <c r="A9" s="117"/>
      <c r="B9" s="123" t="s">
        <v>83</v>
      </c>
      <c r="C9" s="184">
        <v>23</v>
      </c>
      <c r="D9" s="119"/>
      <c r="E9" s="118"/>
      <c r="F9" s="461"/>
      <c r="G9" s="461"/>
      <c r="H9" s="461"/>
      <c r="I9" s="461"/>
      <c r="J9" s="461"/>
      <c r="K9" s="461"/>
      <c r="L9" s="461"/>
      <c r="M9" s="119"/>
      <c r="N9" s="216"/>
      <c r="O9" s="217"/>
      <c r="P9" s="218"/>
      <c r="Q9" s="218"/>
      <c r="R9" s="201">
        <f>SUM(R3:R8)</f>
        <v>1</v>
      </c>
      <c r="S9" s="218"/>
      <c r="T9" s="203">
        <f>SUM(T3:T8)</f>
        <v>0</v>
      </c>
      <c r="U9" s="202">
        <f>SUM(U3:U8)</f>
        <v>4000</v>
      </c>
      <c r="V9" s="119"/>
      <c r="W9" s="119"/>
      <c r="X9" s="212">
        <v>0</v>
      </c>
      <c r="Y9" s="212">
        <v>0</v>
      </c>
      <c r="Z9" s="212">
        <v>0.02</v>
      </c>
      <c r="AA9" s="212">
        <v>0</v>
      </c>
      <c r="AB9" s="212">
        <v>0</v>
      </c>
      <c r="AC9" s="119"/>
      <c r="AD9" s="186"/>
      <c r="AE9" s="186"/>
      <c r="AF9" s="119"/>
      <c r="AG9" s="196">
        <f>'Tour Dates'!A7</f>
        <v>45851</v>
      </c>
      <c r="AH9" s="156" t="str">
        <f>'Tour Dates'!B7</f>
        <v>Miami</v>
      </c>
      <c r="AI9" s="156" t="str">
        <f>'Tour Dates'!C7</f>
        <v>FL</v>
      </c>
      <c r="AJ9" s="156" t="str">
        <f>'Tour Dates'!D7</f>
        <v>Kaseya Center</v>
      </c>
      <c r="AK9" s="125"/>
      <c r="AL9" s="125"/>
      <c r="AM9" s="125"/>
      <c r="AN9" s="118"/>
      <c r="AO9" s="178">
        <v>30</v>
      </c>
      <c r="AP9" s="178">
        <f t="shared" si="3"/>
        <v>0</v>
      </c>
    </row>
    <row r="10" spans="1:45" ht="21" customHeight="1" thickBot="1" x14ac:dyDescent="0.3">
      <c r="A10" s="117"/>
      <c r="B10" s="123" t="s">
        <v>84</v>
      </c>
      <c r="C10" s="185">
        <f>AM33</f>
        <v>45985</v>
      </c>
      <c r="D10" s="119"/>
      <c r="E10" s="118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8"/>
      <c r="Q10" s="118"/>
      <c r="R10" s="118"/>
      <c r="S10" s="118"/>
      <c r="T10" s="118"/>
      <c r="U10" s="119"/>
      <c r="V10" s="119"/>
      <c r="W10" s="119"/>
      <c r="X10" s="201">
        <f t="shared" ref="X10:AA10" si="4">SUM(X3:X9)</f>
        <v>1</v>
      </c>
      <c r="Y10" s="201">
        <f t="shared" si="4"/>
        <v>1</v>
      </c>
      <c r="Z10" s="201">
        <f t="shared" si="4"/>
        <v>0.99999999999999989</v>
      </c>
      <c r="AA10" s="201">
        <f t="shared" si="4"/>
        <v>1</v>
      </c>
      <c r="AB10" s="201">
        <f>SUM(AB3:AB9)</f>
        <v>1</v>
      </c>
      <c r="AC10" s="119"/>
      <c r="AD10" s="186"/>
      <c r="AE10" s="186"/>
      <c r="AF10" s="119"/>
      <c r="AG10" s="196">
        <f>'Tour Dates'!A8</f>
        <v>45853</v>
      </c>
      <c r="AH10" s="156" t="str">
        <f>'Tour Dates'!B8</f>
        <v>Raleigh</v>
      </c>
      <c r="AI10" s="156" t="str">
        <f>'Tour Dates'!C8</f>
        <v>NC</v>
      </c>
      <c r="AJ10" s="156" t="str">
        <f>'Tour Dates'!D8</f>
        <v>Lenovo Center</v>
      </c>
      <c r="AK10" s="125"/>
      <c r="AL10" s="125"/>
      <c r="AM10" s="125"/>
      <c r="AN10" s="118"/>
      <c r="AO10" s="178">
        <v>35</v>
      </c>
      <c r="AP10" s="178">
        <f t="shared" si="3"/>
        <v>0</v>
      </c>
    </row>
    <row r="11" spans="1:45" ht="21" customHeight="1" x14ac:dyDescent="0.25">
      <c r="A11" s="117"/>
      <c r="B11" s="118"/>
      <c r="C11" s="119"/>
      <c r="D11" s="119"/>
      <c r="E11" s="118"/>
      <c r="F11" s="118"/>
      <c r="G11" s="118"/>
      <c r="H11" s="118"/>
      <c r="I11" s="119"/>
      <c r="J11" s="119"/>
      <c r="K11" s="119"/>
      <c r="L11" s="119"/>
      <c r="M11" s="119"/>
      <c r="N11" s="119"/>
      <c r="O11" s="119"/>
      <c r="P11" s="118"/>
      <c r="Q11" s="118"/>
      <c r="R11" s="118"/>
      <c r="S11" s="118" t="s">
        <v>82</v>
      </c>
      <c r="T11" s="118"/>
      <c r="U11" s="119"/>
      <c r="V11" s="200"/>
      <c r="W11" s="200"/>
      <c r="X11" s="200"/>
      <c r="Y11" s="200"/>
      <c r="Z11" s="200"/>
      <c r="AA11" s="200"/>
      <c r="AB11" s="204"/>
      <c r="AC11" s="127"/>
      <c r="AD11" s="187"/>
      <c r="AE11" s="187"/>
      <c r="AF11" s="127"/>
      <c r="AG11" s="196">
        <f>'Tour Dates'!A9</f>
        <v>45855</v>
      </c>
      <c r="AH11" s="156" t="str">
        <f>'Tour Dates'!B9</f>
        <v>Cleveland</v>
      </c>
      <c r="AI11" s="156" t="str">
        <f>'Tour Dates'!C9</f>
        <v>OH</v>
      </c>
      <c r="AJ11" s="156" t="str">
        <f>'Tour Dates'!D9</f>
        <v>Rocket Mortgage FieldHouse</v>
      </c>
      <c r="AK11" s="125"/>
      <c r="AL11" s="125"/>
      <c r="AM11" s="125"/>
      <c r="AN11" s="118"/>
      <c r="AO11" s="178">
        <v>35</v>
      </c>
      <c r="AP11" s="178">
        <f t="shared" si="3"/>
        <v>0</v>
      </c>
    </row>
    <row r="12" spans="1:45" ht="21" customHeight="1" thickBot="1" x14ac:dyDescent="0.3">
      <c r="A12" s="117"/>
      <c r="B12" s="118"/>
      <c r="C12" s="119"/>
      <c r="D12" s="122" t="s">
        <v>85</v>
      </c>
      <c r="E12" s="128">
        <f>C10*E13</f>
        <v>1379550</v>
      </c>
      <c r="F12" s="128">
        <f>C10*F13</f>
        <v>1471520</v>
      </c>
      <c r="G12" s="128">
        <f>C10*G13</f>
        <v>1563490</v>
      </c>
      <c r="H12" s="128">
        <f>C10*H13</f>
        <v>1655460</v>
      </c>
      <c r="I12" s="129" t="s">
        <v>86</v>
      </c>
      <c r="J12" s="130" t="s">
        <v>87</v>
      </c>
      <c r="K12" s="131" t="s">
        <v>87</v>
      </c>
      <c r="L12" s="174" t="s">
        <v>87</v>
      </c>
      <c r="M12" s="191" t="s">
        <v>87</v>
      </c>
      <c r="N12" s="132" t="s">
        <v>87</v>
      </c>
      <c r="O12" s="133" t="s">
        <v>88</v>
      </c>
      <c r="P12" s="134" t="s">
        <v>89</v>
      </c>
      <c r="Q12" s="118"/>
      <c r="R12" s="118"/>
      <c r="S12" s="118"/>
      <c r="T12" s="135" t="s">
        <v>90</v>
      </c>
      <c r="U12" s="127" t="s">
        <v>91</v>
      </c>
      <c r="V12" s="127" t="s">
        <v>92</v>
      </c>
      <c r="W12" s="127" t="s">
        <v>93</v>
      </c>
      <c r="X12" s="127" t="s">
        <v>94</v>
      </c>
      <c r="Y12" s="127" t="s">
        <v>95</v>
      </c>
      <c r="Z12" s="127" t="s">
        <v>96</v>
      </c>
      <c r="AA12" s="127" t="s">
        <v>97</v>
      </c>
      <c r="AB12" s="136" t="s">
        <v>98</v>
      </c>
      <c r="AC12" s="127" t="s">
        <v>108</v>
      </c>
      <c r="AD12" s="187" t="s">
        <v>109</v>
      </c>
      <c r="AE12" s="187" t="s">
        <v>110</v>
      </c>
      <c r="AF12" s="127"/>
      <c r="AG12" s="196">
        <f>'Tour Dates'!A10</f>
        <v>45856</v>
      </c>
      <c r="AH12" s="156" t="str">
        <f>'Tour Dates'!B10</f>
        <v>Pittsburgh</v>
      </c>
      <c r="AI12" s="156" t="str">
        <f>'Tour Dates'!C10</f>
        <v>PA</v>
      </c>
      <c r="AJ12" s="156" t="str">
        <f>'Tour Dates'!D10</f>
        <v>PPG Paints Arena</v>
      </c>
      <c r="AK12" s="125"/>
      <c r="AL12" s="125"/>
      <c r="AM12" s="125"/>
      <c r="AN12" s="118"/>
      <c r="AO12" s="178">
        <v>35</v>
      </c>
      <c r="AP12" s="178">
        <f t="shared" si="3"/>
        <v>0</v>
      </c>
    </row>
    <row r="13" spans="1:45" ht="21" customHeight="1" thickBot="1" x14ac:dyDescent="0.3">
      <c r="A13" s="117"/>
      <c r="B13" s="118" t="s">
        <v>82</v>
      </c>
      <c r="C13" s="137">
        <f>SUM(C15:C59)</f>
        <v>1.0149999999999997</v>
      </c>
      <c r="D13" s="122" t="s">
        <v>99</v>
      </c>
      <c r="E13" s="138">
        <v>30</v>
      </c>
      <c r="F13" s="138">
        <v>32</v>
      </c>
      <c r="G13" s="138">
        <v>34</v>
      </c>
      <c r="H13" s="138">
        <v>36</v>
      </c>
      <c r="I13" s="139" t="s">
        <v>63</v>
      </c>
      <c r="J13" s="140" t="s">
        <v>533</v>
      </c>
      <c r="K13" s="141" t="s">
        <v>534</v>
      </c>
      <c r="L13" s="175" t="s">
        <v>536</v>
      </c>
      <c r="M13" s="192" t="s">
        <v>435</v>
      </c>
      <c r="N13" s="142" t="s">
        <v>438</v>
      </c>
      <c r="O13" s="143" t="s">
        <v>100</v>
      </c>
      <c r="P13" s="144">
        <f>E13</f>
        <v>30</v>
      </c>
      <c r="Q13" s="144">
        <f>F13</f>
        <v>32</v>
      </c>
      <c r="R13" s="144">
        <f>G13</f>
        <v>34</v>
      </c>
      <c r="S13" s="144">
        <f>H13</f>
        <v>36</v>
      </c>
      <c r="T13" s="145"/>
      <c r="U13" s="127"/>
      <c r="V13" s="127"/>
      <c r="W13" s="127"/>
      <c r="X13" s="127"/>
      <c r="Y13" s="127"/>
      <c r="Z13" s="127"/>
      <c r="AA13" s="127"/>
      <c r="AB13" s="127"/>
      <c r="AC13" s="146"/>
      <c r="AD13" s="188"/>
      <c r="AE13" s="188"/>
      <c r="AF13" s="146"/>
      <c r="AG13" s="196">
        <f>'Tour Dates'!A11</f>
        <v>45857</v>
      </c>
      <c r="AH13" s="156" t="str">
        <f>'Tour Dates'!B11</f>
        <v>Philadelphia</v>
      </c>
      <c r="AI13" s="156" t="str">
        <f>'Tour Dates'!C11</f>
        <v>PA</v>
      </c>
      <c r="AJ13" s="156" t="str">
        <f>'Tour Dates'!D11</f>
        <v>Wells Fargo Center</v>
      </c>
      <c r="AK13" s="125">
        <v>12750</v>
      </c>
      <c r="AL13" s="125">
        <v>11210</v>
      </c>
      <c r="AM13" s="125">
        <v>12000</v>
      </c>
      <c r="AN13" s="118"/>
      <c r="AO13" s="178">
        <v>32</v>
      </c>
      <c r="AP13" s="178">
        <f t="shared" si="3"/>
        <v>384000</v>
      </c>
    </row>
    <row r="14" spans="1:45" ht="21" customHeight="1" x14ac:dyDescent="0.25">
      <c r="A14" s="120" t="s">
        <v>101</v>
      </c>
      <c r="B14" s="122" t="s">
        <v>102</v>
      </c>
      <c r="C14" s="122" t="s">
        <v>103</v>
      </c>
      <c r="D14" s="119"/>
      <c r="E14" s="121" t="s">
        <v>82</v>
      </c>
      <c r="F14" s="121" t="s">
        <v>82</v>
      </c>
      <c r="G14" s="121" t="s">
        <v>82</v>
      </c>
      <c r="H14" s="121" t="s">
        <v>82</v>
      </c>
      <c r="I14" s="148"/>
      <c r="J14" s="149"/>
      <c r="K14" s="150"/>
      <c r="L14" s="176"/>
      <c r="M14" s="193"/>
      <c r="N14" s="151"/>
      <c r="O14" s="152"/>
      <c r="P14" s="121"/>
      <c r="Q14" s="121"/>
      <c r="R14" s="121"/>
      <c r="S14" s="121"/>
      <c r="T14" s="153"/>
      <c r="U14" s="127"/>
      <c r="V14" s="127"/>
      <c r="W14" s="127"/>
      <c r="X14" s="127"/>
      <c r="Y14" s="127"/>
      <c r="Z14" s="127"/>
      <c r="AA14" s="127"/>
      <c r="AB14" s="136"/>
      <c r="AC14" s="127"/>
      <c r="AD14" s="187"/>
      <c r="AE14" s="187"/>
      <c r="AF14" s="127"/>
      <c r="AG14" s="196">
        <f>'Tour Dates'!A12</f>
        <v>45859</v>
      </c>
      <c r="AH14" s="156" t="str">
        <f>'Tour Dates'!B12</f>
        <v>Boston</v>
      </c>
      <c r="AI14" s="156" t="str">
        <f>'Tour Dates'!C12</f>
        <v>MA</v>
      </c>
      <c r="AJ14" s="156" t="str">
        <f>'Tour Dates'!D12</f>
        <v>TD Garden</v>
      </c>
      <c r="AK14" s="125">
        <v>11985</v>
      </c>
      <c r="AL14" s="125">
        <v>11793</v>
      </c>
      <c r="AM14" s="125">
        <v>11985</v>
      </c>
      <c r="AN14" s="118"/>
      <c r="AO14" s="178">
        <v>32</v>
      </c>
      <c r="AP14" s="178">
        <f t="shared" si="3"/>
        <v>383520</v>
      </c>
    </row>
    <row r="15" spans="1:45" ht="20.25" customHeight="1" x14ac:dyDescent="0.25">
      <c r="A15" s="156" t="str">
        <f>Inventory!B7</f>
        <v>GHOSRX203729BK</v>
      </c>
      <c r="B15" s="156" t="str">
        <f>Inventory!C7</f>
        <v>BLACK T SKELETOUR 2025 ITIN</v>
      </c>
      <c r="C15" s="157">
        <v>0.18</v>
      </c>
      <c r="D15" s="187">
        <v>50</v>
      </c>
      <c r="E15" s="158">
        <f>E12/D15*C15</f>
        <v>4966.38</v>
      </c>
      <c r="F15" s="158">
        <f>F12/D15*C15</f>
        <v>5297.4719999999998</v>
      </c>
      <c r="G15" s="158">
        <f>G12/D15*C15</f>
        <v>5628.5639999999994</v>
      </c>
      <c r="H15" s="158">
        <f>H12/D15*C15</f>
        <v>5959.655999999999</v>
      </c>
      <c r="I15" s="159">
        <v>6219</v>
      </c>
      <c r="J15" s="160">
        <v>0</v>
      </c>
      <c r="K15" s="161">
        <v>0</v>
      </c>
      <c r="L15" s="177">
        <v>0</v>
      </c>
      <c r="M15" s="194">
        <v>0</v>
      </c>
      <c r="N15" s="162">
        <v>0</v>
      </c>
      <c r="O15" s="163">
        <v>10800</v>
      </c>
      <c r="P15" s="164">
        <f>I15+J15+K15+L15+M15+N15+O15-E15</f>
        <v>12052.619999999999</v>
      </c>
      <c r="Q15" s="164">
        <f>I15+J15+K15+L15+M15+N15+O15-F15</f>
        <v>11721.528</v>
      </c>
      <c r="R15" s="164">
        <f>I15+J15+K15+L15+M15+N15+O15-G15</f>
        <v>11390.436000000002</v>
      </c>
      <c r="S15" s="164">
        <f>I15+J15+K15+L15+M15+N15+O15-H15</f>
        <v>11059.344000000001</v>
      </c>
      <c r="T15" s="165" t="s">
        <v>450</v>
      </c>
      <c r="U15" s="442" t="str">
        <f>Inventory!D7</f>
        <v>CULTURE</v>
      </c>
      <c r="V15" s="166"/>
      <c r="W15" s="166"/>
      <c r="X15" s="166"/>
      <c r="Y15" s="166"/>
      <c r="Z15" s="166"/>
      <c r="AA15" s="166"/>
      <c r="AB15" s="167">
        <f>SUM(V15:AA15)</f>
        <v>0</v>
      </c>
      <c r="AC15" s="514"/>
      <c r="AD15" s="190"/>
      <c r="AE15" s="190"/>
      <c r="AF15" s="127"/>
      <c r="AG15" s="196">
        <f>'Tour Dates'!A13</f>
        <v>45860</v>
      </c>
      <c r="AH15" s="156" t="str">
        <f>'Tour Dates'!B13</f>
        <v>New York</v>
      </c>
      <c r="AI15" s="156" t="str">
        <f>'Tour Dates'!C13</f>
        <v>NY</v>
      </c>
      <c r="AJ15" s="156" t="str">
        <f>'Tour Dates'!D13</f>
        <v>Madison Square Garden</v>
      </c>
      <c r="AK15" s="125">
        <v>11450</v>
      </c>
      <c r="AL15" s="125">
        <v>10655</v>
      </c>
      <c r="AM15" s="125">
        <v>11000</v>
      </c>
      <c r="AN15" s="118"/>
      <c r="AO15" s="178">
        <v>30</v>
      </c>
      <c r="AP15" s="178">
        <f t="shared" si="3"/>
        <v>330000</v>
      </c>
    </row>
    <row r="16" spans="1:45" ht="20.25" customHeight="1" x14ac:dyDescent="0.25">
      <c r="A16" s="156" t="str">
        <f>Inventory!B8</f>
        <v>GHOSRX203728BK</v>
      </c>
      <c r="B16" s="156" t="str">
        <f>Inventory!C8</f>
        <v>BLACK T SKELETA ALBUM COVER 2025 ITIN</v>
      </c>
      <c r="C16" s="168">
        <v>0.13500000000000001</v>
      </c>
      <c r="D16" s="187">
        <v>50</v>
      </c>
      <c r="E16" s="158">
        <f>E12/D16*C16</f>
        <v>3724.7850000000003</v>
      </c>
      <c r="F16" s="158">
        <f>F12/D16*C16</f>
        <v>3973.1040000000003</v>
      </c>
      <c r="G16" s="158">
        <f>G12/D16*C16</f>
        <v>4221.4229999999998</v>
      </c>
      <c r="H16" s="158">
        <f>H12/D16*C16</f>
        <v>4469.7420000000002</v>
      </c>
      <c r="I16" s="159">
        <v>4423</v>
      </c>
      <c r="J16" s="160">
        <v>0</v>
      </c>
      <c r="K16" s="161">
        <v>0</v>
      </c>
      <c r="L16" s="177">
        <v>0</v>
      </c>
      <c r="M16" s="194">
        <v>0</v>
      </c>
      <c r="N16" s="162">
        <v>0</v>
      </c>
      <c r="O16" s="163">
        <v>7200</v>
      </c>
      <c r="P16" s="164">
        <f>I16+J16+K16+L16+M16+N16+O16-E16</f>
        <v>7898.2150000000001</v>
      </c>
      <c r="Q16" s="164">
        <f t="shared" ref="Q16:Q59" si="5">I16+J16+K16+L16+M16+N16+O16-F16</f>
        <v>7649.8959999999997</v>
      </c>
      <c r="R16" s="164">
        <f t="shared" ref="R16:R59" si="6">I16+J16+K16+L16+M16+N16+O16-G16</f>
        <v>7401.5770000000002</v>
      </c>
      <c r="S16" s="164">
        <f t="shared" ref="S16:S59" si="7">I16+J16+K16+L16+M16+N16+O16-H16</f>
        <v>7153.2579999999998</v>
      </c>
      <c r="T16" s="165" t="s">
        <v>450</v>
      </c>
      <c r="U16" s="442" t="str">
        <f>Inventory!D8</f>
        <v>CULTURE</v>
      </c>
      <c r="V16" s="166"/>
      <c r="W16" s="166"/>
      <c r="X16" s="166"/>
      <c r="Y16" s="166"/>
      <c r="Z16" s="166"/>
      <c r="AA16" s="166"/>
      <c r="AB16" s="167">
        <f t="shared" ref="AB16:AB59" si="8">SUM(V16:AA16)</f>
        <v>0</v>
      </c>
      <c r="AC16" s="514"/>
      <c r="AD16" s="190"/>
      <c r="AE16" s="190"/>
      <c r="AF16" s="127"/>
      <c r="AG16" s="196">
        <f>'Tour Dates'!A14</f>
        <v>45862</v>
      </c>
      <c r="AH16" s="156" t="str">
        <f>'Tour Dates'!B14</f>
        <v>Detroit</v>
      </c>
      <c r="AI16" s="156" t="str">
        <f>'Tour Dates'!C14</f>
        <v>MI</v>
      </c>
      <c r="AJ16" s="156" t="str">
        <f>'Tour Dates'!D14</f>
        <v>Little Caesars Arena</v>
      </c>
      <c r="AK16" s="125"/>
      <c r="AL16" s="125"/>
      <c r="AM16" s="125"/>
      <c r="AN16" s="118"/>
      <c r="AO16" s="178">
        <v>32</v>
      </c>
      <c r="AP16" s="178">
        <f t="shared" si="3"/>
        <v>0</v>
      </c>
    </row>
    <row r="17" spans="1:42" ht="20.25" customHeight="1" x14ac:dyDescent="0.25">
      <c r="A17" s="156" t="str">
        <f>Inventory!B9</f>
        <v>GHOSRX203730BK</v>
      </c>
      <c r="B17" s="156" t="str">
        <f>Inventory!C9</f>
        <v>BLACK T WESTERN EMERITUS 2025 ITIN</v>
      </c>
      <c r="C17" s="168">
        <v>0.18</v>
      </c>
      <c r="D17" s="187">
        <v>50</v>
      </c>
      <c r="E17" s="158">
        <f>E12/D17*C17</f>
        <v>4966.38</v>
      </c>
      <c r="F17" s="158">
        <f>F12/D17*C17</f>
        <v>5297.4719999999998</v>
      </c>
      <c r="G17" s="158">
        <f>G12/D17*C17</f>
        <v>5628.5639999999994</v>
      </c>
      <c r="H17" s="158">
        <f>H12/D17*C17</f>
        <v>5959.655999999999</v>
      </c>
      <c r="I17" s="159">
        <v>6194</v>
      </c>
      <c r="J17" s="160">
        <v>0</v>
      </c>
      <c r="K17" s="161">
        <v>0</v>
      </c>
      <c r="L17" s="177">
        <v>0</v>
      </c>
      <c r="M17" s="194">
        <v>0</v>
      </c>
      <c r="N17" s="162">
        <v>0</v>
      </c>
      <c r="O17" s="163">
        <v>10800</v>
      </c>
      <c r="P17" s="164">
        <f t="shared" ref="P17:P59" si="9">I17+J17+K17+L17+M17+N17+O17-E17</f>
        <v>12027.619999999999</v>
      </c>
      <c r="Q17" s="164">
        <f t="shared" si="5"/>
        <v>11696.528</v>
      </c>
      <c r="R17" s="164">
        <f t="shared" si="6"/>
        <v>11365.436000000002</v>
      </c>
      <c r="S17" s="164">
        <f t="shared" si="7"/>
        <v>11034.344000000001</v>
      </c>
      <c r="T17" s="165" t="s">
        <v>450</v>
      </c>
      <c r="U17" s="442" t="str">
        <f>Inventory!D9</f>
        <v>CULTURE</v>
      </c>
      <c r="V17" s="166"/>
      <c r="W17" s="166"/>
      <c r="X17" s="166"/>
      <c r="Y17" s="166"/>
      <c r="Z17" s="166"/>
      <c r="AA17" s="166"/>
      <c r="AB17" s="167">
        <f t="shared" si="8"/>
        <v>0</v>
      </c>
      <c r="AC17" s="514"/>
      <c r="AD17" s="190"/>
      <c r="AE17" s="190"/>
      <c r="AF17" s="127"/>
      <c r="AG17" s="196">
        <f>'Tour Dates'!A15</f>
        <v>45863</v>
      </c>
      <c r="AH17" s="156" t="str">
        <f>'Tour Dates'!B15</f>
        <v>Louisville</v>
      </c>
      <c r="AI17" s="156" t="str">
        <f>'Tour Dates'!C15</f>
        <v>KY</v>
      </c>
      <c r="AJ17" s="156" t="str">
        <f>'Tour Dates'!D15</f>
        <v>KFC Yum! Center</v>
      </c>
      <c r="AK17" s="125"/>
      <c r="AL17" s="125"/>
      <c r="AM17" s="125"/>
      <c r="AN17" s="118"/>
      <c r="AO17" s="178">
        <v>32</v>
      </c>
      <c r="AP17" s="178">
        <f t="shared" si="3"/>
        <v>0</v>
      </c>
    </row>
    <row r="18" spans="1:42" ht="20.25" customHeight="1" x14ac:dyDescent="0.25">
      <c r="A18" s="156" t="str">
        <f>Inventory!B10</f>
        <v>GHOSRX103726BK</v>
      </c>
      <c r="B18" s="156" t="str">
        <f>Inventory!C10</f>
        <v>BLACK TANK OPUS EPONYMOUS</v>
      </c>
      <c r="C18" s="157">
        <v>0.02</v>
      </c>
      <c r="D18" s="187">
        <v>50</v>
      </c>
      <c r="E18" s="158">
        <f>E12/D18*C18</f>
        <v>551.82000000000005</v>
      </c>
      <c r="F18" s="158">
        <f>F12/D18*C18</f>
        <v>588.60800000000006</v>
      </c>
      <c r="G18" s="158">
        <f>G12/D18*C18</f>
        <v>625.39599999999996</v>
      </c>
      <c r="H18" s="158">
        <f>H12/D18*C18</f>
        <v>662.18399999999997</v>
      </c>
      <c r="I18" s="159">
        <v>1302</v>
      </c>
      <c r="J18" s="160">
        <v>0</v>
      </c>
      <c r="K18" s="161">
        <v>0</v>
      </c>
      <c r="L18" s="177">
        <v>0</v>
      </c>
      <c r="M18" s="194">
        <v>0</v>
      </c>
      <c r="N18" s="162">
        <v>0</v>
      </c>
      <c r="O18" s="163">
        <v>720</v>
      </c>
      <c r="P18" s="164">
        <f t="shared" si="9"/>
        <v>1470.1799999999998</v>
      </c>
      <c r="Q18" s="164">
        <f t="shared" si="5"/>
        <v>1433.3919999999998</v>
      </c>
      <c r="R18" s="164">
        <f t="shared" si="6"/>
        <v>1396.604</v>
      </c>
      <c r="S18" s="164">
        <f t="shared" si="7"/>
        <v>1359.816</v>
      </c>
      <c r="T18" s="165" t="s">
        <v>476</v>
      </c>
      <c r="U18" s="442" t="str">
        <f>Inventory!D10</f>
        <v>CULTURE</v>
      </c>
      <c r="V18" s="166"/>
      <c r="W18" s="166"/>
      <c r="X18" s="166"/>
      <c r="Y18" s="166"/>
      <c r="Z18" s="166"/>
      <c r="AA18" s="166"/>
      <c r="AB18" s="167">
        <f t="shared" si="8"/>
        <v>0</v>
      </c>
      <c r="AC18" s="514"/>
      <c r="AD18" s="190"/>
      <c r="AE18" s="190"/>
      <c r="AF18" s="127"/>
      <c r="AG18" s="196">
        <f>'Tour Dates'!A16</f>
        <v>45864</v>
      </c>
      <c r="AH18" s="156" t="str">
        <f>'Tour Dates'!B16</f>
        <v>Nashville</v>
      </c>
      <c r="AI18" s="156" t="str">
        <f>'Tour Dates'!C16</f>
        <v>TN</v>
      </c>
      <c r="AJ18" s="156" t="str">
        <f>'Tour Dates'!D16</f>
        <v>Bridgestone Arena</v>
      </c>
      <c r="AK18" s="125"/>
      <c r="AL18" s="125"/>
      <c r="AM18" s="125"/>
      <c r="AN18" s="118"/>
      <c r="AO18" s="178">
        <v>32</v>
      </c>
      <c r="AP18" s="178">
        <f t="shared" si="3"/>
        <v>0</v>
      </c>
    </row>
    <row r="19" spans="1:42" ht="20.25" customHeight="1" x14ac:dyDescent="0.25">
      <c r="A19" s="156" t="str">
        <f>Inventory!B11</f>
        <v>GHOSRX203400BK</v>
      </c>
      <c r="B19" s="156" t="str">
        <f>Inventory!C11</f>
        <v>LADIES CROP TOP SHOWGHOULS</v>
      </c>
      <c r="C19" s="157">
        <v>0.02</v>
      </c>
      <c r="D19" s="187">
        <v>50</v>
      </c>
      <c r="E19" s="158">
        <f>E12/D19*C19</f>
        <v>551.82000000000005</v>
      </c>
      <c r="F19" s="158">
        <f>F12/D19*C19</f>
        <v>588.60800000000006</v>
      </c>
      <c r="G19" s="158">
        <f>G12/D19*C19</f>
        <v>625.39599999999996</v>
      </c>
      <c r="H19" s="158">
        <f>H12/D19*C19</f>
        <v>662.18399999999997</v>
      </c>
      <c r="I19" s="159">
        <v>893</v>
      </c>
      <c r="J19" s="160">
        <v>0</v>
      </c>
      <c r="K19" s="161">
        <v>0</v>
      </c>
      <c r="L19" s="177">
        <v>0</v>
      </c>
      <c r="M19" s="194">
        <v>0</v>
      </c>
      <c r="N19" s="162">
        <v>0</v>
      </c>
      <c r="O19" s="163">
        <v>720</v>
      </c>
      <c r="P19" s="164">
        <f t="shared" si="9"/>
        <v>1061.1799999999998</v>
      </c>
      <c r="Q19" s="164">
        <f t="shared" si="5"/>
        <v>1024.3919999999998</v>
      </c>
      <c r="R19" s="164">
        <f t="shared" si="6"/>
        <v>987.60400000000004</v>
      </c>
      <c r="S19" s="164">
        <f t="shared" si="7"/>
        <v>950.81600000000003</v>
      </c>
      <c r="T19" s="165" t="s">
        <v>526</v>
      </c>
      <c r="U19" s="442" t="s">
        <v>423</v>
      </c>
      <c r="V19" s="166"/>
      <c r="W19" s="166"/>
      <c r="X19" s="166"/>
      <c r="Y19" s="166"/>
      <c r="Z19" s="166"/>
      <c r="AA19" s="166"/>
      <c r="AB19" s="167">
        <f t="shared" si="8"/>
        <v>0</v>
      </c>
      <c r="AC19" s="514"/>
      <c r="AD19" s="190"/>
      <c r="AE19" s="190"/>
      <c r="AF19" s="127"/>
      <c r="AG19" s="196">
        <f>'Tour Dates'!A17</f>
        <v>45866</v>
      </c>
      <c r="AH19" s="156" t="str">
        <f>'Tour Dates'!B17</f>
        <v>Grand Rapids</v>
      </c>
      <c r="AI19" s="156" t="str">
        <f>'Tour Dates'!C17</f>
        <v>MI</v>
      </c>
      <c r="AJ19" s="156" t="str">
        <f>'Tour Dates'!D17</f>
        <v>Van Andel Arena</v>
      </c>
      <c r="AK19" s="125"/>
      <c r="AL19" s="125"/>
      <c r="AM19" s="125"/>
      <c r="AN19" s="118"/>
      <c r="AO19" s="178">
        <v>32</v>
      </c>
      <c r="AP19" s="178">
        <f t="shared" si="3"/>
        <v>0</v>
      </c>
    </row>
    <row r="20" spans="1:42" ht="20.25" customHeight="1" x14ac:dyDescent="0.25">
      <c r="A20" s="156" t="str">
        <f>Inventory!B12</f>
        <v>GHOSRX203727PK</v>
      </c>
      <c r="B20" s="156" t="str">
        <f>Inventory!C12</f>
        <v>LADIES PINK RAGLAN GARGOYLE</v>
      </c>
      <c r="C20" s="157">
        <v>0.02</v>
      </c>
      <c r="D20" s="187">
        <v>50</v>
      </c>
      <c r="E20" s="158">
        <f>E12/D20*C20</f>
        <v>551.82000000000005</v>
      </c>
      <c r="F20" s="158">
        <f>F12/D20*C20</f>
        <v>588.60800000000006</v>
      </c>
      <c r="G20" s="158">
        <f>G12/D20*C20</f>
        <v>625.39599999999996</v>
      </c>
      <c r="H20" s="158">
        <f>H12/D20*C20</f>
        <v>662.18399999999997</v>
      </c>
      <c r="I20" s="159">
        <v>1017</v>
      </c>
      <c r="J20" s="160">
        <v>0</v>
      </c>
      <c r="K20" s="161">
        <v>0</v>
      </c>
      <c r="L20" s="177">
        <v>0</v>
      </c>
      <c r="M20" s="194">
        <v>0</v>
      </c>
      <c r="N20" s="162">
        <v>0</v>
      </c>
      <c r="O20" s="163">
        <v>720</v>
      </c>
      <c r="P20" s="164">
        <f t="shared" si="9"/>
        <v>1185.1799999999998</v>
      </c>
      <c r="Q20" s="164">
        <f t="shared" si="5"/>
        <v>1148.3919999999998</v>
      </c>
      <c r="R20" s="164">
        <f t="shared" si="6"/>
        <v>1111.604</v>
      </c>
      <c r="S20" s="164">
        <f t="shared" si="7"/>
        <v>1074.816</v>
      </c>
      <c r="T20" s="165" t="s">
        <v>527</v>
      </c>
      <c r="U20" s="442" t="str">
        <f>Inventory!D12</f>
        <v>CULTURE</v>
      </c>
      <c r="V20" s="166"/>
      <c r="W20" s="166"/>
      <c r="X20" s="166"/>
      <c r="Y20" s="166"/>
      <c r="Z20" s="166"/>
      <c r="AA20" s="166"/>
      <c r="AB20" s="167">
        <f t="shared" si="8"/>
        <v>0</v>
      </c>
      <c r="AC20" s="514"/>
      <c r="AD20" s="190"/>
      <c r="AE20" s="190"/>
      <c r="AF20" s="127"/>
      <c r="AG20" s="196">
        <f>'Tour Dates'!A18</f>
        <v>45867</v>
      </c>
      <c r="AH20" s="156" t="str">
        <f>'Tour Dates'!B18</f>
        <v>Milwaukee</v>
      </c>
      <c r="AI20" s="156" t="str">
        <f>'Tour Dates'!C18</f>
        <v>WI</v>
      </c>
      <c r="AJ20" s="156" t="str">
        <f>'Tour Dates'!D18</f>
        <v>Fiserv Forum</v>
      </c>
      <c r="AK20" s="125"/>
      <c r="AL20" s="125"/>
      <c r="AM20" s="125"/>
      <c r="AN20" s="118"/>
      <c r="AO20" s="178">
        <v>32</v>
      </c>
      <c r="AP20" s="178">
        <f t="shared" si="3"/>
        <v>0</v>
      </c>
    </row>
    <row r="21" spans="1:42" ht="20.25" customHeight="1" x14ac:dyDescent="0.25">
      <c r="A21" s="156">
        <f>Inventory!B13</f>
        <v>0</v>
      </c>
      <c r="B21" s="156">
        <f>Inventory!C13</f>
        <v>0</v>
      </c>
      <c r="C21" s="157">
        <v>0</v>
      </c>
      <c r="D21" s="187">
        <v>1</v>
      </c>
      <c r="E21" s="158">
        <f>E12/D21*C21</f>
        <v>0</v>
      </c>
      <c r="F21" s="158">
        <f>F12/D21*C21</f>
        <v>0</v>
      </c>
      <c r="G21" s="158">
        <f>G12/D21*C21</f>
        <v>0</v>
      </c>
      <c r="H21" s="158">
        <f>H12/D21*C21</f>
        <v>0</v>
      </c>
      <c r="I21" s="159">
        <v>0</v>
      </c>
      <c r="J21" s="160">
        <v>0</v>
      </c>
      <c r="K21" s="161">
        <v>0</v>
      </c>
      <c r="L21" s="177">
        <v>0</v>
      </c>
      <c r="M21" s="194">
        <v>0</v>
      </c>
      <c r="N21" s="162">
        <v>0</v>
      </c>
      <c r="O21" s="163">
        <v>0</v>
      </c>
      <c r="P21" s="164">
        <f t="shared" si="9"/>
        <v>0</v>
      </c>
      <c r="Q21" s="164">
        <f t="shared" si="5"/>
        <v>0</v>
      </c>
      <c r="R21" s="164">
        <f t="shared" si="6"/>
        <v>0</v>
      </c>
      <c r="S21" s="164">
        <f t="shared" si="7"/>
        <v>0</v>
      </c>
      <c r="T21" s="165"/>
      <c r="U21" s="442">
        <f>Inventory!D13</f>
        <v>0</v>
      </c>
      <c r="V21" s="166"/>
      <c r="W21" s="166"/>
      <c r="X21" s="166"/>
      <c r="Y21" s="166"/>
      <c r="Z21" s="166"/>
      <c r="AA21" s="166"/>
      <c r="AB21" s="167">
        <f t="shared" si="8"/>
        <v>0</v>
      </c>
      <c r="AC21" s="166"/>
      <c r="AD21" s="190"/>
      <c r="AE21" s="190"/>
      <c r="AF21" s="127"/>
      <c r="AG21" s="196">
        <f>'Tour Dates'!A19</f>
        <v>45868</v>
      </c>
      <c r="AH21" s="156" t="str">
        <f>'Tour Dates'!B19</f>
        <v>St. Louis</v>
      </c>
      <c r="AI21" s="156" t="str">
        <f>'Tour Dates'!C19</f>
        <v>MO</v>
      </c>
      <c r="AJ21" s="156" t="str">
        <f>'Tour Dates'!D19</f>
        <v>Enterprise Center</v>
      </c>
      <c r="AK21" s="125"/>
      <c r="AL21" s="125"/>
      <c r="AM21" s="125"/>
      <c r="AN21" s="118"/>
      <c r="AO21" s="178">
        <v>32</v>
      </c>
      <c r="AP21" s="178">
        <f t="shared" si="3"/>
        <v>0</v>
      </c>
    </row>
    <row r="22" spans="1:42" ht="20.25" customHeight="1" x14ac:dyDescent="0.25">
      <c r="A22" s="156" t="str">
        <f>Inventory!B14</f>
        <v>GHOSNS903311BK</v>
      </c>
      <c r="B22" s="156" t="str">
        <f>Inventory!C14</f>
        <v>BATWING HOODY</v>
      </c>
      <c r="C22" s="157">
        <v>7.0000000000000007E-2</v>
      </c>
      <c r="D22" s="187">
        <v>125</v>
      </c>
      <c r="E22" s="158">
        <f>E12/D22*C22</f>
        <v>772.548</v>
      </c>
      <c r="F22" s="158">
        <f>F12/D22*C22</f>
        <v>824.05120000000011</v>
      </c>
      <c r="G22" s="158">
        <f>G12/D22*C22</f>
        <v>875.5544000000001</v>
      </c>
      <c r="H22" s="158">
        <f>H12/D22*C22</f>
        <v>927.05760000000009</v>
      </c>
      <c r="I22" s="159">
        <v>1159</v>
      </c>
      <c r="J22" s="160">
        <v>0</v>
      </c>
      <c r="K22" s="161">
        <v>0</v>
      </c>
      <c r="L22" s="177">
        <v>0</v>
      </c>
      <c r="M22" s="194">
        <v>0</v>
      </c>
      <c r="N22" s="162">
        <v>3960</v>
      </c>
      <c r="O22" s="163">
        <v>0</v>
      </c>
      <c r="P22" s="164">
        <f t="shared" si="9"/>
        <v>4346.4520000000002</v>
      </c>
      <c r="Q22" s="164">
        <f t="shared" si="5"/>
        <v>4294.9488000000001</v>
      </c>
      <c r="R22" s="164">
        <f t="shared" si="6"/>
        <v>4243.4456</v>
      </c>
      <c r="S22" s="164">
        <f t="shared" si="7"/>
        <v>4191.9423999999999</v>
      </c>
      <c r="T22" s="165" t="s">
        <v>378</v>
      </c>
      <c r="U22" s="442" t="str">
        <f>Inventory!D14</f>
        <v>FARSTAR</v>
      </c>
      <c r="V22" s="166"/>
      <c r="W22" s="166"/>
      <c r="X22" s="166"/>
      <c r="Y22" s="166"/>
      <c r="Z22" s="166"/>
      <c r="AA22" s="166"/>
      <c r="AB22" s="167">
        <f t="shared" si="8"/>
        <v>0</v>
      </c>
      <c r="AC22" s="514"/>
      <c r="AD22" s="190"/>
      <c r="AE22" s="190"/>
      <c r="AF22" s="127"/>
      <c r="AG22" s="196">
        <f>'Tour Dates'!A20</f>
        <v>45870</v>
      </c>
      <c r="AH22" s="156" t="str">
        <f>'Tour Dates'!B20</f>
        <v>Rosemont</v>
      </c>
      <c r="AI22" s="156" t="str">
        <f>'Tour Dates'!C20</f>
        <v>IL</v>
      </c>
      <c r="AJ22" s="156" t="str">
        <f>'Tour Dates'!D20</f>
        <v>Allstate Arena</v>
      </c>
      <c r="AK22" s="125">
        <v>11214</v>
      </c>
      <c r="AL22" s="125">
        <v>10005</v>
      </c>
      <c r="AM22" s="125">
        <v>11000</v>
      </c>
      <c r="AN22" s="118"/>
      <c r="AO22" s="178">
        <v>32</v>
      </c>
      <c r="AP22" s="178">
        <f t="shared" si="3"/>
        <v>352000</v>
      </c>
    </row>
    <row r="23" spans="1:42" ht="20.25" customHeight="1" x14ac:dyDescent="0.25">
      <c r="A23" s="156" t="str">
        <f>Inventory!B15</f>
        <v>GHOSRX203401BK</v>
      </c>
      <c r="B23" s="156" t="str">
        <f>Inventory!C15</f>
        <v>PULLOVER HOODY SKELETON</v>
      </c>
      <c r="C23" s="168">
        <v>0.08</v>
      </c>
      <c r="D23" s="187">
        <v>80</v>
      </c>
      <c r="E23" s="158">
        <f>E12/D23*C23</f>
        <v>1379.55</v>
      </c>
      <c r="F23" s="158">
        <f>F12/D23*C23</f>
        <v>1471.52</v>
      </c>
      <c r="G23" s="158">
        <f>G12/D23*C23</f>
        <v>1563.49</v>
      </c>
      <c r="H23" s="158">
        <f>H12/D23*C23</f>
        <v>1655.46</v>
      </c>
      <c r="I23" s="159">
        <v>2248</v>
      </c>
      <c r="J23" s="160">
        <v>0</v>
      </c>
      <c r="K23" s="161">
        <v>0</v>
      </c>
      <c r="L23" s="177">
        <v>0</v>
      </c>
      <c r="M23" s="194">
        <v>0</v>
      </c>
      <c r="N23" s="162">
        <v>0</v>
      </c>
      <c r="O23" s="163">
        <v>2520</v>
      </c>
      <c r="P23" s="164">
        <f t="shared" si="9"/>
        <v>3388.45</v>
      </c>
      <c r="Q23" s="164">
        <f t="shared" si="5"/>
        <v>3296.48</v>
      </c>
      <c r="R23" s="164">
        <f t="shared" si="6"/>
        <v>3204.51</v>
      </c>
      <c r="S23" s="164">
        <f t="shared" si="7"/>
        <v>3112.54</v>
      </c>
      <c r="T23" s="165" t="s">
        <v>458</v>
      </c>
      <c r="U23" s="442" t="str">
        <f>Inventory!D15</f>
        <v>CULTURE</v>
      </c>
      <c r="V23" s="166"/>
      <c r="W23" s="166"/>
      <c r="X23" s="166"/>
      <c r="Y23" s="166"/>
      <c r="Z23" s="166"/>
      <c r="AA23" s="166"/>
      <c r="AB23" s="167">
        <f t="shared" si="8"/>
        <v>0</v>
      </c>
      <c r="AC23" s="514"/>
      <c r="AD23" s="190"/>
      <c r="AE23" s="190"/>
      <c r="AF23" s="127"/>
      <c r="AG23" s="196">
        <f>'Tour Dates'!A21</f>
        <v>45871</v>
      </c>
      <c r="AH23" s="156" t="str">
        <f>'Tour Dates'!B21</f>
        <v>Saint Paul</v>
      </c>
      <c r="AI23" s="156" t="str">
        <f>'Tour Dates'!C21</f>
        <v>MN</v>
      </c>
      <c r="AJ23" s="156" t="str">
        <f>'Tour Dates'!D21</f>
        <v>Xcel Energy Center</v>
      </c>
      <c r="AK23" s="125"/>
      <c r="AL23" s="125"/>
      <c r="AM23" s="125"/>
      <c r="AN23" s="118"/>
      <c r="AO23" s="178">
        <v>32</v>
      </c>
      <c r="AP23" s="178">
        <f t="shared" si="3"/>
        <v>0</v>
      </c>
    </row>
    <row r="24" spans="1:42" ht="20.25" customHeight="1" x14ac:dyDescent="0.25">
      <c r="A24" s="156" t="str">
        <f>Inventory!B16</f>
        <v>GHOSRX203275BK</v>
      </c>
      <c r="B24" s="156" t="str">
        <f>Inventory!C16</f>
        <v>SHORTS BLACK/ WHT PAPA V COSTUME CLAWS</v>
      </c>
      <c r="C24" s="168">
        <v>0.03</v>
      </c>
      <c r="D24" s="187">
        <v>45</v>
      </c>
      <c r="E24" s="158">
        <f>E12/D24*C24</f>
        <v>919.7</v>
      </c>
      <c r="F24" s="158">
        <f>F12/D24*C24</f>
        <v>981.01333333333332</v>
      </c>
      <c r="G24" s="158">
        <f>G12/D24*C24</f>
        <v>1042.3266666666666</v>
      </c>
      <c r="H24" s="158">
        <f>H12/D24*C24</f>
        <v>1103.6399999999999</v>
      </c>
      <c r="I24" s="159">
        <v>119</v>
      </c>
      <c r="J24" s="160">
        <v>900</v>
      </c>
      <c r="K24" s="161">
        <v>1200</v>
      </c>
      <c r="L24" s="177">
        <v>0</v>
      </c>
      <c r="M24" s="194">
        <v>0</v>
      </c>
      <c r="N24" s="162">
        <v>0</v>
      </c>
      <c r="O24" s="163">
        <v>4000</v>
      </c>
      <c r="P24" s="164">
        <f t="shared" si="9"/>
        <v>5299.3</v>
      </c>
      <c r="Q24" s="164">
        <f t="shared" si="5"/>
        <v>5237.9866666666667</v>
      </c>
      <c r="R24" s="164">
        <f t="shared" si="6"/>
        <v>5176.6733333333332</v>
      </c>
      <c r="S24" s="164">
        <f t="shared" si="7"/>
        <v>5115.3600000000006</v>
      </c>
      <c r="T24" s="165" t="s">
        <v>374</v>
      </c>
      <c r="U24" s="442" t="s">
        <v>374</v>
      </c>
      <c r="V24" s="166"/>
      <c r="W24" s="166"/>
      <c r="X24" s="166"/>
      <c r="Y24" s="166"/>
      <c r="Z24" s="166"/>
      <c r="AA24" s="166"/>
      <c r="AB24" s="167">
        <f t="shared" si="8"/>
        <v>0</v>
      </c>
      <c r="AC24" s="514"/>
      <c r="AD24" s="190"/>
      <c r="AE24" s="190"/>
      <c r="AF24" s="127"/>
      <c r="AG24" s="196">
        <f>'Tour Dates'!A22</f>
        <v>45872</v>
      </c>
      <c r="AH24" s="156" t="str">
        <f>'Tour Dates'!B22</f>
        <v>Omaha</v>
      </c>
      <c r="AI24" s="156" t="str">
        <f>'Tour Dates'!C22</f>
        <v>NE</v>
      </c>
      <c r="AJ24" s="156" t="str">
        <f>'Tour Dates'!D22</f>
        <v>CHI Health Center</v>
      </c>
      <c r="AK24" s="125"/>
      <c r="AL24" s="125"/>
      <c r="AM24" s="125"/>
      <c r="AN24" s="118"/>
      <c r="AO24" s="178">
        <v>32</v>
      </c>
      <c r="AP24" s="178">
        <f t="shared" si="3"/>
        <v>0</v>
      </c>
    </row>
    <row r="25" spans="1:42" ht="20.25" customHeight="1" x14ac:dyDescent="0.25">
      <c r="A25" s="156" t="str">
        <f>Inventory!B17</f>
        <v>GHOSRX103510OT</v>
      </c>
      <c r="B25" s="156" t="str">
        <f>Inventory!C17</f>
        <v>TIE DYE T TOP HAT</v>
      </c>
      <c r="C25" s="168">
        <v>0.03</v>
      </c>
      <c r="D25" s="187">
        <v>60</v>
      </c>
      <c r="E25" s="158">
        <f>E12/D25*C25</f>
        <v>689.77499999999998</v>
      </c>
      <c r="F25" s="158">
        <f>F12/D25*C25</f>
        <v>735.76</v>
      </c>
      <c r="G25" s="158">
        <f>G12/D25*C25</f>
        <v>781.745</v>
      </c>
      <c r="H25" s="158">
        <f>H12/D25*C25</f>
        <v>827.73</v>
      </c>
      <c r="I25" s="159">
        <v>2221</v>
      </c>
      <c r="J25" s="160">
        <v>0</v>
      </c>
      <c r="K25" s="161">
        <v>0</v>
      </c>
      <c r="L25" s="177">
        <v>0</v>
      </c>
      <c r="M25" s="194">
        <v>0</v>
      </c>
      <c r="N25" s="162">
        <v>0</v>
      </c>
      <c r="O25" s="163">
        <v>0</v>
      </c>
      <c r="P25" s="164">
        <f t="shared" si="9"/>
        <v>1531.2249999999999</v>
      </c>
      <c r="Q25" s="164">
        <f t="shared" si="5"/>
        <v>1485.24</v>
      </c>
      <c r="R25" s="164">
        <f t="shared" si="6"/>
        <v>1439.2550000000001</v>
      </c>
      <c r="S25" s="164">
        <f t="shared" si="7"/>
        <v>1393.27</v>
      </c>
      <c r="T25" s="165"/>
      <c r="U25" s="442" t="str">
        <f>Inventory!D17</f>
        <v>GMSUK</v>
      </c>
      <c r="V25" s="166"/>
      <c r="W25" s="166"/>
      <c r="X25" s="166"/>
      <c r="Y25" s="166"/>
      <c r="Z25" s="166"/>
      <c r="AA25" s="166"/>
      <c r="AB25" s="167">
        <f t="shared" si="8"/>
        <v>0</v>
      </c>
      <c r="AC25" s="166"/>
      <c r="AD25" s="190"/>
      <c r="AE25" s="190"/>
      <c r="AF25" s="127"/>
      <c r="AG25" s="196">
        <f>'Tour Dates'!A23</f>
        <v>45874</v>
      </c>
      <c r="AH25" s="156" t="str">
        <f>'Tour Dates'!B23</f>
        <v>Kansas City</v>
      </c>
      <c r="AI25" s="156" t="str">
        <f>'Tour Dates'!C23</f>
        <v>MO</v>
      </c>
      <c r="AJ25" s="156" t="str">
        <f>'Tour Dates'!D23</f>
        <v>T-Mobile Center</v>
      </c>
      <c r="AK25" s="125"/>
      <c r="AL25" s="125"/>
      <c r="AM25" s="125"/>
      <c r="AN25" s="118"/>
      <c r="AO25" s="178">
        <v>32</v>
      </c>
      <c r="AP25" s="178">
        <f t="shared" si="3"/>
        <v>0</v>
      </c>
    </row>
    <row r="26" spans="1:42" ht="20.25" customHeight="1" x14ac:dyDescent="0.25">
      <c r="A26" s="156" t="str">
        <f>Inventory!B18</f>
        <v>GHOSRX103437OT</v>
      </c>
      <c r="B26" s="156" t="str">
        <f>Inventory!C18</f>
        <v>CRYSTAL WASHED T AT THE GATES</v>
      </c>
      <c r="C26" s="168">
        <v>0.04</v>
      </c>
      <c r="D26" s="187">
        <v>60</v>
      </c>
      <c r="E26" s="158">
        <f>E12/D26*C26</f>
        <v>919.7</v>
      </c>
      <c r="F26" s="158">
        <f>F12/D26*C26</f>
        <v>981.01333333333332</v>
      </c>
      <c r="G26" s="158">
        <f>G12/D26*C26</f>
        <v>1042.3266666666668</v>
      </c>
      <c r="H26" s="158">
        <f>H12/D26*C26</f>
        <v>1103.6400000000001</v>
      </c>
      <c r="I26" s="159">
        <v>1076</v>
      </c>
      <c r="J26" s="160">
        <v>0</v>
      </c>
      <c r="K26" s="161">
        <v>0</v>
      </c>
      <c r="L26" s="177">
        <v>0</v>
      </c>
      <c r="M26" s="194">
        <v>0</v>
      </c>
      <c r="N26" s="162">
        <v>0</v>
      </c>
      <c r="O26" s="163">
        <v>1800</v>
      </c>
      <c r="P26" s="164">
        <f t="shared" si="9"/>
        <v>1956.3</v>
      </c>
      <c r="Q26" s="164">
        <f t="shared" si="5"/>
        <v>1894.9866666666667</v>
      </c>
      <c r="R26" s="164">
        <f t="shared" si="6"/>
        <v>1833.6733333333332</v>
      </c>
      <c r="S26" s="164">
        <f t="shared" si="7"/>
        <v>1772.36</v>
      </c>
      <c r="T26" s="165" t="s">
        <v>448</v>
      </c>
      <c r="U26" s="442" t="str">
        <f>Inventory!D18</f>
        <v>CULTURE DAYTONA</v>
      </c>
      <c r="V26" s="166"/>
      <c r="W26" s="166"/>
      <c r="X26" s="166"/>
      <c r="Y26" s="166"/>
      <c r="Z26" s="166"/>
      <c r="AA26" s="166"/>
      <c r="AB26" s="167">
        <f t="shared" si="8"/>
        <v>0</v>
      </c>
      <c r="AC26" s="514"/>
      <c r="AD26" s="190"/>
      <c r="AE26" s="190"/>
      <c r="AF26" s="127"/>
      <c r="AG26" s="196">
        <f>'Tour Dates'!A24</f>
        <v>45876</v>
      </c>
      <c r="AH26" s="156" t="str">
        <f>'Tour Dates'!B24</f>
        <v>Denver</v>
      </c>
      <c r="AI26" s="156" t="str">
        <f>'Tour Dates'!C24</f>
        <v>CO</v>
      </c>
      <c r="AJ26" s="156" t="str">
        <f>'Tour Dates'!D24</f>
        <v>Ball Arena</v>
      </c>
      <c r="AK26" s="125"/>
      <c r="AL26" s="125"/>
      <c r="AM26" s="125"/>
      <c r="AN26" s="118"/>
      <c r="AO26" s="178">
        <v>32</v>
      </c>
      <c r="AP26" s="178">
        <f t="shared" si="3"/>
        <v>0</v>
      </c>
    </row>
    <row r="27" spans="1:42" ht="20.25" customHeight="1" x14ac:dyDescent="0.25">
      <c r="A27" s="156" t="str">
        <f>Inventory!B19</f>
        <v>GHOSRX203738BL</v>
      </c>
      <c r="B27" s="156" t="str">
        <f>Inventory!C19</f>
        <v>OILWASHED NAVY BLUE T COME TOGETHER</v>
      </c>
      <c r="C27" s="168">
        <v>0.02</v>
      </c>
      <c r="D27" s="187">
        <v>60</v>
      </c>
      <c r="E27" s="158">
        <f>E12/D27*C27</f>
        <v>459.85</v>
      </c>
      <c r="F27" s="158">
        <f>F12/D27*C27</f>
        <v>490.50666666666666</v>
      </c>
      <c r="G27" s="158">
        <f>G12/D27*C27</f>
        <v>521.16333333333341</v>
      </c>
      <c r="H27" s="158">
        <f>H12/D27*C27</f>
        <v>551.82000000000005</v>
      </c>
      <c r="I27" s="159">
        <v>603</v>
      </c>
      <c r="J27" s="160">
        <v>0</v>
      </c>
      <c r="K27" s="161">
        <v>0</v>
      </c>
      <c r="L27" s="177">
        <v>0</v>
      </c>
      <c r="M27" s="194">
        <v>0</v>
      </c>
      <c r="N27" s="162">
        <v>0</v>
      </c>
      <c r="O27" s="163">
        <v>720</v>
      </c>
      <c r="P27" s="164">
        <f t="shared" si="9"/>
        <v>863.15</v>
      </c>
      <c r="Q27" s="164">
        <f t="shared" si="5"/>
        <v>832.49333333333334</v>
      </c>
      <c r="R27" s="164">
        <f t="shared" si="6"/>
        <v>801.83666666666659</v>
      </c>
      <c r="S27" s="164">
        <f t="shared" si="7"/>
        <v>771.18</v>
      </c>
      <c r="T27" s="165" t="s">
        <v>486</v>
      </c>
      <c r="U27" s="442" t="str">
        <f>Inventory!D19</f>
        <v>CULTURE DAYTONA</v>
      </c>
      <c r="V27" s="166"/>
      <c r="W27" s="166"/>
      <c r="X27" s="166"/>
      <c r="Y27" s="166"/>
      <c r="Z27" s="166"/>
      <c r="AA27" s="166"/>
      <c r="AB27" s="167">
        <f t="shared" si="8"/>
        <v>0</v>
      </c>
      <c r="AC27" s="514"/>
      <c r="AD27" s="190"/>
      <c r="AE27" s="190"/>
      <c r="AF27" s="127"/>
      <c r="AG27" s="196">
        <f>'Tour Dates'!A25</f>
        <v>45878</v>
      </c>
      <c r="AH27" s="156" t="str">
        <f>'Tour Dates'!B25</f>
        <v>Las Vegas</v>
      </c>
      <c r="AI27" s="156" t="str">
        <f>'Tour Dates'!C25</f>
        <v>NV</v>
      </c>
      <c r="AJ27" s="156" t="str">
        <f>'Tour Dates'!D25</f>
        <v>MGM Grand Garden Arena</v>
      </c>
      <c r="AK27" s="125"/>
      <c r="AL27" s="125"/>
      <c r="AM27" s="125"/>
      <c r="AN27" s="118"/>
      <c r="AO27" s="178">
        <v>32</v>
      </c>
      <c r="AP27" s="178">
        <f t="shared" si="3"/>
        <v>0</v>
      </c>
    </row>
    <row r="28" spans="1:42" ht="20.25" customHeight="1" x14ac:dyDescent="0.25">
      <c r="A28" s="156" t="str">
        <f>Inventory!B20</f>
        <v>GHOSRX203570RD</v>
      </c>
      <c r="B28" s="156" t="str">
        <f>Inventory!C20</f>
        <v>SHORTS RED/WHITE LOGO</v>
      </c>
      <c r="C28" s="168">
        <v>0</v>
      </c>
      <c r="D28" s="187">
        <v>45</v>
      </c>
      <c r="E28" s="158">
        <f>E12/D28*C28</f>
        <v>0</v>
      </c>
      <c r="F28" s="158">
        <f>F12/D28*C28</f>
        <v>0</v>
      </c>
      <c r="G28" s="158">
        <f>G12/D28*C28</f>
        <v>0</v>
      </c>
      <c r="H28" s="158">
        <f>H12/D28*C28</f>
        <v>0</v>
      </c>
      <c r="I28" s="159">
        <v>0</v>
      </c>
      <c r="J28" s="160">
        <v>0</v>
      </c>
      <c r="K28" s="161">
        <v>0</v>
      </c>
      <c r="L28" s="177">
        <v>0</v>
      </c>
      <c r="M28" s="194">
        <v>0</v>
      </c>
      <c r="N28" s="162">
        <v>0</v>
      </c>
      <c r="O28" s="163">
        <v>0</v>
      </c>
      <c r="P28" s="164">
        <f t="shared" si="9"/>
        <v>0</v>
      </c>
      <c r="Q28" s="164">
        <f t="shared" si="5"/>
        <v>0</v>
      </c>
      <c r="R28" s="164">
        <f t="shared" si="6"/>
        <v>0</v>
      </c>
      <c r="S28" s="164">
        <f t="shared" si="7"/>
        <v>0</v>
      </c>
      <c r="T28" s="165" t="s">
        <v>489</v>
      </c>
      <c r="U28" s="442" t="str">
        <f>Inventory!D20</f>
        <v>CULTURE</v>
      </c>
      <c r="V28" s="166"/>
      <c r="W28" s="166"/>
      <c r="X28" s="166"/>
      <c r="Y28" s="166"/>
      <c r="Z28" s="166"/>
      <c r="AA28" s="166"/>
      <c r="AB28" s="167">
        <f t="shared" si="8"/>
        <v>0</v>
      </c>
      <c r="AC28" s="514"/>
      <c r="AD28" s="190"/>
      <c r="AE28" s="190"/>
      <c r="AF28" s="127"/>
      <c r="AG28" s="196" t="str">
        <f>'Tour Dates'!A26</f>
        <v>8/10/2025</v>
      </c>
      <c r="AH28" s="156" t="str">
        <f>'Tour Dates'!B26</f>
        <v>San Diego</v>
      </c>
      <c r="AI28" s="156" t="str">
        <f>'Tour Dates'!C26</f>
        <v>CA</v>
      </c>
      <c r="AJ28" s="156" t="str">
        <f>'Tour Dates'!D26</f>
        <v>Viejas Arena</v>
      </c>
      <c r="AK28" s="125"/>
      <c r="AL28" s="125"/>
      <c r="AM28" s="125"/>
      <c r="AN28" s="126"/>
      <c r="AO28" s="178">
        <v>32</v>
      </c>
      <c r="AP28" s="178">
        <f t="shared" si="3"/>
        <v>0</v>
      </c>
    </row>
    <row r="29" spans="1:42" ht="20.25" customHeight="1" x14ac:dyDescent="0.25">
      <c r="A29" s="156" t="str">
        <f>Inventory!B21</f>
        <v>GHOSRX203800BK</v>
      </c>
      <c r="B29" s="156" t="str">
        <f>Inventory!C21</f>
        <v>EVENT T TAMPA</v>
      </c>
      <c r="C29" s="168">
        <v>0</v>
      </c>
      <c r="D29" s="187">
        <v>50</v>
      </c>
      <c r="E29" s="158">
        <f>E12/D29*C29</f>
        <v>0</v>
      </c>
      <c r="F29" s="158">
        <f>F12/D29*C29</f>
        <v>0</v>
      </c>
      <c r="G29" s="158">
        <f>G12/D29*C29</f>
        <v>0</v>
      </c>
      <c r="H29" s="158">
        <f>H12/D29*C29</f>
        <v>0</v>
      </c>
      <c r="I29" s="159">
        <v>0</v>
      </c>
      <c r="J29" s="160">
        <v>0</v>
      </c>
      <c r="K29" s="161">
        <v>0</v>
      </c>
      <c r="L29" s="177">
        <v>0</v>
      </c>
      <c r="M29" s="194">
        <v>0</v>
      </c>
      <c r="N29" s="162">
        <v>0</v>
      </c>
      <c r="O29" s="163">
        <v>720</v>
      </c>
      <c r="P29" s="164">
        <f t="shared" si="9"/>
        <v>720</v>
      </c>
      <c r="Q29" s="164">
        <f t="shared" si="5"/>
        <v>720</v>
      </c>
      <c r="R29" s="164">
        <f t="shared" si="6"/>
        <v>720</v>
      </c>
      <c r="S29" s="164">
        <f t="shared" si="7"/>
        <v>720</v>
      </c>
      <c r="T29" s="165" t="s">
        <v>523</v>
      </c>
      <c r="U29" s="442" t="str">
        <f>Inventory!D21</f>
        <v>CULTURE DAYTONA</v>
      </c>
      <c r="V29" s="166">
        <v>72</v>
      </c>
      <c r="W29" s="166">
        <v>144</v>
      </c>
      <c r="X29" s="166">
        <v>216</v>
      </c>
      <c r="Y29" s="166">
        <v>180</v>
      </c>
      <c r="Z29" s="166">
        <v>108</v>
      </c>
      <c r="AA29" s="166">
        <v>72</v>
      </c>
      <c r="AB29" s="167">
        <f t="shared" si="8"/>
        <v>792</v>
      </c>
      <c r="AC29" s="514">
        <v>45850</v>
      </c>
      <c r="AD29" s="190"/>
      <c r="AE29" s="190"/>
      <c r="AF29" s="127"/>
      <c r="AG29" s="196" t="str">
        <f>'Tour Dates'!A27</f>
        <v>8/11/2025</v>
      </c>
      <c r="AH29" s="156" t="str">
        <f>'Tour Dates'!B27</f>
        <v>Phoenix</v>
      </c>
      <c r="AI29" s="156" t="str">
        <f>'Tour Dates'!C27</f>
        <v>AZ</v>
      </c>
      <c r="AJ29" s="156" t="str">
        <f>'Tour Dates'!D27</f>
        <v>Footprint Center</v>
      </c>
      <c r="AK29" s="125"/>
      <c r="AL29" s="125"/>
      <c r="AM29" s="125"/>
      <c r="AN29" s="126"/>
      <c r="AO29" s="178">
        <v>32</v>
      </c>
      <c r="AP29" s="178">
        <f t="shared" si="3"/>
        <v>0</v>
      </c>
    </row>
    <row r="30" spans="1:42" ht="20.25" customHeight="1" x14ac:dyDescent="0.25">
      <c r="A30" s="156" t="str">
        <f>Inventory!B22</f>
        <v>GHOSRX203799BK</v>
      </c>
      <c r="B30" s="156" t="str">
        <f>Inventory!C22</f>
        <v>EVENT T PHILLY</v>
      </c>
      <c r="C30" s="168">
        <v>0</v>
      </c>
      <c r="D30" s="187">
        <v>50</v>
      </c>
      <c r="E30" s="158">
        <f>E12/D30*C30</f>
        <v>0</v>
      </c>
      <c r="F30" s="158">
        <f>F12/D30*C30</f>
        <v>0</v>
      </c>
      <c r="G30" s="158">
        <f>G12/D30*C30</f>
        <v>0</v>
      </c>
      <c r="H30" s="158">
        <f>H12/D30*C30</f>
        <v>0</v>
      </c>
      <c r="I30" s="159">
        <v>0</v>
      </c>
      <c r="J30" s="160">
        <v>0</v>
      </c>
      <c r="K30" s="161">
        <v>0</v>
      </c>
      <c r="L30" s="177">
        <v>0</v>
      </c>
      <c r="M30" s="194">
        <v>0</v>
      </c>
      <c r="N30" s="162">
        <v>0</v>
      </c>
      <c r="O30" s="163">
        <v>0</v>
      </c>
      <c r="P30" s="164">
        <f t="shared" si="9"/>
        <v>0</v>
      </c>
      <c r="Q30" s="164">
        <f t="shared" si="5"/>
        <v>0</v>
      </c>
      <c r="R30" s="164">
        <f t="shared" si="6"/>
        <v>0</v>
      </c>
      <c r="S30" s="164">
        <f t="shared" si="7"/>
        <v>0</v>
      </c>
      <c r="T30" s="165" t="s">
        <v>523</v>
      </c>
      <c r="U30" s="442" t="str">
        <f>Inventory!D22</f>
        <v>CULTURE</v>
      </c>
      <c r="V30" s="166">
        <v>144</v>
      </c>
      <c r="W30" s="166">
        <v>216</v>
      </c>
      <c r="X30" s="166">
        <v>288</v>
      </c>
      <c r="Y30" s="166">
        <v>216</v>
      </c>
      <c r="Z30" s="166">
        <v>144</v>
      </c>
      <c r="AA30" s="166">
        <v>72</v>
      </c>
      <c r="AB30" s="167">
        <f t="shared" si="8"/>
        <v>1080</v>
      </c>
      <c r="AC30" s="514">
        <v>45855</v>
      </c>
      <c r="AD30" s="190"/>
      <c r="AE30" s="190"/>
      <c r="AF30" s="127"/>
      <c r="AG30" s="196" t="str">
        <f>'Tour Dates'!A28</f>
        <v>8/14/2025</v>
      </c>
      <c r="AH30" s="156" t="str">
        <f>'Tour Dates'!B28</f>
        <v>Austin</v>
      </c>
      <c r="AI30" s="156" t="str">
        <f>'Tour Dates'!C28</f>
        <v>TX</v>
      </c>
      <c r="AJ30" s="156" t="str">
        <f>'Tour Dates'!D28</f>
        <v>Moody Center</v>
      </c>
      <c r="AK30" s="125"/>
      <c r="AL30" s="125"/>
      <c r="AM30" s="125"/>
      <c r="AN30" s="126"/>
      <c r="AO30" s="178">
        <v>38</v>
      </c>
      <c r="AP30" s="178">
        <f t="shared" si="3"/>
        <v>0</v>
      </c>
    </row>
    <row r="31" spans="1:42" ht="20.25" customHeight="1" x14ac:dyDescent="0.25">
      <c r="A31" s="156" t="str">
        <f>Inventory!B23</f>
        <v>GHOSRX203798BK</v>
      </c>
      <c r="B31" s="156" t="str">
        <f>Inventory!C23</f>
        <v>EVENT T BOSTON</v>
      </c>
      <c r="C31" s="168">
        <v>0</v>
      </c>
      <c r="D31" s="187">
        <v>50</v>
      </c>
      <c r="E31" s="158">
        <f>E12/D31*C31</f>
        <v>0</v>
      </c>
      <c r="F31" s="158">
        <f>F12/D31*C31</f>
        <v>0</v>
      </c>
      <c r="G31" s="158">
        <f>G12/D31*C31</f>
        <v>0</v>
      </c>
      <c r="H31" s="158">
        <f>H12/D31*C31</f>
        <v>0</v>
      </c>
      <c r="I31" s="159">
        <v>0</v>
      </c>
      <c r="J31" s="160">
        <v>0</v>
      </c>
      <c r="K31" s="161">
        <v>0</v>
      </c>
      <c r="L31" s="177">
        <v>0</v>
      </c>
      <c r="M31" s="194">
        <v>0</v>
      </c>
      <c r="N31" s="162">
        <v>0</v>
      </c>
      <c r="O31" s="163">
        <v>0</v>
      </c>
      <c r="P31" s="164">
        <f t="shared" si="9"/>
        <v>0</v>
      </c>
      <c r="Q31" s="164">
        <f t="shared" si="5"/>
        <v>0</v>
      </c>
      <c r="R31" s="164">
        <f t="shared" si="6"/>
        <v>0</v>
      </c>
      <c r="S31" s="164">
        <f t="shared" si="7"/>
        <v>0</v>
      </c>
      <c r="T31" s="165" t="s">
        <v>523</v>
      </c>
      <c r="U31" s="442" t="str">
        <f>Inventory!D23</f>
        <v>CULTURE</v>
      </c>
      <c r="V31" s="166">
        <v>144</v>
      </c>
      <c r="W31" s="166">
        <v>216</v>
      </c>
      <c r="X31" s="166">
        <v>288</v>
      </c>
      <c r="Y31" s="166">
        <v>216</v>
      </c>
      <c r="Z31" s="166">
        <v>144</v>
      </c>
      <c r="AA31" s="166">
        <v>72</v>
      </c>
      <c r="AB31" s="167">
        <f t="shared" si="8"/>
        <v>1080</v>
      </c>
      <c r="AC31" s="514">
        <v>45856</v>
      </c>
      <c r="AD31" s="190"/>
      <c r="AE31" s="190"/>
      <c r="AF31" s="127"/>
      <c r="AG31" s="196" t="str">
        <f>'Tour Dates'!A29</f>
        <v>8/15/2025</v>
      </c>
      <c r="AH31" s="156" t="str">
        <f>'Tour Dates'!B29</f>
        <v>Fort Worth</v>
      </c>
      <c r="AI31" s="156" t="str">
        <f>'Tour Dates'!C29</f>
        <v>TX</v>
      </c>
      <c r="AJ31" s="156" t="str">
        <f>'Tour Dates'!D29</f>
        <v>Dickies Arena</v>
      </c>
      <c r="AK31" s="125"/>
      <c r="AL31" s="125"/>
      <c r="AM31" s="125"/>
      <c r="AN31" s="126"/>
      <c r="AO31" s="178">
        <v>38</v>
      </c>
      <c r="AP31" s="178">
        <f t="shared" si="3"/>
        <v>0</v>
      </c>
    </row>
    <row r="32" spans="1:42" ht="20.25" customHeight="1" x14ac:dyDescent="0.25">
      <c r="A32" s="156" t="str">
        <f>Inventory!B24</f>
        <v>GHOSRX203801BK</v>
      </c>
      <c r="B32" s="156" t="str">
        <f>Inventory!C24</f>
        <v>EVENT T NEW YORK</v>
      </c>
      <c r="C32" s="168">
        <v>0</v>
      </c>
      <c r="D32" s="187">
        <v>50</v>
      </c>
      <c r="E32" s="158">
        <f>E12/D32*C32</f>
        <v>0</v>
      </c>
      <c r="F32" s="158">
        <f>F12/D32*C32</f>
        <v>0</v>
      </c>
      <c r="G32" s="158">
        <f>G12/D32*C32</f>
        <v>0</v>
      </c>
      <c r="H32" s="158">
        <f>H12/D32*C32</f>
        <v>0</v>
      </c>
      <c r="I32" s="159">
        <v>0</v>
      </c>
      <c r="J32" s="160">
        <v>0</v>
      </c>
      <c r="K32" s="161">
        <v>0</v>
      </c>
      <c r="L32" s="177">
        <v>0</v>
      </c>
      <c r="M32" s="194">
        <v>0</v>
      </c>
      <c r="N32" s="162">
        <v>0</v>
      </c>
      <c r="O32" s="163">
        <v>0</v>
      </c>
      <c r="P32" s="164">
        <f t="shared" si="9"/>
        <v>0</v>
      </c>
      <c r="Q32" s="164">
        <f t="shared" si="5"/>
        <v>0</v>
      </c>
      <c r="R32" s="164">
        <f t="shared" si="6"/>
        <v>0</v>
      </c>
      <c r="S32" s="164">
        <f t="shared" si="7"/>
        <v>0</v>
      </c>
      <c r="T32" s="165" t="s">
        <v>523</v>
      </c>
      <c r="U32" s="442" t="str">
        <f>Inventory!D24</f>
        <v>CULTURE</v>
      </c>
      <c r="V32" s="166">
        <v>180</v>
      </c>
      <c r="W32" s="166">
        <v>288</v>
      </c>
      <c r="X32" s="166">
        <v>396</v>
      </c>
      <c r="Y32" s="166">
        <v>288</v>
      </c>
      <c r="Z32" s="166">
        <v>180</v>
      </c>
      <c r="AA32" s="166">
        <v>108</v>
      </c>
      <c r="AB32" s="167">
        <f t="shared" si="8"/>
        <v>1440</v>
      </c>
      <c r="AC32" s="514">
        <v>45856</v>
      </c>
      <c r="AD32" s="190"/>
      <c r="AE32" s="190"/>
      <c r="AF32" s="127"/>
      <c r="AG32" s="196" t="str">
        <f>'Tour Dates'!A30</f>
        <v>8/16/2025</v>
      </c>
      <c r="AH32" s="156" t="str">
        <f>'Tour Dates'!B30</f>
        <v>Houston</v>
      </c>
      <c r="AI32" s="156" t="str">
        <f>'Tour Dates'!C30</f>
        <v>TX</v>
      </c>
      <c r="AJ32" s="156" t="str">
        <f>'Tour Dates'!D30</f>
        <v>Toyota Center</v>
      </c>
      <c r="AK32" s="125"/>
      <c r="AL32" s="125"/>
      <c r="AM32" s="125"/>
      <c r="AN32" s="126"/>
      <c r="AO32" s="178">
        <v>38</v>
      </c>
      <c r="AP32" s="178">
        <f t="shared" si="3"/>
        <v>0</v>
      </c>
    </row>
    <row r="33" spans="1:42" ht="20.25" customHeight="1" x14ac:dyDescent="0.25">
      <c r="A33" s="156" t="str">
        <f>Inventory!B25</f>
        <v>GHOSRX203822BK</v>
      </c>
      <c r="B33" s="156" t="str">
        <f>Inventory!C25</f>
        <v>EVENT T CHICAGO</v>
      </c>
      <c r="C33" s="168">
        <v>0</v>
      </c>
      <c r="D33" s="187">
        <v>50</v>
      </c>
      <c r="E33" s="158">
        <f>E12/D33*C33</f>
        <v>0</v>
      </c>
      <c r="F33" s="158">
        <f>F12/D33*C33</f>
        <v>0</v>
      </c>
      <c r="G33" s="158">
        <f>G12/D33*C33</f>
        <v>0</v>
      </c>
      <c r="H33" s="158">
        <f>H12/D33*C33</f>
        <v>0</v>
      </c>
      <c r="I33" s="159">
        <v>0</v>
      </c>
      <c r="J33" s="160">
        <v>0</v>
      </c>
      <c r="K33" s="161">
        <v>0</v>
      </c>
      <c r="L33" s="177">
        <v>0</v>
      </c>
      <c r="M33" s="194">
        <v>0</v>
      </c>
      <c r="N33" s="162">
        <v>0</v>
      </c>
      <c r="O33" s="163">
        <v>0</v>
      </c>
      <c r="P33" s="164">
        <f t="shared" si="9"/>
        <v>0</v>
      </c>
      <c r="Q33" s="164">
        <f t="shared" si="5"/>
        <v>0</v>
      </c>
      <c r="R33" s="164">
        <f t="shared" si="6"/>
        <v>0</v>
      </c>
      <c r="S33" s="164">
        <f t="shared" si="7"/>
        <v>0</v>
      </c>
      <c r="T33" s="165" t="s">
        <v>523</v>
      </c>
      <c r="U33" s="442" t="str">
        <f>Inventory!D25</f>
        <v>CULTURE</v>
      </c>
      <c r="V33" s="166">
        <v>144</v>
      </c>
      <c r="W33" s="166">
        <v>216</v>
      </c>
      <c r="X33" s="166">
        <v>288</v>
      </c>
      <c r="Y33" s="166">
        <v>216</v>
      </c>
      <c r="Z33" s="166">
        <v>144</v>
      </c>
      <c r="AA33" s="166">
        <v>72</v>
      </c>
      <c r="AB33" s="167">
        <f t="shared" si="8"/>
        <v>1080</v>
      </c>
      <c r="AC33" s="514">
        <v>45868</v>
      </c>
      <c r="AD33" s="190"/>
      <c r="AE33" s="190"/>
      <c r="AF33" s="127"/>
      <c r="AG33" s="147"/>
      <c r="AH33" s="124"/>
      <c r="AI33" s="124"/>
      <c r="AJ33" s="124"/>
      <c r="AK33" s="171">
        <f>SUM(AK6:AK32)</f>
        <v>47399</v>
      </c>
      <c r="AL33" s="171">
        <f>SUM(AL6:AL32)</f>
        <v>43663</v>
      </c>
      <c r="AM33" s="171">
        <f>SUM(AM6:AM32)</f>
        <v>45985</v>
      </c>
      <c r="AN33" s="126"/>
      <c r="AO33" s="179">
        <f>AP33/AM33</f>
        <v>31.521583124932043</v>
      </c>
      <c r="AP33" s="179">
        <f>SUM(AP6:AP32)</f>
        <v>1449520</v>
      </c>
    </row>
    <row r="34" spans="1:42" ht="20.25" customHeight="1" x14ac:dyDescent="0.25">
      <c r="A34" s="156">
        <f>Inventory!B26</f>
        <v>0</v>
      </c>
      <c r="B34" s="156">
        <f>Inventory!C26</f>
        <v>0</v>
      </c>
      <c r="C34" s="168">
        <v>0</v>
      </c>
      <c r="D34" s="187">
        <v>1</v>
      </c>
      <c r="E34" s="158">
        <f>E12/D34*C34</f>
        <v>0</v>
      </c>
      <c r="F34" s="158">
        <f>F12/D34*C34</f>
        <v>0</v>
      </c>
      <c r="G34" s="158">
        <f>G12/D34*C34</f>
        <v>0</v>
      </c>
      <c r="H34" s="158">
        <f>H12/D34*C34</f>
        <v>0</v>
      </c>
      <c r="I34" s="159">
        <v>0</v>
      </c>
      <c r="J34" s="160">
        <v>0</v>
      </c>
      <c r="K34" s="161">
        <v>0</v>
      </c>
      <c r="L34" s="177">
        <v>0</v>
      </c>
      <c r="M34" s="194">
        <v>0</v>
      </c>
      <c r="N34" s="162">
        <v>0</v>
      </c>
      <c r="O34" s="163">
        <v>0</v>
      </c>
      <c r="P34" s="164">
        <f t="shared" si="9"/>
        <v>0</v>
      </c>
      <c r="Q34" s="164">
        <f t="shared" si="5"/>
        <v>0</v>
      </c>
      <c r="R34" s="164">
        <f t="shared" si="6"/>
        <v>0</v>
      </c>
      <c r="S34" s="164">
        <f t="shared" si="7"/>
        <v>0</v>
      </c>
      <c r="T34" s="165"/>
      <c r="U34" s="442">
        <f>Inventory!D26</f>
        <v>0</v>
      </c>
      <c r="V34" s="166"/>
      <c r="W34" s="166"/>
      <c r="X34" s="166"/>
      <c r="Y34" s="166"/>
      <c r="Z34" s="166"/>
      <c r="AA34" s="166"/>
      <c r="AB34" s="167">
        <f t="shared" si="8"/>
        <v>0</v>
      </c>
      <c r="AC34" s="166"/>
      <c r="AD34" s="190"/>
      <c r="AE34" s="190"/>
      <c r="AF34" s="127"/>
      <c r="AG34" s="147"/>
      <c r="AH34" s="124"/>
      <c r="AI34" s="124"/>
      <c r="AJ34" s="124"/>
      <c r="AK34" s="124"/>
      <c r="AL34" s="448">
        <f>AL33/AK33</f>
        <v>0.92117977172514187</v>
      </c>
      <c r="AM34" s="449">
        <f>AM33/AK33</f>
        <v>0.97016814700732079</v>
      </c>
      <c r="AN34" s="124"/>
      <c r="AO34" s="154"/>
      <c r="AP34" s="155"/>
    </row>
    <row r="35" spans="1:42" ht="20.25" customHeight="1" x14ac:dyDescent="0.25">
      <c r="A35" s="156">
        <f>Inventory!B27</f>
        <v>0</v>
      </c>
      <c r="B35" s="156">
        <f>Inventory!C27</f>
        <v>0</v>
      </c>
      <c r="C35" s="168">
        <v>0</v>
      </c>
      <c r="D35" s="187">
        <v>1</v>
      </c>
      <c r="E35" s="158">
        <f>E12/D35*C35</f>
        <v>0</v>
      </c>
      <c r="F35" s="158">
        <f>F12/D35*C35</f>
        <v>0</v>
      </c>
      <c r="G35" s="158">
        <f>G12/D35*C35</f>
        <v>0</v>
      </c>
      <c r="H35" s="158">
        <f>H12/D35*C35</f>
        <v>0</v>
      </c>
      <c r="I35" s="159">
        <v>0</v>
      </c>
      <c r="J35" s="160">
        <v>0</v>
      </c>
      <c r="K35" s="161">
        <v>0</v>
      </c>
      <c r="L35" s="177">
        <v>0</v>
      </c>
      <c r="M35" s="194">
        <v>0</v>
      </c>
      <c r="N35" s="162">
        <v>0</v>
      </c>
      <c r="O35" s="163">
        <v>0</v>
      </c>
      <c r="P35" s="164">
        <f t="shared" si="9"/>
        <v>0</v>
      </c>
      <c r="Q35" s="164">
        <f t="shared" si="5"/>
        <v>0</v>
      </c>
      <c r="R35" s="164">
        <f t="shared" si="6"/>
        <v>0</v>
      </c>
      <c r="S35" s="164">
        <f t="shared" si="7"/>
        <v>0</v>
      </c>
      <c r="T35" s="165"/>
      <c r="U35" s="442">
        <f>Inventory!D27</f>
        <v>0</v>
      </c>
      <c r="V35" s="166"/>
      <c r="W35" s="166"/>
      <c r="X35" s="166"/>
      <c r="Y35" s="166"/>
      <c r="Z35" s="166"/>
      <c r="AA35" s="166"/>
      <c r="AB35" s="167">
        <f t="shared" si="8"/>
        <v>0</v>
      </c>
      <c r="AC35" s="166"/>
      <c r="AD35" s="190"/>
      <c r="AE35" s="190"/>
      <c r="AF35" s="127"/>
      <c r="AG35" s="147"/>
      <c r="AH35" s="124"/>
      <c r="AI35" s="124"/>
      <c r="AJ35" s="124"/>
      <c r="AK35" s="124"/>
      <c r="AL35" s="124"/>
      <c r="AM35" s="124"/>
      <c r="AN35" s="124"/>
      <c r="AO35" s="154"/>
      <c r="AP35" s="155"/>
    </row>
    <row r="36" spans="1:42" ht="20.25" customHeight="1" x14ac:dyDescent="0.25">
      <c r="A36" s="156" t="str">
        <f>Inventory!B28</f>
        <v>GHOSNS103665BK</v>
      </c>
      <c r="B36" s="156" t="str">
        <f>Inventory!C28</f>
        <v>HAT SATANIC PANIC</v>
      </c>
      <c r="C36" s="168">
        <v>0.01</v>
      </c>
      <c r="D36" s="187">
        <v>35</v>
      </c>
      <c r="E36" s="158">
        <f>E12/D36*C36</f>
        <v>394.15714285714284</v>
      </c>
      <c r="F36" s="169">
        <f>F12/D36*C36</f>
        <v>420.43428571428575</v>
      </c>
      <c r="G36" s="158">
        <f>G12/D36*C36</f>
        <v>446.71142857142854</v>
      </c>
      <c r="H36" s="158">
        <f>H12/D36*C36</f>
        <v>472.98857142857145</v>
      </c>
      <c r="I36" s="159">
        <v>1082</v>
      </c>
      <c r="J36" s="160">
        <v>0</v>
      </c>
      <c r="K36" s="161">
        <v>0</v>
      </c>
      <c r="L36" s="177">
        <v>0</v>
      </c>
      <c r="M36" s="194">
        <v>0</v>
      </c>
      <c r="N36" s="162">
        <v>0</v>
      </c>
      <c r="O36" s="163">
        <v>0</v>
      </c>
      <c r="P36" s="164">
        <f t="shared" si="9"/>
        <v>687.84285714285716</v>
      </c>
      <c r="Q36" s="164">
        <f t="shared" si="5"/>
        <v>661.56571428571419</v>
      </c>
      <c r="R36" s="164">
        <f t="shared" si="6"/>
        <v>635.28857142857146</v>
      </c>
      <c r="S36" s="164">
        <f t="shared" si="7"/>
        <v>609.0114285714285</v>
      </c>
      <c r="T36" s="165"/>
      <c r="U36" s="442" t="str">
        <f>Inventory!D28</f>
        <v>WELLSUCCEED</v>
      </c>
      <c r="V36" s="166"/>
      <c r="W36" s="166"/>
      <c r="X36" s="166"/>
      <c r="Y36" s="166"/>
      <c r="Z36" s="166"/>
      <c r="AA36" s="166"/>
      <c r="AB36" s="167">
        <f t="shared" si="8"/>
        <v>0</v>
      </c>
      <c r="AC36" s="166"/>
      <c r="AD36" s="190"/>
      <c r="AE36" s="190"/>
      <c r="AF36" s="127"/>
      <c r="AG36" s="147"/>
      <c r="AH36" s="124"/>
      <c r="AI36" s="124"/>
      <c r="AJ36" s="124"/>
      <c r="AK36" s="124"/>
      <c r="AL36" s="124"/>
      <c r="AM36" s="124"/>
      <c r="AN36" s="124"/>
      <c r="AO36" s="154"/>
      <c r="AP36" s="155"/>
    </row>
    <row r="37" spans="1:42" ht="20.25" customHeight="1" x14ac:dyDescent="0.25">
      <c r="A37" s="156" t="str">
        <f>Inventory!B29</f>
        <v>GHOSNS903309GR</v>
      </c>
      <c r="B37" s="156" t="str">
        <f>Inventory!C29</f>
        <v>MASK BURNT GHOUL</v>
      </c>
      <c r="C37" s="168">
        <v>0.02</v>
      </c>
      <c r="D37" s="187">
        <v>40</v>
      </c>
      <c r="E37" s="158">
        <f>E12/D37*C37</f>
        <v>689.77499999999998</v>
      </c>
      <c r="F37" s="158">
        <f>F12/D37*C37</f>
        <v>735.76</v>
      </c>
      <c r="G37" s="158">
        <f>G12/D37*C37</f>
        <v>781.745</v>
      </c>
      <c r="H37" s="158">
        <f>H12/D37*C37</f>
        <v>827.73</v>
      </c>
      <c r="I37" s="159">
        <v>3930</v>
      </c>
      <c r="J37" s="160">
        <v>0</v>
      </c>
      <c r="K37" s="161">
        <v>0</v>
      </c>
      <c r="L37" s="177">
        <v>0</v>
      </c>
      <c r="M37" s="194">
        <v>0</v>
      </c>
      <c r="N37" s="162">
        <v>0</v>
      </c>
      <c r="O37" s="163">
        <v>0</v>
      </c>
      <c r="P37" s="164">
        <f t="shared" si="9"/>
        <v>3240.2249999999999</v>
      </c>
      <c r="Q37" s="164">
        <f t="shared" si="5"/>
        <v>3194.24</v>
      </c>
      <c r="R37" s="164">
        <f t="shared" si="6"/>
        <v>3148.2550000000001</v>
      </c>
      <c r="S37" s="164">
        <f t="shared" si="7"/>
        <v>3102.27</v>
      </c>
      <c r="T37" s="165" t="s">
        <v>378</v>
      </c>
      <c r="U37" s="442" t="str">
        <f>Inventory!D29</f>
        <v>FARSTAR</v>
      </c>
      <c r="V37" s="166"/>
      <c r="W37" s="166"/>
      <c r="X37" s="166"/>
      <c r="Y37" s="166"/>
      <c r="Z37" s="166"/>
      <c r="AA37" s="166"/>
      <c r="AB37" s="167">
        <v>0</v>
      </c>
      <c r="AC37" s="514"/>
      <c r="AD37" s="190"/>
      <c r="AE37" s="190"/>
      <c r="AF37" s="127"/>
      <c r="AG37" s="147"/>
      <c r="AH37" s="124"/>
      <c r="AI37" s="124"/>
      <c r="AJ37" s="124"/>
      <c r="AK37" s="124"/>
      <c r="AL37" s="124"/>
      <c r="AM37" s="124"/>
      <c r="AN37" s="124"/>
      <c r="AO37" s="154"/>
      <c r="AP37" s="155"/>
    </row>
    <row r="38" spans="1:42" ht="20.25" customHeight="1" x14ac:dyDescent="0.25">
      <c r="A38" s="156" t="str">
        <f>Inventory!B30</f>
        <v>GHOSNS903279OT</v>
      </c>
      <c r="B38" s="156" t="str">
        <f>Inventory!C30</f>
        <v>PLUSHIE FRATER IMPERATOR</v>
      </c>
      <c r="C38" s="168">
        <v>7.0000000000000007E-2</v>
      </c>
      <c r="D38" s="187">
        <v>50</v>
      </c>
      <c r="E38" s="158">
        <f>E12/D38*C38</f>
        <v>1931.3700000000001</v>
      </c>
      <c r="F38" s="158">
        <f>F12/D38*C38</f>
        <v>2060.1280000000002</v>
      </c>
      <c r="G38" s="158">
        <f>G12/D38*C38</f>
        <v>2188.886</v>
      </c>
      <c r="H38" s="158">
        <f>H12/D38*C38</f>
        <v>2317.6440000000002</v>
      </c>
      <c r="I38" s="159">
        <v>3733</v>
      </c>
      <c r="J38" s="160">
        <v>0</v>
      </c>
      <c r="K38" s="161">
        <v>0</v>
      </c>
      <c r="L38" s="177">
        <v>0</v>
      </c>
      <c r="M38" s="194">
        <v>0</v>
      </c>
      <c r="N38" s="162">
        <v>11880</v>
      </c>
      <c r="O38" s="163">
        <v>0</v>
      </c>
      <c r="P38" s="164">
        <f t="shared" si="9"/>
        <v>13681.63</v>
      </c>
      <c r="Q38" s="164">
        <f t="shared" si="5"/>
        <v>13552.871999999999</v>
      </c>
      <c r="R38" s="164">
        <f t="shared" si="6"/>
        <v>13424.114</v>
      </c>
      <c r="S38" s="164">
        <f t="shared" si="7"/>
        <v>13295.356</v>
      </c>
      <c r="T38" s="165" t="s">
        <v>378</v>
      </c>
      <c r="U38" s="442" t="str">
        <f>Inventory!D30</f>
        <v>FARSTAR</v>
      </c>
      <c r="V38" s="166"/>
      <c r="W38" s="166"/>
      <c r="X38" s="166"/>
      <c r="Y38" s="166"/>
      <c r="Z38" s="166"/>
      <c r="AA38" s="166"/>
      <c r="AB38" s="167">
        <v>0</v>
      </c>
      <c r="AC38" s="166"/>
      <c r="AD38" s="190"/>
      <c r="AE38" s="190"/>
      <c r="AF38" s="127"/>
    </row>
    <row r="39" spans="1:42" ht="20.25" customHeight="1" x14ac:dyDescent="0.25">
      <c r="A39" s="156" t="str">
        <f>Inventory!B31</f>
        <v>GHOSRX103259OT</v>
      </c>
      <c r="B39" s="156" t="str">
        <f>Inventory!C31</f>
        <v>CLEAR SLING BAG-SILVER LOGO</v>
      </c>
      <c r="C39" s="168">
        <v>0.01</v>
      </c>
      <c r="D39" s="187">
        <v>40</v>
      </c>
      <c r="E39" s="158">
        <f>E12/D39*C39</f>
        <v>344.88749999999999</v>
      </c>
      <c r="F39" s="158">
        <f>F12/D39*C39</f>
        <v>367.88</v>
      </c>
      <c r="G39" s="158">
        <f>G12/D39*C39</f>
        <v>390.8725</v>
      </c>
      <c r="H39" s="158">
        <f>H12/D39*C39</f>
        <v>413.86500000000001</v>
      </c>
      <c r="I39" s="159">
        <v>940</v>
      </c>
      <c r="J39" s="160">
        <v>0</v>
      </c>
      <c r="K39" s="161">
        <v>0</v>
      </c>
      <c r="L39" s="177">
        <v>0</v>
      </c>
      <c r="M39" s="194">
        <v>0</v>
      </c>
      <c r="N39" s="162">
        <v>0</v>
      </c>
      <c r="O39" s="163">
        <v>0</v>
      </c>
      <c r="P39" s="164">
        <f t="shared" si="9"/>
        <v>595.11249999999995</v>
      </c>
      <c r="Q39" s="164">
        <f t="shared" si="5"/>
        <v>572.12</v>
      </c>
      <c r="R39" s="164">
        <f t="shared" si="6"/>
        <v>549.12750000000005</v>
      </c>
      <c r="S39" s="164">
        <f t="shared" si="7"/>
        <v>526.13499999999999</v>
      </c>
      <c r="T39" s="165" t="s">
        <v>378</v>
      </c>
      <c r="U39" s="442" t="str">
        <f>Inventory!D31</f>
        <v>FARSTAR</v>
      </c>
      <c r="V39" s="166"/>
      <c r="W39" s="166"/>
      <c r="X39" s="166"/>
      <c r="Y39" s="166"/>
      <c r="Z39" s="166"/>
      <c r="AA39" s="166"/>
      <c r="AB39" s="167">
        <v>0</v>
      </c>
      <c r="AC39" s="514"/>
      <c r="AD39" s="190"/>
      <c r="AE39" s="190"/>
      <c r="AF39" s="127"/>
    </row>
    <row r="40" spans="1:42" ht="20.25" customHeight="1" x14ac:dyDescent="0.25">
      <c r="A40" s="156" t="str">
        <f>Inventory!B32</f>
        <v xml:space="preserve"> GHOSRX103241BK</v>
      </c>
      <c r="B40" s="156" t="str">
        <f>Inventory!C32</f>
        <v>CHOKER PAPA V</v>
      </c>
      <c r="C40" s="168">
        <v>1.2500000000000001E-2</v>
      </c>
      <c r="D40" s="187">
        <v>30</v>
      </c>
      <c r="E40" s="158">
        <f>E12/D40*C40</f>
        <v>574.8125</v>
      </c>
      <c r="F40" s="158">
        <f>F12/D40*C40</f>
        <v>613.13333333333333</v>
      </c>
      <c r="G40" s="158">
        <f>G12/D40*C40</f>
        <v>651.45416666666677</v>
      </c>
      <c r="H40" s="158">
        <f>H12/D40*C40</f>
        <v>689.77500000000009</v>
      </c>
      <c r="I40" s="159">
        <v>3783</v>
      </c>
      <c r="J40" s="160">
        <v>0</v>
      </c>
      <c r="K40" s="161">
        <v>0</v>
      </c>
      <c r="L40" s="177">
        <v>0</v>
      </c>
      <c r="M40" s="194">
        <v>0</v>
      </c>
      <c r="N40" s="162">
        <v>0</v>
      </c>
      <c r="O40" s="163">
        <v>0</v>
      </c>
      <c r="P40" s="164">
        <f t="shared" si="9"/>
        <v>3208.1875</v>
      </c>
      <c r="Q40" s="164">
        <f t="shared" si="5"/>
        <v>3169.8666666666668</v>
      </c>
      <c r="R40" s="164">
        <f t="shared" si="6"/>
        <v>3131.5458333333331</v>
      </c>
      <c r="S40" s="164">
        <f t="shared" si="7"/>
        <v>3093.2249999999999</v>
      </c>
      <c r="T40" s="165" t="s">
        <v>378</v>
      </c>
      <c r="U40" s="442" t="str">
        <f>Inventory!D32</f>
        <v>FARSTAR</v>
      </c>
      <c r="V40" s="166"/>
      <c r="W40" s="166"/>
      <c r="X40" s="166"/>
      <c r="Y40" s="166"/>
      <c r="Z40" s="166"/>
      <c r="AA40" s="166"/>
      <c r="AB40" s="167">
        <v>0</v>
      </c>
      <c r="AC40" s="514"/>
      <c r="AD40" s="190"/>
      <c r="AE40" s="190"/>
      <c r="AF40" s="127"/>
    </row>
    <row r="41" spans="1:42" ht="20.25" customHeight="1" x14ac:dyDescent="0.25">
      <c r="A41" s="156" t="str">
        <f>Inventory!B33</f>
        <v>GHOSRX203254GR</v>
      </c>
      <c r="B41" s="156" t="str">
        <f>Inventory!C33</f>
        <v>KEYCHAIN SKELETON GRUCIFIX</v>
      </c>
      <c r="C41" s="168">
        <v>0.02</v>
      </c>
      <c r="D41" s="187">
        <v>15</v>
      </c>
      <c r="E41" s="158">
        <f>E12/D41*C41</f>
        <v>1839.4</v>
      </c>
      <c r="F41" s="158">
        <f>F12/D41*C41</f>
        <v>1962.0266666666666</v>
      </c>
      <c r="G41" s="158">
        <f>G12/D41*C41</f>
        <v>2084.6533333333336</v>
      </c>
      <c r="H41" s="158">
        <f>H12/D41*C41</f>
        <v>2207.2800000000002</v>
      </c>
      <c r="I41" s="159">
        <v>10188</v>
      </c>
      <c r="J41" s="160">
        <v>0</v>
      </c>
      <c r="K41" s="161">
        <v>0</v>
      </c>
      <c r="L41" s="177">
        <v>0</v>
      </c>
      <c r="M41" s="194">
        <v>0</v>
      </c>
      <c r="N41" s="162">
        <v>0</v>
      </c>
      <c r="O41" s="163">
        <v>0</v>
      </c>
      <c r="P41" s="164">
        <f t="shared" si="9"/>
        <v>8348.6</v>
      </c>
      <c r="Q41" s="164">
        <f t="shared" si="5"/>
        <v>8225.9733333333334</v>
      </c>
      <c r="R41" s="164">
        <f t="shared" si="6"/>
        <v>8103.3466666666664</v>
      </c>
      <c r="S41" s="164">
        <f t="shared" si="7"/>
        <v>7980.7199999999993</v>
      </c>
      <c r="T41" s="165" t="s">
        <v>378</v>
      </c>
      <c r="U41" s="442" t="str">
        <f>Inventory!D33</f>
        <v>FARSTAR</v>
      </c>
      <c r="V41" s="166"/>
      <c r="W41" s="166"/>
      <c r="X41" s="166"/>
      <c r="Y41" s="166"/>
      <c r="Z41" s="166"/>
      <c r="AA41" s="166"/>
      <c r="AB41" s="167">
        <v>0</v>
      </c>
      <c r="AC41" s="514"/>
      <c r="AD41" s="190"/>
      <c r="AE41" s="190"/>
      <c r="AF41" s="127"/>
    </row>
    <row r="42" spans="1:42" ht="20.25" customHeight="1" x14ac:dyDescent="0.25">
      <c r="A42" s="156" t="str">
        <f>Inventory!B34</f>
        <v>GHOSRX903403OT</v>
      </c>
      <c r="B42" s="156" t="str">
        <f>Inventory!C34</f>
        <v>PATCH SET OF 3</v>
      </c>
      <c r="C42" s="168">
        <v>1.4999999999999999E-2</v>
      </c>
      <c r="D42" s="187">
        <v>20</v>
      </c>
      <c r="E42" s="158">
        <f>E12/D42*C42</f>
        <v>1034.6624999999999</v>
      </c>
      <c r="F42" s="158">
        <f>F12/D42*C42</f>
        <v>1103.6399999999999</v>
      </c>
      <c r="G42" s="158">
        <f>G12/D42*C42</f>
        <v>1172.6175000000001</v>
      </c>
      <c r="H42" s="158">
        <f>H12/D42*C42</f>
        <v>1241.595</v>
      </c>
      <c r="I42" s="159">
        <v>6716</v>
      </c>
      <c r="J42" s="160">
        <v>0</v>
      </c>
      <c r="K42" s="161">
        <v>0</v>
      </c>
      <c r="L42" s="177">
        <v>0</v>
      </c>
      <c r="M42" s="194">
        <v>0</v>
      </c>
      <c r="N42" s="162">
        <v>0</v>
      </c>
      <c r="O42" s="163">
        <v>0</v>
      </c>
      <c r="P42" s="164">
        <f t="shared" si="9"/>
        <v>5681.3374999999996</v>
      </c>
      <c r="Q42" s="164">
        <f t="shared" si="5"/>
        <v>5612.3600000000006</v>
      </c>
      <c r="R42" s="164">
        <f t="shared" si="6"/>
        <v>5543.3824999999997</v>
      </c>
      <c r="S42" s="164">
        <f t="shared" si="7"/>
        <v>5474.4049999999997</v>
      </c>
      <c r="T42" s="165" t="s">
        <v>378</v>
      </c>
      <c r="U42" s="442" t="str">
        <f>Inventory!D34</f>
        <v>WELLSUCCEED</v>
      </c>
      <c r="V42" s="166"/>
      <c r="W42" s="166"/>
      <c r="X42" s="166"/>
      <c r="Y42" s="166"/>
      <c r="Z42" s="166"/>
      <c r="AA42" s="166"/>
      <c r="AB42" s="167">
        <v>0</v>
      </c>
      <c r="AC42" s="514"/>
      <c r="AD42" s="190"/>
      <c r="AE42" s="190"/>
      <c r="AF42" s="127"/>
    </row>
    <row r="43" spans="1:42" ht="20.25" customHeight="1" x14ac:dyDescent="0.25">
      <c r="A43" s="156" t="str">
        <f>Inventory!B35</f>
        <v>GHOSNS103814BK</v>
      </c>
      <c r="B43" s="156" t="str">
        <f>Inventory!C35</f>
        <v xml:space="preserve">TOUR PROGRAM </v>
      </c>
      <c r="C43" s="157">
        <v>0</v>
      </c>
      <c r="D43" s="187">
        <v>1</v>
      </c>
      <c r="E43" s="158">
        <f>E12/D43*C43</f>
        <v>0</v>
      </c>
      <c r="F43" s="158">
        <f>F12/D43*C43</f>
        <v>0</v>
      </c>
      <c r="G43" s="158">
        <f>G12/D43*C43</f>
        <v>0</v>
      </c>
      <c r="H43" s="158">
        <f>H12/D43*C43</f>
        <v>0</v>
      </c>
      <c r="I43" s="159">
        <v>0</v>
      </c>
      <c r="J43" s="160">
        <v>0</v>
      </c>
      <c r="K43" s="161">
        <v>0</v>
      </c>
      <c r="L43" s="177">
        <v>0</v>
      </c>
      <c r="M43" s="194">
        <v>0</v>
      </c>
      <c r="N43" s="162">
        <v>0</v>
      </c>
      <c r="O43" s="163">
        <v>0</v>
      </c>
      <c r="P43" s="164">
        <f t="shared" si="9"/>
        <v>0</v>
      </c>
      <c r="Q43" s="164">
        <f t="shared" si="5"/>
        <v>0</v>
      </c>
      <c r="R43" s="164">
        <f t="shared" si="6"/>
        <v>0</v>
      </c>
      <c r="S43" s="164">
        <f t="shared" si="7"/>
        <v>0</v>
      </c>
      <c r="T43" s="170"/>
      <c r="U43" s="442" t="str">
        <f>Inventory!D35</f>
        <v>VANDALAY</v>
      </c>
      <c r="V43" s="166"/>
      <c r="W43" s="166"/>
      <c r="X43" s="166"/>
      <c r="Y43" s="166"/>
      <c r="Z43" s="166"/>
      <c r="AA43" s="166"/>
      <c r="AB43" s="167">
        <f t="shared" si="8"/>
        <v>0</v>
      </c>
      <c r="AC43" s="166"/>
      <c r="AD43" s="190"/>
      <c r="AE43" s="190"/>
      <c r="AF43" s="127"/>
    </row>
    <row r="44" spans="1:42" ht="20.25" customHeight="1" x14ac:dyDescent="0.25">
      <c r="A44" s="156" t="str">
        <f>Inventory!B36</f>
        <v>GHOSRX903408OT</v>
      </c>
      <c r="B44" s="156" t="str">
        <f>Inventory!C36</f>
        <v>LP SKELETA POLTERGEIST</v>
      </c>
      <c r="C44" s="168">
        <v>5.0000000000000001E-3</v>
      </c>
      <c r="D44" s="187">
        <v>40</v>
      </c>
      <c r="E44" s="158">
        <f>E12/D44*C44</f>
        <v>172.44374999999999</v>
      </c>
      <c r="F44" s="158">
        <f>F12/D44*C44</f>
        <v>183.94</v>
      </c>
      <c r="G44" s="158">
        <f>G12/D44*C44</f>
        <v>195.43625</v>
      </c>
      <c r="H44" s="158">
        <f>H12/D44*C44</f>
        <v>206.9325</v>
      </c>
      <c r="I44" s="159">
        <v>0</v>
      </c>
      <c r="J44" s="160">
        <v>0</v>
      </c>
      <c r="K44" s="161">
        <v>0</v>
      </c>
      <c r="L44" s="177">
        <v>0</v>
      </c>
      <c r="M44" s="194">
        <v>0</v>
      </c>
      <c r="N44" s="162">
        <v>0</v>
      </c>
      <c r="O44" s="163">
        <v>0</v>
      </c>
      <c r="P44" s="164">
        <f t="shared" si="9"/>
        <v>-172.44374999999999</v>
      </c>
      <c r="Q44" s="164">
        <f t="shared" si="5"/>
        <v>-183.94</v>
      </c>
      <c r="R44" s="164">
        <f t="shared" si="6"/>
        <v>-195.43625</v>
      </c>
      <c r="S44" s="164">
        <f t="shared" si="7"/>
        <v>-206.9325</v>
      </c>
      <c r="T44" s="170"/>
      <c r="U44" s="442" t="str">
        <f>Inventory!D36</f>
        <v>CONCORD</v>
      </c>
      <c r="V44" s="166"/>
      <c r="W44" s="166"/>
      <c r="X44" s="166"/>
      <c r="Y44" s="166"/>
      <c r="Z44" s="166"/>
      <c r="AA44" s="166"/>
      <c r="AB44" s="167">
        <f t="shared" si="8"/>
        <v>0</v>
      </c>
      <c r="AC44" s="166"/>
      <c r="AD44" s="190"/>
      <c r="AE44" s="190"/>
      <c r="AF44" s="127"/>
    </row>
    <row r="45" spans="1:42" ht="20.25" customHeight="1" x14ac:dyDescent="0.25">
      <c r="A45" s="515" t="str">
        <f>Inventory!B37</f>
        <v>GHOSNS203369OT</v>
      </c>
      <c r="B45" s="515" t="str">
        <f>Inventory!C37</f>
        <v>FOILED COMIC BOOK SISTER IMPERATOR # 1</v>
      </c>
      <c r="C45" s="516">
        <v>5.0000000000000001E-3</v>
      </c>
      <c r="D45" s="187">
        <v>30</v>
      </c>
      <c r="E45" s="158">
        <f>E12/D45*C45</f>
        <v>229.92500000000001</v>
      </c>
      <c r="F45" s="158">
        <f>F12/D45*C45</f>
        <v>245.25333333333333</v>
      </c>
      <c r="G45" s="158">
        <f>G12/D45*C45</f>
        <v>260.58166666666671</v>
      </c>
      <c r="H45" s="158">
        <f>H12/D45*C45</f>
        <v>275.91000000000003</v>
      </c>
      <c r="I45" s="159">
        <v>0</v>
      </c>
      <c r="J45" s="160">
        <v>0</v>
      </c>
      <c r="K45" s="161">
        <v>0</v>
      </c>
      <c r="L45" s="177">
        <v>0</v>
      </c>
      <c r="M45" s="194">
        <v>0</v>
      </c>
      <c r="N45" s="162">
        <v>0</v>
      </c>
      <c r="O45" s="163">
        <v>0</v>
      </c>
      <c r="P45" s="164">
        <f t="shared" si="9"/>
        <v>-229.92500000000001</v>
      </c>
      <c r="Q45" s="164">
        <f t="shared" si="5"/>
        <v>-245.25333333333333</v>
      </c>
      <c r="R45" s="164">
        <f t="shared" si="6"/>
        <v>-260.58166666666671</v>
      </c>
      <c r="S45" s="164">
        <f t="shared" si="7"/>
        <v>-275.91000000000003</v>
      </c>
      <c r="T45" s="165" t="s">
        <v>422</v>
      </c>
      <c r="U45" s="442" t="str">
        <f>Inventory!D37</f>
        <v>DARK HORSE COMICS</v>
      </c>
      <c r="V45" s="166"/>
      <c r="W45" s="166"/>
      <c r="X45" s="166"/>
      <c r="Y45" s="166"/>
      <c r="Z45" s="166"/>
      <c r="AA45" s="166"/>
      <c r="AB45" s="167">
        <f t="shared" si="8"/>
        <v>0</v>
      </c>
      <c r="AC45" s="166"/>
      <c r="AD45" s="190"/>
      <c r="AE45" s="190"/>
      <c r="AF45" s="127"/>
    </row>
    <row r="46" spans="1:42" ht="20.25" customHeight="1" x14ac:dyDescent="0.25">
      <c r="A46" s="156" t="str">
        <f>Inventory!B38</f>
        <v>GHOSNS203533OT</v>
      </c>
      <c r="B46" s="156" t="str">
        <f>Inventory!C38</f>
        <v>COMIC BOOK SISTER IMPERATOR #2</v>
      </c>
      <c r="C46" s="168">
        <v>2.5000000000000001E-3</v>
      </c>
      <c r="D46" s="187">
        <v>15</v>
      </c>
      <c r="E46" s="158">
        <f>E12/D46*C46</f>
        <v>229.92500000000001</v>
      </c>
      <c r="F46" s="158">
        <f>F12/D46*C46</f>
        <v>245.25333333333333</v>
      </c>
      <c r="G46" s="158">
        <f>G12/D46*C46</f>
        <v>260.58166666666671</v>
      </c>
      <c r="H46" s="158">
        <f>H12/D46*C46</f>
        <v>275.91000000000003</v>
      </c>
      <c r="I46" s="159">
        <v>0</v>
      </c>
      <c r="J46" s="160">
        <v>0</v>
      </c>
      <c r="K46" s="161">
        <v>0</v>
      </c>
      <c r="L46" s="177">
        <v>0</v>
      </c>
      <c r="M46" s="194">
        <v>0</v>
      </c>
      <c r="N46" s="162">
        <v>0</v>
      </c>
      <c r="O46" s="163">
        <v>0</v>
      </c>
      <c r="P46" s="164">
        <f t="shared" si="9"/>
        <v>-229.92500000000001</v>
      </c>
      <c r="Q46" s="164">
        <f t="shared" si="5"/>
        <v>-245.25333333333333</v>
      </c>
      <c r="R46" s="164">
        <f t="shared" si="6"/>
        <v>-260.58166666666671</v>
      </c>
      <c r="S46" s="164">
        <f t="shared" si="7"/>
        <v>-275.91000000000003</v>
      </c>
      <c r="T46" s="165"/>
      <c r="U46" s="442" t="str">
        <f>Inventory!D38</f>
        <v>DARK HORSE COMICS</v>
      </c>
      <c r="V46" s="166"/>
      <c r="W46" s="166"/>
      <c r="X46" s="166"/>
      <c r="Y46" s="166"/>
      <c r="Z46" s="166"/>
      <c r="AA46" s="166"/>
      <c r="AB46" s="167">
        <f t="shared" si="8"/>
        <v>0</v>
      </c>
      <c r="AC46" s="166"/>
      <c r="AD46" s="190"/>
      <c r="AE46" s="190"/>
      <c r="AF46" s="127"/>
    </row>
    <row r="47" spans="1:42" ht="20.25" customHeight="1" x14ac:dyDescent="0.25">
      <c r="A47" s="156" t="str">
        <f>Inventory!B39</f>
        <v>GHOSNS203534OT</v>
      </c>
      <c r="B47" s="156" t="str">
        <f>Inventory!C39</f>
        <v>COMIC BOOK SISTER IMPERATOR #3</v>
      </c>
      <c r="C47" s="168">
        <v>2.5000000000000001E-3</v>
      </c>
      <c r="D47" s="187">
        <v>15</v>
      </c>
      <c r="E47" s="158">
        <f>E12/D47*C47</f>
        <v>229.92500000000001</v>
      </c>
      <c r="F47" s="158">
        <f>F12/D47*C47</f>
        <v>245.25333333333333</v>
      </c>
      <c r="G47" s="158">
        <f>G12/D47*C47</f>
        <v>260.58166666666671</v>
      </c>
      <c r="H47" s="158">
        <f>H12/D47*C47</f>
        <v>275.91000000000003</v>
      </c>
      <c r="I47" s="159">
        <v>0</v>
      </c>
      <c r="J47" s="160">
        <v>0</v>
      </c>
      <c r="K47" s="161">
        <v>0</v>
      </c>
      <c r="L47" s="177">
        <v>0</v>
      </c>
      <c r="M47" s="194">
        <v>0</v>
      </c>
      <c r="N47" s="162">
        <v>0</v>
      </c>
      <c r="O47" s="163">
        <v>0</v>
      </c>
      <c r="P47" s="164">
        <f t="shared" si="9"/>
        <v>-229.92500000000001</v>
      </c>
      <c r="Q47" s="164">
        <f t="shared" si="5"/>
        <v>-245.25333333333333</v>
      </c>
      <c r="R47" s="164">
        <f t="shared" si="6"/>
        <v>-260.58166666666671</v>
      </c>
      <c r="S47" s="164">
        <f t="shared" si="7"/>
        <v>-275.91000000000003</v>
      </c>
      <c r="T47" s="165"/>
      <c r="U47" s="442" t="str">
        <f>Inventory!D39</f>
        <v>DARK HORSE COMICS</v>
      </c>
      <c r="V47" s="166"/>
      <c r="W47" s="166"/>
      <c r="X47" s="166"/>
      <c r="Y47" s="166"/>
      <c r="Z47" s="166"/>
      <c r="AA47" s="166"/>
      <c r="AB47" s="167">
        <f t="shared" si="8"/>
        <v>0</v>
      </c>
      <c r="AC47" s="166"/>
      <c r="AD47" s="190"/>
      <c r="AE47" s="190"/>
      <c r="AF47" s="127"/>
    </row>
    <row r="48" spans="1:42" ht="20.25" customHeight="1" x14ac:dyDescent="0.25">
      <c r="A48" s="156" t="str">
        <f>Inventory!B40</f>
        <v>GHOSNS203535OT</v>
      </c>
      <c r="B48" s="156" t="str">
        <f>Inventory!C40</f>
        <v>COMIC BOOK SISTER IMPERATOR #4</v>
      </c>
      <c r="C48" s="168">
        <v>2.5000000000000001E-3</v>
      </c>
      <c r="D48" s="187">
        <v>15</v>
      </c>
      <c r="E48" s="158">
        <f>E12/D48*C48</f>
        <v>229.92500000000001</v>
      </c>
      <c r="F48" s="158">
        <f>F12/D48*C48</f>
        <v>245.25333333333333</v>
      </c>
      <c r="G48" s="158">
        <f>G12/D48*C48</f>
        <v>260.58166666666671</v>
      </c>
      <c r="H48" s="158">
        <f>H12/D48*C48</f>
        <v>275.91000000000003</v>
      </c>
      <c r="I48" s="159">
        <v>0</v>
      </c>
      <c r="J48" s="160">
        <v>0</v>
      </c>
      <c r="K48" s="161">
        <v>0</v>
      </c>
      <c r="L48" s="177">
        <v>0</v>
      </c>
      <c r="M48" s="194">
        <v>0</v>
      </c>
      <c r="N48" s="162">
        <v>0</v>
      </c>
      <c r="O48" s="163">
        <v>0</v>
      </c>
      <c r="P48" s="164">
        <f t="shared" si="9"/>
        <v>-229.92500000000001</v>
      </c>
      <c r="Q48" s="164">
        <f t="shared" si="5"/>
        <v>-245.25333333333333</v>
      </c>
      <c r="R48" s="164">
        <f t="shared" si="6"/>
        <v>-260.58166666666671</v>
      </c>
      <c r="S48" s="164">
        <f t="shared" si="7"/>
        <v>-275.91000000000003</v>
      </c>
      <c r="T48" s="165"/>
      <c r="U48" s="442" t="str">
        <f>Inventory!D40</f>
        <v>DARK HORSE COMICS</v>
      </c>
      <c r="V48" s="166"/>
      <c r="W48" s="166"/>
      <c r="X48" s="166"/>
      <c r="Y48" s="166"/>
      <c r="Z48" s="166"/>
      <c r="AA48" s="166"/>
      <c r="AB48" s="167">
        <f t="shared" si="8"/>
        <v>0</v>
      </c>
      <c r="AC48" s="166"/>
      <c r="AD48" s="190"/>
      <c r="AE48" s="190"/>
      <c r="AF48" s="127"/>
    </row>
    <row r="49" spans="1:32" ht="20.25" customHeight="1" x14ac:dyDescent="0.25">
      <c r="A49" s="156">
        <f>Inventory!B41</f>
        <v>0</v>
      </c>
      <c r="B49" s="156">
        <f>Inventory!C41</f>
        <v>0</v>
      </c>
      <c r="C49" s="168">
        <v>0</v>
      </c>
      <c r="D49" s="187">
        <v>1</v>
      </c>
      <c r="E49" s="158">
        <f>E12/D49*C49</f>
        <v>0</v>
      </c>
      <c r="F49" s="158">
        <f>F12/D49*C49</f>
        <v>0</v>
      </c>
      <c r="G49" s="158">
        <f>G12/D49*C49</f>
        <v>0</v>
      </c>
      <c r="H49" s="158">
        <f>H12/D49*C49</f>
        <v>0</v>
      </c>
      <c r="I49" s="159">
        <v>0</v>
      </c>
      <c r="J49" s="160">
        <v>0</v>
      </c>
      <c r="K49" s="161">
        <v>0</v>
      </c>
      <c r="L49" s="177">
        <v>0</v>
      </c>
      <c r="M49" s="194">
        <v>0</v>
      </c>
      <c r="N49" s="162">
        <v>0</v>
      </c>
      <c r="O49" s="163">
        <v>0</v>
      </c>
      <c r="P49" s="164">
        <f t="shared" si="9"/>
        <v>0</v>
      </c>
      <c r="Q49" s="164">
        <f t="shared" si="5"/>
        <v>0</v>
      </c>
      <c r="R49" s="164">
        <f t="shared" si="6"/>
        <v>0</v>
      </c>
      <c r="S49" s="164">
        <f t="shared" si="7"/>
        <v>0</v>
      </c>
      <c r="T49" s="165"/>
      <c r="U49" s="442">
        <f>Inventory!D41</f>
        <v>0</v>
      </c>
      <c r="V49" s="171"/>
      <c r="W49" s="171"/>
      <c r="X49" s="171"/>
      <c r="Y49" s="171"/>
      <c r="Z49" s="172"/>
      <c r="AA49" s="172"/>
      <c r="AB49" s="167">
        <f t="shared" si="8"/>
        <v>0</v>
      </c>
      <c r="AC49" s="166"/>
      <c r="AD49" s="190"/>
      <c r="AE49" s="190"/>
      <c r="AF49" s="127"/>
    </row>
    <row r="50" spans="1:32" ht="20.25" customHeight="1" x14ac:dyDescent="0.25">
      <c r="A50" s="515" t="str">
        <f>Inventory!B42</f>
        <v>GHOSNS103619OT</v>
      </c>
      <c r="B50" s="515" t="str">
        <f>Inventory!C42</f>
        <v>FOILED COMIC BOOK SISTER IMPERATOR #2</v>
      </c>
      <c r="C50" s="516">
        <v>5.0000000000000001E-3</v>
      </c>
      <c r="D50" s="187">
        <v>30</v>
      </c>
      <c r="E50" s="158">
        <f>E12/D50*C50</f>
        <v>229.92500000000001</v>
      </c>
      <c r="F50" s="158">
        <f>F12/D50*C50</f>
        <v>245.25333333333333</v>
      </c>
      <c r="G50" s="158">
        <f>G12/D50*C50</f>
        <v>260.58166666666671</v>
      </c>
      <c r="H50" s="158">
        <f>H12/D50*C50</f>
        <v>275.91000000000003</v>
      </c>
      <c r="I50" s="159">
        <v>0</v>
      </c>
      <c r="J50" s="160">
        <v>0</v>
      </c>
      <c r="K50" s="161">
        <v>0</v>
      </c>
      <c r="L50" s="177">
        <v>0</v>
      </c>
      <c r="M50" s="194">
        <v>0</v>
      </c>
      <c r="N50" s="162">
        <v>0</v>
      </c>
      <c r="O50" s="163">
        <v>0</v>
      </c>
      <c r="P50" s="164">
        <f t="shared" si="9"/>
        <v>-229.92500000000001</v>
      </c>
      <c r="Q50" s="164">
        <f t="shared" si="5"/>
        <v>-245.25333333333333</v>
      </c>
      <c r="R50" s="164">
        <f t="shared" si="6"/>
        <v>-260.58166666666671</v>
      </c>
      <c r="S50" s="164">
        <f t="shared" si="7"/>
        <v>-275.91000000000003</v>
      </c>
      <c r="T50" s="165"/>
      <c r="U50" s="442" t="str">
        <f>Inventory!D42</f>
        <v>DARK HORSE COMICS</v>
      </c>
      <c r="V50" s="171"/>
      <c r="W50" s="171"/>
      <c r="X50" s="171"/>
      <c r="Y50" s="171"/>
      <c r="Z50" s="171"/>
      <c r="AA50" s="171"/>
      <c r="AB50" s="167">
        <f t="shared" si="8"/>
        <v>0</v>
      </c>
      <c r="AC50" s="166"/>
      <c r="AD50" s="190"/>
      <c r="AE50" s="190"/>
      <c r="AF50" s="127"/>
    </row>
    <row r="51" spans="1:32" ht="20.25" customHeight="1" x14ac:dyDescent="0.25">
      <c r="A51" s="515" t="str">
        <f>Inventory!B43</f>
        <v xml:space="preserve"> GHOSNS103622OT </v>
      </c>
      <c r="B51" s="515" t="str">
        <f>Inventory!C43</f>
        <v>FOILED COMIC BOOK SISTER IMPERATOR #3</v>
      </c>
      <c r="C51" s="516">
        <v>5.0000000000000001E-3</v>
      </c>
      <c r="D51" s="187">
        <v>30</v>
      </c>
      <c r="E51" s="158">
        <f>E12/D51*C51</f>
        <v>229.92500000000001</v>
      </c>
      <c r="F51" s="158">
        <f>F12/D51*C51</f>
        <v>245.25333333333333</v>
      </c>
      <c r="G51" s="158">
        <f>G12/D51*C51</f>
        <v>260.58166666666671</v>
      </c>
      <c r="H51" s="158">
        <f>H12/D51*C51</f>
        <v>275.91000000000003</v>
      </c>
      <c r="I51" s="159">
        <v>0</v>
      </c>
      <c r="J51" s="160">
        <v>0</v>
      </c>
      <c r="K51" s="161">
        <v>0</v>
      </c>
      <c r="L51" s="177">
        <v>0</v>
      </c>
      <c r="M51" s="194">
        <v>0</v>
      </c>
      <c r="N51" s="162">
        <v>0</v>
      </c>
      <c r="O51" s="163">
        <v>0</v>
      </c>
      <c r="P51" s="164">
        <f t="shared" si="9"/>
        <v>-229.92500000000001</v>
      </c>
      <c r="Q51" s="164">
        <f t="shared" si="5"/>
        <v>-245.25333333333333</v>
      </c>
      <c r="R51" s="164">
        <f t="shared" si="6"/>
        <v>-260.58166666666671</v>
      </c>
      <c r="S51" s="164">
        <f t="shared" si="7"/>
        <v>-275.91000000000003</v>
      </c>
      <c r="T51" s="165"/>
      <c r="U51" s="442" t="str">
        <f>Inventory!D43</f>
        <v>DARK HORSE COMICS</v>
      </c>
      <c r="V51" s="171"/>
      <c r="W51" s="171"/>
      <c r="X51" s="171"/>
      <c r="Y51" s="171"/>
      <c r="Z51" s="171"/>
      <c r="AA51" s="171"/>
      <c r="AB51" s="167">
        <f t="shared" si="8"/>
        <v>0</v>
      </c>
      <c r="AC51" s="166"/>
      <c r="AD51" s="190"/>
      <c r="AE51" s="190"/>
      <c r="AF51" s="127"/>
    </row>
    <row r="52" spans="1:32" ht="20.25" customHeight="1" x14ac:dyDescent="0.25">
      <c r="A52" s="515" t="str">
        <f>Inventory!B44</f>
        <v>GHOSNS103624OT</v>
      </c>
      <c r="B52" s="515" t="str">
        <f>Inventory!C44</f>
        <v>FOILED COMIC BOOK SISTER IMPERATOR #4</v>
      </c>
      <c r="C52" s="516">
        <v>5.0000000000000001E-3</v>
      </c>
      <c r="D52" s="187">
        <v>30</v>
      </c>
      <c r="E52" s="158">
        <f>E12/D52*C52</f>
        <v>229.92500000000001</v>
      </c>
      <c r="F52" s="158">
        <f>F12/D52*C52</f>
        <v>245.25333333333333</v>
      </c>
      <c r="G52" s="158">
        <f>G12/D52*C52</f>
        <v>260.58166666666671</v>
      </c>
      <c r="H52" s="158">
        <f>H12/D52*C52</f>
        <v>275.91000000000003</v>
      </c>
      <c r="I52" s="159">
        <v>0</v>
      </c>
      <c r="J52" s="160">
        <v>0</v>
      </c>
      <c r="K52" s="161">
        <v>0</v>
      </c>
      <c r="L52" s="177">
        <v>0</v>
      </c>
      <c r="M52" s="194">
        <v>0</v>
      </c>
      <c r="N52" s="162">
        <v>0</v>
      </c>
      <c r="O52" s="163">
        <v>0</v>
      </c>
      <c r="P52" s="164">
        <f t="shared" si="9"/>
        <v>-229.92500000000001</v>
      </c>
      <c r="Q52" s="164">
        <f t="shared" si="5"/>
        <v>-245.25333333333333</v>
      </c>
      <c r="R52" s="164">
        <f t="shared" si="6"/>
        <v>-260.58166666666671</v>
      </c>
      <c r="S52" s="164">
        <f t="shared" si="7"/>
        <v>-275.91000000000003</v>
      </c>
      <c r="T52" s="165"/>
      <c r="U52" s="442" t="str">
        <f>Inventory!D44</f>
        <v>DARK HORSE COMICS</v>
      </c>
      <c r="V52" s="171"/>
      <c r="W52" s="171"/>
      <c r="X52" s="171"/>
      <c r="Y52" s="171"/>
      <c r="Z52" s="171"/>
      <c r="AA52" s="171"/>
      <c r="AB52" s="167">
        <f t="shared" si="8"/>
        <v>0</v>
      </c>
      <c r="AC52" s="166"/>
      <c r="AD52" s="190"/>
      <c r="AE52" s="190"/>
      <c r="AF52" s="127"/>
    </row>
    <row r="53" spans="1:32" ht="20.25" customHeight="1" x14ac:dyDescent="0.25">
      <c r="A53" s="156" t="str">
        <f>Inventory!B45</f>
        <v>GHOSRX003463OT</v>
      </c>
      <c r="B53" s="156" t="str">
        <f>Inventory!C45</f>
        <v xml:space="preserve">CD SKELETA </v>
      </c>
      <c r="C53" s="168"/>
      <c r="D53" s="187">
        <v>20</v>
      </c>
      <c r="E53" s="158">
        <f>E12/D53*C53</f>
        <v>0</v>
      </c>
      <c r="F53" s="158">
        <f>F12/D53*C53</f>
        <v>0</v>
      </c>
      <c r="G53" s="158">
        <f>G12/D53*C53</f>
        <v>0</v>
      </c>
      <c r="H53" s="158">
        <f>H12/D53*C53</f>
        <v>0</v>
      </c>
      <c r="I53" s="159">
        <v>0</v>
      </c>
      <c r="J53" s="160">
        <v>0</v>
      </c>
      <c r="K53" s="161">
        <v>0</v>
      </c>
      <c r="L53" s="177">
        <v>0</v>
      </c>
      <c r="M53" s="194">
        <v>0</v>
      </c>
      <c r="N53" s="162">
        <v>0</v>
      </c>
      <c r="O53" s="163">
        <v>0</v>
      </c>
      <c r="P53" s="164">
        <f t="shared" si="9"/>
        <v>0</v>
      </c>
      <c r="Q53" s="164">
        <f t="shared" si="5"/>
        <v>0</v>
      </c>
      <c r="R53" s="164">
        <f t="shared" si="6"/>
        <v>0</v>
      </c>
      <c r="S53" s="164">
        <f t="shared" si="7"/>
        <v>0</v>
      </c>
      <c r="T53" s="165"/>
      <c r="U53" s="442" t="str">
        <f>Inventory!D45</f>
        <v>GMSUK</v>
      </c>
      <c r="V53" s="171"/>
      <c r="W53" s="171"/>
      <c r="X53" s="171"/>
      <c r="Y53" s="171"/>
      <c r="Z53" s="171"/>
      <c r="AA53" s="171"/>
      <c r="AB53" s="167">
        <f t="shared" si="8"/>
        <v>0</v>
      </c>
      <c r="AC53" s="166"/>
      <c r="AD53" s="190"/>
      <c r="AE53" s="190"/>
      <c r="AF53" s="127"/>
    </row>
    <row r="54" spans="1:32" ht="20.25" customHeight="1" x14ac:dyDescent="0.25">
      <c r="A54" s="156" t="str">
        <f>Inventory!B46</f>
        <v>GHOSRX003470OT</v>
      </c>
      <c r="B54" s="156" t="str">
        <f>Inventory!C46</f>
        <v>ROLLING STONE MAG &amp; ALBUM</v>
      </c>
      <c r="C54" s="168"/>
      <c r="D54" s="187">
        <v>30</v>
      </c>
      <c r="E54" s="158">
        <f>E12/D54*C54</f>
        <v>0</v>
      </c>
      <c r="F54" s="158">
        <f>F12/D54*C54</f>
        <v>0</v>
      </c>
      <c r="G54" s="158">
        <f>G12/D54*C54</f>
        <v>0</v>
      </c>
      <c r="H54" s="158">
        <f>H12/D54*C54</f>
        <v>0</v>
      </c>
      <c r="I54" s="159">
        <v>0</v>
      </c>
      <c r="J54" s="160">
        <v>0</v>
      </c>
      <c r="K54" s="161">
        <v>0</v>
      </c>
      <c r="L54" s="177">
        <v>0</v>
      </c>
      <c r="M54" s="194">
        <v>0</v>
      </c>
      <c r="N54" s="162">
        <v>0</v>
      </c>
      <c r="O54" s="163">
        <v>0</v>
      </c>
      <c r="P54" s="164">
        <f t="shared" si="9"/>
        <v>0</v>
      </c>
      <c r="Q54" s="164">
        <f t="shared" si="5"/>
        <v>0</v>
      </c>
      <c r="R54" s="164">
        <f t="shared" si="6"/>
        <v>0</v>
      </c>
      <c r="S54" s="164">
        <f t="shared" si="7"/>
        <v>0</v>
      </c>
      <c r="T54" s="165"/>
      <c r="U54" s="442" t="str">
        <f>Inventory!D46</f>
        <v>GMSUK</v>
      </c>
      <c r="V54" s="171"/>
      <c r="W54" s="171"/>
      <c r="X54" s="171"/>
      <c r="Y54" s="171"/>
      <c r="Z54" s="171"/>
      <c r="AA54" s="171"/>
      <c r="AB54" s="167">
        <f t="shared" si="8"/>
        <v>0</v>
      </c>
      <c r="AC54" s="166"/>
      <c r="AD54" s="190"/>
      <c r="AE54" s="190"/>
      <c r="AF54" s="127"/>
    </row>
    <row r="55" spans="1:32" ht="20.25" customHeight="1" x14ac:dyDescent="0.25">
      <c r="A55" s="156" t="str">
        <f>Inventory!B47</f>
        <v>GHOSRX003611BK</v>
      </c>
      <c r="B55" s="156" t="str">
        <f>Inventory!C47</f>
        <v>LP SKELETA BLACK VINYL</v>
      </c>
      <c r="C55" s="168"/>
      <c r="D55" s="187">
        <v>40</v>
      </c>
      <c r="E55" s="158">
        <f>E12/D55*C55</f>
        <v>0</v>
      </c>
      <c r="F55" s="158">
        <f>F12/D55*C55</f>
        <v>0</v>
      </c>
      <c r="G55" s="158">
        <f>G12/D55*C55</f>
        <v>0</v>
      </c>
      <c r="H55" s="158">
        <f>H12/D55*C55</f>
        <v>0</v>
      </c>
      <c r="I55" s="159">
        <v>0</v>
      </c>
      <c r="J55" s="160">
        <v>0</v>
      </c>
      <c r="K55" s="161">
        <v>0</v>
      </c>
      <c r="L55" s="177">
        <v>0</v>
      </c>
      <c r="M55" s="194">
        <v>0</v>
      </c>
      <c r="N55" s="162">
        <v>0</v>
      </c>
      <c r="O55" s="163">
        <v>0</v>
      </c>
      <c r="P55" s="164">
        <f t="shared" si="9"/>
        <v>0</v>
      </c>
      <c r="Q55" s="164">
        <f t="shared" si="5"/>
        <v>0</v>
      </c>
      <c r="R55" s="164">
        <f t="shared" si="6"/>
        <v>0</v>
      </c>
      <c r="S55" s="164">
        <f t="shared" si="7"/>
        <v>0</v>
      </c>
      <c r="T55" s="165"/>
      <c r="U55" s="442" t="str">
        <f>Inventory!D47</f>
        <v>GMSUK</v>
      </c>
      <c r="V55" s="171"/>
      <c r="W55" s="171"/>
      <c r="X55" s="171"/>
      <c r="Y55" s="171"/>
      <c r="Z55" s="171"/>
      <c r="AA55" s="171"/>
      <c r="AB55" s="167">
        <f t="shared" si="8"/>
        <v>0</v>
      </c>
      <c r="AC55" s="166"/>
      <c r="AD55" s="190"/>
      <c r="AE55" s="190"/>
      <c r="AF55" s="127"/>
    </row>
    <row r="56" spans="1:32" ht="20.25" customHeight="1" x14ac:dyDescent="0.25">
      <c r="A56" s="156" t="str">
        <f>Inventory!B48</f>
        <v>GHOSCG103805PU</v>
      </c>
      <c r="B56" s="156" t="str">
        <f>Inventory!C48</f>
        <v>LP PURPLE LENTICULAR</v>
      </c>
      <c r="C56" s="168"/>
      <c r="D56" s="187">
        <v>1</v>
      </c>
      <c r="E56" s="158">
        <f>E12/D56*C56</f>
        <v>0</v>
      </c>
      <c r="F56" s="158">
        <f>F12/D56*C56</f>
        <v>0</v>
      </c>
      <c r="G56" s="158">
        <f>G12/D56*C56</f>
        <v>0</v>
      </c>
      <c r="H56" s="158">
        <f>H12/D56*C56</f>
        <v>0</v>
      </c>
      <c r="I56" s="159">
        <v>0</v>
      </c>
      <c r="J56" s="160">
        <v>0</v>
      </c>
      <c r="K56" s="161">
        <v>0</v>
      </c>
      <c r="L56" s="177">
        <v>0</v>
      </c>
      <c r="M56" s="194">
        <v>0</v>
      </c>
      <c r="N56" s="162">
        <v>0</v>
      </c>
      <c r="O56" s="163">
        <v>0</v>
      </c>
      <c r="P56" s="164">
        <f t="shared" si="9"/>
        <v>0</v>
      </c>
      <c r="Q56" s="164">
        <f t="shared" si="5"/>
        <v>0</v>
      </c>
      <c r="R56" s="164">
        <f t="shared" si="6"/>
        <v>0</v>
      </c>
      <c r="S56" s="164">
        <f t="shared" si="7"/>
        <v>0</v>
      </c>
      <c r="T56" s="165"/>
      <c r="U56" s="442" t="str">
        <f>Inventory!D48</f>
        <v>CONCORD</v>
      </c>
      <c r="V56" s="171"/>
      <c r="W56" s="171"/>
      <c r="X56" s="171"/>
      <c r="Y56" s="171"/>
      <c r="Z56" s="171"/>
      <c r="AA56" s="171"/>
      <c r="AB56" s="167">
        <f t="shared" si="8"/>
        <v>0</v>
      </c>
      <c r="AC56" s="166"/>
      <c r="AD56" s="190"/>
      <c r="AE56" s="190"/>
      <c r="AF56" s="127"/>
    </row>
    <row r="57" spans="1:32" ht="20.25" customHeight="1" x14ac:dyDescent="0.25">
      <c r="A57" s="156" t="str">
        <f>Inventory!B49</f>
        <v>GHOSCG103844BK</v>
      </c>
      <c r="B57" s="156" t="str">
        <f>Inventory!C49</f>
        <v xml:space="preserve">CASSETTE </v>
      </c>
      <c r="C57" s="168"/>
      <c r="D57" s="187">
        <v>1</v>
      </c>
      <c r="E57" s="158">
        <f>E12/D57*C57</f>
        <v>0</v>
      </c>
      <c r="F57" s="158">
        <f>F12/D57*C57</f>
        <v>0</v>
      </c>
      <c r="G57" s="158">
        <f>G12/D57*C57</f>
        <v>0</v>
      </c>
      <c r="H57" s="158">
        <f>H12/D57*C57</f>
        <v>0</v>
      </c>
      <c r="I57" s="159">
        <v>0</v>
      </c>
      <c r="J57" s="160">
        <v>0</v>
      </c>
      <c r="K57" s="161">
        <v>0</v>
      </c>
      <c r="L57" s="177">
        <v>0</v>
      </c>
      <c r="M57" s="194">
        <v>0</v>
      </c>
      <c r="N57" s="162">
        <v>0</v>
      </c>
      <c r="O57" s="163">
        <v>0</v>
      </c>
      <c r="P57" s="164">
        <f t="shared" si="9"/>
        <v>0</v>
      </c>
      <c r="Q57" s="164">
        <f t="shared" si="5"/>
        <v>0</v>
      </c>
      <c r="R57" s="164">
        <f t="shared" si="6"/>
        <v>0</v>
      </c>
      <c r="S57" s="164">
        <f t="shared" si="7"/>
        <v>0</v>
      </c>
      <c r="T57" s="165"/>
      <c r="U57" s="442" t="str">
        <f>Inventory!D49</f>
        <v>CONCORD</v>
      </c>
      <c r="V57" s="171"/>
      <c r="W57" s="171"/>
      <c r="X57" s="171"/>
      <c r="Y57" s="171"/>
      <c r="Z57" s="171"/>
      <c r="AA57" s="171"/>
      <c r="AB57" s="167">
        <f t="shared" si="8"/>
        <v>0</v>
      </c>
      <c r="AC57" s="166"/>
      <c r="AD57" s="190"/>
      <c r="AE57" s="190"/>
      <c r="AF57" s="127"/>
    </row>
    <row r="58" spans="1:32" ht="20.25" customHeight="1" x14ac:dyDescent="0.25">
      <c r="A58" s="156">
        <f>Inventory!B50</f>
        <v>0</v>
      </c>
      <c r="B58" s="156">
        <f>Inventory!C50</f>
        <v>0</v>
      </c>
      <c r="C58" s="168"/>
      <c r="D58" s="187">
        <v>1</v>
      </c>
      <c r="E58" s="158">
        <f>E12/D58*C58</f>
        <v>0</v>
      </c>
      <c r="F58" s="158">
        <f>F12/D58*C58</f>
        <v>0</v>
      </c>
      <c r="G58" s="158">
        <f>G12/D58*C58</f>
        <v>0</v>
      </c>
      <c r="H58" s="158">
        <f>H12/D58*C58</f>
        <v>0</v>
      </c>
      <c r="I58" s="159">
        <v>0</v>
      </c>
      <c r="J58" s="160">
        <v>0</v>
      </c>
      <c r="K58" s="161">
        <v>0</v>
      </c>
      <c r="L58" s="177">
        <v>0</v>
      </c>
      <c r="M58" s="194">
        <v>0</v>
      </c>
      <c r="N58" s="162">
        <v>0</v>
      </c>
      <c r="O58" s="163">
        <v>0</v>
      </c>
      <c r="P58" s="164">
        <f t="shared" si="9"/>
        <v>0</v>
      </c>
      <c r="Q58" s="164">
        <f t="shared" si="5"/>
        <v>0</v>
      </c>
      <c r="R58" s="164">
        <f t="shared" si="6"/>
        <v>0</v>
      </c>
      <c r="S58" s="164">
        <f t="shared" si="7"/>
        <v>0</v>
      </c>
      <c r="T58" s="165"/>
      <c r="U58" s="442">
        <f>Inventory!D50</f>
        <v>0</v>
      </c>
      <c r="V58" s="171"/>
      <c r="W58" s="171"/>
      <c r="X58" s="171"/>
      <c r="Y58" s="171"/>
      <c r="Z58" s="171"/>
      <c r="AA58" s="171"/>
      <c r="AB58" s="167">
        <f t="shared" si="8"/>
        <v>0</v>
      </c>
      <c r="AC58" s="166"/>
      <c r="AD58" s="190"/>
      <c r="AE58" s="190"/>
      <c r="AF58" s="127"/>
    </row>
    <row r="59" spans="1:32" ht="20.25" customHeight="1" x14ac:dyDescent="0.25">
      <c r="A59" s="156">
        <f>Inventory!B51</f>
        <v>0</v>
      </c>
      <c r="B59" s="156">
        <f>Inventory!C51</f>
        <v>0</v>
      </c>
      <c r="C59" s="168"/>
      <c r="D59" s="187">
        <v>1</v>
      </c>
      <c r="E59" s="158">
        <f t="shared" ref="E59" si="10">E23/D59*C59</f>
        <v>0</v>
      </c>
      <c r="F59" s="158">
        <f>F12/D59*C59</f>
        <v>0</v>
      </c>
      <c r="G59" s="158">
        <f>G12/D59*C59</f>
        <v>0</v>
      </c>
      <c r="H59" s="158">
        <f>H12/D59*C59</f>
        <v>0</v>
      </c>
      <c r="I59" s="159">
        <v>0</v>
      </c>
      <c r="J59" s="160">
        <v>0</v>
      </c>
      <c r="K59" s="161">
        <v>0</v>
      </c>
      <c r="L59" s="177">
        <v>0</v>
      </c>
      <c r="M59" s="194">
        <v>0</v>
      </c>
      <c r="N59" s="162">
        <v>0</v>
      </c>
      <c r="O59" s="163">
        <v>0</v>
      </c>
      <c r="P59" s="164">
        <f t="shared" si="9"/>
        <v>0</v>
      </c>
      <c r="Q59" s="164">
        <f t="shared" si="5"/>
        <v>0</v>
      </c>
      <c r="R59" s="164">
        <f t="shared" si="6"/>
        <v>0</v>
      </c>
      <c r="S59" s="164">
        <f t="shared" si="7"/>
        <v>0</v>
      </c>
      <c r="T59" s="165"/>
      <c r="U59" s="442">
        <f>Inventory!D51</f>
        <v>0</v>
      </c>
      <c r="V59" s="171"/>
      <c r="W59" s="171"/>
      <c r="X59" s="171"/>
      <c r="Y59" s="171"/>
      <c r="Z59" s="171"/>
      <c r="AA59" s="171"/>
      <c r="AB59" s="167">
        <f t="shared" si="8"/>
        <v>0</v>
      </c>
      <c r="AC59" s="166"/>
      <c r="AD59" s="190"/>
      <c r="AE59" s="190"/>
      <c r="AF59" s="127"/>
    </row>
    <row r="60" spans="1:32" ht="23.25" customHeight="1" x14ac:dyDescent="0.2">
      <c r="C60" s="180">
        <f>SUM(C15:C52)</f>
        <v>1.0149999999999997</v>
      </c>
    </row>
  </sheetData>
  <printOptions verticalCentered="1"/>
  <pageMargins left="0.19685039370078741" right="0.23622047244094491" top="0.39370078740157483" bottom="0.31496062992125984" header="0.23622047244094491" footer="0.39370078740157483"/>
  <pageSetup paperSize="9" scale="59" orientation="landscape" r:id="rId1"/>
  <headerFooter alignWithMargins="0">
    <oddFooter xml:space="preserve">&amp;C
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5A7ED-D838-4522-B88A-6251DA3B7334}">
  <sheetPr>
    <tabColor rgb="FF7030A0"/>
    <pageSetUpPr fitToPage="1"/>
  </sheetPr>
  <dimension ref="A1:AS60"/>
  <sheetViews>
    <sheetView showOutlineSymbols="0" zoomScale="70" zoomScaleNormal="70" workbookViewId="0">
      <pane xSplit="3" ySplit="14" topLeftCell="P15" activePane="bottomRight" state="frozen"/>
      <selection pane="topRight" activeCell="D1" sqref="D1"/>
      <selection pane="bottomLeft" activeCell="A15" sqref="A15"/>
      <selection pane="bottomRight" activeCell="A23" sqref="A23:B23"/>
    </sheetView>
  </sheetViews>
  <sheetFormatPr defaultColWidth="9.42578125" defaultRowHeight="15" x14ac:dyDescent="0.2"/>
  <cols>
    <col min="1" max="1" width="25.42578125" style="83" customWidth="1"/>
    <col min="2" max="2" width="58.42578125" style="83" customWidth="1"/>
    <col min="3" max="3" width="25.85546875" style="83" customWidth="1"/>
    <col min="4" max="4" width="18.5703125" style="173" customWidth="1"/>
    <col min="5" max="5" width="16.42578125" style="173" customWidth="1"/>
    <col min="6" max="6" width="17.5703125" style="173" customWidth="1"/>
    <col min="7" max="8" width="16.42578125" style="173" customWidth="1"/>
    <col min="9" max="10" width="18.42578125" style="173" customWidth="1"/>
    <col min="11" max="11" width="18.42578125" style="83" customWidth="1"/>
    <col min="12" max="12" width="18.7109375" style="83" customWidth="1"/>
    <col min="13" max="13" width="19.5703125" style="83" customWidth="1"/>
    <col min="14" max="14" width="23.85546875" style="83" customWidth="1"/>
    <col min="15" max="15" width="19.42578125" style="83" customWidth="1"/>
    <col min="16" max="16" width="15" style="83" customWidth="1"/>
    <col min="17" max="17" width="11.42578125" style="83" customWidth="1"/>
    <col min="18" max="18" width="13.42578125" style="83" customWidth="1"/>
    <col min="19" max="19" width="15.5703125" style="83" customWidth="1"/>
    <col min="20" max="20" width="36.5703125" style="83" customWidth="1"/>
    <col min="21" max="21" width="34.5703125" style="83" customWidth="1"/>
    <col min="22" max="27" width="10" style="83" customWidth="1"/>
    <col min="28" max="28" width="12.42578125" style="83" customWidth="1"/>
    <col min="29" max="29" width="17.28515625" style="83" customWidth="1"/>
    <col min="30" max="31" width="17.42578125" style="189" customWidth="1"/>
    <col min="32" max="32" width="15.42578125" style="83" customWidth="1"/>
    <col min="33" max="33" width="16.42578125" style="83" customWidth="1"/>
    <col min="34" max="34" width="25.42578125" style="83" customWidth="1"/>
    <col min="35" max="35" width="8.42578125" style="83" customWidth="1"/>
    <col min="36" max="36" width="44" style="83" customWidth="1"/>
    <col min="37" max="37" width="15.5703125" style="83" customWidth="1"/>
    <col min="38" max="38" width="12.85546875" style="83" customWidth="1"/>
    <col min="39" max="39" width="12" style="83" customWidth="1"/>
    <col min="40" max="40" width="9.42578125" style="83"/>
    <col min="41" max="41" width="11.42578125" style="83" customWidth="1"/>
    <col min="42" max="42" width="22.42578125" style="83" customWidth="1"/>
    <col min="43" max="43" width="15.7109375" style="456" customWidth="1"/>
    <col min="44" max="44" width="17.85546875" style="456" customWidth="1"/>
    <col min="45" max="45" width="19" style="456" customWidth="1"/>
    <col min="46" max="16384" width="9.42578125" style="83"/>
  </cols>
  <sheetData>
    <row r="1" spans="1:45" ht="15.75" thickBot="1" x14ac:dyDescent="0.25"/>
    <row r="2" spans="1:45" ht="23.25" customHeight="1" thickBot="1" x14ac:dyDescent="0.3">
      <c r="F2" s="457" t="s">
        <v>92</v>
      </c>
      <c r="G2" s="457" t="s">
        <v>93</v>
      </c>
      <c r="H2" s="457" t="s">
        <v>94</v>
      </c>
      <c r="I2" s="457" t="s">
        <v>95</v>
      </c>
      <c r="J2" s="457" t="s">
        <v>96</v>
      </c>
      <c r="K2" s="458" t="s">
        <v>97</v>
      </c>
      <c r="L2" s="458" t="s">
        <v>98</v>
      </c>
      <c r="M2" s="456"/>
      <c r="N2" s="205" t="s">
        <v>122</v>
      </c>
      <c r="O2" s="206" t="s">
        <v>124</v>
      </c>
      <c r="P2" s="207" t="s">
        <v>98</v>
      </c>
      <c r="Q2" s="206" t="s">
        <v>116</v>
      </c>
      <c r="R2" s="207" t="s">
        <v>123</v>
      </c>
      <c r="S2" s="206" t="s">
        <v>125</v>
      </c>
      <c r="T2" s="207" t="s">
        <v>126</v>
      </c>
      <c r="U2" s="208" t="s">
        <v>124</v>
      </c>
      <c r="X2" s="225" t="s">
        <v>293</v>
      </c>
      <c r="Y2" s="393" t="s">
        <v>294</v>
      </c>
      <c r="Z2" s="393" t="s">
        <v>295</v>
      </c>
      <c r="AA2" s="393" t="s">
        <v>296</v>
      </c>
      <c r="AB2" s="393" t="s">
        <v>452</v>
      </c>
      <c r="AC2" s="225" t="s">
        <v>554</v>
      </c>
    </row>
    <row r="3" spans="1:45" ht="23.25" customHeight="1" x14ac:dyDescent="0.25">
      <c r="F3" s="459"/>
      <c r="G3" s="459"/>
      <c r="H3" s="459"/>
      <c r="I3" s="459"/>
      <c r="J3" s="459"/>
      <c r="K3" s="460"/>
      <c r="L3" s="460">
        <f>SUM(F3:K3)</f>
        <v>0</v>
      </c>
      <c r="M3" s="456"/>
      <c r="N3" s="209"/>
      <c r="O3" s="152">
        <v>0</v>
      </c>
      <c r="P3" s="210">
        <f>N3+O3</f>
        <v>0</v>
      </c>
      <c r="Q3" s="211" t="s">
        <v>92</v>
      </c>
      <c r="R3" s="212">
        <v>7.0000000000000007E-2</v>
      </c>
      <c r="S3" s="213">
        <f>P3*R3</f>
        <v>0</v>
      </c>
      <c r="T3" s="210">
        <v>0</v>
      </c>
      <c r="U3" s="214">
        <f>S3-T3</f>
        <v>0</v>
      </c>
      <c r="X3" s="212">
        <v>0.09</v>
      </c>
      <c r="Y3" s="212">
        <v>0.25</v>
      </c>
      <c r="Z3" s="212">
        <v>0.04</v>
      </c>
      <c r="AA3" s="212">
        <v>0.08</v>
      </c>
      <c r="AB3" s="212">
        <v>0.2</v>
      </c>
      <c r="AC3" s="212">
        <v>0.1</v>
      </c>
    </row>
    <row r="4" spans="1:45" ht="23.25" customHeight="1" x14ac:dyDescent="0.25">
      <c r="F4" s="459"/>
      <c r="G4" s="459"/>
      <c r="H4" s="459"/>
      <c r="I4" s="459"/>
      <c r="J4" s="459"/>
      <c r="K4" s="460"/>
      <c r="L4" s="460">
        <f t="shared" ref="L4:L8" si="0">SUM(F4:K4)</f>
        <v>0</v>
      </c>
      <c r="M4" s="456"/>
      <c r="N4" s="226"/>
      <c r="O4" s="225"/>
      <c r="P4" s="210">
        <f>P3</f>
        <v>0</v>
      </c>
      <c r="Q4" s="211" t="s">
        <v>93</v>
      </c>
      <c r="R4" s="212">
        <v>0.2</v>
      </c>
      <c r="S4" s="213">
        <f t="shared" ref="S4:S8" si="1">P4*R4</f>
        <v>0</v>
      </c>
      <c r="T4" s="210">
        <v>0</v>
      </c>
      <c r="U4" s="214">
        <f t="shared" ref="U4:U8" si="2">S4-T4</f>
        <v>0</v>
      </c>
      <c r="X4" s="212">
        <v>0.21</v>
      </c>
      <c r="Y4" s="212">
        <v>0.32</v>
      </c>
      <c r="Z4" s="212">
        <v>0.17</v>
      </c>
      <c r="AA4" s="212">
        <v>0.18</v>
      </c>
      <c r="AB4" s="212">
        <v>0.27</v>
      </c>
      <c r="AC4" s="212">
        <v>0.2</v>
      </c>
    </row>
    <row r="5" spans="1:45" ht="21" customHeight="1" x14ac:dyDescent="0.25">
      <c r="A5" s="117"/>
      <c r="B5" s="118"/>
      <c r="C5" s="119"/>
      <c r="D5" s="119"/>
      <c r="E5" s="118"/>
      <c r="F5" s="461"/>
      <c r="G5" s="461"/>
      <c r="H5" s="461"/>
      <c r="I5" s="461"/>
      <c r="J5" s="461"/>
      <c r="K5" s="461"/>
      <c r="L5" s="460">
        <f t="shared" si="0"/>
        <v>0</v>
      </c>
      <c r="M5" s="119"/>
      <c r="N5" s="223"/>
      <c r="O5" s="224"/>
      <c r="P5" s="210">
        <f>P3</f>
        <v>0</v>
      </c>
      <c r="Q5" s="211" t="s">
        <v>94</v>
      </c>
      <c r="R5" s="212">
        <v>0.27</v>
      </c>
      <c r="S5" s="213">
        <f t="shared" si="1"/>
        <v>0</v>
      </c>
      <c r="T5" s="210">
        <v>0</v>
      </c>
      <c r="U5" s="214">
        <f t="shared" si="2"/>
        <v>0</v>
      </c>
      <c r="V5" s="119"/>
      <c r="W5" s="119"/>
      <c r="X5" s="212">
        <v>0.28999999999999998</v>
      </c>
      <c r="Y5" s="212">
        <v>0.24</v>
      </c>
      <c r="Z5" s="212">
        <v>0.24</v>
      </c>
      <c r="AA5" s="212">
        <v>0.27</v>
      </c>
      <c r="AB5" s="212">
        <v>0.21</v>
      </c>
      <c r="AC5" s="212">
        <v>0.3</v>
      </c>
      <c r="AD5" s="186"/>
      <c r="AE5" s="186"/>
      <c r="AF5" s="119"/>
      <c r="AG5" s="120" t="s">
        <v>72</v>
      </c>
      <c r="AH5" s="121" t="s">
        <v>73</v>
      </c>
      <c r="AI5" s="121" t="s">
        <v>74</v>
      </c>
      <c r="AJ5" s="121" t="s">
        <v>75</v>
      </c>
      <c r="AK5" s="122" t="s">
        <v>76</v>
      </c>
      <c r="AL5" s="122" t="s">
        <v>77</v>
      </c>
      <c r="AM5" s="122" t="s">
        <v>78</v>
      </c>
      <c r="AN5" s="118"/>
      <c r="AO5" s="122" t="s">
        <v>79</v>
      </c>
      <c r="AP5" s="122" t="s">
        <v>62</v>
      </c>
      <c r="AQ5" s="393" t="s">
        <v>379</v>
      </c>
      <c r="AR5" s="393" t="s">
        <v>380</v>
      </c>
      <c r="AS5" s="393" t="s">
        <v>381</v>
      </c>
    </row>
    <row r="6" spans="1:45" ht="21" customHeight="1" x14ac:dyDescent="0.25">
      <c r="A6" s="117"/>
      <c r="B6" s="123" t="s">
        <v>80</v>
      </c>
      <c r="C6" s="181">
        <v>45861</v>
      </c>
      <c r="D6" s="119"/>
      <c r="E6" s="118"/>
      <c r="F6" s="461"/>
      <c r="G6" s="461"/>
      <c r="H6" s="461"/>
      <c r="I6" s="461"/>
      <c r="J6" s="461"/>
      <c r="K6" s="461"/>
      <c r="L6" s="460">
        <f t="shared" si="0"/>
        <v>0</v>
      </c>
      <c r="M6" s="119"/>
      <c r="N6" s="215"/>
      <c r="O6" s="119"/>
      <c r="P6" s="210">
        <f>P3</f>
        <v>0</v>
      </c>
      <c r="Q6" s="211" t="s">
        <v>95</v>
      </c>
      <c r="R6" s="212">
        <v>0.25</v>
      </c>
      <c r="S6" s="213">
        <f t="shared" si="1"/>
        <v>0</v>
      </c>
      <c r="T6" s="210">
        <v>0</v>
      </c>
      <c r="U6" s="214">
        <f t="shared" si="2"/>
        <v>0</v>
      </c>
      <c r="V6" s="119"/>
      <c r="W6" s="119"/>
      <c r="X6" s="212">
        <v>0.23</v>
      </c>
      <c r="Y6" s="212">
        <v>0.19</v>
      </c>
      <c r="Z6" s="212">
        <v>0.26</v>
      </c>
      <c r="AA6" s="212">
        <v>0.23</v>
      </c>
      <c r="AB6" s="212">
        <v>0.2</v>
      </c>
      <c r="AC6" s="212">
        <v>0.2</v>
      </c>
      <c r="AD6" s="186"/>
      <c r="AE6" s="186"/>
      <c r="AF6" s="119"/>
      <c r="AG6" s="196">
        <f>'Tour Dates'!A4</f>
        <v>45847</v>
      </c>
      <c r="AH6" s="156" t="str">
        <f>'Tour Dates'!B4</f>
        <v>Baltimore</v>
      </c>
      <c r="AI6" s="156" t="str">
        <f>'Tour Dates'!C4</f>
        <v>MD</v>
      </c>
      <c r="AJ6" s="156" t="str">
        <f>'Tour Dates'!D4</f>
        <v>CFG Bank Arena</v>
      </c>
      <c r="AK6" s="125"/>
      <c r="AL6" s="125"/>
      <c r="AM6" s="125"/>
      <c r="AN6" s="118"/>
      <c r="AO6" s="178">
        <v>30</v>
      </c>
      <c r="AP6" s="178">
        <f t="shared" ref="AP6:AP32" si="3">AM6*AO6</f>
        <v>0</v>
      </c>
    </row>
    <row r="7" spans="1:45" ht="21" customHeight="1" x14ac:dyDescent="0.25">
      <c r="A7" s="117"/>
      <c r="B7" s="123" t="s">
        <v>81</v>
      </c>
      <c r="C7" s="182" t="str">
        <f>Inventory!C3</f>
        <v>GHOST</v>
      </c>
      <c r="D7" s="119"/>
      <c r="E7" s="118"/>
      <c r="F7" s="461"/>
      <c r="G7" s="461"/>
      <c r="H7" s="461"/>
      <c r="I7" s="461"/>
      <c r="J7" s="461"/>
      <c r="K7" s="461"/>
      <c r="L7" s="460">
        <f t="shared" si="0"/>
        <v>0</v>
      </c>
      <c r="M7" s="119"/>
      <c r="N7" s="215"/>
      <c r="O7" s="119"/>
      <c r="P7" s="210">
        <f>P5</f>
        <v>0</v>
      </c>
      <c r="Q7" s="211" t="s">
        <v>96</v>
      </c>
      <c r="R7" s="212">
        <v>0.15</v>
      </c>
      <c r="S7" s="213">
        <f t="shared" si="1"/>
        <v>0</v>
      </c>
      <c r="T7" s="210">
        <v>0</v>
      </c>
      <c r="U7" s="214">
        <f t="shared" si="2"/>
        <v>0</v>
      </c>
      <c r="V7" s="119"/>
      <c r="W7" s="119"/>
      <c r="X7" s="212">
        <v>0.12</v>
      </c>
      <c r="Y7" s="212">
        <v>0</v>
      </c>
      <c r="Z7" s="212">
        <v>0.18</v>
      </c>
      <c r="AA7" s="212">
        <v>0.15</v>
      </c>
      <c r="AB7" s="212">
        <v>0.12</v>
      </c>
      <c r="AC7" s="212">
        <v>0.15</v>
      </c>
      <c r="AD7" s="186"/>
      <c r="AE7" s="186"/>
      <c r="AF7" s="119"/>
      <c r="AG7" s="196">
        <f>'Tour Dates'!A5</f>
        <v>45849</v>
      </c>
      <c r="AH7" s="156" t="str">
        <f>'Tour Dates'!B5</f>
        <v>Atlanta</v>
      </c>
      <c r="AI7" s="156" t="str">
        <f>'Tour Dates'!C5</f>
        <v>GA</v>
      </c>
      <c r="AJ7" s="156" t="str">
        <f>'Tour Dates'!D5</f>
        <v>State Farm Arena</v>
      </c>
      <c r="AK7" s="125"/>
      <c r="AL7" s="125"/>
      <c r="AM7" s="125"/>
      <c r="AN7" s="118"/>
      <c r="AO7" s="178">
        <v>35</v>
      </c>
      <c r="AP7" s="178">
        <f t="shared" si="3"/>
        <v>0</v>
      </c>
    </row>
    <row r="8" spans="1:45" ht="21" customHeight="1" thickBot="1" x14ac:dyDescent="0.3">
      <c r="A8" s="117"/>
      <c r="B8" s="123" t="s">
        <v>106</v>
      </c>
      <c r="C8" s="183" t="s">
        <v>107</v>
      </c>
      <c r="D8" s="119"/>
      <c r="E8" s="118"/>
      <c r="F8" s="461"/>
      <c r="G8" s="461"/>
      <c r="H8" s="461"/>
      <c r="I8" s="461"/>
      <c r="J8" s="461"/>
      <c r="K8" s="461"/>
      <c r="L8" s="460">
        <f t="shared" si="0"/>
        <v>0</v>
      </c>
      <c r="M8" s="119"/>
      <c r="N8" s="215"/>
      <c r="O8" s="119"/>
      <c r="P8" s="210">
        <f>P5</f>
        <v>0</v>
      </c>
      <c r="Q8" s="211" t="s">
        <v>97</v>
      </c>
      <c r="R8" s="212">
        <v>7.0000000000000007E-2</v>
      </c>
      <c r="S8" s="213">
        <f t="shared" si="1"/>
        <v>0</v>
      </c>
      <c r="T8" s="210">
        <v>0</v>
      </c>
      <c r="U8" s="214">
        <f t="shared" si="2"/>
        <v>0</v>
      </c>
      <c r="V8" s="119"/>
      <c r="W8" s="119"/>
      <c r="X8" s="212">
        <v>0.06</v>
      </c>
      <c r="Y8" s="212">
        <v>0</v>
      </c>
      <c r="Z8" s="212">
        <v>0.09</v>
      </c>
      <c r="AA8" s="212">
        <v>0.09</v>
      </c>
      <c r="AB8" s="212">
        <v>0</v>
      </c>
      <c r="AC8" s="212">
        <v>0.05</v>
      </c>
      <c r="AD8" s="186"/>
      <c r="AE8" s="186"/>
      <c r="AF8" s="119"/>
      <c r="AG8" s="196">
        <f>'Tour Dates'!A6</f>
        <v>45850</v>
      </c>
      <c r="AH8" s="156" t="str">
        <f>'Tour Dates'!B6</f>
        <v>Tampa</v>
      </c>
      <c r="AI8" s="156" t="str">
        <f>'Tour Dates'!C6</f>
        <v>FL</v>
      </c>
      <c r="AJ8" s="156" t="str">
        <f>'Tour Dates'!D6</f>
        <v>Amalie Arena</v>
      </c>
      <c r="AK8" s="125"/>
      <c r="AL8" s="125"/>
      <c r="AM8" s="125"/>
      <c r="AN8" s="118"/>
      <c r="AO8" s="178">
        <v>35</v>
      </c>
      <c r="AP8" s="178">
        <f t="shared" si="3"/>
        <v>0</v>
      </c>
    </row>
    <row r="9" spans="1:45" ht="21" customHeight="1" thickBot="1" x14ac:dyDescent="0.3">
      <c r="A9" s="117"/>
      <c r="B9" s="123" t="s">
        <v>83</v>
      </c>
      <c r="C9" s="184">
        <v>17</v>
      </c>
      <c r="D9" s="119"/>
      <c r="E9" s="118"/>
      <c r="F9" s="461"/>
      <c r="G9" s="461"/>
      <c r="H9" s="461"/>
      <c r="I9" s="461"/>
      <c r="J9" s="461"/>
      <c r="K9" s="461"/>
      <c r="L9" s="461"/>
      <c r="M9" s="119"/>
      <c r="N9" s="216"/>
      <c r="O9" s="217"/>
      <c r="P9" s="218"/>
      <c r="Q9" s="218"/>
      <c r="R9" s="201">
        <f>SUM(R3:R8)</f>
        <v>1.01</v>
      </c>
      <c r="S9" s="218"/>
      <c r="T9" s="203">
        <f>SUM(T3:T8)</f>
        <v>0</v>
      </c>
      <c r="U9" s="202">
        <f>SUM(U3:U8)</f>
        <v>0</v>
      </c>
      <c r="V9" s="119"/>
      <c r="W9" s="119"/>
      <c r="X9" s="212">
        <v>0</v>
      </c>
      <c r="Y9" s="212">
        <v>0</v>
      </c>
      <c r="Z9" s="212">
        <v>0.02</v>
      </c>
      <c r="AA9" s="212">
        <v>0</v>
      </c>
      <c r="AB9" s="212">
        <v>0</v>
      </c>
      <c r="AC9" s="212">
        <v>0</v>
      </c>
      <c r="AD9" s="186"/>
      <c r="AE9" s="186"/>
      <c r="AF9" s="119"/>
      <c r="AG9" s="196">
        <f>'Tour Dates'!A7</f>
        <v>45851</v>
      </c>
      <c r="AH9" s="156" t="str">
        <f>'Tour Dates'!B7</f>
        <v>Miami</v>
      </c>
      <c r="AI9" s="156" t="str">
        <f>'Tour Dates'!C7</f>
        <v>FL</v>
      </c>
      <c r="AJ9" s="156" t="str">
        <f>'Tour Dates'!D7</f>
        <v>Kaseya Center</v>
      </c>
      <c r="AK9" s="125"/>
      <c r="AL9" s="125"/>
      <c r="AM9" s="125"/>
      <c r="AN9" s="118"/>
      <c r="AO9" s="178">
        <v>30</v>
      </c>
      <c r="AP9" s="178">
        <f t="shared" si="3"/>
        <v>0</v>
      </c>
    </row>
    <row r="10" spans="1:45" ht="21" customHeight="1" thickBot="1" x14ac:dyDescent="0.3">
      <c r="A10" s="117"/>
      <c r="B10" s="123" t="s">
        <v>84</v>
      </c>
      <c r="C10" s="185">
        <f>AM33</f>
        <v>141500</v>
      </c>
      <c r="D10" s="119"/>
      <c r="E10" s="118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8"/>
      <c r="Q10" s="118"/>
      <c r="R10" s="118"/>
      <c r="S10" s="118"/>
      <c r="T10" s="118"/>
      <c r="U10" s="119"/>
      <c r="V10" s="119"/>
      <c r="W10" s="119"/>
      <c r="X10" s="201">
        <f t="shared" ref="X10:AA10" si="4">SUM(X3:X9)</f>
        <v>1</v>
      </c>
      <c r="Y10" s="201">
        <f t="shared" si="4"/>
        <v>1</v>
      </c>
      <c r="Z10" s="201">
        <f t="shared" si="4"/>
        <v>0.99999999999999989</v>
      </c>
      <c r="AA10" s="201">
        <f t="shared" si="4"/>
        <v>1</v>
      </c>
      <c r="AB10" s="201">
        <f>SUM(AB3:AB9)</f>
        <v>1</v>
      </c>
      <c r="AC10" s="201">
        <f>SUM(AC3:AC9)</f>
        <v>1</v>
      </c>
      <c r="AD10" s="186"/>
      <c r="AE10" s="186"/>
      <c r="AF10" s="119"/>
      <c r="AG10" s="196">
        <f>'Tour Dates'!A8</f>
        <v>45853</v>
      </c>
      <c r="AH10" s="156" t="str">
        <f>'Tour Dates'!B8</f>
        <v>Raleigh</v>
      </c>
      <c r="AI10" s="156" t="str">
        <f>'Tour Dates'!C8</f>
        <v>NC</v>
      </c>
      <c r="AJ10" s="156" t="str">
        <f>'Tour Dates'!D8</f>
        <v>Lenovo Center</v>
      </c>
      <c r="AK10" s="125"/>
      <c r="AL10" s="125"/>
      <c r="AM10" s="125"/>
      <c r="AN10" s="118"/>
      <c r="AO10" s="178">
        <v>35</v>
      </c>
      <c r="AP10" s="178">
        <f t="shared" si="3"/>
        <v>0</v>
      </c>
    </row>
    <row r="11" spans="1:45" ht="21" customHeight="1" x14ac:dyDescent="0.25">
      <c r="A11" s="117"/>
      <c r="B11" s="118"/>
      <c r="C11" s="119"/>
      <c r="D11" s="119"/>
      <c r="E11" s="118"/>
      <c r="F11" s="118"/>
      <c r="G11" s="118"/>
      <c r="H11" s="118"/>
      <c r="I11" s="119"/>
      <c r="J11" s="119"/>
      <c r="K11" s="119"/>
      <c r="L11" s="119"/>
      <c r="M11" s="119"/>
      <c r="N11" s="119"/>
      <c r="O11" s="119"/>
      <c r="P11" s="118"/>
      <c r="Q11" s="118"/>
      <c r="R11" s="118"/>
      <c r="S11" s="118" t="s">
        <v>82</v>
      </c>
      <c r="T11" s="118"/>
      <c r="U11" s="119"/>
      <c r="V11" s="200"/>
      <c r="W11" s="200"/>
      <c r="X11" s="200"/>
      <c r="Y11" s="200"/>
      <c r="Z11" s="200"/>
      <c r="AA11" s="200"/>
      <c r="AB11" s="204"/>
      <c r="AC11" s="127"/>
      <c r="AD11" s="187"/>
      <c r="AE11" s="187"/>
      <c r="AF11" s="127"/>
      <c r="AG11" s="196">
        <f>'Tour Dates'!A9</f>
        <v>45855</v>
      </c>
      <c r="AH11" s="156" t="str">
        <f>'Tour Dates'!B9</f>
        <v>Cleveland</v>
      </c>
      <c r="AI11" s="156" t="str">
        <f>'Tour Dates'!C9</f>
        <v>OH</v>
      </c>
      <c r="AJ11" s="156" t="str">
        <f>'Tour Dates'!D9</f>
        <v>Rocket Mortgage FieldHouse</v>
      </c>
      <c r="AK11" s="125"/>
      <c r="AL11" s="125"/>
      <c r="AM11" s="125"/>
      <c r="AN11" s="118"/>
      <c r="AO11" s="178">
        <v>38</v>
      </c>
      <c r="AP11" s="178">
        <f t="shared" si="3"/>
        <v>0</v>
      </c>
    </row>
    <row r="12" spans="1:45" ht="21" customHeight="1" thickBot="1" x14ac:dyDescent="0.3">
      <c r="A12" s="117"/>
      <c r="B12" s="118"/>
      <c r="C12" s="119"/>
      <c r="D12" s="122" t="s">
        <v>85</v>
      </c>
      <c r="E12" s="128">
        <f>C10*E13</f>
        <v>4952500</v>
      </c>
      <c r="F12" s="128">
        <f>C10*F13</f>
        <v>5094000</v>
      </c>
      <c r="G12" s="128">
        <f>C10*G13</f>
        <v>5235500</v>
      </c>
      <c r="H12" s="128">
        <f>C10*H13</f>
        <v>5377000</v>
      </c>
      <c r="I12" s="129" t="s">
        <v>86</v>
      </c>
      <c r="J12" s="130" t="s">
        <v>87</v>
      </c>
      <c r="K12" s="131" t="s">
        <v>87</v>
      </c>
      <c r="L12" s="174" t="s">
        <v>87</v>
      </c>
      <c r="M12" s="191" t="s">
        <v>87</v>
      </c>
      <c r="N12" s="132" t="s">
        <v>87</v>
      </c>
      <c r="O12" s="133" t="s">
        <v>88</v>
      </c>
      <c r="P12" s="134" t="s">
        <v>89</v>
      </c>
      <c r="Q12" s="118"/>
      <c r="R12" s="118"/>
      <c r="S12" s="118"/>
      <c r="T12" s="135" t="s">
        <v>90</v>
      </c>
      <c r="U12" s="127" t="s">
        <v>91</v>
      </c>
      <c r="V12" s="127" t="s">
        <v>92</v>
      </c>
      <c r="W12" s="127" t="s">
        <v>93</v>
      </c>
      <c r="X12" s="127" t="s">
        <v>94</v>
      </c>
      <c r="Y12" s="127" t="s">
        <v>95</v>
      </c>
      <c r="Z12" s="127" t="s">
        <v>96</v>
      </c>
      <c r="AA12" s="127" t="s">
        <v>97</v>
      </c>
      <c r="AB12" s="136" t="s">
        <v>98</v>
      </c>
      <c r="AC12" s="127" t="s">
        <v>108</v>
      </c>
      <c r="AD12" s="187" t="s">
        <v>109</v>
      </c>
      <c r="AE12" s="187" t="s">
        <v>110</v>
      </c>
      <c r="AF12" s="127"/>
      <c r="AG12" s="196">
        <f>'Tour Dates'!A10</f>
        <v>45856</v>
      </c>
      <c r="AH12" s="156" t="str">
        <f>'Tour Dates'!B10</f>
        <v>Pittsburgh</v>
      </c>
      <c r="AI12" s="156" t="str">
        <f>'Tour Dates'!C10</f>
        <v>PA</v>
      </c>
      <c r="AJ12" s="156" t="str">
        <f>'Tour Dates'!D10</f>
        <v>PPG Paints Arena</v>
      </c>
      <c r="AK12" s="125"/>
      <c r="AL12" s="125"/>
      <c r="AM12" s="125"/>
      <c r="AN12" s="118"/>
      <c r="AO12" s="178">
        <v>38</v>
      </c>
      <c r="AP12" s="178">
        <f t="shared" si="3"/>
        <v>0</v>
      </c>
    </row>
    <row r="13" spans="1:45" ht="21" customHeight="1" thickBot="1" x14ac:dyDescent="0.3">
      <c r="A13" s="117"/>
      <c r="B13" s="118" t="s">
        <v>82</v>
      </c>
      <c r="C13" s="137">
        <f>SUM(C15:C59)</f>
        <v>0.99999999999999989</v>
      </c>
      <c r="D13" s="122" t="s">
        <v>99</v>
      </c>
      <c r="E13" s="138">
        <v>35</v>
      </c>
      <c r="F13" s="138">
        <v>36</v>
      </c>
      <c r="G13" s="138">
        <v>37</v>
      </c>
      <c r="H13" s="138">
        <v>38</v>
      </c>
      <c r="I13" s="139" t="s">
        <v>63</v>
      </c>
      <c r="J13" s="140" t="s">
        <v>533</v>
      </c>
      <c r="K13" s="141" t="s">
        <v>534</v>
      </c>
      <c r="L13" s="175" t="s">
        <v>560</v>
      </c>
      <c r="M13" s="192" t="s">
        <v>546</v>
      </c>
      <c r="N13" s="142" t="s">
        <v>438</v>
      </c>
      <c r="O13" s="143" t="s">
        <v>100</v>
      </c>
      <c r="P13" s="144">
        <f>E13</f>
        <v>35</v>
      </c>
      <c r="Q13" s="144">
        <f>F13</f>
        <v>36</v>
      </c>
      <c r="R13" s="144">
        <f>G13</f>
        <v>37</v>
      </c>
      <c r="S13" s="144">
        <f>H13</f>
        <v>38</v>
      </c>
      <c r="T13" s="145"/>
      <c r="U13" s="127"/>
      <c r="V13" s="127"/>
      <c r="W13" s="127"/>
      <c r="X13" s="127"/>
      <c r="Y13" s="127"/>
      <c r="Z13" s="127"/>
      <c r="AA13" s="127"/>
      <c r="AB13" s="127"/>
      <c r="AC13" s="146"/>
      <c r="AD13" s="188"/>
      <c r="AE13" s="188"/>
      <c r="AF13" s="146"/>
      <c r="AG13" s="196">
        <f>'Tour Dates'!A11</f>
        <v>45857</v>
      </c>
      <c r="AH13" s="156" t="str">
        <f>'Tour Dates'!B11</f>
        <v>Philadelphia</v>
      </c>
      <c r="AI13" s="156" t="str">
        <f>'Tour Dates'!C11</f>
        <v>PA</v>
      </c>
      <c r="AJ13" s="156" t="str">
        <f>'Tour Dates'!D11</f>
        <v>Wells Fargo Center</v>
      </c>
      <c r="AK13" s="125"/>
      <c r="AL13" s="125"/>
      <c r="AM13" s="125"/>
      <c r="AN13" s="118"/>
      <c r="AO13" s="178">
        <v>38</v>
      </c>
      <c r="AP13" s="178">
        <f t="shared" si="3"/>
        <v>0</v>
      </c>
    </row>
    <row r="14" spans="1:45" ht="21" customHeight="1" x14ac:dyDescent="0.25">
      <c r="A14" s="120" t="s">
        <v>101</v>
      </c>
      <c r="B14" s="122" t="s">
        <v>102</v>
      </c>
      <c r="C14" s="122" t="s">
        <v>103</v>
      </c>
      <c r="D14" s="119"/>
      <c r="E14" s="121" t="s">
        <v>82</v>
      </c>
      <c r="F14" s="121" t="s">
        <v>82</v>
      </c>
      <c r="G14" s="121" t="s">
        <v>82</v>
      </c>
      <c r="H14" s="121" t="s">
        <v>82</v>
      </c>
      <c r="I14" s="148"/>
      <c r="J14" s="149"/>
      <c r="K14" s="150"/>
      <c r="L14" s="176"/>
      <c r="M14" s="193"/>
      <c r="N14" s="151"/>
      <c r="O14" s="152"/>
      <c r="P14" s="121"/>
      <c r="Q14" s="121"/>
      <c r="R14" s="121"/>
      <c r="S14" s="121"/>
      <c r="T14" s="153"/>
      <c r="U14" s="127"/>
      <c r="V14" s="127"/>
      <c r="W14" s="127"/>
      <c r="X14" s="127"/>
      <c r="Y14" s="127"/>
      <c r="Z14" s="127"/>
      <c r="AA14" s="127"/>
      <c r="AB14" s="136"/>
      <c r="AC14" s="127"/>
      <c r="AD14" s="187"/>
      <c r="AE14" s="187"/>
      <c r="AF14" s="127"/>
      <c r="AG14" s="196">
        <f>'Tour Dates'!A12</f>
        <v>45859</v>
      </c>
      <c r="AH14" s="156" t="str">
        <f>'Tour Dates'!B12</f>
        <v>Boston</v>
      </c>
      <c r="AI14" s="156" t="str">
        <f>'Tour Dates'!C12</f>
        <v>MA</v>
      </c>
      <c r="AJ14" s="156" t="str">
        <f>'Tour Dates'!D12</f>
        <v>TD Garden</v>
      </c>
      <c r="AK14" s="125"/>
      <c r="AL14" s="125"/>
      <c r="AM14" s="125"/>
      <c r="AN14" s="118"/>
      <c r="AO14" s="178">
        <v>35</v>
      </c>
      <c r="AP14" s="178">
        <f t="shared" si="3"/>
        <v>0</v>
      </c>
    </row>
    <row r="15" spans="1:45" ht="20.25" customHeight="1" x14ac:dyDescent="0.25">
      <c r="A15" s="156" t="str">
        <f>Inventory!B7</f>
        <v>GHOSRX203729BK</v>
      </c>
      <c r="B15" s="156" t="str">
        <f>Inventory!C7</f>
        <v>BLACK T SKELETOUR 2025 ITIN</v>
      </c>
      <c r="C15" s="157">
        <v>0.17</v>
      </c>
      <c r="D15" s="187">
        <v>50</v>
      </c>
      <c r="E15" s="158">
        <f>E12/D15*C15</f>
        <v>16838.5</v>
      </c>
      <c r="F15" s="158">
        <f>F12/D15*C15</f>
        <v>17319.600000000002</v>
      </c>
      <c r="G15" s="158">
        <f>G12/D15*C15</f>
        <v>17800.7</v>
      </c>
      <c r="H15" s="158">
        <f>H12/D15*C15</f>
        <v>18281.800000000003</v>
      </c>
      <c r="I15" s="159">
        <v>0</v>
      </c>
      <c r="J15" s="160">
        <v>0</v>
      </c>
      <c r="K15" s="161">
        <v>0</v>
      </c>
      <c r="L15" s="177">
        <v>0</v>
      </c>
      <c r="M15" s="194">
        <v>5400</v>
      </c>
      <c r="N15" s="162">
        <v>0</v>
      </c>
      <c r="O15" s="163">
        <v>7200</v>
      </c>
      <c r="P15" s="164">
        <f>I15+J15+K15+L15+M15+N15+O15-E15</f>
        <v>-4238.5</v>
      </c>
      <c r="Q15" s="164">
        <f>I15+J15+K15+L15+M15+N15+O15-F15</f>
        <v>-4719.6000000000022</v>
      </c>
      <c r="R15" s="164">
        <f>I15+J15+K15+L15+M15+N15+O15-G15</f>
        <v>-5200.7000000000007</v>
      </c>
      <c r="S15" s="164">
        <f>I15+J15+K15+L15+M15+N15+O15-H15</f>
        <v>-5681.8000000000029</v>
      </c>
      <c r="T15" s="165" t="s">
        <v>450</v>
      </c>
      <c r="U15" s="442" t="str">
        <f>Inventory!D7</f>
        <v>CULTURE</v>
      </c>
      <c r="V15" s="166">
        <v>504</v>
      </c>
      <c r="W15" s="166">
        <v>1440</v>
      </c>
      <c r="X15" s="166">
        <v>1944</v>
      </c>
      <c r="Y15" s="166">
        <v>1872</v>
      </c>
      <c r="Z15" s="166">
        <v>936</v>
      </c>
      <c r="AA15" s="166">
        <v>504</v>
      </c>
      <c r="AB15" s="167">
        <f>SUM(V15:AA15)</f>
        <v>7200</v>
      </c>
      <c r="AC15" s="514">
        <v>45861</v>
      </c>
      <c r="AD15" s="190"/>
      <c r="AE15" s="190"/>
      <c r="AF15" s="127"/>
      <c r="AG15" s="196">
        <f>'Tour Dates'!A13</f>
        <v>45860</v>
      </c>
      <c r="AH15" s="156" t="str">
        <f>'Tour Dates'!B13</f>
        <v>New York</v>
      </c>
      <c r="AI15" s="156" t="str">
        <f>'Tour Dates'!C13</f>
        <v>NY</v>
      </c>
      <c r="AJ15" s="156" t="str">
        <f>'Tour Dates'!D13</f>
        <v>Madison Square Garden</v>
      </c>
      <c r="AK15" s="125"/>
      <c r="AL15" s="125"/>
      <c r="AM15" s="125"/>
      <c r="AN15" s="118"/>
      <c r="AO15" s="178">
        <v>35</v>
      </c>
      <c r="AP15" s="178">
        <f t="shared" si="3"/>
        <v>0</v>
      </c>
    </row>
    <row r="16" spans="1:45" ht="20.25" customHeight="1" x14ac:dyDescent="0.25">
      <c r="A16" s="156" t="str">
        <f>Inventory!B8</f>
        <v>GHOSRX203728BK</v>
      </c>
      <c r="B16" s="156" t="str">
        <f>Inventory!C8</f>
        <v>BLACK T SKELETA ALBUM COVER 2025 ITIN</v>
      </c>
      <c r="C16" s="168">
        <v>0.12</v>
      </c>
      <c r="D16" s="187">
        <v>50</v>
      </c>
      <c r="E16" s="158">
        <f>E12/D16*C16</f>
        <v>11886</v>
      </c>
      <c r="F16" s="158">
        <f>F12/D16*C16</f>
        <v>12225.6</v>
      </c>
      <c r="G16" s="158">
        <f>G12/D16*C16</f>
        <v>12565.199999999999</v>
      </c>
      <c r="H16" s="158">
        <f>H12/D16*C16</f>
        <v>12904.8</v>
      </c>
      <c r="I16" s="159">
        <v>0</v>
      </c>
      <c r="J16" s="160">
        <v>0</v>
      </c>
      <c r="K16" s="161">
        <v>0</v>
      </c>
      <c r="L16" s="177">
        <v>0</v>
      </c>
      <c r="M16" s="194">
        <v>3600</v>
      </c>
      <c r="N16" s="162">
        <v>0</v>
      </c>
      <c r="O16" s="163">
        <v>5112</v>
      </c>
      <c r="P16" s="164">
        <f>I16+J16+K16+L16+M16+N16+O16-E16</f>
        <v>-3174</v>
      </c>
      <c r="Q16" s="164">
        <f t="shared" ref="Q16:Q59" si="5">I16+J16+K16+L16+M16+N16+O16-F16</f>
        <v>-3513.6000000000004</v>
      </c>
      <c r="R16" s="164">
        <f t="shared" ref="R16:R59" si="6">I16+J16+K16+L16+M16+N16+O16-G16</f>
        <v>-3853.1999999999989</v>
      </c>
      <c r="S16" s="164">
        <f t="shared" ref="S16:S59" si="7">I16+J16+K16+L16+M16+N16+O16-H16</f>
        <v>-4192.7999999999993</v>
      </c>
      <c r="T16" s="165" t="s">
        <v>450</v>
      </c>
      <c r="U16" s="442" t="str">
        <f>Inventory!D8</f>
        <v>CULTURE</v>
      </c>
      <c r="V16" s="166">
        <v>360</v>
      </c>
      <c r="W16" s="166">
        <v>1080</v>
      </c>
      <c r="X16" s="166">
        <v>1440</v>
      </c>
      <c r="Y16" s="166">
        <v>1224</v>
      </c>
      <c r="Z16" s="166">
        <v>648</v>
      </c>
      <c r="AA16" s="166">
        <v>360</v>
      </c>
      <c r="AB16" s="167">
        <f t="shared" ref="AB16:AB59" si="8">SUM(V16:AA16)</f>
        <v>5112</v>
      </c>
      <c r="AC16" s="514">
        <v>45861</v>
      </c>
      <c r="AD16" s="190"/>
      <c r="AE16" s="190"/>
      <c r="AF16" s="127"/>
      <c r="AG16" s="196">
        <f>'Tour Dates'!A14</f>
        <v>45862</v>
      </c>
      <c r="AH16" s="156" t="str">
        <f>'Tour Dates'!B14</f>
        <v>Detroit</v>
      </c>
      <c r="AI16" s="156" t="str">
        <f>'Tour Dates'!C14</f>
        <v>MI</v>
      </c>
      <c r="AJ16" s="156" t="str">
        <f>'Tour Dates'!D14</f>
        <v>Little Caesars Arena</v>
      </c>
      <c r="AK16" s="125">
        <v>10117</v>
      </c>
      <c r="AL16" s="125">
        <v>7745</v>
      </c>
      <c r="AM16" s="125">
        <v>8500</v>
      </c>
      <c r="AN16" s="118"/>
      <c r="AO16" s="178">
        <v>35</v>
      </c>
      <c r="AP16" s="178">
        <f t="shared" si="3"/>
        <v>297500</v>
      </c>
    </row>
    <row r="17" spans="1:42" ht="20.25" customHeight="1" x14ac:dyDescent="0.25">
      <c r="A17" s="156" t="str">
        <f>Inventory!B9</f>
        <v>GHOSRX203730BK</v>
      </c>
      <c r="B17" s="156" t="str">
        <f>Inventory!C9</f>
        <v>BLACK T WESTERN EMERITUS 2025 ITIN</v>
      </c>
      <c r="C17" s="168">
        <v>0.17499999999999999</v>
      </c>
      <c r="D17" s="187">
        <v>50</v>
      </c>
      <c r="E17" s="158">
        <f>E12/D17*C17</f>
        <v>17333.75</v>
      </c>
      <c r="F17" s="158">
        <f>F12/D17*C17</f>
        <v>17829</v>
      </c>
      <c r="G17" s="158">
        <f>G12/D17*C17</f>
        <v>18324.25</v>
      </c>
      <c r="H17" s="158">
        <f>H12/D17*C17</f>
        <v>18819.5</v>
      </c>
      <c r="I17" s="159">
        <v>0</v>
      </c>
      <c r="J17" s="160">
        <v>0</v>
      </c>
      <c r="K17" s="161">
        <v>0</v>
      </c>
      <c r="L17" s="177">
        <v>0</v>
      </c>
      <c r="M17" s="194">
        <v>5400</v>
      </c>
      <c r="N17" s="162">
        <v>0</v>
      </c>
      <c r="O17" s="163">
        <v>7200</v>
      </c>
      <c r="P17" s="164">
        <f t="shared" ref="P17:P59" si="9">I17+J17+K17+L17+M17+N17+O17-E17</f>
        <v>-4733.75</v>
      </c>
      <c r="Q17" s="164">
        <f t="shared" si="5"/>
        <v>-5229</v>
      </c>
      <c r="R17" s="164">
        <f t="shared" si="6"/>
        <v>-5724.25</v>
      </c>
      <c r="S17" s="164">
        <f t="shared" si="7"/>
        <v>-6219.5</v>
      </c>
      <c r="T17" s="165" t="s">
        <v>450</v>
      </c>
      <c r="U17" s="442" t="str">
        <f>Inventory!D9</f>
        <v>CULTURE</v>
      </c>
      <c r="V17" s="166">
        <v>504</v>
      </c>
      <c r="W17" s="166">
        <v>1440</v>
      </c>
      <c r="X17" s="166">
        <v>1944</v>
      </c>
      <c r="Y17" s="166">
        <v>1872</v>
      </c>
      <c r="Z17" s="166">
        <v>936</v>
      </c>
      <c r="AA17" s="166">
        <v>504</v>
      </c>
      <c r="AB17" s="167">
        <f t="shared" si="8"/>
        <v>7200</v>
      </c>
      <c r="AC17" s="514">
        <v>45861</v>
      </c>
      <c r="AD17" s="190"/>
      <c r="AE17" s="190"/>
      <c r="AF17" s="127"/>
      <c r="AG17" s="196">
        <f>'Tour Dates'!A15</f>
        <v>45863</v>
      </c>
      <c r="AH17" s="156" t="str">
        <f>'Tour Dates'!B15</f>
        <v>Louisville</v>
      </c>
      <c r="AI17" s="156" t="str">
        <f>'Tour Dates'!C15</f>
        <v>KY</v>
      </c>
      <c r="AJ17" s="156" t="str">
        <f>'Tour Dates'!D15</f>
        <v>KFC Yum! Center</v>
      </c>
      <c r="AK17" s="125">
        <v>9832</v>
      </c>
      <c r="AL17" s="125">
        <v>9053</v>
      </c>
      <c r="AM17" s="125">
        <v>9500</v>
      </c>
      <c r="AN17" s="118"/>
      <c r="AO17" s="178">
        <v>35</v>
      </c>
      <c r="AP17" s="178">
        <f t="shared" si="3"/>
        <v>332500</v>
      </c>
    </row>
    <row r="18" spans="1:42" ht="20.25" customHeight="1" x14ac:dyDescent="0.25">
      <c r="A18" s="156" t="str">
        <f>Inventory!B10</f>
        <v>GHOSRX103726BK</v>
      </c>
      <c r="B18" s="156" t="str">
        <f>Inventory!C10</f>
        <v>BLACK TANK OPUS EPONYMOUS</v>
      </c>
      <c r="C18" s="157">
        <v>0.02</v>
      </c>
      <c r="D18" s="187">
        <v>50</v>
      </c>
      <c r="E18" s="158">
        <f>E12/D18*C18</f>
        <v>1981</v>
      </c>
      <c r="F18" s="158">
        <f>F12/D18*C18</f>
        <v>2037.6000000000001</v>
      </c>
      <c r="G18" s="158">
        <f>G12/D18*C18</f>
        <v>2094.1999999999998</v>
      </c>
      <c r="H18" s="158">
        <f>H12/D18*C18</f>
        <v>2150.8000000000002</v>
      </c>
      <c r="I18" s="159">
        <v>0</v>
      </c>
      <c r="J18" s="160">
        <v>0</v>
      </c>
      <c r="K18" s="161">
        <v>0</v>
      </c>
      <c r="L18" s="177">
        <v>0</v>
      </c>
      <c r="M18" s="194">
        <v>0</v>
      </c>
      <c r="N18" s="162">
        <v>0</v>
      </c>
      <c r="O18" s="163">
        <v>1440</v>
      </c>
      <c r="P18" s="164">
        <f t="shared" si="9"/>
        <v>-541</v>
      </c>
      <c r="Q18" s="164">
        <f t="shared" si="5"/>
        <v>-597.60000000000014</v>
      </c>
      <c r="R18" s="164">
        <f t="shared" si="6"/>
        <v>-654.19999999999982</v>
      </c>
      <c r="S18" s="164">
        <f t="shared" si="7"/>
        <v>-710.80000000000018</v>
      </c>
      <c r="T18" s="165" t="s">
        <v>476</v>
      </c>
      <c r="U18" s="442" t="str">
        <f>Inventory!D10</f>
        <v>CULTURE</v>
      </c>
      <c r="V18" s="166">
        <v>216</v>
      </c>
      <c r="W18" s="166">
        <v>360</v>
      </c>
      <c r="X18" s="166">
        <v>432</v>
      </c>
      <c r="Y18" s="166">
        <v>288</v>
      </c>
      <c r="Z18" s="166">
        <v>144</v>
      </c>
      <c r="AA18" s="166">
        <v>0</v>
      </c>
      <c r="AB18" s="167">
        <f t="shared" si="8"/>
        <v>1440</v>
      </c>
      <c r="AC18" s="514">
        <v>45861</v>
      </c>
      <c r="AD18" s="190"/>
      <c r="AE18" s="190"/>
      <c r="AF18" s="127"/>
      <c r="AG18" s="196">
        <f>'Tour Dates'!A16</f>
        <v>45864</v>
      </c>
      <c r="AH18" s="156" t="str">
        <f>'Tour Dates'!B16</f>
        <v>Nashville</v>
      </c>
      <c r="AI18" s="156" t="str">
        <f>'Tour Dates'!C16</f>
        <v>TN</v>
      </c>
      <c r="AJ18" s="156" t="str">
        <f>'Tour Dates'!D16</f>
        <v>Bridgestone Arena</v>
      </c>
      <c r="AK18" s="125">
        <v>10596</v>
      </c>
      <c r="AL18" s="125">
        <v>8522</v>
      </c>
      <c r="AM18" s="125">
        <v>9000</v>
      </c>
      <c r="AN18" s="118"/>
      <c r="AO18" s="178">
        <v>35</v>
      </c>
      <c r="AP18" s="178">
        <f t="shared" si="3"/>
        <v>315000</v>
      </c>
    </row>
    <row r="19" spans="1:42" ht="20.25" customHeight="1" x14ac:dyDescent="0.25">
      <c r="A19" s="156" t="str">
        <f>Inventory!B11</f>
        <v>GHOSRX203400BK</v>
      </c>
      <c r="B19" s="156" t="str">
        <f>Inventory!C11</f>
        <v>LADIES CROP TOP SHOWGHOULS</v>
      </c>
      <c r="C19" s="157">
        <v>0.02</v>
      </c>
      <c r="D19" s="187">
        <v>50</v>
      </c>
      <c r="E19" s="158">
        <f>E12/D19*C19</f>
        <v>1981</v>
      </c>
      <c r="F19" s="158">
        <f>F12/D19*C19</f>
        <v>2037.6000000000001</v>
      </c>
      <c r="G19" s="158">
        <f>G12/D19*C19</f>
        <v>2094.1999999999998</v>
      </c>
      <c r="H19" s="158">
        <f>H12/D19*C19</f>
        <v>2150.8000000000002</v>
      </c>
      <c r="I19" s="159">
        <v>0</v>
      </c>
      <c r="J19" s="160">
        <v>0</v>
      </c>
      <c r="K19" s="161">
        <v>0</v>
      </c>
      <c r="L19" s="177">
        <v>0</v>
      </c>
      <c r="M19" s="194">
        <v>0</v>
      </c>
      <c r="N19" s="162">
        <v>0</v>
      </c>
      <c r="O19" s="163">
        <v>1440</v>
      </c>
      <c r="P19" s="164">
        <f t="shared" si="9"/>
        <v>-541</v>
      </c>
      <c r="Q19" s="164">
        <f t="shared" si="5"/>
        <v>-597.60000000000014</v>
      </c>
      <c r="R19" s="164">
        <f t="shared" si="6"/>
        <v>-654.19999999999982</v>
      </c>
      <c r="S19" s="164">
        <f t="shared" si="7"/>
        <v>-710.80000000000018</v>
      </c>
      <c r="T19" s="165" t="s">
        <v>526</v>
      </c>
      <c r="U19" s="442" t="s">
        <v>423</v>
      </c>
      <c r="V19" s="166">
        <v>288</v>
      </c>
      <c r="W19" s="166">
        <v>432</v>
      </c>
      <c r="X19" s="166">
        <v>360</v>
      </c>
      <c r="Y19" s="166">
        <v>360</v>
      </c>
      <c r="Z19" s="166">
        <v>0</v>
      </c>
      <c r="AA19" s="166">
        <v>0</v>
      </c>
      <c r="AB19" s="167">
        <f t="shared" si="8"/>
        <v>1440</v>
      </c>
      <c r="AC19" s="514">
        <v>45861</v>
      </c>
      <c r="AD19" s="190"/>
      <c r="AE19" s="190"/>
      <c r="AF19" s="127"/>
      <c r="AG19" s="196">
        <f>'Tour Dates'!A17</f>
        <v>45866</v>
      </c>
      <c r="AH19" s="156" t="str">
        <f>'Tour Dates'!B17</f>
        <v>Grand Rapids</v>
      </c>
      <c r="AI19" s="156" t="str">
        <f>'Tour Dates'!C17</f>
        <v>MI</v>
      </c>
      <c r="AJ19" s="156" t="str">
        <f>'Tour Dates'!D17</f>
        <v>Van Andel Arena</v>
      </c>
      <c r="AK19" s="125">
        <v>6932</v>
      </c>
      <c r="AL19" s="125">
        <v>5736</v>
      </c>
      <c r="AM19" s="125">
        <v>6500</v>
      </c>
      <c r="AN19" s="118"/>
      <c r="AO19" s="178">
        <v>35</v>
      </c>
      <c r="AP19" s="178">
        <f t="shared" si="3"/>
        <v>227500</v>
      </c>
    </row>
    <row r="20" spans="1:42" ht="20.25" customHeight="1" x14ac:dyDescent="0.25">
      <c r="A20" s="156" t="str">
        <f>Inventory!B12</f>
        <v>GHOSRX203727PK</v>
      </c>
      <c r="B20" s="156" t="str">
        <f>Inventory!C12</f>
        <v>LADIES PINK RAGLAN GARGOYLE</v>
      </c>
      <c r="C20" s="157">
        <v>0.02</v>
      </c>
      <c r="D20" s="187">
        <v>50</v>
      </c>
      <c r="E20" s="158">
        <f>E12/D20*C20</f>
        <v>1981</v>
      </c>
      <c r="F20" s="158">
        <f>F12/D20*C20</f>
        <v>2037.6000000000001</v>
      </c>
      <c r="G20" s="158">
        <f>G12/D20*C20</f>
        <v>2094.1999999999998</v>
      </c>
      <c r="H20" s="158">
        <f>H12/D20*C20</f>
        <v>2150.8000000000002</v>
      </c>
      <c r="I20" s="159">
        <v>0</v>
      </c>
      <c r="J20" s="160">
        <v>0</v>
      </c>
      <c r="K20" s="161">
        <v>0</v>
      </c>
      <c r="L20" s="177">
        <v>0</v>
      </c>
      <c r="M20" s="194">
        <v>0</v>
      </c>
      <c r="N20" s="162">
        <v>0</v>
      </c>
      <c r="O20" s="163">
        <v>1440</v>
      </c>
      <c r="P20" s="164">
        <f t="shared" si="9"/>
        <v>-541</v>
      </c>
      <c r="Q20" s="164">
        <f t="shared" si="5"/>
        <v>-597.60000000000014</v>
      </c>
      <c r="R20" s="164">
        <f t="shared" si="6"/>
        <v>-654.19999999999982</v>
      </c>
      <c r="S20" s="164">
        <f t="shared" si="7"/>
        <v>-710.80000000000018</v>
      </c>
      <c r="T20" s="165" t="s">
        <v>527</v>
      </c>
      <c r="U20" s="442" t="str">
        <f>Inventory!D12</f>
        <v>CULTURE</v>
      </c>
      <c r="V20" s="166">
        <v>360</v>
      </c>
      <c r="W20" s="166">
        <v>504</v>
      </c>
      <c r="X20" s="166">
        <v>288</v>
      </c>
      <c r="Y20" s="166">
        <v>288</v>
      </c>
      <c r="Z20" s="166">
        <v>0</v>
      </c>
      <c r="AA20" s="166">
        <v>0</v>
      </c>
      <c r="AB20" s="167">
        <f t="shared" si="8"/>
        <v>1440</v>
      </c>
      <c r="AC20" s="514">
        <v>45861</v>
      </c>
      <c r="AD20" s="190"/>
      <c r="AE20" s="190"/>
      <c r="AF20" s="127"/>
      <c r="AG20" s="196">
        <f>'Tour Dates'!A18</f>
        <v>45867</v>
      </c>
      <c r="AH20" s="156" t="str">
        <f>'Tour Dates'!B18</f>
        <v>Milwaukee</v>
      </c>
      <c r="AI20" s="156" t="str">
        <f>'Tour Dates'!C18</f>
        <v>WI</v>
      </c>
      <c r="AJ20" s="156" t="str">
        <f>'Tour Dates'!D18</f>
        <v>Fiserv Forum</v>
      </c>
      <c r="AK20" s="125">
        <v>8693</v>
      </c>
      <c r="AL20" s="125">
        <v>6022</v>
      </c>
      <c r="AM20" s="125">
        <v>6500</v>
      </c>
      <c r="AN20" s="118"/>
      <c r="AO20" s="178">
        <v>35</v>
      </c>
      <c r="AP20" s="178">
        <f t="shared" si="3"/>
        <v>227500</v>
      </c>
    </row>
    <row r="21" spans="1:42" ht="20.25" customHeight="1" x14ac:dyDescent="0.25">
      <c r="A21" s="156">
        <f>Inventory!B13</f>
        <v>0</v>
      </c>
      <c r="B21" s="156">
        <f>Inventory!C13</f>
        <v>0</v>
      </c>
      <c r="C21" s="157">
        <v>0</v>
      </c>
      <c r="D21" s="187">
        <v>1</v>
      </c>
      <c r="E21" s="158">
        <f>E12/D21*C21</f>
        <v>0</v>
      </c>
      <c r="F21" s="158">
        <f>F12/D21*C21</f>
        <v>0</v>
      </c>
      <c r="G21" s="158">
        <f>G12/D21*C21</f>
        <v>0</v>
      </c>
      <c r="H21" s="158">
        <f>H12/D21*C21</f>
        <v>0</v>
      </c>
      <c r="I21" s="159">
        <v>0</v>
      </c>
      <c r="J21" s="160">
        <v>0</v>
      </c>
      <c r="K21" s="161">
        <v>0</v>
      </c>
      <c r="L21" s="177">
        <v>0</v>
      </c>
      <c r="M21" s="194">
        <v>0</v>
      </c>
      <c r="N21" s="162">
        <v>0</v>
      </c>
      <c r="O21" s="163">
        <v>0</v>
      </c>
      <c r="P21" s="164">
        <f t="shared" si="9"/>
        <v>0</v>
      </c>
      <c r="Q21" s="164">
        <f t="shared" si="5"/>
        <v>0</v>
      </c>
      <c r="R21" s="164">
        <f t="shared" si="6"/>
        <v>0</v>
      </c>
      <c r="S21" s="164">
        <f t="shared" si="7"/>
        <v>0</v>
      </c>
      <c r="T21" s="165"/>
      <c r="U21" s="442">
        <f>Inventory!D13</f>
        <v>0</v>
      </c>
      <c r="V21" s="166"/>
      <c r="W21" s="166"/>
      <c r="X21" s="166"/>
      <c r="Y21" s="166"/>
      <c r="Z21" s="166"/>
      <c r="AA21" s="166"/>
      <c r="AB21" s="167">
        <f t="shared" si="8"/>
        <v>0</v>
      </c>
      <c r="AC21" s="166"/>
      <c r="AD21" s="190"/>
      <c r="AE21" s="190"/>
      <c r="AF21" s="127"/>
      <c r="AG21" s="196">
        <f>'Tour Dates'!A19</f>
        <v>45868</v>
      </c>
      <c r="AH21" s="156" t="str">
        <f>'Tour Dates'!B19</f>
        <v>St. Louis</v>
      </c>
      <c r="AI21" s="156" t="str">
        <f>'Tour Dates'!C19</f>
        <v>MO</v>
      </c>
      <c r="AJ21" s="156" t="str">
        <f>'Tour Dates'!D19</f>
        <v>Enterprise Center</v>
      </c>
      <c r="AK21" s="125">
        <v>8569</v>
      </c>
      <c r="AL21" s="125">
        <v>6067</v>
      </c>
      <c r="AM21" s="125">
        <v>6500</v>
      </c>
      <c r="AN21" s="118"/>
      <c r="AO21" s="178">
        <v>35</v>
      </c>
      <c r="AP21" s="178">
        <f t="shared" si="3"/>
        <v>227500</v>
      </c>
    </row>
    <row r="22" spans="1:42" ht="20.25" customHeight="1" x14ac:dyDescent="0.25">
      <c r="A22" s="156" t="str">
        <f>Inventory!B14</f>
        <v>GHOSNS903311BK</v>
      </c>
      <c r="B22" s="156" t="str">
        <f>Inventory!C14</f>
        <v>BATWING HOODY</v>
      </c>
      <c r="C22" s="157">
        <v>0.09</v>
      </c>
      <c r="D22" s="187">
        <v>125</v>
      </c>
      <c r="E22" s="158">
        <f>E12/D22*C22</f>
        <v>3565.7999999999997</v>
      </c>
      <c r="F22" s="158">
        <f>F12/D22*C22</f>
        <v>3667.68</v>
      </c>
      <c r="G22" s="158">
        <f>G12/D22*C22</f>
        <v>3769.56</v>
      </c>
      <c r="H22" s="158">
        <f>H12/D22*C22</f>
        <v>3871.44</v>
      </c>
      <c r="I22" s="159">
        <v>0</v>
      </c>
      <c r="J22" s="160">
        <v>0</v>
      </c>
      <c r="K22" s="161">
        <v>0</v>
      </c>
      <c r="L22" s="177">
        <v>0</v>
      </c>
      <c r="M22" s="553">
        <v>1080</v>
      </c>
      <c r="N22" s="162">
        <v>1980</v>
      </c>
      <c r="O22" s="163">
        <v>1400</v>
      </c>
      <c r="P22" s="164">
        <f t="shared" si="9"/>
        <v>894.20000000000027</v>
      </c>
      <c r="Q22" s="164">
        <f t="shared" si="5"/>
        <v>792.32000000000016</v>
      </c>
      <c r="R22" s="164">
        <f t="shared" si="6"/>
        <v>690.44</v>
      </c>
      <c r="S22" s="164">
        <f t="shared" si="7"/>
        <v>588.55999999999995</v>
      </c>
      <c r="T22" s="165" t="s">
        <v>378</v>
      </c>
      <c r="U22" s="442" t="str">
        <f>Inventory!D14</f>
        <v>FARSTAR</v>
      </c>
      <c r="V22" s="166">
        <v>150</v>
      </c>
      <c r="W22" s="166">
        <v>250</v>
      </c>
      <c r="X22" s="166">
        <v>450</v>
      </c>
      <c r="Y22" s="166">
        <v>300</v>
      </c>
      <c r="Z22" s="166">
        <v>200</v>
      </c>
      <c r="AA22" s="166">
        <v>50</v>
      </c>
      <c r="AB22" s="167">
        <f t="shared" si="8"/>
        <v>1400</v>
      </c>
      <c r="AC22" s="514">
        <v>45874</v>
      </c>
      <c r="AD22" s="190"/>
      <c r="AE22" s="190"/>
      <c r="AF22" s="127"/>
      <c r="AG22" s="196">
        <f>'Tour Dates'!A20</f>
        <v>45870</v>
      </c>
      <c r="AH22" s="156" t="str">
        <f>'Tour Dates'!B20</f>
        <v>Rosemont</v>
      </c>
      <c r="AI22" s="156" t="str">
        <f>'Tour Dates'!C20</f>
        <v>IL</v>
      </c>
      <c r="AJ22" s="156" t="str">
        <f>'Tour Dates'!D20</f>
        <v>Allstate Arena</v>
      </c>
      <c r="AK22" s="125">
        <v>11214</v>
      </c>
      <c r="AL22" s="125">
        <v>10133</v>
      </c>
      <c r="AM22" s="125">
        <v>11000</v>
      </c>
      <c r="AN22" s="118"/>
      <c r="AO22" s="178">
        <v>35</v>
      </c>
      <c r="AP22" s="178">
        <f t="shared" si="3"/>
        <v>385000</v>
      </c>
    </row>
    <row r="23" spans="1:42" ht="20.25" customHeight="1" x14ac:dyDescent="0.25">
      <c r="A23" s="156" t="str">
        <f>Inventory!B15</f>
        <v>GHOSRX203401BK</v>
      </c>
      <c r="B23" s="156" t="str">
        <f>Inventory!C15</f>
        <v>PULLOVER HOODY SKELETON</v>
      </c>
      <c r="C23" s="168">
        <v>0.08</v>
      </c>
      <c r="D23" s="187">
        <v>80</v>
      </c>
      <c r="E23" s="158">
        <f>E12/D23*C23</f>
        <v>4952.5</v>
      </c>
      <c r="F23" s="158">
        <f>F12/D23*C23</f>
        <v>5094</v>
      </c>
      <c r="G23" s="158">
        <f>G12/D23*C23</f>
        <v>5235.5</v>
      </c>
      <c r="H23" s="158">
        <f>H12/D23*C23</f>
        <v>5377</v>
      </c>
      <c r="I23" s="159">
        <v>0</v>
      </c>
      <c r="J23" s="160">
        <v>0</v>
      </c>
      <c r="K23" s="161">
        <v>0</v>
      </c>
      <c r="L23" s="177">
        <v>0</v>
      </c>
      <c r="M23" s="194">
        <v>1260</v>
      </c>
      <c r="N23" s="162">
        <v>0</v>
      </c>
      <c r="O23" s="163">
        <v>2520</v>
      </c>
      <c r="P23" s="164">
        <f t="shared" si="9"/>
        <v>-1172.5</v>
      </c>
      <c r="Q23" s="164">
        <f t="shared" si="5"/>
        <v>-1314</v>
      </c>
      <c r="R23" s="164">
        <f t="shared" si="6"/>
        <v>-1455.5</v>
      </c>
      <c r="S23" s="164">
        <f t="shared" si="7"/>
        <v>-1597</v>
      </c>
      <c r="T23" s="165" t="s">
        <v>458</v>
      </c>
      <c r="U23" s="442" t="str">
        <f>Inventory!D15</f>
        <v>CULTURE</v>
      </c>
      <c r="V23" s="166">
        <v>240</v>
      </c>
      <c r="W23" s="166">
        <v>432</v>
      </c>
      <c r="X23" s="166">
        <v>648</v>
      </c>
      <c r="Y23" s="166">
        <v>720</v>
      </c>
      <c r="Z23" s="166">
        <v>360</v>
      </c>
      <c r="AA23" s="166">
        <v>120</v>
      </c>
      <c r="AB23" s="167">
        <f t="shared" si="8"/>
        <v>2520</v>
      </c>
      <c r="AC23" s="514">
        <v>45861</v>
      </c>
      <c r="AD23" s="190"/>
      <c r="AE23" s="190"/>
      <c r="AF23" s="127"/>
      <c r="AG23" s="196">
        <f>'Tour Dates'!A21</f>
        <v>45871</v>
      </c>
      <c r="AH23" s="156" t="str">
        <f>'Tour Dates'!B21</f>
        <v>Saint Paul</v>
      </c>
      <c r="AI23" s="156" t="str">
        <f>'Tour Dates'!C21</f>
        <v>MN</v>
      </c>
      <c r="AJ23" s="156" t="str">
        <f>'Tour Dates'!D21</f>
        <v>Xcel Energy Center</v>
      </c>
      <c r="AK23" s="125">
        <v>11460</v>
      </c>
      <c r="AL23" s="125">
        <v>9171</v>
      </c>
      <c r="AM23" s="125">
        <v>10000</v>
      </c>
      <c r="AN23" s="118"/>
      <c r="AO23" s="178">
        <v>35</v>
      </c>
      <c r="AP23" s="178">
        <f t="shared" si="3"/>
        <v>350000</v>
      </c>
    </row>
    <row r="24" spans="1:42" ht="20.25" customHeight="1" x14ac:dyDescent="0.25">
      <c r="A24" s="156" t="str">
        <f>Inventory!B16</f>
        <v>GHOSRX203275BK</v>
      </c>
      <c r="B24" s="156" t="str">
        <f>Inventory!C16</f>
        <v>SHORTS BLACK/ WHT PAPA V COSTUME CLAWS</v>
      </c>
      <c r="C24" s="168">
        <v>3.5000000000000003E-2</v>
      </c>
      <c r="D24" s="187">
        <v>45</v>
      </c>
      <c r="E24" s="158">
        <f>E12/D24*C24</f>
        <v>3851.9444444444453</v>
      </c>
      <c r="F24" s="158">
        <f>F12/D24*C24</f>
        <v>3962.0000000000005</v>
      </c>
      <c r="G24" s="158">
        <f>G12/D24*C24</f>
        <v>4072.0555555555557</v>
      </c>
      <c r="H24" s="158">
        <f>H12/D24*C24</f>
        <v>4182.1111111111113</v>
      </c>
      <c r="I24" s="159">
        <v>0</v>
      </c>
      <c r="J24" s="160">
        <v>0</v>
      </c>
      <c r="K24" s="161">
        <v>0</v>
      </c>
      <c r="L24" s="177">
        <v>0</v>
      </c>
      <c r="M24" s="194">
        <v>0</v>
      </c>
      <c r="N24" s="162">
        <v>0</v>
      </c>
      <c r="O24" s="163">
        <v>4000</v>
      </c>
      <c r="P24" s="164">
        <f t="shared" si="9"/>
        <v>148.05555555555475</v>
      </c>
      <c r="Q24" s="164">
        <f t="shared" si="5"/>
        <v>37.999999999999545</v>
      </c>
      <c r="R24" s="164">
        <f t="shared" si="6"/>
        <v>-72.055555555555657</v>
      </c>
      <c r="S24" s="164">
        <f t="shared" si="7"/>
        <v>-182.11111111111131</v>
      </c>
      <c r="T24" s="165" t="s">
        <v>374</v>
      </c>
      <c r="U24" s="442" t="s">
        <v>374</v>
      </c>
      <c r="V24" s="166">
        <v>700</v>
      </c>
      <c r="W24" s="166">
        <v>1100</v>
      </c>
      <c r="X24" s="166">
        <v>900</v>
      </c>
      <c r="Y24" s="166">
        <v>800</v>
      </c>
      <c r="Z24" s="166">
        <v>500</v>
      </c>
      <c r="AA24" s="166">
        <v>0</v>
      </c>
      <c r="AB24" s="167">
        <f t="shared" si="8"/>
        <v>4000</v>
      </c>
      <c r="AC24" s="514">
        <v>45866</v>
      </c>
      <c r="AD24" s="190"/>
      <c r="AE24" s="190"/>
      <c r="AF24" s="127"/>
      <c r="AG24" s="196">
        <f>'Tour Dates'!A22</f>
        <v>45872</v>
      </c>
      <c r="AH24" s="156" t="str">
        <f>'Tour Dates'!B22</f>
        <v>Omaha</v>
      </c>
      <c r="AI24" s="156" t="str">
        <f>'Tour Dates'!C22</f>
        <v>NE</v>
      </c>
      <c r="AJ24" s="156" t="str">
        <f>'Tour Dates'!D22</f>
        <v>CHI Health Center</v>
      </c>
      <c r="AK24" s="125">
        <v>7393</v>
      </c>
      <c r="AL24" s="125">
        <v>4910</v>
      </c>
      <c r="AM24" s="125">
        <v>6000</v>
      </c>
      <c r="AN24" s="118"/>
      <c r="AO24" s="178">
        <v>35</v>
      </c>
      <c r="AP24" s="178">
        <f t="shared" si="3"/>
        <v>210000</v>
      </c>
    </row>
    <row r="25" spans="1:42" ht="20.25" customHeight="1" x14ac:dyDescent="0.25">
      <c r="A25" s="156" t="str">
        <f>Inventory!B17</f>
        <v>GHOSRX103510OT</v>
      </c>
      <c r="B25" s="156" t="str">
        <f>Inventory!C17</f>
        <v>TIE DYE T TOP HAT</v>
      </c>
      <c r="C25" s="168">
        <v>0.03</v>
      </c>
      <c r="D25" s="187">
        <v>60</v>
      </c>
      <c r="E25" s="158">
        <f>E12/D25*C25</f>
        <v>2476.25</v>
      </c>
      <c r="F25" s="158">
        <f>F12/D25*C25</f>
        <v>2547</v>
      </c>
      <c r="G25" s="158">
        <f>G12/D25*C25</f>
        <v>2617.7499999999995</v>
      </c>
      <c r="H25" s="158">
        <f>H12/D25*C25</f>
        <v>2688.5</v>
      </c>
      <c r="I25" s="159">
        <v>0</v>
      </c>
      <c r="J25" s="160">
        <v>0</v>
      </c>
      <c r="K25" s="161">
        <v>0</v>
      </c>
      <c r="L25" s="177">
        <v>0</v>
      </c>
      <c r="M25" s="194">
        <v>0</v>
      </c>
      <c r="N25" s="162">
        <v>0</v>
      </c>
      <c r="O25" s="163">
        <v>0</v>
      </c>
      <c r="P25" s="164">
        <f t="shared" si="9"/>
        <v>-2476.25</v>
      </c>
      <c r="Q25" s="164">
        <f t="shared" si="5"/>
        <v>-2547</v>
      </c>
      <c r="R25" s="164">
        <f t="shared" si="6"/>
        <v>-2617.7499999999995</v>
      </c>
      <c r="S25" s="164">
        <f t="shared" si="7"/>
        <v>-2688.5</v>
      </c>
      <c r="T25" s="165"/>
      <c r="U25" s="442" t="str">
        <f>Inventory!D17</f>
        <v>GMSUK</v>
      </c>
      <c r="V25" s="166"/>
      <c r="W25" s="166"/>
      <c r="X25" s="166"/>
      <c r="Y25" s="166"/>
      <c r="Z25" s="166"/>
      <c r="AA25" s="166"/>
      <c r="AB25" s="167">
        <f t="shared" si="8"/>
        <v>0</v>
      </c>
      <c r="AC25" s="166"/>
      <c r="AD25" s="190"/>
      <c r="AE25" s="190"/>
      <c r="AF25" s="127"/>
      <c r="AG25" s="196">
        <f>'Tour Dates'!A23</f>
        <v>45874</v>
      </c>
      <c r="AH25" s="156" t="str">
        <f>'Tour Dates'!B23</f>
        <v>Kansas City</v>
      </c>
      <c r="AI25" s="156" t="str">
        <f>'Tour Dates'!C23</f>
        <v>MO</v>
      </c>
      <c r="AJ25" s="156" t="str">
        <f>'Tour Dates'!D23</f>
        <v>T-Mobile Center</v>
      </c>
      <c r="AK25" s="125">
        <v>8131</v>
      </c>
      <c r="AL25" s="125">
        <v>6041</v>
      </c>
      <c r="AM25" s="125">
        <v>6500</v>
      </c>
      <c r="AN25" s="118"/>
      <c r="AO25" s="178">
        <v>35</v>
      </c>
      <c r="AP25" s="178">
        <f t="shared" si="3"/>
        <v>227500</v>
      </c>
    </row>
    <row r="26" spans="1:42" ht="20.25" customHeight="1" x14ac:dyDescent="0.25">
      <c r="A26" s="156" t="str">
        <f>Inventory!B18</f>
        <v>GHOSRX103437OT</v>
      </c>
      <c r="B26" s="156" t="str">
        <f>Inventory!C18</f>
        <v>CRYSTAL WASHED T AT THE GATES</v>
      </c>
      <c r="C26" s="168">
        <v>0.04</v>
      </c>
      <c r="D26" s="187">
        <v>60</v>
      </c>
      <c r="E26" s="158">
        <f>E12/D26*C26</f>
        <v>3301.666666666667</v>
      </c>
      <c r="F26" s="158">
        <f>F12/D26*C26</f>
        <v>3396</v>
      </c>
      <c r="G26" s="158">
        <f>G12/D26*C26</f>
        <v>3490.333333333333</v>
      </c>
      <c r="H26" s="158">
        <f>H12/D26*C26</f>
        <v>3584.666666666667</v>
      </c>
      <c r="I26" s="159">
        <v>0</v>
      </c>
      <c r="J26" s="160">
        <v>0</v>
      </c>
      <c r="K26" s="161">
        <v>0</v>
      </c>
      <c r="L26" s="177">
        <v>3580</v>
      </c>
      <c r="M26" s="194">
        <v>0</v>
      </c>
      <c r="N26" s="162">
        <v>0</v>
      </c>
      <c r="O26" s="163">
        <v>0</v>
      </c>
      <c r="P26" s="164">
        <f t="shared" si="9"/>
        <v>278.33333333333303</v>
      </c>
      <c r="Q26" s="164">
        <f t="shared" si="5"/>
        <v>184</v>
      </c>
      <c r="R26" s="164">
        <f t="shared" si="6"/>
        <v>89.66666666666697</v>
      </c>
      <c r="S26" s="164">
        <f t="shared" si="7"/>
        <v>-4.6666666666669698</v>
      </c>
      <c r="T26" s="165" t="s">
        <v>448</v>
      </c>
      <c r="U26" s="442" t="str">
        <f>Inventory!D18</f>
        <v>CULTURE DAYTONA</v>
      </c>
      <c r="V26" s="166"/>
      <c r="W26" s="166"/>
      <c r="X26" s="166"/>
      <c r="Y26" s="166"/>
      <c r="Z26" s="166"/>
      <c r="AA26" s="166"/>
      <c r="AB26" s="167">
        <f t="shared" si="8"/>
        <v>0</v>
      </c>
      <c r="AC26" s="514"/>
      <c r="AD26" s="190"/>
      <c r="AE26" s="190"/>
      <c r="AF26" s="127"/>
      <c r="AG26" s="196">
        <f>'Tour Dates'!A24</f>
        <v>45876</v>
      </c>
      <c r="AH26" s="156" t="str">
        <f>'Tour Dates'!B24</f>
        <v>Denver</v>
      </c>
      <c r="AI26" s="156" t="str">
        <f>'Tour Dates'!C24</f>
        <v>CO</v>
      </c>
      <c r="AJ26" s="156" t="str">
        <f>'Tour Dates'!D24</f>
        <v>Ball Arena</v>
      </c>
      <c r="AK26" s="125">
        <v>10511</v>
      </c>
      <c r="AL26" s="125">
        <v>8091</v>
      </c>
      <c r="AM26" s="125">
        <v>9000</v>
      </c>
      <c r="AN26" s="118"/>
      <c r="AO26" s="178">
        <v>35</v>
      </c>
      <c r="AP26" s="178">
        <f t="shared" si="3"/>
        <v>315000</v>
      </c>
    </row>
    <row r="27" spans="1:42" ht="20.25" customHeight="1" x14ac:dyDescent="0.25">
      <c r="A27" s="156" t="str">
        <f>Inventory!B19</f>
        <v>GHOSRX203738BL</v>
      </c>
      <c r="B27" s="156" t="str">
        <f>Inventory!C19</f>
        <v>OILWASHED NAVY BLUE T COME TOGETHER</v>
      </c>
      <c r="C27" s="168">
        <v>0.02</v>
      </c>
      <c r="D27" s="187">
        <v>60</v>
      </c>
      <c r="E27" s="158">
        <f>E12/D27*C27</f>
        <v>1650.8333333333335</v>
      </c>
      <c r="F27" s="158">
        <f>F12/D27*C27</f>
        <v>1698</v>
      </c>
      <c r="G27" s="158">
        <f>G12/D27*C27</f>
        <v>1745.1666666666665</v>
      </c>
      <c r="H27" s="158">
        <f>H12/D27*C27</f>
        <v>1792.3333333333335</v>
      </c>
      <c r="I27" s="159">
        <v>0</v>
      </c>
      <c r="J27" s="160">
        <v>0</v>
      </c>
      <c r="K27" s="161">
        <v>0</v>
      </c>
      <c r="L27" s="177">
        <v>1319</v>
      </c>
      <c r="M27" s="194">
        <v>0</v>
      </c>
      <c r="N27" s="162">
        <v>0</v>
      </c>
      <c r="O27" s="163">
        <v>0</v>
      </c>
      <c r="P27" s="164">
        <f t="shared" si="9"/>
        <v>-331.83333333333348</v>
      </c>
      <c r="Q27" s="164">
        <f t="shared" si="5"/>
        <v>-379</v>
      </c>
      <c r="R27" s="164">
        <f t="shared" si="6"/>
        <v>-426.16666666666652</v>
      </c>
      <c r="S27" s="164">
        <f t="shared" si="7"/>
        <v>-473.33333333333348</v>
      </c>
      <c r="T27" s="165" t="s">
        <v>486</v>
      </c>
      <c r="U27" s="442" t="str">
        <f>Inventory!D19</f>
        <v>CULTURE DAYTONA</v>
      </c>
      <c r="V27" s="166"/>
      <c r="W27" s="166"/>
      <c r="X27" s="166"/>
      <c r="Y27" s="166"/>
      <c r="Z27" s="166"/>
      <c r="AA27" s="166"/>
      <c r="AB27" s="167">
        <f t="shared" si="8"/>
        <v>0</v>
      </c>
      <c r="AC27" s="514"/>
      <c r="AD27" s="190"/>
      <c r="AE27" s="190"/>
      <c r="AF27" s="127"/>
      <c r="AG27" s="196">
        <f>'Tour Dates'!A25</f>
        <v>45878</v>
      </c>
      <c r="AH27" s="156" t="str">
        <f>'Tour Dates'!B25</f>
        <v>Las Vegas</v>
      </c>
      <c r="AI27" s="156" t="str">
        <f>'Tour Dates'!C25</f>
        <v>NV</v>
      </c>
      <c r="AJ27" s="156" t="str">
        <f>'Tour Dates'!D25</f>
        <v>MGM Grand Garden Arena</v>
      </c>
      <c r="AK27" s="125">
        <v>9678</v>
      </c>
      <c r="AL27" s="125">
        <v>9000</v>
      </c>
      <c r="AM27" s="125">
        <v>9500</v>
      </c>
      <c r="AN27" s="118"/>
      <c r="AO27" s="178">
        <v>40</v>
      </c>
      <c r="AP27" s="178">
        <f t="shared" si="3"/>
        <v>380000</v>
      </c>
    </row>
    <row r="28" spans="1:42" ht="20.25" customHeight="1" x14ac:dyDescent="0.25">
      <c r="A28" s="156" t="str">
        <f>Inventory!B20</f>
        <v>GHOSRX203570RD</v>
      </c>
      <c r="B28" s="156" t="str">
        <f>Inventory!C20</f>
        <v>SHORTS RED/WHITE LOGO</v>
      </c>
      <c r="C28" s="168">
        <v>0</v>
      </c>
      <c r="D28" s="187">
        <v>45</v>
      </c>
      <c r="E28" s="158">
        <f>E12/D28*C28</f>
        <v>0</v>
      </c>
      <c r="F28" s="158">
        <f>F12/D28*C28</f>
        <v>0</v>
      </c>
      <c r="G28" s="158">
        <f>G12/D28*C28</f>
        <v>0</v>
      </c>
      <c r="H28" s="158">
        <f>H12/D28*C28</f>
        <v>0</v>
      </c>
      <c r="I28" s="159">
        <v>0</v>
      </c>
      <c r="J28" s="160">
        <v>0</v>
      </c>
      <c r="K28" s="161">
        <v>0</v>
      </c>
      <c r="L28" s="177">
        <v>0</v>
      </c>
      <c r="M28" s="194">
        <v>0</v>
      </c>
      <c r="N28" s="162">
        <v>0</v>
      </c>
      <c r="O28" s="163">
        <v>0</v>
      </c>
      <c r="P28" s="164">
        <f t="shared" si="9"/>
        <v>0</v>
      </c>
      <c r="Q28" s="164">
        <f t="shared" si="5"/>
        <v>0</v>
      </c>
      <c r="R28" s="164">
        <f t="shared" si="6"/>
        <v>0</v>
      </c>
      <c r="S28" s="164">
        <f t="shared" si="7"/>
        <v>0</v>
      </c>
      <c r="T28" s="165" t="s">
        <v>489</v>
      </c>
      <c r="U28" s="442" t="str">
        <f>Inventory!D20</f>
        <v>CULTURE</v>
      </c>
      <c r="V28" s="166"/>
      <c r="W28" s="166"/>
      <c r="X28" s="166"/>
      <c r="Y28" s="166"/>
      <c r="Z28" s="166"/>
      <c r="AA28" s="166"/>
      <c r="AB28" s="167">
        <f t="shared" si="8"/>
        <v>0</v>
      </c>
      <c r="AC28" s="514"/>
      <c r="AD28" s="190"/>
      <c r="AE28" s="190"/>
      <c r="AF28" s="127"/>
      <c r="AG28" s="196" t="str">
        <f>'Tour Dates'!A26</f>
        <v>8/10/2025</v>
      </c>
      <c r="AH28" s="156" t="str">
        <f>'Tour Dates'!B26</f>
        <v>San Diego</v>
      </c>
      <c r="AI28" s="156" t="str">
        <f>'Tour Dates'!C26</f>
        <v>CA</v>
      </c>
      <c r="AJ28" s="156" t="str">
        <f>'Tour Dates'!D26</f>
        <v>Viejas Arena</v>
      </c>
      <c r="AK28" s="125">
        <v>7758</v>
      </c>
      <c r="AL28" s="125">
        <v>7772</v>
      </c>
      <c r="AM28" s="125">
        <v>8500</v>
      </c>
      <c r="AN28" s="126"/>
      <c r="AO28" s="178">
        <v>40</v>
      </c>
      <c r="AP28" s="178">
        <f t="shared" si="3"/>
        <v>340000</v>
      </c>
    </row>
    <row r="29" spans="1:42" ht="20.25" customHeight="1" x14ac:dyDescent="0.25">
      <c r="A29" s="156" t="str">
        <f>Inventory!B21</f>
        <v>GHOSRX203800BK</v>
      </c>
      <c r="B29" s="156" t="str">
        <f>Inventory!C21</f>
        <v>EVENT T TAMPA</v>
      </c>
      <c r="C29" s="168">
        <v>0</v>
      </c>
      <c r="D29" s="187">
        <v>50</v>
      </c>
      <c r="E29" s="158">
        <f>E12/D29*C29</f>
        <v>0</v>
      </c>
      <c r="F29" s="158">
        <f>F12/D29*C29</f>
        <v>0</v>
      </c>
      <c r="G29" s="158">
        <f>G12/D29*C29</f>
        <v>0</v>
      </c>
      <c r="H29" s="158">
        <f>H12/D29*C29</f>
        <v>0</v>
      </c>
      <c r="I29" s="159">
        <v>0</v>
      </c>
      <c r="J29" s="160">
        <v>0</v>
      </c>
      <c r="K29" s="161">
        <v>0</v>
      </c>
      <c r="L29" s="177">
        <v>0</v>
      </c>
      <c r="M29" s="194">
        <v>0</v>
      </c>
      <c r="N29" s="162">
        <v>0</v>
      </c>
      <c r="O29" s="163">
        <v>0</v>
      </c>
      <c r="P29" s="164">
        <f t="shared" si="9"/>
        <v>0</v>
      </c>
      <c r="Q29" s="164">
        <f t="shared" si="5"/>
        <v>0</v>
      </c>
      <c r="R29" s="164">
        <f t="shared" si="6"/>
        <v>0</v>
      </c>
      <c r="S29" s="164">
        <f t="shared" si="7"/>
        <v>0</v>
      </c>
      <c r="T29" s="165" t="s">
        <v>523</v>
      </c>
      <c r="U29" s="442" t="str">
        <f>Inventory!D21</f>
        <v>CULTURE DAYTONA</v>
      </c>
      <c r="V29" s="166"/>
      <c r="W29" s="166"/>
      <c r="X29" s="166"/>
      <c r="Y29" s="166"/>
      <c r="Z29" s="166"/>
      <c r="AA29" s="166"/>
      <c r="AB29" s="167">
        <f t="shared" si="8"/>
        <v>0</v>
      </c>
      <c r="AC29" s="514"/>
      <c r="AD29" s="190"/>
      <c r="AE29" s="190"/>
      <c r="AF29" s="127"/>
      <c r="AG29" s="196" t="str">
        <f>'Tour Dates'!A27</f>
        <v>8/11/2025</v>
      </c>
      <c r="AH29" s="156" t="str">
        <f>'Tour Dates'!B27</f>
        <v>Phoenix</v>
      </c>
      <c r="AI29" s="156" t="str">
        <f>'Tour Dates'!C27</f>
        <v>AZ</v>
      </c>
      <c r="AJ29" s="156" t="str">
        <f>'Tour Dates'!D27</f>
        <v>Footprint Center</v>
      </c>
      <c r="AK29" s="125">
        <v>10625</v>
      </c>
      <c r="AL29" s="125">
        <v>8562</v>
      </c>
      <c r="AM29" s="125">
        <v>9000</v>
      </c>
      <c r="AN29" s="126"/>
      <c r="AO29" s="178">
        <v>40</v>
      </c>
      <c r="AP29" s="178">
        <f t="shared" si="3"/>
        <v>360000</v>
      </c>
    </row>
    <row r="30" spans="1:42" ht="20.25" customHeight="1" x14ac:dyDescent="0.25">
      <c r="A30" s="156" t="str">
        <f>Inventory!B22</f>
        <v>GHOSRX203799BK</v>
      </c>
      <c r="B30" s="156" t="str">
        <f>Inventory!C22</f>
        <v>EVENT T PHILLY</v>
      </c>
      <c r="C30" s="168">
        <v>0</v>
      </c>
      <c r="D30" s="187">
        <v>50</v>
      </c>
      <c r="E30" s="158">
        <f>E12/D30*C30</f>
        <v>0</v>
      </c>
      <c r="F30" s="158">
        <f>F12/D30*C30</f>
        <v>0</v>
      </c>
      <c r="G30" s="158">
        <f>G12/D30*C30</f>
        <v>0</v>
      </c>
      <c r="H30" s="158">
        <f>H12/D30*C30</f>
        <v>0</v>
      </c>
      <c r="I30" s="159">
        <v>0</v>
      </c>
      <c r="J30" s="160">
        <v>0</v>
      </c>
      <c r="K30" s="161">
        <v>0</v>
      </c>
      <c r="L30" s="177">
        <v>0</v>
      </c>
      <c r="M30" s="194">
        <v>0</v>
      </c>
      <c r="N30" s="162">
        <v>0</v>
      </c>
      <c r="O30" s="163">
        <v>0</v>
      </c>
      <c r="P30" s="164">
        <f t="shared" si="9"/>
        <v>0</v>
      </c>
      <c r="Q30" s="164">
        <f t="shared" si="5"/>
        <v>0</v>
      </c>
      <c r="R30" s="164">
        <f t="shared" si="6"/>
        <v>0</v>
      </c>
      <c r="S30" s="164">
        <f t="shared" si="7"/>
        <v>0</v>
      </c>
      <c r="T30" s="165"/>
      <c r="U30" s="442" t="str">
        <f>Inventory!D22</f>
        <v>CULTURE</v>
      </c>
      <c r="V30" s="166"/>
      <c r="W30" s="166"/>
      <c r="X30" s="166"/>
      <c r="Y30" s="166"/>
      <c r="Z30" s="166"/>
      <c r="AA30" s="166"/>
      <c r="AB30" s="167">
        <f t="shared" si="8"/>
        <v>0</v>
      </c>
      <c r="AC30" s="166"/>
      <c r="AD30" s="190"/>
      <c r="AE30" s="190"/>
      <c r="AF30" s="127"/>
      <c r="AG30" s="196" t="str">
        <f>'Tour Dates'!A28</f>
        <v>8/14/2025</v>
      </c>
      <c r="AH30" s="156" t="str">
        <f>'Tour Dates'!B28</f>
        <v>Austin</v>
      </c>
      <c r="AI30" s="156" t="str">
        <f>'Tour Dates'!C28</f>
        <v>TX</v>
      </c>
      <c r="AJ30" s="156" t="str">
        <f>'Tour Dates'!D28</f>
        <v>Moody Center</v>
      </c>
      <c r="AK30" s="125">
        <v>9196</v>
      </c>
      <c r="AL30" s="125">
        <v>6837</v>
      </c>
      <c r="AM30" s="125">
        <v>8000</v>
      </c>
      <c r="AN30" s="126"/>
      <c r="AO30" s="178">
        <v>45</v>
      </c>
      <c r="AP30" s="178">
        <f t="shared" si="3"/>
        <v>360000</v>
      </c>
    </row>
    <row r="31" spans="1:42" ht="20.25" customHeight="1" x14ac:dyDescent="0.25">
      <c r="A31" s="156" t="str">
        <f>Inventory!B23</f>
        <v>GHOSRX203798BK</v>
      </c>
      <c r="B31" s="156" t="str">
        <f>Inventory!C23</f>
        <v>EVENT T BOSTON</v>
      </c>
      <c r="C31" s="168">
        <v>0</v>
      </c>
      <c r="D31" s="187">
        <v>50</v>
      </c>
      <c r="E31" s="158">
        <f>E12/D31*C31</f>
        <v>0</v>
      </c>
      <c r="F31" s="158">
        <f>F12/D31*C31</f>
        <v>0</v>
      </c>
      <c r="G31" s="158">
        <f>G12/D31*C31</f>
        <v>0</v>
      </c>
      <c r="H31" s="158">
        <f>H12/D31*C31</f>
        <v>0</v>
      </c>
      <c r="I31" s="159">
        <v>0</v>
      </c>
      <c r="J31" s="160">
        <v>0</v>
      </c>
      <c r="K31" s="161">
        <v>0</v>
      </c>
      <c r="L31" s="177">
        <v>0</v>
      </c>
      <c r="M31" s="194">
        <v>0</v>
      </c>
      <c r="N31" s="162">
        <v>0</v>
      </c>
      <c r="O31" s="163">
        <v>0</v>
      </c>
      <c r="P31" s="164">
        <f t="shared" si="9"/>
        <v>0</v>
      </c>
      <c r="Q31" s="164">
        <f t="shared" si="5"/>
        <v>0</v>
      </c>
      <c r="R31" s="164">
        <f t="shared" si="6"/>
        <v>0</v>
      </c>
      <c r="S31" s="164">
        <f t="shared" si="7"/>
        <v>0</v>
      </c>
      <c r="T31" s="165"/>
      <c r="U31" s="442" t="str">
        <f>Inventory!D23</f>
        <v>CULTURE</v>
      </c>
      <c r="V31" s="166"/>
      <c r="W31" s="166"/>
      <c r="X31" s="166"/>
      <c r="Y31" s="166"/>
      <c r="Z31" s="166"/>
      <c r="AA31" s="166"/>
      <c r="AB31" s="167">
        <f t="shared" si="8"/>
        <v>0</v>
      </c>
      <c r="AC31" s="166"/>
      <c r="AD31" s="190"/>
      <c r="AE31" s="190"/>
      <c r="AF31" s="127"/>
      <c r="AG31" s="196" t="str">
        <f>'Tour Dates'!A29</f>
        <v>8/15/2025</v>
      </c>
      <c r="AH31" s="156" t="str">
        <f>'Tour Dates'!B29</f>
        <v>Fort Worth</v>
      </c>
      <c r="AI31" s="156" t="str">
        <f>'Tour Dates'!C29</f>
        <v>TX</v>
      </c>
      <c r="AJ31" s="156" t="str">
        <f>'Tour Dates'!D29</f>
        <v>Dickies Arena</v>
      </c>
      <c r="AK31" s="125">
        <v>10268</v>
      </c>
      <c r="AL31" s="125">
        <v>8762</v>
      </c>
      <c r="AM31" s="125">
        <v>10000</v>
      </c>
      <c r="AN31" s="126"/>
      <c r="AO31" s="178">
        <v>45</v>
      </c>
      <c r="AP31" s="178">
        <f t="shared" si="3"/>
        <v>450000</v>
      </c>
    </row>
    <row r="32" spans="1:42" ht="20.25" customHeight="1" x14ac:dyDescent="0.25">
      <c r="A32" s="156" t="str">
        <f>Inventory!B24</f>
        <v>GHOSRX203801BK</v>
      </c>
      <c r="B32" s="156" t="str">
        <f>Inventory!C24</f>
        <v>EVENT T NEW YORK</v>
      </c>
      <c r="C32" s="168">
        <v>0</v>
      </c>
      <c r="D32" s="187">
        <v>50</v>
      </c>
      <c r="E32" s="158">
        <f>E12/D32*C32</f>
        <v>0</v>
      </c>
      <c r="F32" s="158">
        <f>F12/D32*C32</f>
        <v>0</v>
      </c>
      <c r="G32" s="158">
        <f>G12/D32*C32</f>
        <v>0</v>
      </c>
      <c r="H32" s="158">
        <f>H12/D32*C32</f>
        <v>0</v>
      </c>
      <c r="I32" s="159">
        <v>0</v>
      </c>
      <c r="J32" s="160">
        <v>0</v>
      </c>
      <c r="K32" s="161">
        <v>0</v>
      </c>
      <c r="L32" s="177">
        <v>0</v>
      </c>
      <c r="M32" s="194">
        <v>0</v>
      </c>
      <c r="N32" s="162">
        <v>0</v>
      </c>
      <c r="O32" s="163">
        <v>0</v>
      </c>
      <c r="P32" s="164">
        <f t="shared" si="9"/>
        <v>0</v>
      </c>
      <c r="Q32" s="164">
        <f t="shared" si="5"/>
        <v>0</v>
      </c>
      <c r="R32" s="164">
        <f t="shared" si="6"/>
        <v>0</v>
      </c>
      <c r="S32" s="164">
        <f t="shared" si="7"/>
        <v>0</v>
      </c>
      <c r="T32" s="165"/>
      <c r="U32" s="442" t="str">
        <f>Inventory!D24</f>
        <v>CULTURE</v>
      </c>
      <c r="V32" s="166"/>
      <c r="W32" s="166"/>
      <c r="X32" s="166"/>
      <c r="Y32" s="166"/>
      <c r="Z32" s="166"/>
      <c r="AA32" s="166"/>
      <c r="AB32" s="167">
        <f t="shared" si="8"/>
        <v>0</v>
      </c>
      <c r="AC32" s="166"/>
      <c r="AD32" s="190"/>
      <c r="AE32" s="190"/>
      <c r="AF32" s="127"/>
      <c r="AG32" s="196" t="str">
        <f>'Tour Dates'!A30</f>
        <v>8/16/2025</v>
      </c>
      <c r="AH32" s="156" t="str">
        <f>'Tour Dates'!B30</f>
        <v>Houston</v>
      </c>
      <c r="AI32" s="156" t="str">
        <f>'Tour Dates'!C30</f>
        <v>TX</v>
      </c>
      <c r="AJ32" s="156" t="str">
        <f>'Tour Dates'!D30</f>
        <v>Toyota Center</v>
      </c>
      <c r="AK32" s="125">
        <v>9922</v>
      </c>
      <c r="AL32" s="125">
        <v>6019</v>
      </c>
      <c r="AM32" s="125">
        <v>7500</v>
      </c>
      <c r="AN32" s="126"/>
      <c r="AO32" s="178">
        <v>45</v>
      </c>
      <c r="AP32" s="178">
        <f t="shared" si="3"/>
        <v>337500</v>
      </c>
    </row>
    <row r="33" spans="1:42" ht="20.25" customHeight="1" x14ac:dyDescent="0.25">
      <c r="A33" s="156" t="str">
        <f>Inventory!B25</f>
        <v>GHOSRX203822BK</v>
      </c>
      <c r="B33" s="156" t="str">
        <f>Inventory!C25</f>
        <v>EVENT T CHICAGO</v>
      </c>
      <c r="C33" s="168">
        <v>0</v>
      </c>
      <c r="D33" s="187">
        <v>50</v>
      </c>
      <c r="E33" s="158">
        <f>E12/D33*C33</f>
        <v>0</v>
      </c>
      <c r="F33" s="158">
        <f>F12/D33*C33</f>
        <v>0</v>
      </c>
      <c r="G33" s="158">
        <f>G12/D33*C33</f>
        <v>0</v>
      </c>
      <c r="H33" s="158">
        <f>H12/D33*C33</f>
        <v>0</v>
      </c>
      <c r="I33" s="159">
        <v>0</v>
      </c>
      <c r="J33" s="160">
        <v>0</v>
      </c>
      <c r="K33" s="161">
        <v>0</v>
      </c>
      <c r="L33" s="177">
        <v>0</v>
      </c>
      <c r="M33" s="194">
        <v>0</v>
      </c>
      <c r="N33" s="162">
        <v>0</v>
      </c>
      <c r="O33" s="163">
        <v>0</v>
      </c>
      <c r="P33" s="164">
        <f t="shared" si="9"/>
        <v>0</v>
      </c>
      <c r="Q33" s="164">
        <f t="shared" si="5"/>
        <v>0</v>
      </c>
      <c r="R33" s="164">
        <f t="shared" si="6"/>
        <v>0</v>
      </c>
      <c r="S33" s="164">
        <f t="shared" si="7"/>
        <v>0</v>
      </c>
      <c r="T33" s="165"/>
      <c r="U33" s="442" t="str">
        <f>Inventory!D25</f>
        <v>CULTURE</v>
      </c>
      <c r="V33" s="166"/>
      <c r="W33" s="166"/>
      <c r="X33" s="166"/>
      <c r="Y33" s="166"/>
      <c r="Z33" s="166"/>
      <c r="AA33" s="166"/>
      <c r="AB33" s="167">
        <f t="shared" si="8"/>
        <v>0</v>
      </c>
      <c r="AC33" s="166"/>
      <c r="AD33" s="190"/>
      <c r="AE33" s="190"/>
      <c r="AF33" s="127"/>
      <c r="AG33" s="147"/>
      <c r="AH33" s="124"/>
      <c r="AI33" s="124"/>
      <c r="AJ33" s="124"/>
      <c r="AK33" s="171">
        <f>SUM(AK6:AK32)</f>
        <v>160895</v>
      </c>
      <c r="AL33" s="171">
        <f>SUM(AL6:AL32)</f>
        <v>128443</v>
      </c>
      <c r="AM33" s="171">
        <f>SUM(AM6:AM32)</f>
        <v>141500</v>
      </c>
      <c r="AN33" s="126"/>
      <c r="AO33" s="179">
        <f>AP33/AM33</f>
        <v>37.756183745583037</v>
      </c>
      <c r="AP33" s="179">
        <f>SUM(AP6:AP32)</f>
        <v>5342500</v>
      </c>
    </row>
    <row r="34" spans="1:42" ht="20.25" customHeight="1" x14ac:dyDescent="0.25">
      <c r="A34" s="156">
        <f>Inventory!B26</f>
        <v>0</v>
      </c>
      <c r="B34" s="156">
        <f>Inventory!C26</f>
        <v>0</v>
      </c>
      <c r="C34" s="168">
        <v>0</v>
      </c>
      <c r="D34" s="187">
        <v>1</v>
      </c>
      <c r="E34" s="158">
        <f>E12/D34*C34</f>
        <v>0</v>
      </c>
      <c r="F34" s="158">
        <f>F12/D34*C34</f>
        <v>0</v>
      </c>
      <c r="G34" s="158">
        <f>G12/D34*C34</f>
        <v>0</v>
      </c>
      <c r="H34" s="158">
        <f>H12/D34*C34</f>
        <v>0</v>
      </c>
      <c r="I34" s="159">
        <v>0</v>
      </c>
      <c r="J34" s="160">
        <v>0</v>
      </c>
      <c r="K34" s="161">
        <v>0</v>
      </c>
      <c r="L34" s="177">
        <v>0</v>
      </c>
      <c r="M34" s="194">
        <v>0</v>
      </c>
      <c r="N34" s="162">
        <v>0</v>
      </c>
      <c r="O34" s="163">
        <v>0</v>
      </c>
      <c r="P34" s="164">
        <f t="shared" si="9"/>
        <v>0</v>
      </c>
      <c r="Q34" s="164">
        <f t="shared" si="5"/>
        <v>0</v>
      </c>
      <c r="R34" s="164">
        <f t="shared" si="6"/>
        <v>0</v>
      </c>
      <c r="S34" s="164">
        <f t="shared" si="7"/>
        <v>0</v>
      </c>
      <c r="T34" s="165"/>
      <c r="U34" s="442">
        <f>Inventory!D26</f>
        <v>0</v>
      </c>
      <c r="V34" s="166"/>
      <c r="W34" s="166"/>
      <c r="X34" s="166"/>
      <c r="Y34" s="166"/>
      <c r="Z34" s="166"/>
      <c r="AA34" s="166"/>
      <c r="AB34" s="167">
        <f t="shared" si="8"/>
        <v>0</v>
      </c>
      <c r="AC34" s="166"/>
      <c r="AD34" s="190"/>
      <c r="AE34" s="190"/>
      <c r="AF34" s="127"/>
      <c r="AG34" s="147"/>
      <c r="AH34" s="124"/>
      <c r="AI34" s="124"/>
      <c r="AJ34" s="124"/>
      <c r="AK34" s="124"/>
      <c r="AL34" s="448">
        <f>AL33/AK33</f>
        <v>0.79830324124428975</v>
      </c>
      <c r="AM34" s="449">
        <f>AM33/AK33</f>
        <v>0.8794555455421238</v>
      </c>
      <c r="AN34" s="124"/>
      <c r="AO34" s="154"/>
      <c r="AP34" s="155"/>
    </row>
    <row r="35" spans="1:42" ht="20.25" customHeight="1" x14ac:dyDescent="0.25">
      <c r="A35" s="156">
        <f>Inventory!B27</f>
        <v>0</v>
      </c>
      <c r="B35" s="156">
        <f>Inventory!C27</f>
        <v>0</v>
      </c>
      <c r="C35" s="168">
        <v>0</v>
      </c>
      <c r="D35" s="187">
        <v>1</v>
      </c>
      <c r="E35" s="158">
        <f>E12/D35*C35</f>
        <v>0</v>
      </c>
      <c r="F35" s="158">
        <f>F12/D35*C35</f>
        <v>0</v>
      </c>
      <c r="G35" s="158">
        <f>G12/D35*C35</f>
        <v>0</v>
      </c>
      <c r="H35" s="158">
        <f>H12/D35*C35</f>
        <v>0</v>
      </c>
      <c r="I35" s="159">
        <v>0</v>
      </c>
      <c r="J35" s="160">
        <v>0</v>
      </c>
      <c r="K35" s="161">
        <v>0</v>
      </c>
      <c r="L35" s="177">
        <v>0</v>
      </c>
      <c r="M35" s="194">
        <v>0</v>
      </c>
      <c r="N35" s="162">
        <v>0</v>
      </c>
      <c r="O35" s="163">
        <v>0</v>
      </c>
      <c r="P35" s="164">
        <f t="shared" si="9"/>
        <v>0</v>
      </c>
      <c r="Q35" s="164">
        <f t="shared" si="5"/>
        <v>0</v>
      </c>
      <c r="R35" s="164">
        <f t="shared" si="6"/>
        <v>0</v>
      </c>
      <c r="S35" s="164">
        <f t="shared" si="7"/>
        <v>0</v>
      </c>
      <c r="T35" s="165"/>
      <c r="U35" s="442">
        <f>Inventory!D27</f>
        <v>0</v>
      </c>
      <c r="V35" s="166"/>
      <c r="W35" s="166"/>
      <c r="X35" s="166"/>
      <c r="Y35" s="166"/>
      <c r="Z35" s="166"/>
      <c r="AA35" s="166"/>
      <c r="AB35" s="167">
        <f t="shared" si="8"/>
        <v>0</v>
      </c>
      <c r="AC35" s="166"/>
      <c r="AD35" s="190"/>
      <c r="AE35" s="190"/>
      <c r="AF35" s="127"/>
      <c r="AG35" s="147"/>
      <c r="AH35" s="124"/>
      <c r="AI35" s="124"/>
      <c r="AJ35" s="124"/>
      <c r="AK35" s="124"/>
      <c r="AL35" s="124"/>
      <c r="AM35" s="124"/>
      <c r="AN35" s="124"/>
      <c r="AO35" s="154"/>
      <c r="AP35" s="155"/>
    </row>
    <row r="36" spans="1:42" ht="20.25" customHeight="1" x14ac:dyDescent="0.25">
      <c r="A36" s="156" t="str">
        <f>Inventory!B28</f>
        <v>GHOSNS103665BK</v>
      </c>
      <c r="B36" s="156" t="str">
        <f>Inventory!C28</f>
        <v>HAT SATANIC PANIC</v>
      </c>
      <c r="C36" s="168">
        <v>2.5000000000000001E-3</v>
      </c>
      <c r="D36" s="187">
        <v>35</v>
      </c>
      <c r="E36" s="158">
        <f>E12/D36*C36</f>
        <v>353.75</v>
      </c>
      <c r="F36" s="169">
        <f>F12/D36*C36</f>
        <v>363.85714285714283</v>
      </c>
      <c r="G36" s="158">
        <f>G12/D36*C36</f>
        <v>373.96428571428572</v>
      </c>
      <c r="H36" s="158">
        <f>H12/D36*C36</f>
        <v>384.07142857142856</v>
      </c>
      <c r="I36" s="159">
        <v>0</v>
      </c>
      <c r="J36" s="160">
        <v>0</v>
      </c>
      <c r="K36" s="161">
        <v>0</v>
      </c>
      <c r="L36" s="177">
        <v>0</v>
      </c>
      <c r="M36" s="194">
        <v>0</v>
      </c>
      <c r="N36" s="162">
        <v>0</v>
      </c>
      <c r="O36" s="163">
        <v>0</v>
      </c>
      <c r="P36" s="164">
        <f t="shared" si="9"/>
        <v>-353.75</v>
      </c>
      <c r="Q36" s="164">
        <f t="shared" si="5"/>
        <v>-363.85714285714283</v>
      </c>
      <c r="R36" s="164">
        <f t="shared" si="6"/>
        <v>-373.96428571428572</v>
      </c>
      <c r="S36" s="164">
        <f t="shared" si="7"/>
        <v>-384.07142857142856</v>
      </c>
      <c r="T36" s="165"/>
      <c r="U36" s="442" t="str">
        <f>Inventory!D28</f>
        <v>WELLSUCCEED</v>
      </c>
      <c r="V36" s="166"/>
      <c r="W36" s="166"/>
      <c r="X36" s="166"/>
      <c r="Y36" s="166"/>
      <c r="Z36" s="166"/>
      <c r="AA36" s="166"/>
      <c r="AB36" s="167">
        <f t="shared" si="8"/>
        <v>0</v>
      </c>
      <c r="AC36" s="166"/>
      <c r="AD36" s="190"/>
      <c r="AE36" s="190"/>
      <c r="AF36" s="127"/>
      <c r="AG36" s="147"/>
      <c r="AH36" s="124"/>
      <c r="AI36" s="124"/>
      <c r="AJ36" s="124"/>
      <c r="AK36" s="124"/>
      <c r="AL36" s="124"/>
      <c r="AM36" s="124"/>
      <c r="AN36" s="124"/>
      <c r="AO36" s="154"/>
      <c r="AP36" s="155"/>
    </row>
    <row r="37" spans="1:42" ht="20.25" customHeight="1" x14ac:dyDescent="0.25">
      <c r="A37" s="156" t="str">
        <f>Inventory!B29</f>
        <v>GHOSNS903309GR</v>
      </c>
      <c r="B37" s="156" t="str">
        <f>Inventory!C29</f>
        <v>MASK BURNT GHOUL</v>
      </c>
      <c r="C37" s="168">
        <v>0.02</v>
      </c>
      <c r="D37" s="187">
        <v>40</v>
      </c>
      <c r="E37" s="158">
        <f>E12/D37*C37</f>
        <v>2476.25</v>
      </c>
      <c r="F37" s="158">
        <f>F12/D37*C37</f>
        <v>2547</v>
      </c>
      <c r="G37" s="158">
        <f>G12/D37*C37</f>
        <v>2617.75</v>
      </c>
      <c r="H37" s="158">
        <f>H12/D37*C37</f>
        <v>2688.5</v>
      </c>
      <c r="I37" s="159">
        <v>0</v>
      </c>
      <c r="J37" s="160">
        <v>0</v>
      </c>
      <c r="K37" s="161">
        <v>0</v>
      </c>
      <c r="L37" s="177">
        <v>0</v>
      </c>
      <c r="M37" s="194">
        <v>0</v>
      </c>
      <c r="N37" s="162">
        <v>0</v>
      </c>
      <c r="O37" s="163">
        <v>0</v>
      </c>
      <c r="P37" s="164">
        <f t="shared" si="9"/>
        <v>-2476.25</v>
      </c>
      <c r="Q37" s="164">
        <f t="shared" si="5"/>
        <v>-2547</v>
      </c>
      <c r="R37" s="164">
        <f t="shared" si="6"/>
        <v>-2617.75</v>
      </c>
      <c r="S37" s="164">
        <f t="shared" si="7"/>
        <v>-2688.5</v>
      </c>
      <c r="T37" s="165" t="s">
        <v>378</v>
      </c>
      <c r="U37" s="442" t="str">
        <f>Inventory!D29</f>
        <v>FARSTAR</v>
      </c>
      <c r="V37" s="166"/>
      <c r="W37" s="166"/>
      <c r="X37" s="166"/>
      <c r="Y37" s="166"/>
      <c r="Z37" s="166"/>
      <c r="AA37" s="166"/>
      <c r="AB37" s="167">
        <v>0</v>
      </c>
      <c r="AC37" s="514"/>
      <c r="AD37" s="190"/>
      <c r="AE37" s="190"/>
      <c r="AF37" s="127"/>
      <c r="AG37" s="147"/>
      <c r="AH37" s="124"/>
      <c r="AI37" s="124"/>
      <c r="AJ37" s="124"/>
      <c r="AK37" s="124"/>
      <c r="AL37" s="124"/>
      <c r="AM37" s="124"/>
      <c r="AN37" s="124"/>
      <c r="AO37" s="154"/>
      <c r="AP37" s="155"/>
    </row>
    <row r="38" spans="1:42" ht="20.25" customHeight="1" x14ac:dyDescent="0.25">
      <c r="A38" s="156" t="str">
        <f>Inventory!B30</f>
        <v>GHOSNS903279OT</v>
      </c>
      <c r="B38" s="156" t="str">
        <f>Inventory!C30</f>
        <v>PLUSHIE FRATER IMPERATOR</v>
      </c>
      <c r="C38" s="168">
        <v>7.0000000000000007E-2</v>
      </c>
      <c r="D38" s="187">
        <v>50</v>
      </c>
      <c r="E38" s="158">
        <f>E12/D38*C38</f>
        <v>6933.5000000000009</v>
      </c>
      <c r="F38" s="158">
        <f>F12/D38*C38</f>
        <v>7131.6</v>
      </c>
      <c r="G38" s="158">
        <f>G12/D38*C38</f>
        <v>7329.7000000000007</v>
      </c>
      <c r="H38" s="158">
        <f>H12/D38*C38</f>
        <v>7527.8000000000011</v>
      </c>
      <c r="I38" s="159">
        <v>0</v>
      </c>
      <c r="J38" s="160">
        <v>0</v>
      </c>
      <c r="K38" s="161">
        <v>0</v>
      </c>
      <c r="L38" s="177">
        <v>0</v>
      </c>
      <c r="M38" s="553">
        <v>3456</v>
      </c>
      <c r="N38" s="162">
        <v>6120</v>
      </c>
      <c r="O38" s="163">
        <v>0</v>
      </c>
      <c r="P38" s="164">
        <f t="shared" si="9"/>
        <v>2642.4999999999991</v>
      </c>
      <c r="Q38" s="164">
        <f t="shared" si="5"/>
        <v>2444.3999999999996</v>
      </c>
      <c r="R38" s="164">
        <f t="shared" si="6"/>
        <v>2246.2999999999993</v>
      </c>
      <c r="S38" s="164">
        <f t="shared" si="7"/>
        <v>2048.1999999999989</v>
      </c>
      <c r="T38" s="165" t="s">
        <v>378</v>
      </c>
      <c r="U38" s="442" t="str">
        <f>Inventory!D30</f>
        <v>FARSTAR</v>
      </c>
      <c r="V38" s="166"/>
      <c r="W38" s="166"/>
      <c r="X38" s="166"/>
      <c r="Y38" s="166"/>
      <c r="Z38" s="166"/>
      <c r="AA38" s="166"/>
      <c r="AB38" s="167">
        <v>0</v>
      </c>
      <c r="AC38" s="166"/>
      <c r="AD38" s="190"/>
      <c r="AE38" s="190"/>
      <c r="AF38" s="127"/>
    </row>
    <row r="39" spans="1:42" ht="20.25" customHeight="1" x14ac:dyDescent="0.25">
      <c r="A39" s="156" t="str">
        <f>Inventory!B31</f>
        <v>GHOSRX103259OT</v>
      </c>
      <c r="B39" s="156" t="str">
        <f>Inventory!C31</f>
        <v>CLEAR SLING BAG-SILVER LOGO</v>
      </c>
      <c r="C39" s="168">
        <v>7.4999999999999997E-3</v>
      </c>
      <c r="D39" s="187">
        <v>40</v>
      </c>
      <c r="E39" s="158">
        <f>E12/D39*C39</f>
        <v>928.59375</v>
      </c>
      <c r="F39" s="158">
        <f>F12/D39*C39</f>
        <v>955.125</v>
      </c>
      <c r="G39" s="158">
        <f>G12/D39*C39</f>
        <v>981.65625</v>
      </c>
      <c r="H39" s="158">
        <f>H12/D39*C39</f>
        <v>1008.1875</v>
      </c>
      <c r="I39" s="159">
        <v>0</v>
      </c>
      <c r="J39" s="160">
        <v>0</v>
      </c>
      <c r="K39" s="161">
        <v>0</v>
      </c>
      <c r="L39" s="177">
        <v>0</v>
      </c>
      <c r="M39" s="194">
        <v>0</v>
      </c>
      <c r="N39" s="162">
        <v>0</v>
      </c>
      <c r="O39" s="163">
        <v>0</v>
      </c>
      <c r="P39" s="164">
        <f t="shared" si="9"/>
        <v>-928.59375</v>
      </c>
      <c r="Q39" s="164">
        <f t="shared" si="5"/>
        <v>-955.125</v>
      </c>
      <c r="R39" s="164">
        <f t="shared" si="6"/>
        <v>-981.65625</v>
      </c>
      <c r="S39" s="164">
        <f t="shared" si="7"/>
        <v>-1008.1875</v>
      </c>
      <c r="T39" s="165" t="s">
        <v>378</v>
      </c>
      <c r="U39" s="442" t="str">
        <f>Inventory!D31</f>
        <v>FARSTAR</v>
      </c>
      <c r="V39" s="166"/>
      <c r="W39" s="166"/>
      <c r="X39" s="166"/>
      <c r="Y39" s="166"/>
      <c r="Z39" s="166"/>
      <c r="AA39" s="166"/>
      <c r="AB39" s="167">
        <v>0</v>
      </c>
      <c r="AC39" s="514"/>
      <c r="AD39" s="190"/>
      <c r="AE39" s="190"/>
      <c r="AF39" s="127"/>
    </row>
    <row r="40" spans="1:42" ht="20.25" customHeight="1" x14ac:dyDescent="0.25">
      <c r="A40" s="156" t="str">
        <f>Inventory!B32</f>
        <v xml:space="preserve"> GHOSRX103241BK</v>
      </c>
      <c r="B40" s="156" t="str">
        <f>Inventory!C32</f>
        <v>CHOKER PAPA V</v>
      </c>
      <c r="C40" s="168">
        <v>1.2500000000000001E-2</v>
      </c>
      <c r="D40" s="187">
        <v>30</v>
      </c>
      <c r="E40" s="158">
        <f>E12/D40*C40</f>
        <v>2063.541666666667</v>
      </c>
      <c r="F40" s="158">
        <f>F12/D40*C40</f>
        <v>2122.5</v>
      </c>
      <c r="G40" s="158">
        <f>G12/D40*C40</f>
        <v>2181.4583333333335</v>
      </c>
      <c r="H40" s="158">
        <f>H12/D40*C40</f>
        <v>2240.416666666667</v>
      </c>
      <c r="I40" s="159">
        <v>0</v>
      </c>
      <c r="J40" s="160">
        <v>0</v>
      </c>
      <c r="K40" s="161">
        <v>0</v>
      </c>
      <c r="L40" s="177">
        <v>0</v>
      </c>
      <c r="M40" s="194">
        <v>0</v>
      </c>
      <c r="N40" s="162">
        <v>0</v>
      </c>
      <c r="O40" s="163">
        <v>0</v>
      </c>
      <c r="P40" s="164">
        <f t="shared" si="9"/>
        <v>-2063.541666666667</v>
      </c>
      <c r="Q40" s="164">
        <f t="shared" si="5"/>
        <v>-2122.5</v>
      </c>
      <c r="R40" s="164">
        <f t="shared" si="6"/>
        <v>-2181.4583333333335</v>
      </c>
      <c r="S40" s="164">
        <f t="shared" si="7"/>
        <v>-2240.416666666667</v>
      </c>
      <c r="T40" s="165" t="s">
        <v>378</v>
      </c>
      <c r="U40" s="442" t="str">
        <f>Inventory!D32</f>
        <v>FARSTAR</v>
      </c>
      <c r="V40" s="166"/>
      <c r="W40" s="166"/>
      <c r="X40" s="166"/>
      <c r="Y40" s="166"/>
      <c r="Z40" s="166"/>
      <c r="AA40" s="166"/>
      <c r="AB40" s="167">
        <v>0</v>
      </c>
      <c r="AC40" s="514"/>
      <c r="AD40" s="190"/>
      <c r="AE40" s="190"/>
      <c r="AF40" s="127"/>
    </row>
    <row r="41" spans="1:42" ht="20.25" customHeight="1" x14ac:dyDescent="0.25">
      <c r="A41" s="156" t="str">
        <f>Inventory!B33</f>
        <v>GHOSRX203254GR</v>
      </c>
      <c r="B41" s="156" t="str">
        <f>Inventory!C33</f>
        <v>KEYCHAIN SKELETON GRUCIFIX</v>
      </c>
      <c r="C41" s="168">
        <v>0.02</v>
      </c>
      <c r="D41" s="187">
        <v>15</v>
      </c>
      <c r="E41" s="158">
        <f>E12/D41*C41</f>
        <v>6603.3333333333339</v>
      </c>
      <c r="F41" s="158">
        <f>F12/D41*C41</f>
        <v>6792</v>
      </c>
      <c r="G41" s="158">
        <f>G12/D41*C41</f>
        <v>6980.6666666666661</v>
      </c>
      <c r="H41" s="158">
        <f>H12/D41*C41</f>
        <v>7169.3333333333339</v>
      </c>
      <c r="I41" s="159">
        <v>0</v>
      </c>
      <c r="J41" s="160">
        <v>0</v>
      </c>
      <c r="K41" s="161">
        <v>0</v>
      </c>
      <c r="L41" s="177">
        <v>0</v>
      </c>
      <c r="M41" s="194">
        <v>0</v>
      </c>
      <c r="N41" s="162">
        <v>0</v>
      </c>
      <c r="O41" s="163">
        <v>0</v>
      </c>
      <c r="P41" s="164">
        <f t="shared" si="9"/>
        <v>-6603.3333333333339</v>
      </c>
      <c r="Q41" s="164">
        <f t="shared" si="5"/>
        <v>-6792</v>
      </c>
      <c r="R41" s="164">
        <f t="shared" si="6"/>
        <v>-6980.6666666666661</v>
      </c>
      <c r="S41" s="164">
        <f t="shared" si="7"/>
        <v>-7169.3333333333339</v>
      </c>
      <c r="T41" s="165" t="s">
        <v>378</v>
      </c>
      <c r="U41" s="442" t="str">
        <f>Inventory!D33</f>
        <v>FARSTAR</v>
      </c>
      <c r="V41" s="166"/>
      <c r="W41" s="166"/>
      <c r="X41" s="166"/>
      <c r="Y41" s="166"/>
      <c r="Z41" s="166"/>
      <c r="AA41" s="166"/>
      <c r="AB41" s="167">
        <v>0</v>
      </c>
      <c r="AC41" s="514"/>
      <c r="AD41" s="190"/>
      <c r="AE41" s="190"/>
      <c r="AF41" s="127"/>
    </row>
    <row r="42" spans="1:42" ht="20.25" customHeight="1" x14ac:dyDescent="0.25">
      <c r="A42" s="156" t="str">
        <f>Inventory!B34</f>
        <v>GHOSRX903403OT</v>
      </c>
      <c r="B42" s="156" t="str">
        <f>Inventory!C34</f>
        <v>PATCH SET OF 3</v>
      </c>
      <c r="C42" s="168">
        <v>1.4999999999999999E-2</v>
      </c>
      <c r="D42" s="187">
        <v>20</v>
      </c>
      <c r="E42" s="158">
        <f>E12/D42*C42</f>
        <v>3714.375</v>
      </c>
      <c r="F42" s="158">
        <f>F12/D42*C42</f>
        <v>3820.5</v>
      </c>
      <c r="G42" s="158">
        <f>G12/D42*C42</f>
        <v>3926.625</v>
      </c>
      <c r="H42" s="158">
        <f>H12/D42*C42</f>
        <v>4032.75</v>
      </c>
      <c r="I42" s="159">
        <v>0</v>
      </c>
      <c r="J42" s="160">
        <v>0</v>
      </c>
      <c r="K42" s="161">
        <v>0</v>
      </c>
      <c r="L42" s="177">
        <v>0</v>
      </c>
      <c r="M42" s="194">
        <v>0</v>
      </c>
      <c r="N42" s="162">
        <v>0</v>
      </c>
      <c r="O42" s="163">
        <v>0</v>
      </c>
      <c r="P42" s="164">
        <f t="shared" si="9"/>
        <v>-3714.375</v>
      </c>
      <c r="Q42" s="164">
        <f t="shared" si="5"/>
        <v>-3820.5</v>
      </c>
      <c r="R42" s="164">
        <f t="shared" si="6"/>
        <v>-3926.625</v>
      </c>
      <c r="S42" s="164">
        <f t="shared" si="7"/>
        <v>-4032.75</v>
      </c>
      <c r="T42" s="165" t="s">
        <v>378</v>
      </c>
      <c r="U42" s="442" t="str">
        <f>Inventory!D34</f>
        <v>WELLSUCCEED</v>
      </c>
      <c r="V42" s="166"/>
      <c r="W42" s="166"/>
      <c r="X42" s="166"/>
      <c r="Y42" s="166"/>
      <c r="Z42" s="166"/>
      <c r="AA42" s="166"/>
      <c r="AB42" s="167">
        <v>0</v>
      </c>
      <c r="AC42" s="514"/>
      <c r="AD42" s="190"/>
      <c r="AE42" s="190"/>
      <c r="AF42" s="127"/>
    </row>
    <row r="43" spans="1:42" ht="20.25" customHeight="1" x14ac:dyDescent="0.25">
      <c r="A43" s="156" t="str">
        <f>Inventory!B35</f>
        <v>GHOSNS103814BK</v>
      </c>
      <c r="B43" s="156" t="str">
        <f>Inventory!C35</f>
        <v xml:space="preserve">TOUR PROGRAM </v>
      </c>
      <c r="C43" s="157">
        <v>0</v>
      </c>
      <c r="D43" s="187">
        <v>1</v>
      </c>
      <c r="E43" s="158">
        <f>E12/D43*C43</f>
        <v>0</v>
      </c>
      <c r="F43" s="158">
        <f>F12/D43*C43</f>
        <v>0</v>
      </c>
      <c r="G43" s="158">
        <f>G12/D43*C43</f>
        <v>0</v>
      </c>
      <c r="H43" s="158">
        <f>H12/D43*C43</f>
        <v>0</v>
      </c>
      <c r="I43" s="159">
        <v>0</v>
      </c>
      <c r="J43" s="160">
        <v>0</v>
      </c>
      <c r="K43" s="161">
        <v>0</v>
      </c>
      <c r="L43" s="177">
        <v>0</v>
      </c>
      <c r="M43" s="194">
        <v>0</v>
      </c>
      <c r="N43" s="162">
        <v>0</v>
      </c>
      <c r="O43" s="163">
        <v>0</v>
      </c>
      <c r="P43" s="164">
        <f t="shared" si="9"/>
        <v>0</v>
      </c>
      <c r="Q43" s="164">
        <f t="shared" si="5"/>
        <v>0</v>
      </c>
      <c r="R43" s="164">
        <f t="shared" si="6"/>
        <v>0</v>
      </c>
      <c r="S43" s="164">
        <f t="shared" si="7"/>
        <v>0</v>
      </c>
      <c r="T43" s="170"/>
      <c r="U43" s="442" t="str">
        <f>Inventory!D35</f>
        <v>VANDALAY</v>
      </c>
      <c r="V43" s="166"/>
      <c r="W43" s="166"/>
      <c r="X43" s="166"/>
      <c r="Y43" s="166"/>
      <c r="Z43" s="166"/>
      <c r="AA43" s="166"/>
      <c r="AB43" s="167">
        <f t="shared" si="8"/>
        <v>0</v>
      </c>
      <c r="AC43" s="166"/>
      <c r="AD43" s="190"/>
      <c r="AE43" s="190"/>
      <c r="AF43" s="127"/>
    </row>
    <row r="44" spans="1:42" ht="20.25" customHeight="1" x14ac:dyDescent="0.25">
      <c r="A44" s="156" t="str">
        <f>Inventory!B36</f>
        <v>GHOSRX903408OT</v>
      </c>
      <c r="B44" s="156" t="str">
        <f>Inventory!C36</f>
        <v>LP SKELETA POLTERGEIST</v>
      </c>
      <c r="C44" s="168">
        <v>5.0000000000000001E-3</v>
      </c>
      <c r="D44" s="187">
        <v>40</v>
      </c>
      <c r="E44" s="158">
        <f>E12/D44*C44</f>
        <v>619.0625</v>
      </c>
      <c r="F44" s="158">
        <f>F12/D44*C44</f>
        <v>636.75</v>
      </c>
      <c r="G44" s="158">
        <f>G12/D44*C44</f>
        <v>654.4375</v>
      </c>
      <c r="H44" s="158">
        <f>H12/D44*C44</f>
        <v>672.125</v>
      </c>
      <c r="I44" s="159">
        <v>0</v>
      </c>
      <c r="J44" s="160">
        <v>0</v>
      </c>
      <c r="K44" s="161">
        <v>0</v>
      </c>
      <c r="L44" s="177">
        <v>0</v>
      </c>
      <c r="M44" s="194">
        <v>0</v>
      </c>
      <c r="N44" s="162">
        <v>0</v>
      </c>
      <c r="O44" s="163">
        <v>0</v>
      </c>
      <c r="P44" s="164">
        <f t="shared" si="9"/>
        <v>-619.0625</v>
      </c>
      <c r="Q44" s="164">
        <f t="shared" si="5"/>
        <v>-636.75</v>
      </c>
      <c r="R44" s="164">
        <f t="shared" si="6"/>
        <v>-654.4375</v>
      </c>
      <c r="S44" s="164">
        <f t="shared" si="7"/>
        <v>-672.125</v>
      </c>
      <c r="T44" s="170"/>
      <c r="U44" s="442" t="str">
        <f>Inventory!D36</f>
        <v>CONCORD</v>
      </c>
      <c r="V44" s="166"/>
      <c r="W44" s="166"/>
      <c r="X44" s="166"/>
      <c r="Y44" s="166"/>
      <c r="Z44" s="166"/>
      <c r="AA44" s="166"/>
      <c r="AB44" s="167">
        <f t="shared" si="8"/>
        <v>0</v>
      </c>
      <c r="AC44" s="166"/>
      <c r="AD44" s="190"/>
      <c r="AE44" s="190"/>
      <c r="AF44" s="127"/>
    </row>
    <row r="45" spans="1:42" ht="20.25" customHeight="1" x14ac:dyDescent="0.25">
      <c r="A45" s="515" t="str">
        <f>Inventory!B37</f>
        <v>GHOSNS203369OT</v>
      </c>
      <c r="B45" s="515" t="str">
        <f>Inventory!C37</f>
        <v>FOILED COMIC BOOK SISTER IMPERATOR # 1</v>
      </c>
      <c r="C45" s="516">
        <v>5.0000000000000001E-3</v>
      </c>
      <c r="D45" s="187">
        <v>30</v>
      </c>
      <c r="E45" s="158">
        <f>E12/D45*C45</f>
        <v>825.41666666666674</v>
      </c>
      <c r="F45" s="158">
        <f>F12/D45*C45</f>
        <v>849</v>
      </c>
      <c r="G45" s="158">
        <f>G12/D45*C45</f>
        <v>872.58333333333326</v>
      </c>
      <c r="H45" s="158">
        <f>H12/D45*C45</f>
        <v>896.16666666666674</v>
      </c>
      <c r="I45" s="159">
        <v>0</v>
      </c>
      <c r="J45" s="160">
        <v>0</v>
      </c>
      <c r="K45" s="161">
        <v>0</v>
      </c>
      <c r="L45" s="177">
        <v>0</v>
      </c>
      <c r="M45" s="194">
        <v>0</v>
      </c>
      <c r="N45" s="162">
        <v>0</v>
      </c>
      <c r="O45" s="163">
        <v>0</v>
      </c>
      <c r="P45" s="164">
        <f t="shared" si="9"/>
        <v>-825.41666666666674</v>
      </c>
      <c r="Q45" s="164">
        <f t="shared" si="5"/>
        <v>-849</v>
      </c>
      <c r="R45" s="164">
        <f t="shared" si="6"/>
        <v>-872.58333333333326</v>
      </c>
      <c r="S45" s="164">
        <f t="shared" si="7"/>
        <v>-896.16666666666674</v>
      </c>
      <c r="T45" s="165" t="s">
        <v>422</v>
      </c>
      <c r="U45" s="442" t="str">
        <f>Inventory!D37</f>
        <v>DARK HORSE COMICS</v>
      </c>
      <c r="V45" s="166"/>
      <c r="W45" s="166"/>
      <c r="X45" s="166"/>
      <c r="Y45" s="166"/>
      <c r="Z45" s="166"/>
      <c r="AA45" s="166"/>
      <c r="AB45" s="167">
        <f t="shared" si="8"/>
        <v>0</v>
      </c>
      <c r="AC45" s="166"/>
      <c r="AD45" s="190"/>
      <c r="AE45" s="190"/>
      <c r="AF45" s="127"/>
    </row>
    <row r="46" spans="1:42" ht="20.25" customHeight="1" x14ac:dyDescent="0.25">
      <c r="A46" s="156" t="str">
        <f>Inventory!B38</f>
        <v>GHOSNS203533OT</v>
      </c>
      <c r="B46" s="156" t="str">
        <f>Inventory!C38</f>
        <v>COMIC BOOK SISTER IMPERATOR #2</v>
      </c>
      <c r="C46" s="168">
        <v>2.5000000000000001E-3</v>
      </c>
      <c r="D46" s="187">
        <v>15</v>
      </c>
      <c r="E46" s="158">
        <f>E12/D46*C46</f>
        <v>825.41666666666674</v>
      </c>
      <c r="F46" s="158">
        <f>F12/D46*C46</f>
        <v>849</v>
      </c>
      <c r="G46" s="158">
        <f>G12/D46*C46</f>
        <v>872.58333333333326</v>
      </c>
      <c r="H46" s="158">
        <f>H12/D46*C46</f>
        <v>896.16666666666674</v>
      </c>
      <c r="I46" s="159">
        <v>0</v>
      </c>
      <c r="J46" s="160">
        <v>0</v>
      </c>
      <c r="K46" s="161">
        <v>0</v>
      </c>
      <c r="L46" s="177">
        <v>0</v>
      </c>
      <c r="M46" s="194">
        <v>0</v>
      </c>
      <c r="N46" s="162">
        <v>0</v>
      </c>
      <c r="O46" s="163">
        <v>0</v>
      </c>
      <c r="P46" s="164">
        <f t="shared" si="9"/>
        <v>-825.41666666666674</v>
      </c>
      <c r="Q46" s="164">
        <f t="shared" si="5"/>
        <v>-849</v>
      </c>
      <c r="R46" s="164">
        <f t="shared" si="6"/>
        <v>-872.58333333333326</v>
      </c>
      <c r="S46" s="164">
        <f t="shared" si="7"/>
        <v>-896.16666666666674</v>
      </c>
      <c r="T46" s="165"/>
      <c r="U46" s="442" t="str">
        <f>Inventory!D38</f>
        <v>DARK HORSE COMICS</v>
      </c>
      <c r="V46" s="166"/>
      <c r="W46" s="166"/>
      <c r="X46" s="166"/>
      <c r="Y46" s="166"/>
      <c r="Z46" s="166"/>
      <c r="AA46" s="166"/>
      <c r="AB46" s="167">
        <f t="shared" si="8"/>
        <v>0</v>
      </c>
      <c r="AC46" s="166"/>
      <c r="AD46" s="190"/>
      <c r="AE46" s="190"/>
      <c r="AF46" s="127"/>
    </row>
    <row r="47" spans="1:42" ht="20.25" customHeight="1" x14ac:dyDescent="0.25">
      <c r="A47" s="156" t="str">
        <f>Inventory!B39</f>
        <v>GHOSNS203534OT</v>
      </c>
      <c r="B47" s="156" t="str">
        <f>Inventory!C39</f>
        <v>COMIC BOOK SISTER IMPERATOR #3</v>
      </c>
      <c r="C47" s="168">
        <v>2.5000000000000001E-3</v>
      </c>
      <c r="D47" s="187">
        <v>15</v>
      </c>
      <c r="E47" s="158">
        <f>E12/D47*C47</f>
        <v>825.41666666666674</v>
      </c>
      <c r="F47" s="158">
        <f>F12/D47*C47</f>
        <v>849</v>
      </c>
      <c r="G47" s="158">
        <f>G12/D47*C47</f>
        <v>872.58333333333326</v>
      </c>
      <c r="H47" s="158">
        <f>H12/D47*C47</f>
        <v>896.16666666666674</v>
      </c>
      <c r="I47" s="159">
        <v>0</v>
      </c>
      <c r="J47" s="160">
        <v>0</v>
      </c>
      <c r="K47" s="161">
        <v>0</v>
      </c>
      <c r="L47" s="177">
        <v>0</v>
      </c>
      <c r="M47" s="194">
        <v>0</v>
      </c>
      <c r="N47" s="162">
        <v>0</v>
      </c>
      <c r="O47" s="163">
        <v>0</v>
      </c>
      <c r="P47" s="164">
        <f t="shared" si="9"/>
        <v>-825.41666666666674</v>
      </c>
      <c r="Q47" s="164">
        <f t="shared" si="5"/>
        <v>-849</v>
      </c>
      <c r="R47" s="164">
        <f t="shared" si="6"/>
        <v>-872.58333333333326</v>
      </c>
      <c r="S47" s="164">
        <f t="shared" si="7"/>
        <v>-896.16666666666674</v>
      </c>
      <c r="T47" s="165"/>
      <c r="U47" s="442" t="str">
        <f>Inventory!D39</f>
        <v>DARK HORSE COMICS</v>
      </c>
      <c r="V47" s="166"/>
      <c r="W47" s="166"/>
      <c r="X47" s="166"/>
      <c r="Y47" s="166"/>
      <c r="Z47" s="166"/>
      <c r="AA47" s="166"/>
      <c r="AB47" s="167">
        <f t="shared" si="8"/>
        <v>0</v>
      </c>
      <c r="AC47" s="166"/>
      <c r="AD47" s="190"/>
      <c r="AE47" s="190"/>
      <c r="AF47" s="127"/>
    </row>
    <row r="48" spans="1:42" ht="20.25" customHeight="1" x14ac:dyDescent="0.25">
      <c r="A48" s="156" t="str">
        <f>Inventory!B40</f>
        <v>GHOSNS203535OT</v>
      </c>
      <c r="B48" s="156" t="str">
        <f>Inventory!C40</f>
        <v>COMIC BOOK SISTER IMPERATOR #4</v>
      </c>
      <c r="C48" s="168">
        <v>2.5000000000000001E-3</v>
      </c>
      <c r="D48" s="187">
        <v>15</v>
      </c>
      <c r="E48" s="158">
        <f>E12/D48*C48</f>
        <v>825.41666666666674</v>
      </c>
      <c r="F48" s="158">
        <f>F12/D48*C48</f>
        <v>849</v>
      </c>
      <c r="G48" s="158">
        <f>G12/D48*C48</f>
        <v>872.58333333333326</v>
      </c>
      <c r="H48" s="158">
        <f>H12/D48*C48</f>
        <v>896.16666666666674</v>
      </c>
      <c r="I48" s="159">
        <v>0</v>
      </c>
      <c r="J48" s="160">
        <v>0</v>
      </c>
      <c r="K48" s="161">
        <v>0</v>
      </c>
      <c r="L48" s="177">
        <v>0</v>
      </c>
      <c r="M48" s="194">
        <v>0</v>
      </c>
      <c r="N48" s="162">
        <v>0</v>
      </c>
      <c r="O48" s="163">
        <v>0</v>
      </c>
      <c r="P48" s="164">
        <f t="shared" si="9"/>
        <v>-825.41666666666674</v>
      </c>
      <c r="Q48" s="164">
        <f t="shared" si="5"/>
        <v>-849</v>
      </c>
      <c r="R48" s="164">
        <f t="shared" si="6"/>
        <v>-872.58333333333326</v>
      </c>
      <c r="S48" s="164">
        <f t="shared" si="7"/>
        <v>-896.16666666666674</v>
      </c>
      <c r="T48" s="165"/>
      <c r="U48" s="442" t="str">
        <f>Inventory!D40</f>
        <v>DARK HORSE COMICS</v>
      </c>
      <c r="V48" s="166"/>
      <c r="W48" s="166"/>
      <c r="X48" s="166"/>
      <c r="Y48" s="166"/>
      <c r="Z48" s="166"/>
      <c r="AA48" s="166"/>
      <c r="AB48" s="167">
        <f t="shared" si="8"/>
        <v>0</v>
      </c>
      <c r="AC48" s="166"/>
      <c r="AD48" s="190"/>
      <c r="AE48" s="190"/>
      <c r="AF48" s="127"/>
    </row>
    <row r="49" spans="1:32" ht="20.25" customHeight="1" x14ac:dyDescent="0.25">
      <c r="A49" s="156">
        <f>Inventory!B41</f>
        <v>0</v>
      </c>
      <c r="B49" s="156">
        <f>Inventory!C41</f>
        <v>0</v>
      </c>
      <c r="C49" s="168">
        <v>0</v>
      </c>
      <c r="D49" s="187">
        <v>1</v>
      </c>
      <c r="E49" s="158">
        <f>E12/D49*C49</f>
        <v>0</v>
      </c>
      <c r="F49" s="158">
        <f>F12/D49*C49</f>
        <v>0</v>
      </c>
      <c r="G49" s="158">
        <f>G12/D49*C49</f>
        <v>0</v>
      </c>
      <c r="H49" s="158">
        <f>H12/D49*C49</f>
        <v>0</v>
      </c>
      <c r="I49" s="159">
        <v>0</v>
      </c>
      <c r="J49" s="160">
        <v>0</v>
      </c>
      <c r="K49" s="161">
        <v>0</v>
      </c>
      <c r="L49" s="177">
        <v>0</v>
      </c>
      <c r="M49" s="194">
        <v>0</v>
      </c>
      <c r="N49" s="162">
        <v>0</v>
      </c>
      <c r="O49" s="163">
        <v>0</v>
      </c>
      <c r="P49" s="164">
        <f t="shared" si="9"/>
        <v>0</v>
      </c>
      <c r="Q49" s="164">
        <f t="shared" si="5"/>
        <v>0</v>
      </c>
      <c r="R49" s="164">
        <f t="shared" si="6"/>
        <v>0</v>
      </c>
      <c r="S49" s="164">
        <f t="shared" si="7"/>
        <v>0</v>
      </c>
      <c r="T49" s="165"/>
      <c r="U49" s="442">
        <f>Inventory!D41</f>
        <v>0</v>
      </c>
      <c r="V49" s="171"/>
      <c r="W49" s="171"/>
      <c r="X49" s="171"/>
      <c r="Y49" s="171"/>
      <c r="Z49" s="172"/>
      <c r="AA49" s="172"/>
      <c r="AB49" s="167">
        <f t="shared" si="8"/>
        <v>0</v>
      </c>
      <c r="AC49" s="166"/>
      <c r="AD49" s="190"/>
      <c r="AE49" s="190"/>
      <c r="AF49" s="127"/>
    </row>
    <row r="50" spans="1:32" ht="20.25" customHeight="1" x14ac:dyDescent="0.25">
      <c r="A50" s="515" t="str">
        <f>Inventory!B42</f>
        <v>GHOSNS103619OT</v>
      </c>
      <c r="B50" s="515" t="str">
        <f>Inventory!C42</f>
        <v>FOILED COMIC BOOK SISTER IMPERATOR #2</v>
      </c>
      <c r="C50" s="516">
        <v>5.0000000000000001E-3</v>
      </c>
      <c r="D50" s="187">
        <v>30</v>
      </c>
      <c r="E50" s="158">
        <f>E12/D50*C50</f>
        <v>825.41666666666674</v>
      </c>
      <c r="F50" s="158">
        <f>F12/D50*C50</f>
        <v>849</v>
      </c>
      <c r="G50" s="158">
        <f>G12/D50*C50</f>
        <v>872.58333333333326</v>
      </c>
      <c r="H50" s="158">
        <f>H12/D50*C50</f>
        <v>896.16666666666674</v>
      </c>
      <c r="I50" s="159">
        <v>0</v>
      </c>
      <c r="J50" s="160">
        <v>0</v>
      </c>
      <c r="K50" s="161">
        <v>0</v>
      </c>
      <c r="L50" s="177">
        <v>0</v>
      </c>
      <c r="M50" s="194">
        <v>0</v>
      </c>
      <c r="N50" s="162">
        <v>0</v>
      </c>
      <c r="O50" s="163">
        <v>0</v>
      </c>
      <c r="P50" s="164">
        <f t="shared" si="9"/>
        <v>-825.41666666666674</v>
      </c>
      <c r="Q50" s="164">
        <f t="shared" si="5"/>
        <v>-849</v>
      </c>
      <c r="R50" s="164">
        <f t="shared" si="6"/>
        <v>-872.58333333333326</v>
      </c>
      <c r="S50" s="164">
        <f t="shared" si="7"/>
        <v>-896.16666666666674</v>
      </c>
      <c r="T50" s="165"/>
      <c r="U50" s="442" t="str">
        <f>Inventory!D42</f>
        <v>DARK HORSE COMICS</v>
      </c>
      <c r="V50" s="171"/>
      <c r="W50" s="171"/>
      <c r="X50" s="171"/>
      <c r="Y50" s="171"/>
      <c r="Z50" s="171"/>
      <c r="AA50" s="171"/>
      <c r="AB50" s="167">
        <f t="shared" si="8"/>
        <v>0</v>
      </c>
      <c r="AC50" s="166"/>
      <c r="AD50" s="190"/>
      <c r="AE50" s="190"/>
      <c r="AF50" s="127"/>
    </row>
    <row r="51" spans="1:32" ht="20.25" customHeight="1" x14ac:dyDescent="0.25">
      <c r="A51" s="515" t="str">
        <f>Inventory!B43</f>
        <v xml:space="preserve"> GHOSNS103622OT </v>
      </c>
      <c r="B51" s="515" t="str">
        <f>Inventory!C43</f>
        <v>FOILED COMIC BOOK SISTER IMPERATOR #3</v>
      </c>
      <c r="C51" s="516">
        <v>5.0000000000000001E-3</v>
      </c>
      <c r="D51" s="187">
        <v>30</v>
      </c>
      <c r="E51" s="158">
        <f>E12/D51*C51</f>
        <v>825.41666666666674</v>
      </c>
      <c r="F51" s="158">
        <f>F12/D51*C51</f>
        <v>849</v>
      </c>
      <c r="G51" s="158">
        <f>G12/D51*C51</f>
        <v>872.58333333333326</v>
      </c>
      <c r="H51" s="158">
        <f>H12/D51*C51</f>
        <v>896.16666666666674</v>
      </c>
      <c r="I51" s="159">
        <v>0</v>
      </c>
      <c r="J51" s="160">
        <v>0</v>
      </c>
      <c r="K51" s="161">
        <v>0</v>
      </c>
      <c r="L51" s="177">
        <v>0</v>
      </c>
      <c r="M51" s="194">
        <v>0</v>
      </c>
      <c r="N51" s="162">
        <v>0</v>
      </c>
      <c r="O51" s="163">
        <v>0</v>
      </c>
      <c r="P51" s="164">
        <f t="shared" si="9"/>
        <v>-825.41666666666674</v>
      </c>
      <c r="Q51" s="164">
        <f t="shared" si="5"/>
        <v>-849</v>
      </c>
      <c r="R51" s="164">
        <f t="shared" si="6"/>
        <v>-872.58333333333326</v>
      </c>
      <c r="S51" s="164">
        <f t="shared" si="7"/>
        <v>-896.16666666666674</v>
      </c>
      <c r="T51" s="165"/>
      <c r="U51" s="442" t="str">
        <f>Inventory!D43</f>
        <v>DARK HORSE COMICS</v>
      </c>
      <c r="V51" s="171"/>
      <c r="W51" s="171"/>
      <c r="X51" s="171"/>
      <c r="Y51" s="171"/>
      <c r="Z51" s="171"/>
      <c r="AA51" s="171"/>
      <c r="AB51" s="167">
        <f t="shared" si="8"/>
        <v>0</v>
      </c>
      <c r="AC51" s="166"/>
      <c r="AD51" s="190"/>
      <c r="AE51" s="190"/>
      <c r="AF51" s="127"/>
    </row>
    <row r="52" spans="1:32" ht="20.25" customHeight="1" x14ac:dyDescent="0.25">
      <c r="A52" s="515" t="str">
        <f>Inventory!B44</f>
        <v>GHOSNS103624OT</v>
      </c>
      <c r="B52" s="515" t="str">
        <f>Inventory!C44</f>
        <v>FOILED COMIC BOOK SISTER IMPERATOR #4</v>
      </c>
      <c r="C52" s="516">
        <v>5.0000000000000001E-3</v>
      </c>
      <c r="D52" s="187">
        <v>30</v>
      </c>
      <c r="E52" s="158">
        <f>E12/D52*C52</f>
        <v>825.41666666666674</v>
      </c>
      <c r="F52" s="158">
        <f>F12/D52*C52</f>
        <v>849</v>
      </c>
      <c r="G52" s="158">
        <f>G12/D52*C52</f>
        <v>872.58333333333326</v>
      </c>
      <c r="H52" s="158">
        <f>H12/D52*C52</f>
        <v>896.16666666666674</v>
      </c>
      <c r="I52" s="159">
        <v>0</v>
      </c>
      <c r="J52" s="160">
        <v>0</v>
      </c>
      <c r="K52" s="161">
        <v>0</v>
      </c>
      <c r="L52" s="177">
        <v>0</v>
      </c>
      <c r="M52" s="194">
        <v>0</v>
      </c>
      <c r="N52" s="162">
        <v>0</v>
      </c>
      <c r="O52" s="163">
        <v>0</v>
      </c>
      <c r="P52" s="164">
        <f t="shared" si="9"/>
        <v>-825.41666666666674</v>
      </c>
      <c r="Q52" s="164">
        <f t="shared" si="5"/>
        <v>-849</v>
      </c>
      <c r="R52" s="164">
        <f t="shared" si="6"/>
        <v>-872.58333333333326</v>
      </c>
      <c r="S52" s="164">
        <f t="shared" si="7"/>
        <v>-896.16666666666674</v>
      </c>
      <c r="T52" s="165"/>
      <c r="U52" s="442" t="str">
        <f>Inventory!D44</f>
        <v>DARK HORSE COMICS</v>
      </c>
      <c r="V52" s="171"/>
      <c r="W52" s="171"/>
      <c r="X52" s="171"/>
      <c r="Y52" s="171"/>
      <c r="Z52" s="171"/>
      <c r="AA52" s="171"/>
      <c r="AB52" s="167">
        <f t="shared" si="8"/>
        <v>0</v>
      </c>
      <c r="AC52" s="166"/>
      <c r="AD52" s="190"/>
      <c r="AE52" s="190"/>
      <c r="AF52" s="127"/>
    </row>
    <row r="53" spans="1:32" ht="20.25" customHeight="1" x14ac:dyDescent="0.25">
      <c r="A53" s="156" t="str">
        <f>Inventory!B45</f>
        <v>GHOSRX003463OT</v>
      </c>
      <c r="B53" s="156" t="str">
        <f>Inventory!C45</f>
        <v xml:space="preserve">CD SKELETA </v>
      </c>
      <c r="C53" s="168"/>
      <c r="D53" s="187">
        <v>20</v>
      </c>
      <c r="E53" s="158">
        <f>E12/D53*C53</f>
        <v>0</v>
      </c>
      <c r="F53" s="158">
        <f>F12/D53*C53</f>
        <v>0</v>
      </c>
      <c r="G53" s="158">
        <f>G12/D53*C53</f>
        <v>0</v>
      </c>
      <c r="H53" s="158">
        <f>H12/D53*C53</f>
        <v>0</v>
      </c>
      <c r="I53" s="159">
        <v>0</v>
      </c>
      <c r="J53" s="160">
        <v>0</v>
      </c>
      <c r="K53" s="161">
        <v>0</v>
      </c>
      <c r="L53" s="177">
        <v>0</v>
      </c>
      <c r="M53" s="194">
        <v>0</v>
      </c>
      <c r="N53" s="162">
        <v>0</v>
      </c>
      <c r="O53" s="163">
        <v>0</v>
      </c>
      <c r="P53" s="164">
        <f t="shared" si="9"/>
        <v>0</v>
      </c>
      <c r="Q53" s="164">
        <f t="shared" si="5"/>
        <v>0</v>
      </c>
      <c r="R53" s="164">
        <f t="shared" si="6"/>
        <v>0</v>
      </c>
      <c r="S53" s="164">
        <f t="shared" si="7"/>
        <v>0</v>
      </c>
      <c r="T53" s="165"/>
      <c r="U53" s="442" t="str">
        <f>Inventory!D45</f>
        <v>GMSUK</v>
      </c>
      <c r="V53" s="171"/>
      <c r="W53" s="171"/>
      <c r="X53" s="171"/>
      <c r="Y53" s="171"/>
      <c r="Z53" s="171"/>
      <c r="AA53" s="171"/>
      <c r="AB53" s="167">
        <f t="shared" si="8"/>
        <v>0</v>
      </c>
      <c r="AC53" s="166"/>
      <c r="AD53" s="190"/>
      <c r="AE53" s="190"/>
      <c r="AF53" s="127"/>
    </row>
    <row r="54" spans="1:32" ht="20.25" customHeight="1" x14ac:dyDescent="0.25">
      <c r="A54" s="156" t="str">
        <f>Inventory!B46</f>
        <v>GHOSRX003470OT</v>
      </c>
      <c r="B54" s="156" t="str">
        <f>Inventory!C46</f>
        <v>ROLLING STONE MAG &amp; ALBUM</v>
      </c>
      <c r="C54" s="168"/>
      <c r="D54" s="187">
        <v>30</v>
      </c>
      <c r="E54" s="158">
        <f>E12/D54*C54</f>
        <v>0</v>
      </c>
      <c r="F54" s="158">
        <f>F12/D54*C54</f>
        <v>0</v>
      </c>
      <c r="G54" s="158">
        <f>G12/D54*C54</f>
        <v>0</v>
      </c>
      <c r="H54" s="158">
        <f>H12/D54*C54</f>
        <v>0</v>
      </c>
      <c r="I54" s="159">
        <v>0</v>
      </c>
      <c r="J54" s="160">
        <v>0</v>
      </c>
      <c r="K54" s="161">
        <v>0</v>
      </c>
      <c r="L54" s="177">
        <v>0</v>
      </c>
      <c r="M54" s="194">
        <v>0</v>
      </c>
      <c r="N54" s="162">
        <v>0</v>
      </c>
      <c r="O54" s="163">
        <v>0</v>
      </c>
      <c r="P54" s="164">
        <f t="shared" si="9"/>
        <v>0</v>
      </c>
      <c r="Q54" s="164">
        <f t="shared" si="5"/>
        <v>0</v>
      </c>
      <c r="R54" s="164">
        <f t="shared" si="6"/>
        <v>0</v>
      </c>
      <c r="S54" s="164">
        <f t="shared" si="7"/>
        <v>0</v>
      </c>
      <c r="T54" s="165"/>
      <c r="U54" s="442" t="str">
        <f>Inventory!D46</f>
        <v>GMSUK</v>
      </c>
      <c r="V54" s="171"/>
      <c r="W54" s="171"/>
      <c r="X54" s="171"/>
      <c r="Y54" s="171"/>
      <c r="Z54" s="171"/>
      <c r="AA54" s="171"/>
      <c r="AB54" s="167">
        <f t="shared" si="8"/>
        <v>0</v>
      </c>
      <c r="AC54" s="166"/>
      <c r="AD54" s="190"/>
      <c r="AE54" s="190"/>
      <c r="AF54" s="127"/>
    </row>
    <row r="55" spans="1:32" ht="20.25" customHeight="1" x14ac:dyDescent="0.25">
      <c r="A55" s="156" t="str">
        <f>Inventory!B47</f>
        <v>GHOSRX003611BK</v>
      </c>
      <c r="B55" s="156" t="str">
        <f>Inventory!C47</f>
        <v>LP SKELETA BLACK VINYL</v>
      </c>
      <c r="C55" s="168"/>
      <c r="D55" s="187">
        <v>40</v>
      </c>
      <c r="E55" s="158">
        <f>E12/D55*C55</f>
        <v>0</v>
      </c>
      <c r="F55" s="158">
        <f>F12/D55*C55</f>
        <v>0</v>
      </c>
      <c r="G55" s="158">
        <f>G12/D55*C55</f>
        <v>0</v>
      </c>
      <c r="H55" s="158">
        <f>H12/D55*C55</f>
        <v>0</v>
      </c>
      <c r="I55" s="159">
        <v>0</v>
      </c>
      <c r="J55" s="160">
        <v>0</v>
      </c>
      <c r="K55" s="161">
        <v>0</v>
      </c>
      <c r="L55" s="177">
        <v>0</v>
      </c>
      <c r="M55" s="194">
        <v>0</v>
      </c>
      <c r="N55" s="162">
        <v>0</v>
      </c>
      <c r="O55" s="163">
        <v>0</v>
      </c>
      <c r="P55" s="164">
        <f t="shared" si="9"/>
        <v>0</v>
      </c>
      <c r="Q55" s="164">
        <f t="shared" si="5"/>
        <v>0</v>
      </c>
      <c r="R55" s="164">
        <f t="shared" si="6"/>
        <v>0</v>
      </c>
      <c r="S55" s="164">
        <f t="shared" si="7"/>
        <v>0</v>
      </c>
      <c r="T55" s="165"/>
      <c r="U55" s="442" t="str">
        <f>Inventory!D47</f>
        <v>GMSUK</v>
      </c>
      <c r="V55" s="171"/>
      <c r="W55" s="171"/>
      <c r="X55" s="171"/>
      <c r="Y55" s="171"/>
      <c r="Z55" s="171"/>
      <c r="AA55" s="171"/>
      <c r="AB55" s="167">
        <f t="shared" si="8"/>
        <v>0</v>
      </c>
      <c r="AC55" s="166"/>
      <c r="AD55" s="190"/>
      <c r="AE55" s="190"/>
      <c r="AF55" s="127"/>
    </row>
    <row r="56" spans="1:32" ht="20.25" customHeight="1" x14ac:dyDescent="0.25">
      <c r="A56" s="156" t="str">
        <f>Inventory!B48</f>
        <v>GHOSCG103805PU</v>
      </c>
      <c r="B56" s="156" t="str">
        <f>Inventory!C48</f>
        <v>LP PURPLE LENTICULAR</v>
      </c>
      <c r="C56" s="168"/>
      <c r="D56" s="187">
        <v>1</v>
      </c>
      <c r="E56" s="158">
        <f>E12/D56*C56</f>
        <v>0</v>
      </c>
      <c r="F56" s="158">
        <f>F12/D56*C56</f>
        <v>0</v>
      </c>
      <c r="G56" s="158">
        <f>G12/D56*C56</f>
        <v>0</v>
      </c>
      <c r="H56" s="158">
        <f>H12/D56*C56</f>
        <v>0</v>
      </c>
      <c r="I56" s="159">
        <v>0</v>
      </c>
      <c r="J56" s="160">
        <v>0</v>
      </c>
      <c r="K56" s="161">
        <v>0</v>
      </c>
      <c r="L56" s="177">
        <v>0</v>
      </c>
      <c r="M56" s="194">
        <v>0</v>
      </c>
      <c r="N56" s="162">
        <v>0</v>
      </c>
      <c r="O56" s="163">
        <v>0</v>
      </c>
      <c r="P56" s="164">
        <f t="shared" si="9"/>
        <v>0</v>
      </c>
      <c r="Q56" s="164">
        <f t="shared" si="5"/>
        <v>0</v>
      </c>
      <c r="R56" s="164">
        <f t="shared" si="6"/>
        <v>0</v>
      </c>
      <c r="S56" s="164">
        <f t="shared" si="7"/>
        <v>0</v>
      </c>
      <c r="T56" s="165"/>
      <c r="U56" s="442" t="str">
        <f>Inventory!D48</f>
        <v>CONCORD</v>
      </c>
      <c r="V56" s="171"/>
      <c r="W56" s="171"/>
      <c r="X56" s="171"/>
      <c r="Y56" s="171"/>
      <c r="Z56" s="171"/>
      <c r="AA56" s="171"/>
      <c r="AB56" s="167">
        <f t="shared" si="8"/>
        <v>0</v>
      </c>
      <c r="AC56" s="166"/>
      <c r="AD56" s="190"/>
      <c r="AE56" s="190"/>
      <c r="AF56" s="127"/>
    </row>
    <row r="57" spans="1:32" ht="20.25" customHeight="1" x14ac:dyDescent="0.25">
      <c r="A57" s="156" t="str">
        <f>Inventory!B49</f>
        <v>GHOSCG103844BK</v>
      </c>
      <c r="B57" s="156" t="str">
        <f>Inventory!C49</f>
        <v xml:space="preserve">CASSETTE </v>
      </c>
      <c r="C57" s="168"/>
      <c r="D57" s="187">
        <v>1</v>
      </c>
      <c r="E57" s="158">
        <f>E12/D57*C57</f>
        <v>0</v>
      </c>
      <c r="F57" s="158">
        <f>F12/D57*C57</f>
        <v>0</v>
      </c>
      <c r="G57" s="158">
        <f>G12/D57*C57</f>
        <v>0</v>
      </c>
      <c r="H57" s="158">
        <f>H12/D57*C57</f>
        <v>0</v>
      </c>
      <c r="I57" s="159">
        <v>0</v>
      </c>
      <c r="J57" s="160">
        <v>0</v>
      </c>
      <c r="K57" s="161">
        <v>0</v>
      </c>
      <c r="L57" s="177">
        <v>0</v>
      </c>
      <c r="M57" s="194">
        <v>0</v>
      </c>
      <c r="N57" s="162">
        <v>0</v>
      </c>
      <c r="O57" s="163">
        <v>0</v>
      </c>
      <c r="P57" s="164">
        <f t="shared" si="9"/>
        <v>0</v>
      </c>
      <c r="Q57" s="164">
        <f t="shared" si="5"/>
        <v>0</v>
      </c>
      <c r="R57" s="164">
        <f t="shared" si="6"/>
        <v>0</v>
      </c>
      <c r="S57" s="164">
        <f t="shared" si="7"/>
        <v>0</v>
      </c>
      <c r="T57" s="165"/>
      <c r="U57" s="442" t="str">
        <f>Inventory!D49</f>
        <v>CONCORD</v>
      </c>
      <c r="V57" s="171"/>
      <c r="W57" s="171"/>
      <c r="X57" s="171"/>
      <c r="Y57" s="171"/>
      <c r="Z57" s="171"/>
      <c r="AA57" s="171"/>
      <c r="AB57" s="167">
        <f t="shared" si="8"/>
        <v>0</v>
      </c>
      <c r="AC57" s="166"/>
      <c r="AD57" s="190"/>
      <c r="AE57" s="190"/>
      <c r="AF57" s="127"/>
    </row>
    <row r="58" spans="1:32" ht="20.25" customHeight="1" x14ac:dyDescent="0.25">
      <c r="A58" s="156">
        <f>Inventory!B50</f>
        <v>0</v>
      </c>
      <c r="B58" s="156">
        <f>Inventory!C50</f>
        <v>0</v>
      </c>
      <c r="C58" s="168"/>
      <c r="D58" s="187">
        <v>1</v>
      </c>
      <c r="E58" s="158">
        <f>E12/D58*C58</f>
        <v>0</v>
      </c>
      <c r="F58" s="158">
        <f>F12/D58*C58</f>
        <v>0</v>
      </c>
      <c r="G58" s="158">
        <f>G12/D58*C58</f>
        <v>0</v>
      </c>
      <c r="H58" s="158">
        <f>H12/D58*C58</f>
        <v>0</v>
      </c>
      <c r="I58" s="159">
        <v>0</v>
      </c>
      <c r="J58" s="160">
        <v>0</v>
      </c>
      <c r="K58" s="161">
        <v>0</v>
      </c>
      <c r="L58" s="177">
        <v>0</v>
      </c>
      <c r="M58" s="194">
        <v>0</v>
      </c>
      <c r="N58" s="162">
        <v>0</v>
      </c>
      <c r="O58" s="163">
        <v>0</v>
      </c>
      <c r="P58" s="164">
        <f t="shared" si="9"/>
        <v>0</v>
      </c>
      <c r="Q58" s="164">
        <f t="shared" si="5"/>
        <v>0</v>
      </c>
      <c r="R58" s="164">
        <f t="shared" si="6"/>
        <v>0</v>
      </c>
      <c r="S58" s="164">
        <f t="shared" si="7"/>
        <v>0</v>
      </c>
      <c r="T58" s="165"/>
      <c r="U58" s="442">
        <f>Inventory!D50</f>
        <v>0</v>
      </c>
      <c r="V58" s="171"/>
      <c r="W58" s="171"/>
      <c r="X58" s="171"/>
      <c r="Y58" s="171"/>
      <c r="Z58" s="171"/>
      <c r="AA58" s="171"/>
      <c r="AB58" s="167">
        <f t="shared" si="8"/>
        <v>0</v>
      </c>
      <c r="AC58" s="166"/>
      <c r="AD58" s="190"/>
      <c r="AE58" s="190"/>
      <c r="AF58" s="127"/>
    </row>
    <row r="59" spans="1:32" ht="20.25" customHeight="1" x14ac:dyDescent="0.25">
      <c r="A59" s="156">
        <f>Inventory!B51</f>
        <v>0</v>
      </c>
      <c r="B59" s="156">
        <f>Inventory!C51</f>
        <v>0</v>
      </c>
      <c r="C59" s="168"/>
      <c r="D59" s="187">
        <v>1</v>
      </c>
      <c r="E59" s="158">
        <f t="shared" ref="E59" si="10">E23/D59*C59</f>
        <v>0</v>
      </c>
      <c r="F59" s="158">
        <f>F12/D59*C59</f>
        <v>0</v>
      </c>
      <c r="G59" s="158">
        <f>G12/D59*C59</f>
        <v>0</v>
      </c>
      <c r="H59" s="158">
        <f>H12/D59*C59</f>
        <v>0</v>
      </c>
      <c r="I59" s="159">
        <v>0</v>
      </c>
      <c r="J59" s="160">
        <v>0</v>
      </c>
      <c r="K59" s="161">
        <v>0</v>
      </c>
      <c r="L59" s="177">
        <v>0</v>
      </c>
      <c r="M59" s="194">
        <v>0</v>
      </c>
      <c r="N59" s="162">
        <v>0</v>
      </c>
      <c r="O59" s="163">
        <v>0</v>
      </c>
      <c r="P59" s="164">
        <f t="shared" si="9"/>
        <v>0</v>
      </c>
      <c r="Q59" s="164">
        <f t="shared" si="5"/>
        <v>0</v>
      </c>
      <c r="R59" s="164">
        <f t="shared" si="6"/>
        <v>0</v>
      </c>
      <c r="S59" s="164">
        <f t="shared" si="7"/>
        <v>0</v>
      </c>
      <c r="T59" s="165"/>
      <c r="U59" s="442">
        <f>Inventory!D51</f>
        <v>0</v>
      </c>
      <c r="V59" s="171"/>
      <c r="W59" s="171"/>
      <c r="X59" s="171"/>
      <c r="Y59" s="171"/>
      <c r="Z59" s="171"/>
      <c r="AA59" s="171"/>
      <c r="AB59" s="167">
        <f t="shared" si="8"/>
        <v>0</v>
      </c>
      <c r="AC59" s="166"/>
      <c r="AD59" s="190"/>
      <c r="AE59" s="190"/>
      <c r="AF59" s="127"/>
    </row>
    <row r="60" spans="1:32" ht="23.25" customHeight="1" x14ac:dyDescent="0.2">
      <c r="C60" s="180">
        <f>SUM(C15:C52)</f>
        <v>0.99999999999999989</v>
      </c>
    </row>
  </sheetData>
  <printOptions verticalCentered="1"/>
  <pageMargins left="0.19685039370078741" right="0.23622047244094491" top="0.39370078740157483" bottom="0.31496062992125984" header="0.23622047244094491" footer="0.39370078740157483"/>
  <pageSetup paperSize="9" scale="59" orientation="landscape" r:id="rId1"/>
  <headerFooter alignWithMargins="0">
    <oddFooter xml:space="preserve">&amp;C
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6196-4E0A-464E-B0A5-948A35BF0997}">
  <sheetPr>
    <tabColor rgb="FF7030A0"/>
    <pageSetUpPr fitToPage="1"/>
  </sheetPr>
  <dimension ref="A1:AS60"/>
  <sheetViews>
    <sheetView showOutlineSymbols="0" zoomScale="70" zoomScaleNormal="70" workbookViewId="0">
      <pane xSplit="3" ySplit="14" topLeftCell="AG15" activePane="bottomRight" state="frozen"/>
      <selection pane="topRight" activeCell="D1" sqref="D1"/>
      <selection pane="bottomLeft" activeCell="A15" sqref="A15"/>
      <selection pane="bottomRight" activeCell="AT19" sqref="AT19"/>
    </sheetView>
  </sheetViews>
  <sheetFormatPr defaultColWidth="9.42578125" defaultRowHeight="15" x14ac:dyDescent="0.2"/>
  <cols>
    <col min="1" max="1" width="25.42578125" style="83" customWidth="1"/>
    <col min="2" max="2" width="58.42578125" style="83" customWidth="1"/>
    <col min="3" max="3" width="26.5703125" style="83" customWidth="1"/>
    <col min="4" max="4" width="18.5703125" style="173" customWidth="1"/>
    <col min="5" max="5" width="16.42578125" style="173" customWidth="1"/>
    <col min="6" max="6" width="17.5703125" style="173" customWidth="1"/>
    <col min="7" max="8" width="16.42578125" style="173" customWidth="1"/>
    <col min="9" max="10" width="18.42578125" style="173" customWidth="1"/>
    <col min="11" max="11" width="19.28515625" style="83" customWidth="1"/>
    <col min="12" max="12" width="18.7109375" style="83" customWidth="1"/>
    <col min="13" max="13" width="19.5703125" style="83" customWidth="1"/>
    <col min="14" max="14" width="23.85546875" style="83" customWidth="1"/>
    <col min="15" max="15" width="19.42578125" style="83" customWidth="1"/>
    <col min="16" max="16" width="15" style="83" customWidth="1"/>
    <col min="17" max="17" width="11.42578125" style="83" customWidth="1"/>
    <col min="18" max="18" width="13.42578125" style="83" customWidth="1"/>
    <col min="19" max="19" width="15.5703125" style="83" customWidth="1"/>
    <col min="20" max="20" width="36.5703125" style="83" customWidth="1"/>
    <col min="21" max="21" width="34.5703125" style="83" customWidth="1"/>
    <col min="22" max="27" width="10" style="83" customWidth="1"/>
    <col min="28" max="28" width="12.42578125" style="83" customWidth="1"/>
    <col min="29" max="29" width="17.28515625" style="83" customWidth="1"/>
    <col min="30" max="31" width="17.42578125" style="189" customWidth="1"/>
    <col min="32" max="32" width="15.42578125" style="83" customWidth="1"/>
    <col min="33" max="33" width="16.42578125" style="83" customWidth="1"/>
    <col min="34" max="34" width="25.42578125" style="83" customWidth="1"/>
    <col min="35" max="35" width="8.42578125" style="83" customWidth="1"/>
    <col min="36" max="36" width="44" style="83" customWidth="1"/>
    <col min="37" max="37" width="15.5703125" style="83" customWidth="1"/>
    <col min="38" max="38" width="12.85546875" style="83" customWidth="1"/>
    <col min="39" max="39" width="12" style="83" customWidth="1"/>
    <col min="40" max="40" width="9.42578125" style="83"/>
    <col min="41" max="41" width="11.42578125" style="83" customWidth="1"/>
    <col min="42" max="42" width="22.42578125" style="83" customWidth="1"/>
    <col min="43" max="43" width="15.7109375" style="456" customWidth="1"/>
    <col min="44" max="44" width="17.85546875" style="456" customWidth="1"/>
    <col min="45" max="45" width="19" style="456" customWidth="1"/>
    <col min="46" max="16384" width="9.42578125" style="83"/>
  </cols>
  <sheetData>
    <row r="1" spans="1:45" ht="15.75" thickBot="1" x14ac:dyDescent="0.25"/>
    <row r="2" spans="1:45" ht="23.25" customHeight="1" thickBot="1" x14ac:dyDescent="0.3">
      <c r="F2" s="457" t="s">
        <v>92</v>
      </c>
      <c r="G2" s="457" t="s">
        <v>93</v>
      </c>
      <c r="H2" s="457" t="s">
        <v>94</v>
      </c>
      <c r="I2" s="457" t="s">
        <v>95</v>
      </c>
      <c r="J2" s="457" t="s">
        <v>96</v>
      </c>
      <c r="K2" s="458" t="s">
        <v>97</v>
      </c>
      <c r="L2" s="458" t="s">
        <v>98</v>
      </c>
      <c r="M2" s="456"/>
      <c r="N2" s="205" t="s">
        <v>122</v>
      </c>
      <c r="O2" s="206" t="s">
        <v>124</v>
      </c>
      <c r="P2" s="207" t="s">
        <v>98</v>
      </c>
      <c r="Q2" s="206" t="s">
        <v>116</v>
      </c>
      <c r="R2" s="207" t="s">
        <v>123</v>
      </c>
      <c r="S2" s="206" t="s">
        <v>125</v>
      </c>
      <c r="T2" s="207" t="s">
        <v>126</v>
      </c>
      <c r="U2" s="208" t="s">
        <v>124</v>
      </c>
      <c r="X2" s="225" t="s">
        <v>293</v>
      </c>
      <c r="Y2" s="393" t="s">
        <v>294</v>
      </c>
      <c r="Z2" s="393" t="s">
        <v>295</v>
      </c>
      <c r="AA2" s="393" t="s">
        <v>296</v>
      </c>
      <c r="AB2" s="393" t="s">
        <v>452</v>
      </c>
      <c r="AC2" s="225" t="s">
        <v>554</v>
      </c>
    </row>
    <row r="3" spans="1:45" ht="23.25" customHeight="1" x14ac:dyDescent="0.25">
      <c r="F3" s="459"/>
      <c r="G3" s="459"/>
      <c r="H3" s="459"/>
      <c r="I3" s="459"/>
      <c r="J3" s="459"/>
      <c r="K3" s="460"/>
      <c r="L3" s="460">
        <f>SUM(F3:K3)</f>
        <v>0</v>
      </c>
      <c r="M3" s="456"/>
      <c r="N3" s="209"/>
      <c r="O3" s="152">
        <v>0</v>
      </c>
      <c r="P3" s="210">
        <f>N3+O3</f>
        <v>0</v>
      </c>
      <c r="Q3" s="211" t="s">
        <v>92</v>
      </c>
      <c r="R3" s="212">
        <v>7.0000000000000007E-2</v>
      </c>
      <c r="S3" s="213">
        <f>P3*R3</f>
        <v>0</v>
      </c>
      <c r="T3" s="210">
        <v>0</v>
      </c>
      <c r="U3" s="214">
        <f>S3-T3</f>
        <v>0</v>
      </c>
      <c r="X3" s="212">
        <v>0.09</v>
      </c>
      <c r="Y3" s="212">
        <v>0.25</v>
      </c>
      <c r="Z3" s="212">
        <v>0.04</v>
      </c>
      <c r="AA3" s="212">
        <v>0.08</v>
      </c>
      <c r="AB3" s="212">
        <v>0.2</v>
      </c>
      <c r="AC3" s="212">
        <v>0.1</v>
      </c>
    </row>
    <row r="4" spans="1:45" ht="23.25" customHeight="1" x14ac:dyDescent="0.25">
      <c r="F4" s="459"/>
      <c r="G4" s="459"/>
      <c r="H4" s="459"/>
      <c r="I4" s="459"/>
      <c r="J4" s="459"/>
      <c r="K4" s="460"/>
      <c r="L4" s="460">
        <f t="shared" ref="L4:L8" si="0">SUM(F4:K4)</f>
        <v>0</v>
      </c>
      <c r="M4" s="456"/>
      <c r="N4" s="226"/>
      <c r="O4" s="225"/>
      <c r="P4" s="210">
        <f>P3</f>
        <v>0</v>
      </c>
      <c r="Q4" s="211" t="s">
        <v>93</v>
      </c>
      <c r="R4" s="212">
        <v>0.2</v>
      </c>
      <c r="S4" s="213">
        <f t="shared" ref="S4:S8" si="1">P4*R4</f>
        <v>0</v>
      </c>
      <c r="T4" s="210">
        <v>0</v>
      </c>
      <c r="U4" s="214">
        <f t="shared" ref="U4:U8" si="2">S4-T4</f>
        <v>0</v>
      </c>
      <c r="X4" s="212">
        <v>0.21</v>
      </c>
      <c r="Y4" s="212">
        <v>0.32</v>
      </c>
      <c r="Z4" s="212">
        <v>0.17</v>
      </c>
      <c r="AA4" s="212">
        <v>0.18</v>
      </c>
      <c r="AB4" s="212">
        <v>0.27</v>
      </c>
      <c r="AC4" s="212">
        <v>0.2</v>
      </c>
    </row>
    <row r="5" spans="1:45" ht="21" customHeight="1" x14ac:dyDescent="0.25">
      <c r="A5" s="117"/>
      <c r="B5" s="118"/>
      <c r="C5" s="119"/>
      <c r="D5" s="119"/>
      <c r="E5" s="118"/>
      <c r="F5" s="461"/>
      <c r="G5" s="461"/>
      <c r="H5" s="461"/>
      <c r="I5" s="461"/>
      <c r="J5" s="461"/>
      <c r="K5" s="461"/>
      <c r="L5" s="460">
        <f t="shared" si="0"/>
        <v>0</v>
      </c>
      <c r="M5" s="119"/>
      <c r="N5" s="223"/>
      <c r="O5" s="224"/>
      <c r="P5" s="210">
        <f>P3</f>
        <v>0</v>
      </c>
      <c r="Q5" s="211" t="s">
        <v>94</v>
      </c>
      <c r="R5" s="212">
        <v>0.27</v>
      </c>
      <c r="S5" s="213">
        <f t="shared" si="1"/>
        <v>0</v>
      </c>
      <c r="T5" s="210">
        <v>0</v>
      </c>
      <c r="U5" s="214">
        <f t="shared" si="2"/>
        <v>0</v>
      </c>
      <c r="V5" s="119"/>
      <c r="W5" s="119"/>
      <c r="X5" s="212">
        <v>0.28999999999999998</v>
      </c>
      <c r="Y5" s="212">
        <v>0.24</v>
      </c>
      <c r="Z5" s="212">
        <v>0.24</v>
      </c>
      <c r="AA5" s="212">
        <v>0.27</v>
      </c>
      <c r="AB5" s="212">
        <v>0.21</v>
      </c>
      <c r="AC5" s="212">
        <v>0.3</v>
      </c>
      <c r="AD5" s="186"/>
      <c r="AE5" s="186"/>
      <c r="AF5" s="119"/>
      <c r="AG5" s="120" t="s">
        <v>72</v>
      </c>
      <c r="AH5" s="121" t="s">
        <v>73</v>
      </c>
      <c r="AI5" s="121" t="s">
        <v>74</v>
      </c>
      <c r="AJ5" s="121" t="s">
        <v>75</v>
      </c>
      <c r="AK5" s="122" t="s">
        <v>76</v>
      </c>
      <c r="AL5" s="122" t="s">
        <v>77</v>
      </c>
      <c r="AM5" s="122" t="s">
        <v>78</v>
      </c>
      <c r="AN5" s="118"/>
      <c r="AO5" s="122" t="s">
        <v>79</v>
      </c>
      <c r="AP5" s="122" t="s">
        <v>62</v>
      </c>
      <c r="AQ5" s="393" t="s">
        <v>379</v>
      </c>
      <c r="AR5" s="393" t="s">
        <v>380</v>
      </c>
      <c r="AS5" s="393" t="s">
        <v>381</v>
      </c>
    </row>
    <row r="6" spans="1:45" ht="21" customHeight="1" x14ac:dyDescent="0.25">
      <c r="A6" s="117"/>
      <c r="B6" s="123" t="s">
        <v>80</v>
      </c>
      <c r="C6" s="181">
        <v>45871</v>
      </c>
      <c r="D6" s="119"/>
      <c r="E6" s="118"/>
      <c r="F6" s="461"/>
      <c r="G6" s="461"/>
      <c r="H6" s="461"/>
      <c r="I6" s="461"/>
      <c r="J6" s="461"/>
      <c r="K6" s="461"/>
      <c r="L6" s="460">
        <f t="shared" si="0"/>
        <v>0</v>
      </c>
      <c r="M6" s="119"/>
      <c r="N6" s="215"/>
      <c r="O6" s="119"/>
      <c r="P6" s="210">
        <f>P3</f>
        <v>0</v>
      </c>
      <c r="Q6" s="211" t="s">
        <v>95</v>
      </c>
      <c r="R6" s="212">
        <v>0.25</v>
      </c>
      <c r="S6" s="213">
        <f t="shared" si="1"/>
        <v>0</v>
      </c>
      <c r="T6" s="210">
        <v>0</v>
      </c>
      <c r="U6" s="214">
        <f t="shared" si="2"/>
        <v>0</v>
      </c>
      <c r="V6" s="119"/>
      <c r="W6" s="119"/>
      <c r="X6" s="212">
        <v>0.23</v>
      </c>
      <c r="Y6" s="212">
        <v>0.19</v>
      </c>
      <c r="Z6" s="212">
        <v>0.26</v>
      </c>
      <c r="AA6" s="212">
        <v>0.23</v>
      </c>
      <c r="AB6" s="212">
        <v>0.2</v>
      </c>
      <c r="AC6" s="212">
        <v>0.2</v>
      </c>
      <c r="AD6" s="186"/>
      <c r="AE6" s="186"/>
      <c r="AF6" s="119"/>
      <c r="AG6" s="196">
        <f>'Tour Dates'!A4</f>
        <v>45847</v>
      </c>
      <c r="AH6" s="156" t="str">
        <f>'Tour Dates'!B4</f>
        <v>Baltimore</v>
      </c>
      <c r="AI6" s="156" t="str">
        <f>'Tour Dates'!C4</f>
        <v>MD</v>
      </c>
      <c r="AJ6" s="156" t="str">
        <f>'Tour Dates'!D4</f>
        <v>CFG Bank Arena</v>
      </c>
      <c r="AK6" s="125"/>
      <c r="AL6" s="125"/>
      <c r="AM6" s="125"/>
      <c r="AN6" s="118"/>
      <c r="AO6" s="178">
        <v>30</v>
      </c>
      <c r="AP6" s="178">
        <f t="shared" ref="AP6:AP32" si="3">AM6*AO6</f>
        <v>0</v>
      </c>
    </row>
    <row r="7" spans="1:45" ht="21" customHeight="1" x14ac:dyDescent="0.25">
      <c r="A7" s="117"/>
      <c r="B7" s="123" t="s">
        <v>81</v>
      </c>
      <c r="C7" s="182" t="str">
        <f>Inventory!C3</f>
        <v>GHOST</v>
      </c>
      <c r="D7" s="119"/>
      <c r="E7" s="118"/>
      <c r="F7" s="461"/>
      <c r="G7" s="461"/>
      <c r="H7" s="461"/>
      <c r="I7" s="461"/>
      <c r="J7" s="461"/>
      <c r="K7" s="461"/>
      <c r="L7" s="460">
        <f t="shared" si="0"/>
        <v>0</v>
      </c>
      <c r="M7" s="119"/>
      <c r="N7" s="215"/>
      <c r="O7" s="119"/>
      <c r="P7" s="210">
        <f>P5</f>
        <v>0</v>
      </c>
      <c r="Q7" s="211" t="s">
        <v>96</v>
      </c>
      <c r="R7" s="212">
        <v>0.15</v>
      </c>
      <c r="S7" s="213">
        <f t="shared" si="1"/>
        <v>0</v>
      </c>
      <c r="T7" s="210">
        <v>0</v>
      </c>
      <c r="U7" s="214">
        <f t="shared" si="2"/>
        <v>0</v>
      </c>
      <c r="V7" s="119"/>
      <c r="W7" s="119"/>
      <c r="X7" s="212">
        <v>0.12</v>
      </c>
      <c r="Y7" s="212">
        <v>0</v>
      </c>
      <c r="Z7" s="212">
        <v>0.18</v>
      </c>
      <c r="AA7" s="212">
        <v>0.15</v>
      </c>
      <c r="AB7" s="212">
        <v>0.12</v>
      </c>
      <c r="AC7" s="212">
        <v>0.15</v>
      </c>
      <c r="AD7" s="186"/>
      <c r="AE7" s="186"/>
      <c r="AF7" s="119"/>
      <c r="AG7" s="196">
        <f>'Tour Dates'!A5</f>
        <v>45849</v>
      </c>
      <c r="AH7" s="156" t="str">
        <f>'Tour Dates'!B5</f>
        <v>Atlanta</v>
      </c>
      <c r="AI7" s="156" t="str">
        <f>'Tour Dates'!C5</f>
        <v>GA</v>
      </c>
      <c r="AJ7" s="156" t="str">
        <f>'Tour Dates'!D5</f>
        <v>State Farm Arena</v>
      </c>
      <c r="AK7" s="125"/>
      <c r="AL7" s="125"/>
      <c r="AM7" s="125"/>
      <c r="AN7" s="118"/>
      <c r="AO7" s="178">
        <v>35</v>
      </c>
      <c r="AP7" s="178">
        <f t="shared" si="3"/>
        <v>0</v>
      </c>
    </row>
    <row r="8" spans="1:45" ht="21" customHeight="1" thickBot="1" x14ac:dyDescent="0.3">
      <c r="A8" s="117"/>
      <c r="B8" s="123" t="s">
        <v>106</v>
      </c>
      <c r="C8" s="183" t="s">
        <v>107</v>
      </c>
      <c r="D8" s="119"/>
      <c r="E8" s="118"/>
      <c r="F8" s="461"/>
      <c r="G8" s="461"/>
      <c r="H8" s="461"/>
      <c r="I8" s="461"/>
      <c r="J8" s="461"/>
      <c r="K8" s="461"/>
      <c r="L8" s="460">
        <f t="shared" si="0"/>
        <v>0</v>
      </c>
      <c r="M8" s="119"/>
      <c r="N8" s="215"/>
      <c r="O8" s="119"/>
      <c r="P8" s="210">
        <f>P5</f>
        <v>0</v>
      </c>
      <c r="Q8" s="211" t="s">
        <v>97</v>
      </c>
      <c r="R8" s="212">
        <v>7.0000000000000007E-2</v>
      </c>
      <c r="S8" s="213">
        <f t="shared" si="1"/>
        <v>0</v>
      </c>
      <c r="T8" s="210">
        <v>0</v>
      </c>
      <c r="U8" s="214">
        <f t="shared" si="2"/>
        <v>0</v>
      </c>
      <c r="V8" s="119"/>
      <c r="W8" s="119"/>
      <c r="X8" s="212">
        <v>0.06</v>
      </c>
      <c r="Y8" s="212">
        <v>0</v>
      </c>
      <c r="Z8" s="212">
        <v>0.09</v>
      </c>
      <c r="AA8" s="212">
        <v>0.09</v>
      </c>
      <c r="AB8" s="212">
        <v>0</v>
      </c>
      <c r="AC8" s="212">
        <v>0.05</v>
      </c>
      <c r="AD8" s="186"/>
      <c r="AE8" s="186"/>
      <c r="AF8" s="119"/>
      <c r="AG8" s="196">
        <f>'Tour Dates'!A6</f>
        <v>45850</v>
      </c>
      <c r="AH8" s="156" t="str">
        <f>'Tour Dates'!B6</f>
        <v>Tampa</v>
      </c>
      <c r="AI8" s="156" t="str">
        <f>'Tour Dates'!C6</f>
        <v>FL</v>
      </c>
      <c r="AJ8" s="156" t="str">
        <f>'Tour Dates'!D6</f>
        <v>Amalie Arena</v>
      </c>
      <c r="AK8" s="125"/>
      <c r="AL8" s="125"/>
      <c r="AM8" s="125"/>
      <c r="AN8" s="118"/>
      <c r="AO8" s="178">
        <v>35</v>
      </c>
      <c r="AP8" s="178">
        <f t="shared" si="3"/>
        <v>0</v>
      </c>
    </row>
    <row r="9" spans="1:45" ht="21" customHeight="1" thickBot="1" x14ac:dyDescent="0.3">
      <c r="A9" s="117"/>
      <c r="B9" s="123" t="s">
        <v>83</v>
      </c>
      <c r="C9" s="184">
        <v>10</v>
      </c>
      <c r="D9" s="119"/>
      <c r="E9" s="118"/>
      <c r="F9" s="461"/>
      <c r="G9" s="461"/>
      <c r="H9" s="461"/>
      <c r="I9" s="461"/>
      <c r="J9" s="461"/>
      <c r="K9" s="461"/>
      <c r="L9" s="461"/>
      <c r="M9" s="119"/>
      <c r="N9" s="216"/>
      <c r="O9" s="217"/>
      <c r="P9" s="218"/>
      <c r="Q9" s="218"/>
      <c r="R9" s="201">
        <f>SUM(R3:R8)</f>
        <v>1.01</v>
      </c>
      <c r="S9" s="218"/>
      <c r="T9" s="203">
        <f>SUM(T3:T8)</f>
        <v>0</v>
      </c>
      <c r="U9" s="202">
        <f>SUM(U3:U8)</f>
        <v>0</v>
      </c>
      <c r="V9" s="119"/>
      <c r="W9" s="119"/>
      <c r="X9" s="212">
        <v>0</v>
      </c>
      <c r="Y9" s="212">
        <v>0</v>
      </c>
      <c r="Z9" s="212">
        <v>0.02</v>
      </c>
      <c r="AA9" s="212">
        <v>0</v>
      </c>
      <c r="AB9" s="212">
        <v>0</v>
      </c>
      <c r="AC9" s="212">
        <v>0</v>
      </c>
      <c r="AD9" s="186"/>
      <c r="AE9" s="186"/>
      <c r="AF9" s="119"/>
      <c r="AG9" s="196">
        <f>'Tour Dates'!A7</f>
        <v>45851</v>
      </c>
      <c r="AH9" s="156" t="str">
        <f>'Tour Dates'!B7</f>
        <v>Miami</v>
      </c>
      <c r="AI9" s="156" t="str">
        <f>'Tour Dates'!C7</f>
        <v>FL</v>
      </c>
      <c r="AJ9" s="156" t="str">
        <f>'Tour Dates'!D7</f>
        <v>Kaseya Center</v>
      </c>
      <c r="AK9" s="125"/>
      <c r="AL9" s="125"/>
      <c r="AM9" s="125"/>
      <c r="AN9" s="118"/>
      <c r="AO9" s="178">
        <v>30</v>
      </c>
      <c r="AP9" s="178">
        <f t="shared" si="3"/>
        <v>0</v>
      </c>
    </row>
    <row r="10" spans="1:45" ht="21" customHeight="1" thickBot="1" x14ac:dyDescent="0.3">
      <c r="A10" s="117"/>
      <c r="B10" s="123" t="s">
        <v>84</v>
      </c>
      <c r="C10" s="185">
        <f>AM33</f>
        <v>84000</v>
      </c>
      <c r="D10" s="119"/>
      <c r="E10" s="118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8"/>
      <c r="Q10" s="118"/>
      <c r="R10" s="118"/>
      <c r="S10" s="118"/>
      <c r="T10" s="118"/>
      <c r="U10" s="119"/>
      <c r="V10" s="119"/>
      <c r="W10" s="119"/>
      <c r="X10" s="201">
        <f t="shared" ref="X10:AA10" si="4">SUM(X3:X9)</f>
        <v>1</v>
      </c>
      <c r="Y10" s="201">
        <f t="shared" si="4"/>
        <v>1</v>
      </c>
      <c r="Z10" s="201">
        <f t="shared" si="4"/>
        <v>0.99999999999999989</v>
      </c>
      <c r="AA10" s="201">
        <f t="shared" si="4"/>
        <v>1</v>
      </c>
      <c r="AB10" s="201">
        <f>SUM(AB3:AB9)</f>
        <v>1</v>
      </c>
      <c r="AC10" s="201">
        <f>SUM(AC3:AC9)</f>
        <v>1</v>
      </c>
      <c r="AD10" s="186"/>
      <c r="AE10" s="186"/>
      <c r="AF10" s="119"/>
      <c r="AG10" s="196">
        <f>'Tour Dates'!A8</f>
        <v>45853</v>
      </c>
      <c r="AH10" s="156" t="str">
        <f>'Tour Dates'!B8</f>
        <v>Raleigh</v>
      </c>
      <c r="AI10" s="156" t="str">
        <f>'Tour Dates'!C8</f>
        <v>NC</v>
      </c>
      <c r="AJ10" s="156" t="str">
        <f>'Tour Dates'!D8</f>
        <v>Lenovo Center</v>
      </c>
      <c r="AK10" s="125"/>
      <c r="AL10" s="125"/>
      <c r="AM10" s="125"/>
      <c r="AN10" s="118"/>
      <c r="AO10" s="178">
        <v>35</v>
      </c>
      <c r="AP10" s="178">
        <f t="shared" si="3"/>
        <v>0</v>
      </c>
    </row>
    <row r="11" spans="1:45" ht="21" customHeight="1" x14ac:dyDescent="0.25">
      <c r="A11" s="117"/>
      <c r="B11" s="118"/>
      <c r="C11" s="119"/>
      <c r="D11" s="119"/>
      <c r="E11" s="118"/>
      <c r="F11" s="118"/>
      <c r="G11" s="118"/>
      <c r="H11" s="118"/>
      <c r="I11" s="119"/>
      <c r="J11" s="119"/>
      <c r="K11" s="119"/>
      <c r="L11" s="119"/>
      <c r="M11" s="119"/>
      <c r="N11" s="119"/>
      <c r="O11" s="119"/>
      <c r="P11" s="118"/>
      <c r="Q11" s="118"/>
      <c r="R11" s="118"/>
      <c r="S11" s="118" t="s">
        <v>82</v>
      </c>
      <c r="T11" s="118"/>
      <c r="U11" s="119"/>
      <c r="V11" s="200"/>
      <c r="W11" s="200"/>
      <c r="X11" s="200"/>
      <c r="Y11" s="200"/>
      <c r="Z11" s="200"/>
      <c r="AA11" s="200"/>
      <c r="AB11" s="204"/>
      <c r="AC11" s="127"/>
      <c r="AD11" s="187"/>
      <c r="AE11" s="187"/>
      <c r="AF11" s="127"/>
      <c r="AG11" s="196">
        <f>'Tour Dates'!A9</f>
        <v>45855</v>
      </c>
      <c r="AH11" s="156" t="str">
        <f>'Tour Dates'!B9</f>
        <v>Cleveland</v>
      </c>
      <c r="AI11" s="156" t="str">
        <f>'Tour Dates'!C9</f>
        <v>OH</v>
      </c>
      <c r="AJ11" s="156" t="str">
        <f>'Tour Dates'!D9</f>
        <v>Rocket Mortgage FieldHouse</v>
      </c>
      <c r="AK11" s="125"/>
      <c r="AL11" s="125"/>
      <c r="AM11" s="125"/>
      <c r="AN11" s="118"/>
      <c r="AO11" s="178">
        <v>38</v>
      </c>
      <c r="AP11" s="178">
        <f t="shared" si="3"/>
        <v>0</v>
      </c>
    </row>
    <row r="12" spans="1:45" ht="21" customHeight="1" thickBot="1" x14ac:dyDescent="0.3">
      <c r="A12" s="117"/>
      <c r="B12" s="118"/>
      <c r="C12" s="119"/>
      <c r="D12" s="122" t="s">
        <v>85</v>
      </c>
      <c r="E12" s="128">
        <f>C10*E13</f>
        <v>2940000</v>
      </c>
      <c r="F12" s="128">
        <f>C10*F13</f>
        <v>3108000</v>
      </c>
      <c r="G12" s="128">
        <f>C10*G13</f>
        <v>3276000</v>
      </c>
      <c r="H12" s="128">
        <f>C10*H13</f>
        <v>3360000</v>
      </c>
      <c r="I12" s="129" t="s">
        <v>86</v>
      </c>
      <c r="J12" s="130" t="s">
        <v>87</v>
      </c>
      <c r="K12" s="131" t="s">
        <v>87</v>
      </c>
      <c r="L12" s="174" t="s">
        <v>87</v>
      </c>
      <c r="M12" s="191" t="s">
        <v>87</v>
      </c>
      <c r="N12" s="132" t="s">
        <v>87</v>
      </c>
      <c r="O12" s="133" t="s">
        <v>88</v>
      </c>
      <c r="P12" s="134" t="s">
        <v>89</v>
      </c>
      <c r="Q12" s="118"/>
      <c r="R12" s="118"/>
      <c r="S12" s="118"/>
      <c r="T12" s="135" t="s">
        <v>90</v>
      </c>
      <c r="U12" s="127" t="s">
        <v>91</v>
      </c>
      <c r="V12" s="127" t="s">
        <v>92</v>
      </c>
      <c r="W12" s="127" t="s">
        <v>93</v>
      </c>
      <c r="X12" s="127" t="s">
        <v>94</v>
      </c>
      <c r="Y12" s="127" t="s">
        <v>95</v>
      </c>
      <c r="Z12" s="127" t="s">
        <v>96</v>
      </c>
      <c r="AA12" s="127" t="s">
        <v>97</v>
      </c>
      <c r="AB12" s="136" t="s">
        <v>98</v>
      </c>
      <c r="AC12" s="127" t="s">
        <v>108</v>
      </c>
      <c r="AD12" s="187" t="s">
        <v>109</v>
      </c>
      <c r="AE12" s="187" t="s">
        <v>110</v>
      </c>
      <c r="AF12" s="127"/>
      <c r="AG12" s="196">
        <f>'Tour Dates'!A10</f>
        <v>45856</v>
      </c>
      <c r="AH12" s="156" t="str">
        <f>'Tour Dates'!B10</f>
        <v>Pittsburgh</v>
      </c>
      <c r="AI12" s="156" t="str">
        <f>'Tour Dates'!C10</f>
        <v>PA</v>
      </c>
      <c r="AJ12" s="156" t="str">
        <f>'Tour Dates'!D10</f>
        <v>PPG Paints Arena</v>
      </c>
      <c r="AK12" s="125"/>
      <c r="AL12" s="125"/>
      <c r="AM12" s="125"/>
      <c r="AN12" s="118"/>
      <c r="AO12" s="178">
        <v>38</v>
      </c>
      <c r="AP12" s="178">
        <f t="shared" si="3"/>
        <v>0</v>
      </c>
    </row>
    <row r="13" spans="1:45" ht="21" customHeight="1" thickBot="1" x14ac:dyDescent="0.3">
      <c r="A13" s="117"/>
      <c r="B13" s="118" t="s">
        <v>82</v>
      </c>
      <c r="C13" s="137">
        <f>SUM(C15:C59)</f>
        <v>0.98000000000000009</v>
      </c>
      <c r="D13" s="122" t="s">
        <v>99</v>
      </c>
      <c r="E13" s="138">
        <v>35</v>
      </c>
      <c r="F13" s="138">
        <v>37</v>
      </c>
      <c r="G13" s="138">
        <v>39</v>
      </c>
      <c r="H13" s="138">
        <v>40</v>
      </c>
      <c r="I13" s="139" t="s">
        <v>63</v>
      </c>
      <c r="J13" s="140" t="s">
        <v>569</v>
      </c>
      <c r="K13" s="141" t="s">
        <v>581</v>
      </c>
      <c r="L13" s="175" t="s">
        <v>560</v>
      </c>
      <c r="M13" s="192" t="s">
        <v>583</v>
      </c>
      <c r="N13" s="142" t="s">
        <v>438</v>
      </c>
      <c r="O13" s="143" t="s">
        <v>100</v>
      </c>
      <c r="P13" s="144">
        <f>E13</f>
        <v>35</v>
      </c>
      <c r="Q13" s="144">
        <f>F13</f>
        <v>37</v>
      </c>
      <c r="R13" s="144">
        <f>G13</f>
        <v>39</v>
      </c>
      <c r="S13" s="144">
        <f>H13</f>
        <v>40</v>
      </c>
      <c r="T13" s="145"/>
      <c r="U13" s="127"/>
      <c r="V13" s="127"/>
      <c r="W13" s="127"/>
      <c r="X13" s="127"/>
      <c r="Y13" s="127"/>
      <c r="Z13" s="127"/>
      <c r="AA13" s="127"/>
      <c r="AB13" s="127"/>
      <c r="AC13" s="146"/>
      <c r="AD13" s="188"/>
      <c r="AE13" s="188"/>
      <c r="AF13" s="146"/>
      <c r="AG13" s="196">
        <f>'Tour Dates'!A11</f>
        <v>45857</v>
      </c>
      <c r="AH13" s="156" t="str">
        <f>'Tour Dates'!B11</f>
        <v>Philadelphia</v>
      </c>
      <c r="AI13" s="156" t="str">
        <f>'Tour Dates'!C11</f>
        <v>PA</v>
      </c>
      <c r="AJ13" s="156" t="str">
        <f>'Tour Dates'!D11</f>
        <v>Wells Fargo Center</v>
      </c>
      <c r="AK13" s="125"/>
      <c r="AL13" s="125"/>
      <c r="AM13" s="125"/>
      <c r="AN13" s="118"/>
      <c r="AO13" s="178">
        <v>38</v>
      </c>
      <c r="AP13" s="178">
        <f t="shared" si="3"/>
        <v>0</v>
      </c>
    </row>
    <row r="14" spans="1:45" ht="21" customHeight="1" x14ac:dyDescent="0.25">
      <c r="A14" s="120" t="s">
        <v>101</v>
      </c>
      <c r="B14" s="122" t="s">
        <v>102</v>
      </c>
      <c r="C14" s="122" t="s">
        <v>103</v>
      </c>
      <c r="D14" s="119"/>
      <c r="E14" s="121" t="s">
        <v>82</v>
      </c>
      <c r="F14" s="121" t="s">
        <v>82</v>
      </c>
      <c r="G14" s="121" t="s">
        <v>82</v>
      </c>
      <c r="H14" s="121" t="s">
        <v>82</v>
      </c>
      <c r="I14" s="148"/>
      <c r="J14" s="149"/>
      <c r="K14" s="150"/>
      <c r="L14" s="176"/>
      <c r="M14" s="193"/>
      <c r="N14" s="151"/>
      <c r="O14" s="152"/>
      <c r="P14" s="121"/>
      <c r="Q14" s="121"/>
      <c r="R14" s="121"/>
      <c r="S14" s="121"/>
      <c r="T14" s="153"/>
      <c r="U14" s="127"/>
      <c r="V14" s="127"/>
      <c r="W14" s="127"/>
      <c r="X14" s="127"/>
      <c r="Y14" s="127"/>
      <c r="Z14" s="127"/>
      <c r="AA14" s="127"/>
      <c r="AB14" s="136"/>
      <c r="AC14" s="127"/>
      <c r="AD14" s="187"/>
      <c r="AE14" s="187"/>
      <c r="AF14" s="127"/>
      <c r="AG14" s="196">
        <f>'Tour Dates'!A12</f>
        <v>45859</v>
      </c>
      <c r="AH14" s="156" t="str">
        <f>'Tour Dates'!B12</f>
        <v>Boston</v>
      </c>
      <c r="AI14" s="156" t="str">
        <f>'Tour Dates'!C12</f>
        <v>MA</v>
      </c>
      <c r="AJ14" s="156" t="str">
        <f>'Tour Dates'!D12</f>
        <v>TD Garden</v>
      </c>
      <c r="AK14" s="125"/>
      <c r="AL14" s="125"/>
      <c r="AM14" s="125"/>
      <c r="AN14" s="118"/>
      <c r="AO14" s="178">
        <v>35</v>
      </c>
      <c r="AP14" s="178">
        <f t="shared" si="3"/>
        <v>0</v>
      </c>
    </row>
    <row r="15" spans="1:45" ht="23.45" customHeight="1" x14ac:dyDescent="0.25">
      <c r="A15" s="156" t="str">
        <f>Inventory!B7</f>
        <v>GHOSRX203729BK</v>
      </c>
      <c r="B15" s="156" t="str">
        <f>Inventory!C7</f>
        <v>BLACK T SKELETOUR 2025 ITIN</v>
      </c>
      <c r="C15" s="157">
        <v>0.15</v>
      </c>
      <c r="D15" s="187">
        <v>50</v>
      </c>
      <c r="E15" s="158">
        <f>E12/D15*C15</f>
        <v>8820</v>
      </c>
      <c r="F15" s="158">
        <f>F12/D15*C15</f>
        <v>9324</v>
      </c>
      <c r="G15" s="158">
        <f>G12/D15*C15</f>
        <v>9828</v>
      </c>
      <c r="H15" s="158">
        <f>H12/D15*C15</f>
        <v>10080</v>
      </c>
      <c r="I15" s="159">
        <v>11307</v>
      </c>
      <c r="J15" s="160">
        <v>0</v>
      </c>
      <c r="K15" s="161">
        <v>0</v>
      </c>
      <c r="L15" s="177">
        <v>0</v>
      </c>
      <c r="M15" s="194">
        <v>0</v>
      </c>
      <c r="N15" s="162">
        <v>0</v>
      </c>
      <c r="O15" s="163">
        <v>0</v>
      </c>
      <c r="P15" s="164">
        <f>I15+J15+K15+L15+M15+N15+O15-E15</f>
        <v>2487</v>
      </c>
      <c r="Q15" s="164">
        <f>I15+J15+K15+L15+M15+N15+O15-F15</f>
        <v>1983</v>
      </c>
      <c r="R15" s="164">
        <f>I15+J15+K15+L15+M15+N15+O15-G15</f>
        <v>1479</v>
      </c>
      <c r="S15" s="164">
        <f>I15+J15+K15+L15+M15+N15+O15-H15</f>
        <v>1227</v>
      </c>
      <c r="T15" s="165" t="s">
        <v>450</v>
      </c>
      <c r="U15" s="442" t="str">
        <f>Inventory!D7</f>
        <v>CULTURE</v>
      </c>
      <c r="V15" s="166"/>
      <c r="W15" s="166"/>
      <c r="X15" s="166"/>
      <c r="Y15" s="166"/>
      <c r="Z15" s="166"/>
      <c r="AA15" s="166"/>
      <c r="AB15" s="167">
        <f>SUM(V15:AA15)</f>
        <v>0</v>
      </c>
      <c r="AC15" s="514"/>
      <c r="AD15" s="190"/>
      <c r="AE15" s="190"/>
      <c r="AF15" s="127"/>
      <c r="AG15" s="196">
        <f>'Tour Dates'!A13</f>
        <v>45860</v>
      </c>
      <c r="AH15" s="156" t="str">
        <f>'Tour Dates'!B13</f>
        <v>New York</v>
      </c>
      <c r="AI15" s="156" t="str">
        <f>'Tour Dates'!C13</f>
        <v>NY</v>
      </c>
      <c r="AJ15" s="156" t="str">
        <f>'Tour Dates'!D13</f>
        <v>Madison Square Garden</v>
      </c>
      <c r="AK15" s="125"/>
      <c r="AL15" s="125"/>
      <c r="AM15" s="125"/>
      <c r="AN15" s="118"/>
      <c r="AO15" s="178">
        <v>35</v>
      </c>
      <c r="AP15" s="178">
        <f t="shared" si="3"/>
        <v>0</v>
      </c>
    </row>
    <row r="16" spans="1:45" ht="23.45" customHeight="1" x14ac:dyDescent="0.25">
      <c r="A16" s="156" t="str">
        <f>Inventory!B8</f>
        <v>GHOSRX203728BK</v>
      </c>
      <c r="B16" s="156" t="str">
        <f>Inventory!C8</f>
        <v>BLACK T SKELETA ALBUM COVER 2025 ITIN</v>
      </c>
      <c r="C16" s="168">
        <v>0.1</v>
      </c>
      <c r="D16" s="187">
        <v>50</v>
      </c>
      <c r="E16" s="158">
        <f>E12/D16*C16</f>
        <v>5880</v>
      </c>
      <c r="F16" s="158">
        <f>F12/D16*C16</f>
        <v>6216</v>
      </c>
      <c r="G16" s="158">
        <f>G12/D16*C16</f>
        <v>6552</v>
      </c>
      <c r="H16" s="158">
        <f>H12/D16*C16</f>
        <v>6720</v>
      </c>
      <c r="I16" s="159">
        <v>6502</v>
      </c>
      <c r="J16" s="160">
        <v>0</v>
      </c>
      <c r="K16" s="161">
        <v>0</v>
      </c>
      <c r="L16" s="177">
        <v>0</v>
      </c>
      <c r="M16" s="194">
        <v>0</v>
      </c>
      <c r="N16" s="162">
        <v>0</v>
      </c>
      <c r="O16" s="163">
        <v>0</v>
      </c>
      <c r="P16" s="164">
        <f>I16+J16+K16+L16+M16+N16+O16-E16</f>
        <v>622</v>
      </c>
      <c r="Q16" s="164">
        <f t="shared" ref="Q16:Q59" si="5">I16+J16+K16+L16+M16+N16+O16-F16</f>
        <v>286</v>
      </c>
      <c r="R16" s="164">
        <f t="shared" ref="R16:R59" si="6">I16+J16+K16+L16+M16+N16+O16-G16</f>
        <v>-50</v>
      </c>
      <c r="S16" s="164">
        <f t="shared" ref="S16:S59" si="7">I16+J16+K16+L16+M16+N16+O16-H16</f>
        <v>-218</v>
      </c>
      <c r="T16" s="165" t="s">
        <v>450</v>
      </c>
      <c r="U16" s="442" t="str">
        <f>Inventory!D8</f>
        <v>CULTURE</v>
      </c>
      <c r="V16" s="166"/>
      <c r="W16" s="166"/>
      <c r="X16" s="166"/>
      <c r="Y16" s="166"/>
      <c r="Z16" s="166"/>
      <c r="AA16" s="166"/>
      <c r="AB16" s="167">
        <f t="shared" ref="AB16:AB59" si="8">SUM(V16:AA16)</f>
        <v>0</v>
      </c>
      <c r="AC16" s="514"/>
      <c r="AD16" s="190"/>
      <c r="AE16" s="190"/>
      <c r="AF16" s="127"/>
      <c r="AG16" s="196">
        <f>'Tour Dates'!A14</f>
        <v>45862</v>
      </c>
      <c r="AH16" s="156" t="str">
        <f>'Tour Dates'!B14</f>
        <v>Detroit</v>
      </c>
      <c r="AI16" s="156" t="str">
        <f>'Tour Dates'!C14</f>
        <v>MI</v>
      </c>
      <c r="AJ16" s="156" t="str">
        <f>'Tour Dates'!D14</f>
        <v>Little Caesars Arena</v>
      </c>
      <c r="AK16" s="125"/>
      <c r="AL16" s="125"/>
      <c r="AM16" s="125"/>
      <c r="AN16" s="118"/>
      <c r="AO16" s="178">
        <v>35</v>
      </c>
      <c r="AP16" s="178">
        <f t="shared" si="3"/>
        <v>0</v>
      </c>
    </row>
    <row r="17" spans="1:42" ht="23.45" customHeight="1" x14ac:dyDescent="0.25">
      <c r="A17" s="156" t="str">
        <f>Inventory!B9</f>
        <v>GHOSRX203730BK</v>
      </c>
      <c r="B17" s="156" t="str">
        <f>Inventory!C9</f>
        <v>BLACK T WESTERN EMERITUS 2025 ITIN</v>
      </c>
      <c r="C17" s="168">
        <v>0.18</v>
      </c>
      <c r="D17" s="187">
        <v>50</v>
      </c>
      <c r="E17" s="158">
        <f>E12/D17*C17</f>
        <v>10584</v>
      </c>
      <c r="F17" s="158">
        <f>F12/D17*C17</f>
        <v>11188.8</v>
      </c>
      <c r="G17" s="158">
        <f>G12/D17*C17</f>
        <v>11793.6</v>
      </c>
      <c r="H17" s="158">
        <f>H12/D17*C17</f>
        <v>12096</v>
      </c>
      <c r="I17" s="159">
        <v>8104</v>
      </c>
      <c r="J17" s="160">
        <v>0</v>
      </c>
      <c r="K17" s="161">
        <v>0</v>
      </c>
      <c r="L17" s="177">
        <v>0</v>
      </c>
      <c r="M17" s="194">
        <v>0</v>
      </c>
      <c r="N17" s="162">
        <v>0</v>
      </c>
      <c r="O17" s="163">
        <v>0</v>
      </c>
      <c r="P17" s="164">
        <f t="shared" ref="P17:P59" si="9">I17+J17+K17+L17+M17+N17+O17-E17</f>
        <v>-2480</v>
      </c>
      <c r="Q17" s="164">
        <f t="shared" si="5"/>
        <v>-3084.7999999999993</v>
      </c>
      <c r="R17" s="164">
        <f t="shared" si="6"/>
        <v>-3689.6000000000004</v>
      </c>
      <c r="S17" s="164">
        <f t="shared" si="7"/>
        <v>-3992</v>
      </c>
      <c r="T17" s="165" t="s">
        <v>450</v>
      </c>
      <c r="U17" s="442" t="str">
        <f>Inventory!D9</f>
        <v>CULTURE</v>
      </c>
      <c r="V17" s="166"/>
      <c r="W17" s="166"/>
      <c r="X17" s="166"/>
      <c r="Y17" s="166"/>
      <c r="Z17" s="166"/>
      <c r="AA17" s="166"/>
      <c r="AB17" s="167">
        <f t="shared" si="8"/>
        <v>0</v>
      </c>
      <c r="AC17" s="514"/>
      <c r="AD17" s="190"/>
      <c r="AE17" s="190"/>
      <c r="AF17" s="127"/>
      <c r="AG17" s="196">
        <f>'Tour Dates'!A15</f>
        <v>45863</v>
      </c>
      <c r="AH17" s="156" t="str">
        <f>'Tour Dates'!B15</f>
        <v>Louisville</v>
      </c>
      <c r="AI17" s="156" t="str">
        <f>'Tour Dates'!C15</f>
        <v>KY</v>
      </c>
      <c r="AJ17" s="156" t="str">
        <f>'Tour Dates'!D15</f>
        <v>KFC Yum! Center</v>
      </c>
      <c r="AK17" s="125"/>
      <c r="AL17" s="125"/>
      <c r="AM17" s="125"/>
      <c r="AN17" s="118"/>
      <c r="AO17" s="178">
        <v>35</v>
      </c>
      <c r="AP17" s="178">
        <f t="shared" si="3"/>
        <v>0</v>
      </c>
    </row>
    <row r="18" spans="1:42" ht="23.45" customHeight="1" x14ac:dyDescent="0.25">
      <c r="A18" s="156" t="str">
        <f>Inventory!B10</f>
        <v>GHOSRX103726BK</v>
      </c>
      <c r="B18" s="156" t="str">
        <f>Inventory!C10</f>
        <v>BLACK TANK OPUS EPONYMOUS</v>
      </c>
      <c r="C18" s="157">
        <v>0.02</v>
      </c>
      <c r="D18" s="187">
        <v>50</v>
      </c>
      <c r="E18" s="158">
        <f>E12/D18*C18</f>
        <v>1176</v>
      </c>
      <c r="F18" s="158">
        <f>F12/D18*C18</f>
        <v>1243.2</v>
      </c>
      <c r="G18" s="158">
        <f>G12/D18*C18</f>
        <v>1310.4000000000001</v>
      </c>
      <c r="H18" s="158">
        <f>H12/D18*C18</f>
        <v>1344</v>
      </c>
      <c r="I18" s="159">
        <v>934</v>
      </c>
      <c r="J18" s="160">
        <v>0</v>
      </c>
      <c r="K18" s="161">
        <v>0</v>
      </c>
      <c r="L18" s="177">
        <v>0</v>
      </c>
      <c r="M18" s="194">
        <v>0</v>
      </c>
      <c r="N18" s="162">
        <v>0</v>
      </c>
      <c r="O18" s="163">
        <v>0</v>
      </c>
      <c r="P18" s="164">
        <f t="shared" si="9"/>
        <v>-242</v>
      </c>
      <c r="Q18" s="164">
        <f t="shared" si="5"/>
        <v>-309.20000000000005</v>
      </c>
      <c r="R18" s="164">
        <f t="shared" si="6"/>
        <v>-376.40000000000009</v>
      </c>
      <c r="S18" s="164">
        <f t="shared" si="7"/>
        <v>-410</v>
      </c>
      <c r="T18" s="165" t="s">
        <v>476</v>
      </c>
      <c r="U18" s="442" t="str">
        <f>Inventory!D10</f>
        <v>CULTURE</v>
      </c>
      <c r="V18" s="166"/>
      <c r="W18" s="166"/>
      <c r="X18" s="166"/>
      <c r="Y18" s="166"/>
      <c r="Z18" s="166"/>
      <c r="AA18" s="166"/>
      <c r="AB18" s="167">
        <f t="shared" si="8"/>
        <v>0</v>
      </c>
      <c r="AC18" s="514"/>
      <c r="AD18" s="190"/>
      <c r="AE18" s="190"/>
      <c r="AF18" s="127"/>
      <c r="AG18" s="196">
        <f>'Tour Dates'!A16</f>
        <v>45864</v>
      </c>
      <c r="AH18" s="156" t="str">
        <f>'Tour Dates'!B16</f>
        <v>Nashville</v>
      </c>
      <c r="AI18" s="156" t="str">
        <f>'Tour Dates'!C16</f>
        <v>TN</v>
      </c>
      <c r="AJ18" s="156" t="str">
        <f>'Tour Dates'!D16</f>
        <v>Bridgestone Arena</v>
      </c>
      <c r="AK18" s="125"/>
      <c r="AL18" s="125"/>
      <c r="AM18" s="125"/>
      <c r="AN18" s="118"/>
      <c r="AO18" s="178">
        <v>35</v>
      </c>
      <c r="AP18" s="178">
        <f t="shared" si="3"/>
        <v>0</v>
      </c>
    </row>
    <row r="19" spans="1:42" ht="23.45" customHeight="1" x14ac:dyDescent="0.25">
      <c r="A19" s="156" t="str">
        <f>Inventory!B11</f>
        <v>GHOSRX203400BK</v>
      </c>
      <c r="B19" s="156" t="str">
        <f>Inventory!C11</f>
        <v>LADIES CROP TOP SHOWGHOULS</v>
      </c>
      <c r="C19" s="157">
        <v>0.02</v>
      </c>
      <c r="D19" s="187">
        <v>50</v>
      </c>
      <c r="E19" s="158">
        <f>E12/D19*C19</f>
        <v>1176</v>
      </c>
      <c r="F19" s="158">
        <f>F12/D19*C19</f>
        <v>1243.2</v>
      </c>
      <c r="G19" s="158">
        <f>G12/D19*C19</f>
        <v>1310.4000000000001</v>
      </c>
      <c r="H19" s="158">
        <f>H12/D19*C19</f>
        <v>1344</v>
      </c>
      <c r="I19" s="159">
        <v>1234</v>
      </c>
      <c r="J19" s="160">
        <v>0</v>
      </c>
      <c r="K19" s="161">
        <v>0</v>
      </c>
      <c r="L19" s="177">
        <v>0</v>
      </c>
      <c r="M19" s="194">
        <v>0</v>
      </c>
      <c r="N19" s="162">
        <v>0</v>
      </c>
      <c r="O19" s="163">
        <v>0</v>
      </c>
      <c r="P19" s="164">
        <f t="shared" si="9"/>
        <v>58</v>
      </c>
      <c r="Q19" s="164">
        <f t="shared" si="5"/>
        <v>-9.2000000000000455</v>
      </c>
      <c r="R19" s="164">
        <f t="shared" si="6"/>
        <v>-76.400000000000091</v>
      </c>
      <c r="S19" s="164">
        <f t="shared" si="7"/>
        <v>-110</v>
      </c>
      <c r="T19" s="165" t="s">
        <v>526</v>
      </c>
      <c r="U19" s="442" t="s">
        <v>423</v>
      </c>
      <c r="V19" s="166"/>
      <c r="W19" s="166"/>
      <c r="X19" s="166"/>
      <c r="Y19" s="166"/>
      <c r="Z19" s="166"/>
      <c r="AA19" s="166"/>
      <c r="AB19" s="167">
        <f t="shared" si="8"/>
        <v>0</v>
      </c>
      <c r="AC19" s="514"/>
      <c r="AD19" s="190"/>
      <c r="AE19" s="190"/>
      <c r="AF19" s="127"/>
      <c r="AG19" s="196">
        <f>'Tour Dates'!A17</f>
        <v>45866</v>
      </c>
      <c r="AH19" s="156" t="str">
        <f>'Tour Dates'!B17</f>
        <v>Grand Rapids</v>
      </c>
      <c r="AI19" s="156" t="str">
        <f>'Tour Dates'!C17</f>
        <v>MI</v>
      </c>
      <c r="AJ19" s="156" t="str">
        <f>'Tour Dates'!D17</f>
        <v>Van Andel Arena</v>
      </c>
      <c r="AK19" s="125"/>
      <c r="AL19" s="125"/>
      <c r="AM19" s="125"/>
      <c r="AN19" s="118"/>
      <c r="AO19" s="178">
        <v>35</v>
      </c>
      <c r="AP19" s="178">
        <f t="shared" si="3"/>
        <v>0</v>
      </c>
    </row>
    <row r="20" spans="1:42" ht="23.45" customHeight="1" x14ac:dyDescent="0.25">
      <c r="A20" s="156" t="str">
        <f>Inventory!B12</f>
        <v>GHOSRX203727PK</v>
      </c>
      <c r="B20" s="156" t="str">
        <f>Inventory!C12</f>
        <v>LADIES PINK RAGLAN GARGOYLE</v>
      </c>
      <c r="C20" s="157">
        <v>0.02</v>
      </c>
      <c r="D20" s="187">
        <v>50</v>
      </c>
      <c r="E20" s="158">
        <f>E12/D20*C20</f>
        <v>1176</v>
      </c>
      <c r="F20" s="158">
        <f>F12/D20*C20</f>
        <v>1243.2</v>
      </c>
      <c r="G20" s="158">
        <f>G12/D20*C20</f>
        <v>1310.4000000000001</v>
      </c>
      <c r="H20" s="158">
        <f>H12/D20*C20</f>
        <v>1344</v>
      </c>
      <c r="I20" s="159">
        <v>1593</v>
      </c>
      <c r="J20" s="160">
        <v>0</v>
      </c>
      <c r="K20" s="161">
        <v>0</v>
      </c>
      <c r="L20" s="177">
        <v>0</v>
      </c>
      <c r="M20" s="194">
        <v>0</v>
      </c>
      <c r="N20" s="162">
        <v>0</v>
      </c>
      <c r="O20" s="163">
        <v>0</v>
      </c>
      <c r="P20" s="164">
        <f t="shared" si="9"/>
        <v>417</v>
      </c>
      <c r="Q20" s="164">
        <f t="shared" si="5"/>
        <v>349.79999999999995</v>
      </c>
      <c r="R20" s="164">
        <f t="shared" si="6"/>
        <v>282.59999999999991</v>
      </c>
      <c r="S20" s="164">
        <f t="shared" si="7"/>
        <v>249</v>
      </c>
      <c r="T20" s="165" t="s">
        <v>527</v>
      </c>
      <c r="U20" s="442" t="str">
        <f>Inventory!D12</f>
        <v>CULTURE</v>
      </c>
      <c r="V20" s="166"/>
      <c r="W20" s="166"/>
      <c r="X20" s="166"/>
      <c r="Y20" s="166"/>
      <c r="Z20" s="166"/>
      <c r="AA20" s="166"/>
      <c r="AB20" s="167">
        <f t="shared" si="8"/>
        <v>0</v>
      </c>
      <c r="AC20" s="514"/>
      <c r="AD20" s="190"/>
      <c r="AE20" s="190"/>
      <c r="AF20" s="127"/>
      <c r="AG20" s="196">
        <f>'Tour Dates'!A18</f>
        <v>45867</v>
      </c>
      <c r="AH20" s="156" t="str">
        <f>'Tour Dates'!B18</f>
        <v>Milwaukee</v>
      </c>
      <c r="AI20" s="156" t="str">
        <f>'Tour Dates'!C18</f>
        <v>WI</v>
      </c>
      <c r="AJ20" s="156" t="str">
        <f>'Tour Dates'!D18</f>
        <v>Fiserv Forum</v>
      </c>
      <c r="AK20" s="125"/>
      <c r="AL20" s="125"/>
      <c r="AM20" s="125"/>
      <c r="AN20" s="118"/>
      <c r="AO20" s="178">
        <v>35</v>
      </c>
      <c r="AP20" s="178">
        <f t="shared" si="3"/>
        <v>0</v>
      </c>
    </row>
    <row r="21" spans="1:42" ht="20.25" customHeight="1" x14ac:dyDescent="0.25">
      <c r="A21" s="156">
        <f>Inventory!B13</f>
        <v>0</v>
      </c>
      <c r="B21" s="156">
        <f>Inventory!C13</f>
        <v>0</v>
      </c>
      <c r="C21" s="157">
        <v>0</v>
      </c>
      <c r="D21" s="187">
        <v>1</v>
      </c>
      <c r="E21" s="158">
        <f>E12/D21*C21</f>
        <v>0</v>
      </c>
      <c r="F21" s="158">
        <f>F12/D21*C21</f>
        <v>0</v>
      </c>
      <c r="G21" s="158">
        <f>G12/D21*C21</f>
        <v>0</v>
      </c>
      <c r="H21" s="158">
        <f>H12/D21*C21</f>
        <v>0</v>
      </c>
      <c r="I21" s="159">
        <v>0</v>
      </c>
      <c r="J21" s="160">
        <v>0</v>
      </c>
      <c r="K21" s="161">
        <v>0</v>
      </c>
      <c r="L21" s="177">
        <v>0</v>
      </c>
      <c r="M21" s="194">
        <v>0</v>
      </c>
      <c r="N21" s="162">
        <v>0</v>
      </c>
      <c r="O21" s="163">
        <v>0</v>
      </c>
      <c r="P21" s="164">
        <f t="shared" si="9"/>
        <v>0</v>
      </c>
      <c r="Q21" s="164">
        <f t="shared" si="5"/>
        <v>0</v>
      </c>
      <c r="R21" s="164">
        <f t="shared" si="6"/>
        <v>0</v>
      </c>
      <c r="S21" s="164">
        <f t="shared" si="7"/>
        <v>0</v>
      </c>
      <c r="T21" s="165"/>
      <c r="U21" s="442">
        <f>Inventory!D13</f>
        <v>0</v>
      </c>
      <c r="V21" s="166"/>
      <c r="W21" s="166"/>
      <c r="X21" s="166"/>
      <c r="Y21" s="166"/>
      <c r="Z21" s="166"/>
      <c r="AA21" s="166"/>
      <c r="AB21" s="167">
        <f t="shared" si="8"/>
        <v>0</v>
      </c>
      <c r="AC21" s="166"/>
      <c r="AD21" s="190"/>
      <c r="AE21" s="190"/>
      <c r="AF21" s="127"/>
      <c r="AG21" s="196">
        <f>'Tour Dates'!A19</f>
        <v>45868</v>
      </c>
      <c r="AH21" s="156" t="str">
        <f>'Tour Dates'!B19</f>
        <v>St. Louis</v>
      </c>
      <c r="AI21" s="156" t="str">
        <f>'Tour Dates'!C19</f>
        <v>MO</v>
      </c>
      <c r="AJ21" s="156" t="str">
        <f>'Tour Dates'!D19</f>
        <v>Enterprise Center</v>
      </c>
      <c r="AK21" s="125"/>
      <c r="AL21" s="125"/>
      <c r="AM21" s="125"/>
      <c r="AN21" s="118"/>
      <c r="AO21" s="178">
        <v>35</v>
      </c>
      <c r="AP21" s="178">
        <f t="shared" si="3"/>
        <v>0</v>
      </c>
    </row>
    <row r="22" spans="1:42" ht="20.25" customHeight="1" x14ac:dyDescent="0.25">
      <c r="A22" s="156" t="str">
        <f>Inventory!B14</f>
        <v>GHOSNS903311BK</v>
      </c>
      <c r="B22" s="156" t="str">
        <f>Inventory!C14</f>
        <v>BATWING HOODY</v>
      </c>
      <c r="C22" s="157">
        <v>0.1</v>
      </c>
      <c r="D22" s="187">
        <v>125</v>
      </c>
      <c r="E22" s="158">
        <f>E12/D22*C22</f>
        <v>2352</v>
      </c>
      <c r="F22" s="158">
        <f>F12/D22*C22</f>
        <v>2486.4</v>
      </c>
      <c r="G22" s="158">
        <f>G12/D22*C22</f>
        <v>2620.8000000000002</v>
      </c>
      <c r="H22" s="158">
        <f>H12/D22*C22</f>
        <v>2688</v>
      </c>
      <c r="I22" s="159">
        <v>508</v>
      </c>
      <c r="J22" s="160">
        <v>0</v>
      </c>
      <c r="K22" s="161">
        <v>0</v>
      </c>
      <c r="L22" s="177">
        <v>0</v>
      </c>
      <c r="M22" s="553">
        <v>540</v>
      </c>
      <c r="N22" s="162">
        <v>1080</v>
      </c>
      <c r="O22" s="163">
        <v>1400</v>
      </c>
      <c r="P22" s="164">
        <f t="shared" si="9"/>
        <v>1176</v>
      </c>
      <c r="Q22" s="164">
        <f t="shared" si="5"/>
        <v>1041.5999999999999</v>
      </c>
      <c r="R22" s="164">
        <f t="shared" si="6"/>
        <v>907.19999999999982</v>
      </c>
      <c r="S22" s="164">
        <f t="shared" si="7"/>
        <v>840</v>
      </c>
      <c r="T22" s="165" t="s">
        <v>378</v>
      </c>
      <c r="U22" s="442" t="str">
        <f>Inventory!D14</f>
        <v>FARSTAR</v>
      </c>
      <c r="V22" s="166">
        <v>150</v>
      </c>
      <c r="W22" s="166">
        <v>250</v>
      </c>
      <c r="X22" s="166">
        <v>450</v>
      </c>
      <c r="Y22" s="166">
        <v>300</v>
      </c>
      <c r="Z22" s="166">
        <v>200</v>
      </c>
      <c r="AA22" s="166">
        <v>50</v>
      </c>
      <c r="AB22" s="167">
        <f t="shared" si="8"/>
        <v>1400</v>
      </c>
      <c r="AC22" s="514">
        <v>45874</v>
      </c>
      <c r="AD22" s="190"/>
      <c r="AE22" s="190"/>
      <c r="AF22" s="127"/>
      <c r="AG22" s="196">
        <f>'Tour Dates'!A20</f>
        <v>45870</v>
      </c>
      <c r="AH22" s="156" t="str">
        <f>'Tour Dates'!B20</f>
        <v>Rosemont</v>
      </c>
      <c r="AI22" s="156" t="str">
        <f>'Tour Dates'!C20</f>
        <v>IL</v>
      </c>
      <c r="AJ22" s="156" t="str">
        <f>'Tour Dates'!D20</f>
        <v>Allstate Arena</v>
      </c>
      <c r="AK22" s="125"/>
      <c r="AL22" s="125"/>
      <c r="AM22" s="125"/>
      <c r="AN22" s="118"/>
      <c r="AO22" s="178">
        <v>35</v>
      </c>
      <c r="AP22" s="178">
        <f t="shared" si="3"/>
        <v>0</v>
      </c>
    </row>
    <row r="23" spans="1:42" ht="20.25" customHeight="1" x14ac:dyDescent="0.25">
      <c r="A23" s="156" t="str">
        <f>Inventory!B15</f>
        <v>GHOSRX203401BK</v>
      </c>
      <c r="B23" s="156" t="str">
        <f>Inventory!C15</f>
        <v>PULLOVER HOODY SKELETON</v>
      </c>
      <c r="C23" s="168">
        <v>9.5000000000000001E-2</v>
      </c>
      <c r="D23" s="187">
        <v>80</v>
      </c>
      <c r="E23" s="158">
        <f>E12/D23*C23</f>
        <v>3491.25</v>
      </c>
      <c r="F23" s="158">
        <f>F12/D23*C23</f>
        <v>3690.75</v>
      </c>
      <c r="G23" s="158">
        <f>G12/D23*C23</f>
        <v>3890.25</v>
      </c>
      <c r="H23" s="158">
        <f>H12/D23*C23</f>
        <v>3990</v>
      </c>
      <c r="I23" s="159">
        <v>2881</v>
      </c>
      <c r="J23" s="160">
        <v>0</v>
      </c>
      <c r="K23" s="161">
        <v>0</v>
      </c>
      <c r="L23" s="177">
        <v>0</v>
      </c>
      <c r="M23" s="194">
        <v>0</v>
      </c>
      <c r="N23" s="162">
        <v>0</v>
      </c>
      <c r="O23" s="163">
        <v>0</v>
      </c>
      <c r="P23" s="164">
        <f t="shared" si="9"/>
        <v>-610.25</v>
      </c>
      <c r="Q23" s="164">
        <f t="shared" si="5"/>
        <v>-809.75</v>
      </c>
      <c r="R23" s="164">
        <f t="shared" si="6"/>
        <v>-1009.25</v>
      </c>
      <c r="S23" s="164">
        <f t="shared" si="7"/>
        <v>-1109</v>
      </c>
      <c r="T23" s="165" t="s">
        <v>458</v>
      </c>
      <c r="U23" s="442" t="str">
        <f>Inventory!D15</f>
        <v>CULTURE</v>
      </c>
      <c r="V23" s="166"/>
      <c r="W23" s="166"/>
      <c r="X23" s="166"/>
      <c r="Y23" s="166"/>
      <c r="Z23" s="166"/>
      <c r="AA23" s="166"/>
      <c r="AB23" s="167">
        <f t="shared" si="8"/>
        <v>0</v>
      </c>
      <c r="AC23" s="514"/>
      <c r="AD23" s="190"/>
      <c r="AE23" s="190"/>
      <c r="AF23" s="127"/>
      <c r="AG23" s="196">
        <f>'Tour Dates'!A21</f>
        <v>45871</v>
      </c>
      <c r="AH23" s="156" t="str">
        <f>'Tour Dates'!B21</f>
        <v>Saint Paul</v>
      </c>
      <c r="AI23" s="156" t="str">
        <f>'Tour Dates'!C21</f>
        <v>MN</v>
      </c>
      <c r="AJ23" s="156" t="str">
        <f>'Tour Dates'!D21</f>
        <v>Xcel Energy Center</v>
      </c>
      <c r="AK23" s="125">
        <v>11460</v>
      </c>
      <c r="AL23" s="125">
        <v>9591</v>
      </c>
      <c r="AM23" s="125">
        <v>10000</v>
      </c>
      <c r="AN23" s="118"/>
      <c r="AO23" s="178">
        <v>35</v>
      </c>
      <c r="AP23" s="178">
        <f t="shared" si="3"/>
        <v>350000</v>
      </c>
    </row>
    <row r="24" spans="1:42" ht="20.25" customHeight="1" x14ac:dyDescent="0.25">
      <c r="A24" s="156" t="str">
        <f>Inventory!B16</f>
        <v>GHOSRX203275BK</v>
      </c>
      <c r="B24" s="156" t="str">
        <f>Inventory!C16</f>
        <v>SHORTS BLACK/ WHT PAPA V COSTUME CLAWS</v>
      </c>
      <c r="C24" s="168">
        <v>0.04</v>
      </c>
      <c r="D24" s="187">
        <v>45</v>
      </c>
      <c r="E24" s="158">
        <f>E12/D24*C24</f>
        <v>2613.3333333333335</v>
      </c>
      <c r="F24" s="158">
        <f>F12/D24*C24</f>
        <v>2762.666666666667</v>
      </c>
      <c r="G24" s="158">
        <f>G12/D24*C24</f>
        <v>2912</v>
      </c>
      <c r="H24" s="158">
        <f>H12/D24*C24</f>
        <v>2986.666666666667</v>
      </c>
      <c r="I24" s="159">
        <v>810</v>
      </c>
      <c r="J24" s="160">
        <v>0</v>
      </c>
      <c r="K24" s="161">
        <v>3039</v>
      </c>
      <c r="L24" s="177">
        <v>0</v>
      </c>
      <c r="M24" s="194">
        <v>0</v>
      </c>
      <c r="N24" s="162">
        <v>0</v>
      </c>
      <c r="O24" s="163">
        <v>0</v>
      </c>
      <c r="P24" s="164">
        <f t="shared" si="9"/>
        <v>1235.6666666666665</v>
      </c>
      <c r="Q24" s="164">
        <f t="shared" si="5"/>
        <v>1086.333333333333</v>
      </c>
      <c r="R24" s="164">
        <f t="shared" si="6"/>
        <v>937</v>
      </c>
      <c r="S24" s="164">
        <f t="shared" si="7"/>
        <v>862.33333333333303</v>
      </c>
      <c r="T24" s="165" t="s">
        <v>374</v>
      </c>
      <c r="U24" s="442" t="s">
        <v>374</v>
      </c>
      <c r="V24" s="166"/>
      <c r="W24" s="166"/>
      <c r="X24" s="166"/>
      <c r="Y24" s="166"/>
      <c r="Z24" s="166"/>
      <c r="AA24" s="166"/>
      <c r="AB24" s="167">
        <f t="shared" si="8"/>
        <v>0</v>
      </c>
      <c r="AC24" s="514"/>
      <c r="AD24" s="190"/>
      <c r="AE24" s="190"/>
      <c r="AF24" s="127"/>
      <c r="AG24" s="196">
        <f>'Tour Dates'!A22</f>
        <v>45872</v>
      </c>
      <c r="AH24" s="156" t="str">
        <f>'Tour Dates'!B22</f>
        <v>Omaha</v>
      </c>
      <c r="AI24" s="156" t="str">
        <f>'Tour Dates'!C22</f>
        <v>NE</v>
      </c>
      <c r="AJ24" s="156" t="str">
        <f>'Tour Dates'!D22</f>
        <v>CHI Health Center</v>
      </c>
      <c r="AK24" s="125">
        <v>7393</v>
      </c>
      <c r="AL24" s="125">
        <v>5202</v>
      </c>
      <c r="AM24" s="125">
        <v>6000</v>
      </c>
      <c r="AN24" s="118"/>
      <c r="AO24" s="178">
        <v>35</v>
      </c>
      <c r="AP24" s="178">
        <f t="shared" si="3"/>
        <v>210000</v>
      </c>
    </row>
    <row r="25" spans="1:42" ht="20.25" customHeight="1" x14ac:dyDescent="0.25">
      <c r="A25" s="156" t="str">
        <f>Inventory!B17</f>
        <v>GHOSRX103510OT</v>
      </c>
      <c r="B25" s="156" t="str">
        <f>Inventory!C17</f>
        <v>TIE DYE T TOP HAT</v>
      </c>
      <c r="C25" s="168">
        <v>0.01</v>
      </c>
      <c r="D25" s="187">
        <v>60</v>
      </c>
      <c r="E25" s="158">
        <f>E12/D25*C25</f>
        <v>490</v>
      </c>
      <c r="F25" s="158">
        <f>F12/D25*C25</f>
        <v>518</v>
      </c>
      <c r="G25" s="158">
        <f>G12/D25*C25</f>
        <v>546</v>
      </c>
      <c r="H25" s="158">
        <f>H12/D25*C25</f>
        <v>560</v>
      </c>
      <c r="I25" s="159">
        <v>477</v>
      </c>
      <c r="J25" s="160">
        <v>0</v>
      </c>
      <c r="K25" s="161">
        <v>0</v>
      </c>
      <c r="L25" s="177">
        <v>0</v>
      </c>
      <c r="M25" s="194">
        <v>0</v>
      </c>
      <c r="N25" s="162">
        <v>0</v>
      </c>
      <c r="O25" s="163">
        <v>0</v>
      </c>
      <c r="P25" s="164">
        <f t="shared" si="9"/>
        <v>-13</v>
      </c>
      <c r="Q25" s="164">
        <f t="shared" si="5"/>
        <v>-41</v>
      </c>
      <c r="R25" s="164">
        <f t="shared" si="6"/>
        <v>-69</v>
      </c>
      <c r="S25" s="164">
        <f t="shared" si="7"/>
        <v>-83</v>
      </c>
      <c r="T25" s="165"/>
      <c r="U25" s="442" t="str">
        <f>Inventory!D17</f>
        <v>GMSUK</v>
      </c>
      <c r="V25" s="166"/>
      <c r="W25" s="166"/>
      <c r="X25" s="166"/>
      <c r="Y25" s="166"/>
      <c r="Z25" s="166"/>
      <c r="AA25" s="166"/>
      <c r="AB25" s="167">
        <f t="shared" si="8"/>
        <v>0</v>
      </c>
      <c r="AC25" s="166"/>
      <c r="AD25" s="190"/>
      <c r="AE25" s="190"/>
      <c r="AF25" s="127"/>
      <c r="AG25" s="196">
        <f>'Tour Dates'!A23</f>
        <v>45874</v>
      </c>
      <c r="AH25" s="156" t="str">
        <f>'Tour Dates'!B23</f>
        <v>Kansas City</v>
      </c>
      <c r="AI25" s="156" t="str">
        <f>'Tour Dates'!C23</f>
        <v>MO</v>
      </c>
      <c r="AJ25" s="156" t="str">
        <f>'Tour Dates'!D23</f>
        <v>T-Mobile Center</v>
      </c>
      <c r="AK25" s="125">
        <v>8131</v>
      </c>
      <c r="AL25" s="125">
        <v>6303</v>
      </c>
      <c r="AM25" s="125">
        <v>6500</v>
      </c>
      <c r="AN25" s="118"/>
      <c r="AO25" s="178">
        <v>35</v>
      </c>
      <c r="AP25" s="178">
        <f t="shared" si="3"/>
        <v>227500</v>
      </c>
    </row>
    <row r="26" spans="1:42" ht="20.25" customHeight="1" x14ac:dyDescent="0.25">
      <c r="A26" s="156" t="str">
        <f>Inventory!B18</f>
        <v>GHOSRX103437OT</v>
      </c>
      <c r="B26" s="156" t="str">
        <f>Inventory!C18</f>
        <v>CRYSTAL WASHED T AT THE GATES</v>
      </c>
      <c r="C26" s="168">
        <v>0.05</v>
      </c>
      <c r="D26" s="187">
        <v>60</v>
      </c>
      <c r="E26" s="158">
        <f>E12/D26*C26</f>
        <v>2450</v>
      </c>
      <c r="F26" s="158">
        <f>F12/D26*C26</f>
        <v>2590</v>
      </c>
      <c r="G26" s="158">
        <f>G12/D26*C26</f>
        <v>2730</v>
      </c>
      <c r="H26" s="158">
        <f>H12/D26*C26</f>
        <v>2800</v>
      </c>
      <c r="I26" s="159">
        <v>2685</v>
      </c>
      <c r="J26" s="160">
        <v>0</v>
      </c>
      <c r="K26" s="161">
        <v>0</v>
      </c>
      <c r="L26" s="177">
        <v>0</v>
      </c>
      <c r="M26" s="194">
        <v>0</v>
      </c>
      <c r="N26" s="162">
        <v>0</v>
      </c>
      <c r="O26" s="163">
        <v>0</v>
      </c>
      <c r="P26" s="164">
        <f t="shared" si="9"/>
        <v>235</v>
      </c>
      <c r="Q26" s="164">
        <f t="shared" si="5"/>
        <v>95</v>
      </c>
      <c r="R26" s="164">
        <f t="shared" si="6"/>
        <v>-45</v>
      </c>
      <c r="S26" s="164">
        <f t="shared" si="7"/>
        <v>-115</v>
      </c>
      <c r="T26" s="165" t="s">
        <v>448</v>
      </c>
      <c r="U26" s="442" t="str">
        <f>Inventory!D18</f>
        <v>CULTURE DAYTONA</v>
      </c>
      <c r="V26" s="166"/>
      <c r="W26" s="166"/>
      <c r="X26" s="166"/>
      <c r="Y26" s="166"/>
      <c r="Z26" s="166"/>
      <c r="AA26" s="166"/>
      <c r="AB26" s="167">
        <f t="shared" si="8"/>
        <v>0</v>
      </c>
      <c r="AC26" s="514"/>
      <c r="AD26" s="190"/>
      <c r="AE26" s="190"/>
      <c r="AF26" s="127"/>
      <c r="AG26" s="196">
        <f>'Tour Dates'!A24</f>
        <v>45876</v>
      </c>
      <c r="AH26" s="156" t="str">
        <f>'Tour Dates'!B24</f>
        <v>Denver</v>
      </c>
      <c r="AI26" s="156" t="str">
        <f>'Tour Dates'!C24</f>
        <v>CO</v>
      </c>
      <c r="AJ26" s="156" t="str">
        <f>'Tour Dates'!D24</f>
        <v>Ball Arena</v>
      </c>
      <c r="AK26" s="125">
        <v>10511</v>
      </c>
      <c r="AL26" s="125">
        <v>8418</v>
      </c>
      <c r="AM26" s="125">
        <v>9000</v>
      </c>
      <c r="AN26" s="118"/>
      <c r="AO26" s="178">
        <v>35</v>
      </c>
      <c r="AP26" s="178">
        <f t="shared" si="3"/>
        <v>315000</v>
      </c>
    </row>
    <row r="27" spans="1:42" ht="20.25" customHeight="1" x14ac:dyDescent="0.25">
      <c r="A27" s="156" t="str">
        <f>Inventory!B19</f>
        <v>GHOSRX203738BL</v>
      </c>
      <c r="B27" s="156" t="str">
        <f>Inventory!C19</f>
        <v>OILWASHED NAVY BLUE T COME TOGETHER</v>
      </c>
      <c r="C27" s="168">
        <v>0.02</v>
      </c>
      <c r="D27" s="187">
        <v>60</v>
      </c>
      <c r="E27" s="158">
        <f>E12/D27*C27</f>
        <v>980</v>
      </c>
      <c r="F27" s="158">
        <f>F12/D27*C27</f>
        <v>1036</v>
      </c>
      <c r="G27" s="158">
        <f>G12/D27*C27</f>
        <v>1092</v>
      </c>
      <c r="H27" s="158">
        <f>H12/D27*C27</f>
        <v>1120</v>
      </c>
      <c r="I27" s="159">
        <v>1243</v>
      </c>
      <c r="J27" s="160">
        <v>0</v>
      </c>
      <c r="K27" s="161">
        <v>0</v>
      </c>
      <c r="L27" s="177">
        <v>0</v>
      </c>
      <c r="M27" s="194">
        <v>0</v>
      </c>
      <c r="N27" s="162">
        <v>0</v>
      </c>
      <c r="O27" s="163">
        <v>0</v>
      </c>
      <c r="P27" s="164">
        <f t="shared" si="9"/>
        <v>263</v>
      </c>
      <c r="Q27" s="164">
        <f t="shared" si="5"/>
        <v>207</v>
      </c>
      <c r="R27" s="164">
        <f t="shared" si="6"/>
        <v>151</v>
      </c>
      <c r="S27" s="164">
        <f t="shared" si="7"/>
        <v>123</v>
      </c>
      <c r="T27" s="165" t="s">
        <v>486</v>
      </c>
      <c r="U27" s="442" t="str">
        <f>Inventory!D19</f>
        <v>CULTURE DAYTONA</v>
      </c>
      <c r="V27" s="166"/>
      <c r="W27" s="166"/>
      <c r="X27" s="166"/>
      <c r="Y27" s="166"/>
      <c r="Z27" s="166"/>
      <c r="AA27" s="166"/>
      <c r="AB27" s="167">
        <f t="shared" si="8"/>
        <v>0</v>
      </c>
      <c r="AC27" s="514"/>
      <c r="AD27" s="190"/>
      <c r="AE27" s="190"/>
      <c r="AF27" s="127"/>
      <c r="AG27" s="196">
        <f>'Tour Dates'!A25</f>
        <v>45878</v>
      </c>
      <c r="AH27" s="156" t="str">
        <f>'Tour Dates'!B25</f>
        <v>Las Vegas</v>
      </c>
      <c r="AI27" s="156" t="str">
        <f>'Tour Dates'!C25</f>
        <v>NV</v>
      </c>
      <c r="AJ27" s="156" t="str">
        <f>'Tour Dates'!D25</f>
        <v>MGM Grand Garden Arena</v>
      </c>
      <c r="AK27" s="125">
        <v>9678</v>
      </c>
      <c r="AL27" s="125">
        <v>9495</v>
      </c>
      <c r="AM27" s="125">
        <v>9500</v>
      </c>
      <c r="AN27" s="118"/>
      <c r="AO27" s="178">
        <v>40</v>
      </c>
      <c r="AP27" s="178">
        <f t="shared" si="3"/>
        <v>380000</v>
      </c>
    </row>
    <row r="28" spans="1:42" ht="20.25" customHeight="1" x14ac:dyDescent="0.25">
      <c r="A28" s="156" t="str">
        <f>Inventory!B20</f>
        <v>GHOSRX203570RD</v>
      </c>
      <c r="B28" s="156" t="str">
        <f>Inventory!C20</f>
        <v>SHORTS RED/WHITE LOGO</v>
      </c>
      <c r="C28" s="168">
        <v>0</v>
      </c>
      <c r="D28" s="187">
        <v>45</v>
      </c>
      <c r="E28" s="158">
        <f>E12/D28*C28</f>
        <v>0</v>
      </c>
      <c r="F28" s="158">
        <f>F12/D28*C28</f>
        <v>0</v>
      </c>
      <c r="G28" s="158">
        <f>G12/D28*C28</f>
        <v>0</v>
      </c>
      <c r="H28" s="158">
        <f>H12/D28*C28</f>
        <v>0</v>
      </c>
      <c r="I28" s="159">
        <v>0</v>
      </c>
      <c r="J28" s="160">
        <v>0</v>
      </c>
      <c r="K28" s="161">
        <v>0</v>
      </c>
      <c r="L28" s="177">
        <v>0</v>
      </c>
      <c r="M28" s="194">
        <v>0</v>
      </c>
      <c r="N28" s="162">
        <v>0</v>
      </c>
      <c r="O28" s="163">
        <v>0</v>
      </c>
      <c r="P28" s="164">
        <f t="shared" si="9"/>
        <v>0</v>
      </c>
      <c r="Q28" s="164">
        <f t="shared" si="5"/>
        <v>0</v>
      </c>
      <c r="R28" s="164">
        <f t="shared" si="6"/>
        <v>0</v>
      </c>
      <c r="S28" s="164">
        <f t="shared" si="7"/>
        <v>0</v>
      </c>
      <c r="T28" s="165" t="s">
        <v>489</v>
      </c>
      <c r="U28" s="442" t="str">
        <f>Inventory!D20</f>
        <v>CULTURE</v>
      </c>
      <c r="V28" s="166"/>
      <c r="W28" s="166"/>
      <c r="X28" s="166"/>
      <c r="Y28" s="166"/>
      <c r="Z28" s="166"/>
      <c r="AA28" s="166"/>
      <c r="AB28" s="167">
        <f t="shared" si="8"/>
        <v>0</v>
      </c>
      <c r="AC28" s="514"/>
      <c r="AD28" s="190"/>
      <c r="AE28" s="190"/>
      <c r="AF28" s="127"/>
      <c r="AG28" s="196" t="str">
        <f>'Tour Dates'!A26</f>
        <v>8/10/2025</v>
      </c>
      <c r="AH28" s="156" t="str">
        <f>'Tour Dates'!B26</f>
        <v>San Diego</v>
      </c>
      <c r="AI28" s="156" t="str">
        <f>'Tour Dates'!C26</f>
        <v>CA</v>
      </c>
      <c r="AJ28" s="156" t="str">
        <f>'Tour Dates'!D26</f>
        <v>Viejas Arena</v>
      </c>
      <c r="AK28" s="125">
        <v>7758</v>
      </c>
      <c r="AL28" s="125">
        <v>7798</v>
      </c>
      <c r="AM28" s="125">
        <v>8500</v>
      </c>
      <c r="AN28" s="126"/>
      <c r="AO28" s="178">
        <v>40</v>
      </c>
      <c r="AP28" s="178">
        <f t="shared" si="3"/>
        <v>340000</v>
      </c>
    </row>
    <row r="29" spans="1:42" ht="20.25" customHeight="1" x14ac:dyDescent="0.25">
      <c r="A29" s="156" t="str">
        <f>Inventory!B21</f>
        <v>GHOSRX203800BK</v>
      </c>
      <c r="B29" s="156" t="str">
        <f>Inventory!C21</f>
        <v>EVENT T TAMPA</v>
      </c>
      <c r="C29" s="168">
        <v>0</v>
      </c>
      <c r="D29" s="187">
        <v>50</v>
      </c>
      <c r="E29" s="158">
        <f>E12/D29*C29</f>
        <v>0</v>
      </c>
      <c r="F29" s="158">
        <f>F12/D29*C29</f>
        <v>0</v>
      </c>
      <c r="G29" s="158">
        <f>G12/D29*C29</f>
        <v>0</v>
      </c>
      <c r="H29" s="158">
        <f>H12/D29*C29</f>
        <v>0</v>
      </c>
      <c r="I29" s="159">
        <v>0</v>
      </c>
      <c r="J29" s="160">
        <v>0</v>
      </c>
      <c r="K29" s="161">
        <v>0</v>
      </c>
      <c r="L29" s="177">
        <v>0</v>
      </c>
      <c r="M29" s="194">
        <v>0</v>
      </c>
      <c r="N29" s="162">
        <v>0</v>
      </c>
      <c r="O29" s="163">
        <v>0</v>
      </c>
      <c r="P29" s="164">
        <f t="shared" si="9"/>
        <v>0</v>
      </c>
      <c r="Q29" s="164">
        <f t="shared" si="5"/>
        <v>0</v>
      </c>
      <c r="R29" s="164">
        <f t="shared" si="6"/>
        <v>0</v>
      </c>
      <c r="S29" s="164">
        <f t="shared" si="7"/>
        <v>0</v>
      </c>
      <c r="T29" s="165" t="s">
        <v>523</v>
      </c>
      <c r="U29" s="442" t="str">
        <f>Inventory!D21</f>
        <v>CULTURE DAYTONA</v>
      </c>
      <c r="V29" s="166"/>
      <c r="W29" s="166"/>
      <c r="X29" s="166"/>
      <c r="Y29" s="166"/>
      <c r="Z29" s="166"/>
      <c r="AA29" s="166"/>
      <c r="AB29" s="167">
        <f t="shared" si="8"/>
        <v>0</v>
      </c>
      <c r="AC29" s="514"/>
      <c r="AD29" s="190"/>
      <c r="AE29" s="190"/>
      <c r="AF29" s="127"/>
      <c r="AG29" s="196" t="str">
        <f>'Tour Dates'!A27</f>
        <v>8/11/2025</v>
      </c>
      <c r="AH29" s="156" t="str">
        <f>'Tour Dates'!B27</f>
        <v>Phoenix</v>
      </c>
      <c r="AI29" s="156" t="str">
        <f>'Tour Dates'!C27</f>
        <v>AZ</v>
      </c>
      <c r="AJ29" s="156" t="str">
        <f>'Tour Dates'!D27</f>
        <v>Footprint Center</v>
      </c>
      <c r="AK29" s="125">
        <v>10625</v>
      </c>
      <c r="AL29" s="125">
        <v>8827</v>
      </c>
      <c r="AM29" s="125">
        <v>9000</v>
      </c>
      <c r="AN29" s="126"/>
      <c r="AO29" s="178">
        <v>40</v>
      </c>
      <c r="AP29" s="178">
        <f t="shared" si="3"/>
        <v>360000</v>
      </c>
    </row>
    <row r="30" spans="1:42" ht="20.25" customHeight="1" x14ac:dyDescent="0.25">
      <c r="A30" s="156" t="str">
        <f>Inventory!B22</f>
        <v>GHOSRX203799BK</v>
      </c>
      <c r="B30" s="156" t="str">
        <f>Inventory!C22</f>
        <v>EVENT T PHILLY</v>
      </c>
      <c r="C30" s="168">
        <v>0</v>
      </c>
      <c r="D30" s="187">
        <v>50</v>
      </c>
      <c r="E30" s="158">
        <f>E12/D30*C30</f>
        <v>0</v>
      </c>
      <c r="F30" s="158">
        <f>F12/D30*C30</f>
        <v>0</v>
      </c>
      <c r="G30" s="158">
        <f>G12/D30*C30</f>
        <v>0</v>
      </c>
      <c r="H30" s="158">
        <f>H12/D30*C30</f>
        <v>0</v>
      </c>
      <c r="I30" s="159">
        <v>0</v>
      </c>
      <c r="J30" s="160">
        <v>0</v>
      </c>
      <c r="K30" s="161">
        <v>0</v>
      </c>
      <c r="L30" s="177">
        <v>0</v>
      </c>
      <c r="M30" s="194">
        <v>0</v>
      </c>
      <c r="N30" s="162">
        <v>0</v>
      </c>
      <c r="O30" s="163">
        <v>0</v>
      </c>
      <c r="P30" s="164">
        <f t="shared" si="9"/>
        <v>0</v>
      </c>
      <c r="Q30" s="164">
        <f t="shared" si="5"/>
        <v>0</v>
      </c>
      <c r="R30" s="164">
        <f t="shared" si="6"/>
        <v>0</v>
      </c>
      <c r="S30" s="164">
        <f t="shared" si="7"/>
        <v>0</v>
      </c>
      <c r="T30" s="165"/>
      <c r="U30" s="442" t="str">
        <f>Inventory!D22</f>
        <v>CULTURE</v>
      </c>
      <c r="V30" s="166"/>
      <c r="W30" s="166"/>
      <c r="X30" s="166"/>
      <c r="Y30" s="166"/>
      <c r="Z30" s="166"/>
      <c r="AA30" s="166"/>
      <c r="AB30" s="167">
        <f t="shared" si="8"/>
        <v>0</v>
      </c>
      <c r="AC30" s="166"/>
      <c r="AD30" s="190"/>
      <c r="AE30" s="190"/>
      <c r="AF30" s="127"/>
      <c r="AG30" s="196" t="str">
        <f>'Tour Dates'!A28</f>
        <v>8/14/2025</v>
      </c>
      <c r="AH30" s="156" t="str">
        <f>'Tour Dates'!B28</f>
        <v>Austin</v>
      </c>
      <c r="AI30" s="156" t="str">
        <f>'Tour Dates'!C28</f>
        <v>TX</v>
      </c>
      <c r="AJ30" s="156" t="str">
        <f>'Tour Dates'!D28</f>
        <v>Moody Center</v>
      </c>
      <c r="AK30" s="125">
        <v>9196</v>
      </c>
      <c r="AL30" s="125">
        <v>7107</v>
      </c>
      <c r="AM30" s="125">
        <v>8000</v>
      </c>
      <c r="AN30" s="126"/>
      <c r="AO30" s="178">
        <v>45</v>
      </c>
      <c r="AP30" s="178">
        <f t="shared" si="3"/>
        <v>360000</v>
      </c>
    </row>
    <row r="31" spans="1:42" ht="20.25" customHeight="1" x14ac:dyDescent="0.25">
      <c r="A31" s="156" t="str">
        <f>Inventory!B23</f>
        <v>GHOSRX203798BK</v>
      </c>
      <c r="B31" s="156" t="str">
        <f>Inventory!C23</f>
        <v>EVENT T BOSTON</v>
      </c>
      <c r="C31" s="168">
        <v>0</v>
      </c>
      <c r="D31" s="187">
        <v>50</v>
      </c>
      <c r="E31" s="158">
        <f>E12/D31*C31</f>
        <v>0</v>
      </c>
      <c r="F31" s="158">
        <f>F12/D31*C31</f>
        <v>0</v>
      </c>
      <c r="G31" s="158">
        <f>G12/D31*C31</f>
        <v>0</v>
      </c>
      <c r="H31" s="158">
        <f>H12/D31*C31</f>
        <v>0</v>
      </c>
      <c r="I31" s="159">
        <v>0</v>
      </c>
      <c r="J31" s="160">
        <v>0</v>
      </c>
      <c r="K31" s="161">
        <v>0</v>
      </c>
      <c r="L31" s="177">
        <v>0</v>
      </c>
      <c r="M31" s="194">
        <v>0</v>
      </c>
      <c r="N31" s="162">
        <v>0</v>
      </c>
      <c r="O31" s="163">
        <v>0</v>
      </c>
      <c r="P31" s="164">
        <f t="shared" si="9"/>
        <v>0</v>
      </c>
      <c r="Q31" s="164">
        <f t="shared" si="5"/>
        <v>0</v>
      </c>
      <c r="R31" s="164">
        <f t="shared" si="6"/>
        <v>0</v>
      </c>
      <c r="S31" s="164">
        <f t="shared" si="7"/>
        <v>0</v>
      </c>
      <c r="T31" s="165"/>
      <c r="U31" s="442" t="str">
        <f>Inventory!D23</f>
        <v>CULTURE</v>
      </c>
      <c r="V31" s="166"/>
      <c r="W31" s="166"/>
      <c r="X31" s="166"/>
      <c r="Y31" s="166"/>
      <c r="Z31" s="166"/>
      <c r="AA31" s="166"/>
      <c r="AB31" s="167">
        <f t="shared" si="8"/>
        <v>0</v>
      </c>
      <c r="AC31" s="166"/>
      <c r="AD31" s="190"/>
      <c r="AE31" s="190"/>
      <c r="AF31" s="127"/>
      <c r="AG31" s="196" t="str">
        <f>'Tour Dates'!A29</f>
        <v>8/15/2025</v>
      </c>
      <c r="AH31" s="156" t="str">
        <f>'Tour Dates'!B29</f>
        <v>Fort Worth</v>
      </c>
      <c r="AI31" s="156" t="str">
        <f>'Tour Dates'!C29</f>
        <v>TX</v>
      </c>
      <c r="AJ31" s="156" t="str">
        <f>'Tour Dates'!D29</f>
        <v>Dickies Arena</v>
      </c>
      <c r="AK31" s="125">
        <v>10268</v>
      </c>
      <c r="AL31" s="125">
        <v>9021</v>
      </c>
      <c r="AM31" s="125">
        <v>10000</v>
      </c>
      <c r="AN31" s="126"/>
      <c r="AO31" s="178">
        <v>45</v>
      </c>
      <c r="AP31" s="178">
        <f t="shared" si="3"/>
        <v>450000</v>
      </c>
    </row>
    <row r="32" spans="1:42" ht="20.25" customHeight="1" x14ac:dyDescent="0.25">
      <c r="A32" s="156" t="str">
        <f>Inventory!B24</f>
        <v>GHOSRX203801BK</v>
      </c>
      <c r="B32" s="156" t="str">
        <f>Inventory!C24</f>
        <v>EVENT T NEW YORK</v>
      </c>
      <c r="C32" s="168">
        <v>0</v>
      </c>
      <c r="D32" s="187">
        <v>50</v>
      </c>
      <c r="E32" s="158">
        <f>E12/D32*C32</f>
        <v>0</v>
      </c>
      <c r="F32" s="158">
        <f>F12/D32*C32</f>
        <v>0</v>
      </c>
      <c r="G32" s="158">
        <f>G12/D32*C32</f>
        <v>0</v>
      </c>
      <c r="H32" s="158">
        <f>H12/D32*C32</f>
        <v>0</v>
      </c>
      <c r="I32" s="159">
        <v>0</v>
      </c>
      <c r="J32" s="160">
        <v>0</v>
      </c>
      <c r="K32" s="161">
        <v>0</v>
      </c>
      <c r="L32" s="177">
        <v>0</v>
      </c>
      <c r="M32" s="194">
        <v>0</v>
      </c>
      <c r="N32" s="162">
        <v>0</v>
      </c>
      <c r="O32" s="163">
        <v>0</v>
      </c>
      <c r="P32" s="164">
        <f t="shared" si="9"/>
        <v>0</v>
      </c>
      <c r="Q32" s="164">
        <f t="shared" si="5"/>
        <v>0</v>
      </c>
      <c r="R32" s="164">
        <f t="shared" si="6"/>
        <v>0</v>
      </c>
      <c r="S32" s="164">
        <f t="shared" si="7"/>
        <v>0</v>
      </c>
      <c r="T32" s="165"/>
      <c r="U32" s="442" t="str">
        <f>Inventory!D24</f>
        <v>CULTURE</v>
      </c>
      <c r="V32" s="166"/>
      <c r="W32" s="166"/>
      <c r="X32" s="166"/>
      <c r="Y32" s="166"/>
      <c r="Z32" s="166"/>
      <c r="AA32" s="166"/>
      <c r="AB32" s="167">
        <f t="shared" si="8"/>
        <v>0</v>
      </c>
      <c r="AC32" s="166"/>
      <c r="AD32" s="190"/>
      <c r="AE32" s="190"/>
      <c r="AF32" s="127"/>
      <c r="AG32" s="196" t="str">
        <f>'Tour Dates'!A30</f>
        <v>8/16/2025</v>
      </c>
      <c r="AH32" s="156" t="str">
        <f>'Tour Dates'!B30</f>
        <v>Houston</v>
      </c>
      <c r="AI32" s="156" t="str">
        <f>'Tour Dates'!C30</f>
        <v>TX</v>
      </c>
      <c r="AJ32" s="156" t="str">
        <f>'Tour Dates'!D30</f>
        <v>Toyota Center</v>
      </c>
      <c r="AK32" s="125">
        <v>9922</v>
      </c>
      <c r="AL32" s="125">
        <v>6256</v>
      </c>
      <c r="AM32" s="125">
        <v>7500</v>
      </c>
      <c r="AN32" s="126"/>
      <c r="AO32" s="178">
        <v>45</v>
      </c>
      <c r="AP32" s="178">
        <f t="shared" si="3"/>
        <v>337500</v>
      </c>
    </row>
    <row r="33" spans="1:42" ht="20.25" customHeight="1" x14ac:dyDescent="0.25">
      <c r="A33" s="156" t="str">
        <f>Inventory!B25</f>
        <v>GHOSRX203822BK</v>
      </c>
      <c r="B33" s="156" t="str">
        <f>Inventory!C25</f>
        <v>EVENT T CHICAGO</v>
      </c>
      <c r="C33" s="168">
        <v>0</v>
      </c>
      <c r="D33" s="187">
        <v>50</v>
      </c>
      <c r="E33" s="158">
        <f>E12/D33*C33</f>
        <v>0</v>
      </c>
      <c r="F33" s="158">
        <f>F12/D33*C33</f>
        <v>0</v>
      </c>
      <c r="G33" s="158">
        <f>G12/D33*C33</f>
        <v>0</v>
      </c>
      <c r="H33" s="158">
        <f>H12/D33*C33</f>
        <v>0</v>
      </c>
      <c r="I33" s="159">
        <v>0</v>
      </c>
      <c r="J33" s="160">
        <v>0</v>
      </c>
      <c r="K33" s="161">
        <v>0</v>
      </c>
      <c r="L33" s="177">
        <v>0</v>
      </c>
      <c r="M33" s="194">
        <v>0</v>
      </c>
      <c r="N33" s="162">
        <v>0</v>
      </c>
      <c r="O33" s="163">
        <v>0</v>
      </c>
      <c r="P33" s="164">
        <f t="shared" si="9"/>
        <v>0</v>
      </c>
      <c r="Q33" s="164">
        <f t="shared" si="5"/>
        <v>0</v>
      </c>
      <c r="R33" s="164">
        <f t="shared" si="6"/>
        <v>0</v>
      </c>
      <c r="S33" s="164">
        <f t="shared" si="7"/>
        <v>0</v>
      </c>
      <c r="T33" s="165"/>
      <c r="U33" s="442" t="str">
        <f>Inventory!D25</f>
        <v>CULTURE</v>
      </c>
      <c r="V33" s="166"/>
      <c r="W33" s="166"/>
      <c r="X33" s="166"/>
      <c r="Y33" s="166"/>
      <c r="Z33" s="166"/>
      <c r="AA33" s="166"/>
      <c r="AB33" s="167">
        <f t="shared" si="8"/>
        <v>0</v>
      </c>
      <c r="AC33" s="166"/>
      <c r="AD33" s="190"/>
      <c r="AE33" s="190"/>
      <c r="AF33" s="127"/>
      <c r="AG33" s="147"/>
      <c r="AH33" s="124"/>
      <c r="AI33" s="124"/>
      <c r="AJ33" s="124"/>
      <c r="AK33" s="171">
        <f>SUM(AK6:AK32)</f>
        <v>94942</v>
      </c>
      <c r="AL33" s="171">
        <f>SUM(AL6:AL32)</f>
        <v>78018</v>
      </c>
      <c r="AM33" s="171">
        <f>SUM(AM6:AM32)</f>
        <v>84000</v>
      </c>
      <c r="AN33" s="126"/>
      <c r="AO33" s="179">
        <f>AP33/AM33</f>
        <v>39.642857142857146</v>
      </c>
      <c r="AP33" s="179">
        <f>SUM(AP6:AP32)</f>
        <v>3330000</v>
      </c>
    </row>
    <row r="34" spans="1:42" ht="20.25" customHeight="1" x14ac:dyDescent="0.25">
      <c r="A34" s="156">
        <f>Inventory!B26</f>
        <v>0</v>
      </c>
      <c r="B34" s="156">
        <f>Inventory!C26</f>
        <v>0</v>
      </c>
      <c r="C34" s="168">
        <v>0</v>
      </c>
      <c r="D34" s="187">
        <v>1</v>
      </c>
      <c r="E34" s="158">
        <f>E12/D34*C34</f>
        <v>0</v>
      </c>
      <c r="F34" s="158">
        <f>F12/D34*C34</f>
        <v>0</v>
      </c>
      <c r="G34" s="158">
        <f>G12/D34*C34</f>
        <v>0</v>
      </c>
      <c r="H34" s="158">
        <f>H12/D34*C34</f>
        <v>0</v>
      </c>
      <c r="I34" s="159">
        <v>0</v>
      </c>
      <c r="J34" s="160">
        <v>0</v>
      </c>
      <c r="K34" s="161">
        <v>0</v>
      </c>
      <c r="L34" s="177">
        <v>0</v>
      </c>
      <c r="M34" s="194">
        <v>0</v>
      </c>
      <c r="N34" s="162">
        <v>0</v>
      </c>
      <c r="O34" s="163">
        <v>0</v>
      </c>
      <c r="P34" s="164">
        <f t="shared" si="9"/>
        <v>0</v>
      </c>
      <c r="Q34" s="164">
        <f t="shared" si="5"/>
        <v>0</v>
      </c>
      <c r="R34" s="164">
        <f t="shared" si="6"/>
        <v>0</v>
      </c>
      <c r="S34" s="164">
        <f t="shared" si="7"/>
        <v>0</v>
      </c>
      <c r="T34" s="165"/>
      <c r="U34" s="442">
        <f>Inventory!D26</f>
        <v>0</v>
      </c>
      <c r="V34" s="166"/>
      <c r="W34" s="166"/>
      <c r="X34" s="166"/>
      <c r="Y34" s="166"/>
      <c r="Z34" s="166"/>
      <c r="AA34" s="166"/>
      <c r="AB34" s="167">
        <f t="shared" si="8"/>
        <v>0</v>
      </c>
      <c r="AC34" s="166"/>
      <c r="AD34" s="190"/>
      <c r="AE34" s="190"/>
      <c r="AF34" s="127"/>
      <c r="AG34" s="147"/>
      <c r="AH34" s="124"/>
      <c r="AI34" s="124"/>
      <c r="AJ34" s="124"/>
      <c r="AK34" s="124"/>
      <c r="AL34" s="448">
        <f>AL33/AK33</f>
        <v>0.82174380147879755</v>
      </c>
      <c r="AM34" s="449">
        <f>AM33/AK33</f>
        <v>0.88475068989488315</v>
      </c>
      <c r="AN34" s="124"/>
      <c r="AO34" s="154"/>
      <c r="AP34" s="155"/>
    </row>
    <row r="35" spans="1:42" ht="20.25" customHeight="1" x14ac:dyDescent="0.25">
      <c r="A35" s="156">
        <f>Inventory!B27</f>
        <v>0</v>
      </c>
      <c r="B35" s="156">
        <f>Inventory!C27</f>
        <v>0</v>
      </c>
      <c r="C35" s="168">
        <v>0</v>
      </c>
      <c r="D35" s="187">
        <v>1</v>
      </c>
      <c r="E35" s="158">
        <f>E12/D35*C35</f>
        <v>0</v>
      </c>
      <c r="F35" s="158">
        <f>F12/D35*C35</f>
        <v>0</v>
      </c>
      <c r="G35" s="158">
        <f>G12/D35*C35</f>
        <v>0</v>
      </c>
      <c r="H35" s="158">
        <f>H12/D35*C35</f>
        <v>0</v>
      </c>
      <c r="I35" s="159">
        <v>0</v>
      </c>
      <c r="J35" s="160">
        <v>0</v>
      </c>
      <c r="K35" s="161">
        <v>0</v>
      </c>
      <c r="L35" s="177">
        <v>0</v>
      </c>
      <c r="M35" s="194">
        <v>0</v>
      </c>
      <c r="N35" s="162">
        <v>0</v>
      </c>
      <c r="O35" s="163">
        <v>0</v>
      </c>
      <c r="P35" s="164">
        <f t="shared" si="9"/>
        <v>0</v>
      </c>
      <c r="Q35" s="164">
        <f t="shared" si="5"/>
        <v>0</v>
      </c>
      <c r="R35" s="164">
        <f t="shared" si="6"/>
        <v>0</v>
      </c>
      <c r="S35" s="164">
        <f t="shared" si="7"/>
        <v>0</v>
      </c>
      <c r="T35" s="165"/>
      <c r="U35" s="442">
        <f>Inventory!D27</f>
        <v>0</v>
      </c>
      <c r="V35" s="166"/>
      <c r="W35" s="166"/>
      <c r="X35" s="166"/>
      <c r="Y35" s="166"/>
      <c r="Z35" s="166"/>
      <c r="AA35" s="166"/>
      <c r="AB35" s="167">
        <f t="shared" si="8"/>
        <v>0</v>
      </c>
      <c r="AC35" s="166"/>
      <c r="AD35" s="190"/>
      <c r="AE35" s="190"/>
      <c r="AF35" s="127"/>
      <c r="AG35" s="147"/>
      <c r="AH35" s="124"/>
      <c r="AI35" s="124"/>
      <c r="AJ35" s="124"/>
      <c r="AK35" s="124"/>
      <c r="AL35" s="124"/>
      <c r="AM35" s="124"/>
      <c r="AN35" s="124"/>
      <c r="AO35" s="154"/>
      <c r="AP35" s="155"/>
    </row>
    <row r="36" spans="1:42" ht="20.25" customHeight="1" x14ac:dyDescent="0.25">
      <c r="A36" s="156" t="str">
        <f>Inventory!B28</f>
        <v>GHOSNS103665BK</v>
      </c>
      <c r="B36" s="156" t="str">
        <f>Inventory!C28</f>
        <v>HAT SATANIC PANIC</v>
      </c>
      <c r="C36" s="168">
        <v>0</v>
      </c>
      <c r="D36" s="187">
        <v>35</v>
      </c>
      <c r="E36" s="158">
        <f>E12/D36*C36</f>
        <v>0</v>
      </c>
      <c r="F36" s="169">
        <f>F12/D36*C36</f>
        <v>0</v>
      </c>
      <c r="G36" s="158">
        <f>G12/D36*C36</f>
        <v>0</v>
      </c>
      <c r="H36" s="158">
        <f>H12/D36*C36</f>
        <v>0</v>
      </c>
      <c r="I36" s="159">
        <v>0</v>
      </c>
      <c r="J36" s="160">
        <v>0</v>
      </c>
      <c r="K36" s="161">
        <v>0</v>
      </c>
      <c r="L36" s="177">
        <v>0</v>
      </c>
      <c r="M36" s="194">
        <v>0</v>
      </c>
      <c r="N36" s="162">
        <v>0</v>
      </c>
      <c r="O36" s="163">
        <v>0</v>
      </c>
      <c r="P36" s="164">
        <f t="shared" si="9"/>
        <v>0</v>
      </c>
      <c r="Q36" s="164">
        <f t="shared" si="5"/>
        <v>0</v>
      </c>
      <c r="R36" s="164">
        <f t="shared" si="6"/>
        <v>0</v>
      </c>
      <c r="S36" s="164">
        <f t="shared" si="7"/>
        <v>0</v>
      </c>
      <c r="T36" s="165"/>
      <c r="U36" s="442" t="str">
        <f>Inventory!D28</f>
        <v>WELLSUCCEED</v>
      </c>
      <c r="V36" s="166"/>
      <c r="W36" s="166"/>
      <c r="X36" s="166"/>
      <c r="Y36" s="166"/>
      <c r="Z36" s="166"/>
      <c r="AA36" s="166"/>
      <c r="AB36" s="167">
        <f t="shared" si="8"/>
        <v>0</v>
      </c>
      <c r="AC36" s="166"/>
      <c r="AD36" s="190"/>
      <c r="AE36" s="190"/>
      <c r="AF36" s="127"/>
      <c r="AG36" s="147"/>
      <c r="AH36" s="124"/>
      <c r="AI36" s="124"/>
      <c r="AJ36" s="124"/>
      <c r="AK36" s="124"/>
      <c r="AL36" s="124"/>
      <c r="AM36" s="124"/>
      <c r="AN36" s="124"/>
      <c r="AO36" s="154"/>
      <c r="AP36" s="155"/>
    </row>
    <row r="37" spans="1:42" ht="20.25" customHeight="1" x14ac:dyDescent="0.25">
      <c r="A37" s="156" t="str">
        <f>Inventory!B29</f>
        <v>GHOSNS903309GR</v>
      </c>
      <c r="B37" s="156" t="str">
        <f>Inventory!C29</f>
        <v>MASK BURNT GHOUL</v>
      </c>
      <c r="C37" s="168">
        <v>1.4999999999999999E-2</v>
      </c>
      <c r="D37" s="187">
        <v>40</v>
      </c>
      <c r="E37" s="158">
        <f>E12/D37*C37</f>
        <v>1102.5</v>
      </c>
      <c r="F37" s="158">
        <f>F12/D37*C37</f>
        <v>1165.5</v>
      </c>
      <c r="G37" s="158">
        <f>G12/D37*C37</f>
        <v>1228.5</v>
      </c>
      <c r="H37" s="158">
        <f>H12/D37*C37</f>
        <v>1260</v>
      </c>
      <c r="I37" s="159">
        <v>1606</v>
      </c>
      <c r="J37" s="160">
        <v>0</v>
      </c>
      <c r="K37" s="161">
        <v>0</v>
      </c>
      <c r="L37" s="177">
        <v>0</v>
      </c>
      <c r="M37" s="194">
        <v>0</v>
      </c>
      <c r="N37" s="162">
        <v>0</v>
      </c>
      <c r="O37" s="163">
        <v>0</v>
      </c>
      <c r="P37" s="164">
        <f t="shared" si="9"/>
        <v>503.5</v>
      </c>
      <c r="Q37" s="164">
        <f t="shared" si="5"/>
        <v>440.5</v>
      </c>
      <c r="R37" s="164">
        <f t="shared" si="6"/>
        <v>377.5</v>
      </c>
      <c r="S37" s="164">
        <f t="shared" si="7"/>
        <v>346</v>
      </c>
      <c r="T37" s="165" t="s">
        <v>378</v>
      </c>
      <c r="U37" s="442" t="str">
        <f>Inventory!D29</f>
        <v>FARSTAR</v>
      </c>
      <c r="V37" s="166"/>
      <c r="W37" s="166"/>
      <c r="X37" s="166"/>
      <c r="Y37" s="166"/>
      <c r="Z37" s="166"/>
      <c r="AA37" s="166"/>
      <c r="AB37" s="167">
        <v>0</v>
      </c>
      <c r="AC37" s="514"/>
      <c r="AD37" s="190"/>
      <c r="AE37" s="190"/>
      <c r="AF37" s="127"/>
      <c r="AG37" s="147"/>
      <c r="AH37" s="124"/>
      <c r="AI37" s="124"/>
      <c r="AJ37" s="124"/>
      <c r="AK37" s="124"/>
      <c r="AL37" s="124"/>
      <c r="AM37" s="124"/>
      <c r="AN37" s="124"/>
      <c r="AO37" s="154"/>
      <c r="AP37" s="155"/>
    </row>
    <row r="38" spans="1:42" ht="20.25" customHeight="1" x14ac:dyDescent="0.25">
      <c r="A38" s="156" t="str">
        <f>Inventory!B30</f>
        <v>GHOSNS903279OT</v>
      </c>
      <c r="B38" s="156" t="str">
        <f>Inventory!C30</f>
        <v>PLUSHIE FRATER IMPERATOR</v>
      </c>
      <c r="C38" s="168">
        <v>0.08</v>
      </c>
      <c r="D38" s="187">
        <v>50</v>
      </c>
      <c r="E38" s="158">
        <f>E12/D38*C38</f>
        <v>4704</v>
      </c>
      <c r="F38" s="158">
        <f>F12/D38*C38</f>
        <v>4972.8</v>
      </c>
      <c r="G38" s="158">
        <f>G12/D38*C38</f>
        <v>5241.6000000000004</v>
      </c>
      <c r="H38" s="158">
        <f>H12/D38*C38</f>
        <v>5376</v>
      </c>
      <c r="I38" s="159">
        <v>4281</v>
      </c>
      <c r="J38" s="160">
        <v>0</v>
      </c>
      <c r="K38" s="161">
        <v>0</v>
      </c>
      <c r="L38" s="177">
        <v>0</v>
      </c>
      <c r="M38" s="553">
        <v>1728</v>
      </c>
      <c r="N38" s="162">
        <v>3240</v>
      </c>
      <c r="O38" s="163">
        <v>0</v>
      </c>
      <c r="P38" s="164">
        <f t="shared" si="9"/>
        <v>4545</v>
      </c>
      <c r="Q38" s="164">
        <f t="shared" si="5"/>
        <v>4276.2</v>
      </c>
      <c r="R38" s="164">
        <f t="shared" si="6"/>
        <v>4007.3999999999996</v>
      </c>
      <c r="S38" s="164">
        <f t="shared" si="7"/>
        <v>3873</v>
      </c>
      <c r="T38" s="165" t="s">
        <v>378</v>
      </c>
      <c r="U38" s="442" t="str">
        <f>Inventory!D30</f>
        <v>FARSTAR</v>
      </c>
      <c r="V38" s="166"/>
      <c r="W38" s="166"/>
      <c r="X38" s="166"/>
      <c r="Y38" s="166"/>
      <c r="Z38" s="166"/>
      <c r="AA38" s="166"/>
      <c r="AB38" s="167">
        <v>0</v>
      </c>
      <c r="AC38" s="166"/>
      <c r="AD38" s="190"/>
      <c r="AE38" s="190"/>
      <c r="AF38" s="127"/>
    </row>
    <row r="39" spans="1:42" ht="20.25" customHeight="1" x14ac:dyDescent="0.25">
      <c r="A39" s="156" t="str">
        <f>Inventory!B31</f>
        <v>GHOSRX103259OT</v>
      </c>
      <c r="B39" s="156" t="str">
        <f>Inventory!C31</f>
        <v>CLEAR SLING BAG-SILVER LOGO</v>
      </c>
      <c r="C39" s="168">
        <v>7.4999999999999997E-3</v>
      </c>
      <c r="D39" s="187">
        <v>40</v>
      </c>
      <c r="E39" s="158">
        <f>E12/D39*C39</f>
        <v>551.25</v>
      </c>
      <c r="F39" s="158">
        <f>F12/D39*C39</f>
        <v>582.75</v>
      </c>
      <c r="G39" s="158">
        <f>G12/D39*C39</f>
        <v>614.25</v>
      </c>
      <c r="H39" s="158">
        <f>H12/D39*C39</f>
        <v>630</v>
      </c>
      <c r="I39" s="159">
        <v>2239</v>
      </c>
      <c r="J39" s="160">
        <v>0</v>
      </c>
      <c r="K39" s="161">
        <v>0</v>
      </c>
      <c r="L39" s="177">
        <v>0</v>
      </c>
      <c r="M39" s="194">
        <v>0</v>
      </c>
      <c r="N39" s="162">
        <v>0</v>
      </c>
      <c r="O39" s="163">
        <v>0</v>
      </c>
      <c r="P39" s="164">
        <f t="shared" si="9"/>
        <v>1687.75</v>
      </c>
      <c r="Q39" s="164">
        <f t="shared" si="5"/>
        <v>1656.25</v>
      </c>
      <c r="R39" s="164">
        <f t="shared" si="6"/>
        <v>1624.75</v>
      </c>
      <c r="S39" s="164">
        <f t="shared" si="7"/>
        <v>1609</v>
      </c>
      <c r="T39" s="165" t="s">
        <v>378</v>
      </c>
      <c r="U39" s="442" t="str">
        <f>Inventory!D31</f>
        <v>FARSTAR</v>
      </c>
      <c r="V39" s="166"/>
      <c r="W39" s="166"/>
      <c r="X39" s="166"/>
      <c r="Y39" s="166"/>
      <c r="Z39" s="166"/>
      <c r="AA39" s="166"/>
      <c r="AB39" s="167">
        <v>0</v>
      </c>
      <c r="AC39" s="514"/>
      <c r="AD39" s="190"/>
      <c r="AE39" s="190"/>
      <c r="AF39" s="127"/>
    </row>
    <row r="40" spans="1:42" ht="20.25" customHeight="1" x14ac:dyDescent="0.25">
      <c r="A40" s="156" t="str">
        <f>Inventory!B32</f>
        <v xml:space="preserve"> GHOSRX103241BK</v>
      </c>
      <c r="B40" s="156" t="str">
        <f>Inventory!C32</f>
        <v>CHOKER PAPA V</v>
      </c>
      <c r="C40" s="168">
        <v>1.2500000000000001E-2</v>
      </c>
      <c r="D40" s="187">
        <v>30</v>
      </c>
      <c r="E40" s="158">
        <f>E12/D40*C40</f>
        <v>1225</v>
      </c>
      <c r="F40" s="158">
        <f>F12/D40*C40</f>
        <v>1295</v>
      </c>
      <c r="G40" s="158">
        <f>G12/D40*C40</f>
        <v>1365</v>
      </c>
      <c r="H40" s="158">
        <f>H12/D40*C40</f>
        <v>1400</v>
      </c>
      <c r="I40" s="159">
        <v>2661</v>
      </c>
      <c r="J40" s="160">
        <v>0</v>
      </c>
      <c r="K40" s="161">
        <v>0</v>
      </c>
      <c r="L40" s="177">
        <v>0</v>
      </c>
      <c r="M40" s="194">
        <v>0</v>
      </c>
      <c r="N40" s="162">
        <v>0</v>
      </c>
      <c r="O40" s="163">
        <v>0</v>
      </c>
      <c r="P40" s="164">
        <f t="shared" si="9"/>
        <v>1436</v>
      </c>
      <c r="Q40" s="164">
        <f t="shared" si="5"/>
        <v>1366</v>
      </c>
      <c r="R40" s="164">
        <f t="shared" si="6"/>
        <v>1296</v>
      </c>
      <c r="S40" s="164">
        <f t="shared" si="7"/>
        <v>1261</v>
      </c>
      <c r="T40" s="165" t="s">
        <v>378</v>
      </c>
      <c r="U40" s="442" t="str">
        <f>Inventory!D32</f>
        <v>FARSTAR</v>
      </c>
      <c r="V40" s="166"/>
      <c r="W40" s="166"/>
      <c r="X40" s="166"/>
      <c r="Y40" s="166"/>
      <c r="Z40" s="166"/>
      <c r="AA40" s="166"/>
      <c r="AB40" s="167">
        <v>0</v>
      </c>
      <c r="AC40" s="514"/>
      <c r="AD40" s="190"/>
      <c r="AE40" s="190"/>
      <c r="AF40" s="127"/>
    </row>
    <row r="41" spans="1:42" ht="20.25" customHeight="1" x14ac:dyDescent="0.25">
      <c r="A41" s="156" t="str">
        <f>Inventory!B33</f>
        <v>GHOSRX203254GR</v>
      </c>
      <c r="B41" s="156" t="str">
        <f>Inventory!C33</f>
        <v>KEYCHAIN SKELETON GRUCIFIX</v>
      </c>
      <c r="C41" s="168">
        <v>0.02</v>
      </c>
      <c r="D41" s="187">
        <v>15</v>
      </c>
      <c r="E41" s="158">
        <f>E12/D41*C41</f>
        <v>3920</v>
      </c>
      <c r="F41" s="158">
        <f>F12/D41*C41</f>
        <v>4144</v>
      </c>
      <c r="G41" s="158">
        <f>G12/D41*C41</f>
        <v>4368</v>
      </c>
      <c r="H41" s="158">
        <f>H12/D41*C41</f>
        <v>4480</v>
      </c>
      <c r="I41" s="159">
        <v>6111</v>
      </c>
      <c r="J41" s="160">
        <v>0</v>
      </c>
      <c r="K41" s="161">
        <v>0</v>
      </c>
      <c r="L41" s="177">
        <v>0</v>
      </c>
      <c r="M41" s="194">
        <v>0</v>
      </c>
      <c r="N41" s="162">
        <v>0</v>
      </c>
      <c r="O41" s="163">
        <v>0</v>
      </c>
      <c r="P41" s="164">
        <f t="shared" si="9"/>
        <v>2191</v>
      </c>
      <c r="Q41" s="164">
        <f t="shared" si="5"/>
        <v>1967</v>
      </c>
      <c r="R41" s="164">
        <f t="shared" si="6"/>
        <v>1743</v>
      </c>
      <c r="S41" s="164">
        <f t="shared" si="7"/>
        <v>1631</v>
      </c>
      <c r="T41" s="165" t="s">
        <v>378</v>
      </c>
      <c r="U41" s="442" t="str">
        <f>Inventory!D33</f>
        <v>FARSTAR</v>
      </c>
      <c r="V41" s="166"/>
      <c r="W41" s="166"/>
      <c r="X41" s="166"/>
      <c r="Y41" s="166"/>
      <c r="Z41" s="166"/>
      <c r="AA41" s="166"/>
      <c r="AB41" s="167">
        <v>0</v>
      </c>
      <c r="AC41" s="514"/>
      <c r="AD41" s="190"/>
      <c r="AE41" s="190"/>
      <c r="AF41" s="127"/>
    </row>
    <row r="42" spans="1:42" ht="20.25" customHeight="1" x14ac:dyDescent="0.25">
      <c r="A42" s="156" t="str">
        <f>Inventory!B34</f>
        <v>GHOSRX903403OT</v>
      </c>
      <c r="B42" s="156" t="str">
        <f>Inventory!C34</f>
        <v>PATCH SET OF 3</v>
      </c>
      <c r="C42" s="168">
        <v>1.4999999999999999E-2</v>
      </c>
      <c r="D42" s="187">
        <v>20</v>
      </c>
      <c r="E42" s="158">
        <f>E12/D42*C42</f>
        <v>2205</v>
      </c>
      <c r="F42" s="158">
        <f>F12/D42*C42</f>
        <v>2331</v>
      </c>
      <c r="G42" s="158">
        <f>G12/D42*C42</f>
        <v>2457</v>
      </c>
      <c r="H42" s="158">
        <f>H12/D42*C42</f>
        <v>2520</v>
      </c>
      <c r="I42" s="159">
        <v>4113</v>
      </c>
      <c r="J42" s="160">
        <v>0</v>
      </c>
      <c r="K42" s="161">
        <v>0</v>
      </c>
      <c r="L42" s="177">
        <v>0</v>
      </c>
      <c r="M42" s="194">
        <v>0</v>
      </c>
      <c r="N42" s="162">
        <v>0</v>
      </c>
      <c r="O42" s="163">
        <v>0</v>
      </c>
      <c r="P42" s="164">
        <f t="shared" si="9"/>
        <v>1908</v>
      </c>
      <c r="Q42" s="164">
        <f t="shared" si="5"/>
        <v>1782</v>
      </c>
      <c r="R42" s="164">
        <f t="shared" si="6"/>
        <v>1656</v>
      </c>
      <c r="S42" s="164">
        <f t="shared" si="7"/>
        <v>1593</v>
      </c>
      <c r="T42" s="165" t="s">
        <v>378</v>
      </c>
      <c r="U42" s="442" t="str">
        <f>Inventory!D34</f>
        <v>WELLSUCCEED</v>
      </c>
      <c r="V42" s="166"/>
      <c r="W42" s="166"/>
      <c r="X42" s="166"/>
      <c r="Y42" s="166"/>
      <c r="Z42" s="166"/>
      <c r="AA42" s="166"/>
      <c r="AB42" s="167">
        <v>0</v>
      </c>
      <c r="AC42" s="514"/>
      <c r="AD42" s="190"/>
      <c r="AE42" s="190"/>
      <c r="AF42" s="127"/>
    </row>
    <row r="43" spans="1:42" ht="20.25" customHeight="1" x14ac:dyDescent="0.25">
      <c r="A43" s="156" t="str">
        <f>Inventory!B35</f>
        <v>GHOSNS103814BK</v>
      </c>
      <c r="B43" s="156" t="str">
        <f>Inventory!C35</f>
        <v xml:space="preserve">TOUR PROGRAM </v>
      </c>
      <c r="C43" s="157">
        <v>0</v>
      </c>
      <c r="D43" s="187">
        <v>1</v>
      </c>
      <c r="E43" s="158">
        <f>E12/D43*C43</f>
        <v>0</v>
      </c>
      <c r="F43" s="158">
        <f>F12/D43*C43</f>
        <v>0</v>
      </c>
      <c r="G43" s="158">
        <f>G12/D43*C43</f>
        <v>0</v>
      </c>
      <c r="H43" s="158">
        <f>H12/D43*C43</f>
        <v>0</v>
      </c>
      <c r="I43" s="159">
        <v>0</v>
      </c>
      <c r="J43" s="160">
        <v>0</v>
      </c>
      <c r="K43" s="161">
        <v>0</v>
      </c>
      <c r="L43" s="177">
        <v>0</v>
      </c>
      <c r="M43" s="194">
        <v>0</v>
      </c>
      <c r="N43" s="162">
        <v>0</v>
      </c>
      <c r="O43" s="163">
        <v>0</v>
      </c>
      <c r="P43" s="164">
        <f t="shared" si="9"/>
        <v>0</v>
      </c>
      <c r="Q43" s="164">
        <f t="shared" si="5"/>
        <v>0</v>
      </c>
      <c r="R43" s="164">
        <f t="shared" si="6"/>
        <v>0</v>
      </c>
      <c r="S43" s="164">
        <f t="shared" si="7"/>
        <v>0</v>
      </c>
      <c r="T43" s="170"/>
      <c r="U43" s="442" t="str">
        <f>Inventory!D35</f>
        <v>VANDALAY</v>
      </c>
      <c r="V43" s="166"/>
      <c r="W43" s="166"/>
      <c r="X43" s="166"/>
      <c r="Y43" s="166"/>
      <c r="Z43" s="166"/>
      <c r="AA43" s="166"/>
      <c r="AB43" s="167">
        <f t="shared" si="8"/>
        <v>0</v>
      </c>
      <c r="AC43" s="166"/>
      <c r="AD43" s="190"/>
      <c r="AE43" s="190"/>
      <c r="AF43" s="127"/>
    </row>
    <row r="44" spans="1:42" ht="20.25" customHeight="1" x14ac:dyDescent="0.25">
      <c r="A44" s="156" t="str">
        <f>Inventory!B36</f>
        <v>GHOSRX903408OT</v>
      </c>
      <c r="B44" s="156" t="str">
        <f>Inventory!C36</f>
        <v>LP SKELETA POLTERGEIST</v>
      </c>
      <c r="C44" s="168">
        <v>5.0000000000000001E-3</v>
      </c>
      <c r="D44" s="187">
        <v>40</v>
      </c>
      <c r="E44" s="158">
        <f>E12/D44*C44</f>
        <v>367.5</v>
      </c>
      <c r="F44" s="158">
        <f>F12/D44*C44</f>
        <v>388.5</v>
      </c>
      <c r="G44" s="158">
        <f>G12/D44*C44</f>
        <v>409.5</v>
      </c>
      <c r="H44" s="158">
        <f>H12/D44*C44</f>
        <v>420</v>
      </c>
      <c r="I44" s="159">
        <v>1070</v>
      </c>
      <c r="J44" s="160">
        <v>0</v>
      </c>
      <c r="K44" s="161">
        <v>0</v>
      </c>
      <c r="L44" s="177">
        <v>0</v>
      </c>
      <c r="M44" s="194">
        <v>0</v>
      </c>
      <c r="N44" s="162">
        <v>0</v>
      </c>
      <c r="O44" s="163">
        <v>0</v>
      </c>
      <c r="P44" s="164">
        <f t="shared" si="9"/>
        <v>702.5</v>
      </c>
      <c r="Q44" s="164">
        <f t="shared" si="5"/>
        <v>681.5</v>
      </c>
      <c r="R44" s="164">
        <f t="shared" si="6"/>
        <v>660.5</v>
      </c>
      <c r="S44" s="164">
        <f t="shared" si="7"/>
        <v>650</v>
      </c>
      <c r="T44" s="170"/>
      <c r="U44" s="442" t="str">
        <f>Inventory!D36</f>
        <v>CONCORD</v>
      </c>
      <c r="V44" s="166"/>
      <c r="W44" s="166"/>
      <c r="X44" s="166"/>
      <c r="Y44" s="166"/>
      <c r="Z44" s="166"/>
      <c r="AA44" s="166"/>
      <c r="AB44" s="167">
        <f t="shared" si="8"/>
        <v>0</v>
      </c>
      <c r="AC44" s="166"/>
      <c r="AD44" s="190"/>
      <c r="AE44" s="190"/>
      <c r="AF44" s="127"/>
    </row>
    <row r="45" spans="1:42" ht="20.25" customHeight="1" x14ac:dyDescent="0.25">
      <c r="A45" s="515" t="str">
        <f>Inventory!B37</f>
        <v>GHOSNS203369OT</v>
      </c>
      <c r="B45" s="515" t="str">
        <f>Inventory!C37</f>
        <v>FOILED COMIC BOOK SISTER IMPERATOR # 1</v>
      </c>
      <c r="C45" s="516">
        <v>5.0000000000000001E-3</v>
      </c>
      <c r="D45" s="187">
        <v>30</v>
      </c>
      <c r="E45" s="158">
        <f>E12/D45*C45</f>
        <v>490</v>
      </c>
      <c r="F45" s="158">
        <f>F12/D45*C45</f>
        <v>518</v>
      </c>
      <c r="G45" s="158">
        <f>G12/D45*C45</f>
        <v>546</v>
      </c>
      <c r="H45" s="158">
        <f>H12/D45*C45</f>
        <v>560</v>
      </c>
      <c r="I45" s="159">
        <v>1636</v>
      </c>
      <c r="J45" s="160">
        <v>0</v>
      </c>
      <c r="K45" s="161">
        <v>0</v>
      </c>
      <c r="L45" s="177">
        <v>0</v>
      </c>
      <c r="M45" s="194">
        <v>0</v>
      </c>
      <c r="N45" s="162">
        <v>0</v>
      </c>
      <c r="O45" s="163">
        <v>0</v>
      </c>
      <c r="P45" s="164">
        <f t="shared" si="9"/>
        <v>1146</v>
      </c>
      <c r="Q45" s="164">
        <f t="shared" si="5"/>
        <v>1118</v>
      </c>
      <c r="R45" s="164">
        <f t="shared" si="6"/>
        <v>1090</v>
      </c>
      <c r="S45" s="164">
        <f t="shared" si="7"/>
        <v>1076</v>
      </c>
      <c r="T45" s="165" t="s">
        <v>422</v>
      </c>
      <c r="U45" s="442" t="str">
        <f>Inventory!D37</f>
        <v>DARK HORSE COMICS</v>
      </c>
      <c r="V45" s="166"/>
      <c r="W45" s="166"/>
      <c r="X45" s="166"/>
      <c r="Y45" s="166"/>
      <c r="Z45" s="166"/>
      <c r="AA45" s="166"/>
      <c r="AB45" s="167">
        <f t="shared" si="8"/>
        <v>0</v>
      </c>
      <c r="AC45" s="166"/>
      <c r="AD45" s="190"/>
      <c r="AE45" s="190"/>
      <c r="AF45" s="127"/>
    </row>
    <row r="46" spans="1:42" ht="20.25" customHeight="1" x14ac:dyDescent="0.25">
      <c r="A46" s="156" t="str">
        <f>Inventory!B38</f>
        <v>GHOSNS203533OT</v>
      </c>
      <c r="B46" s="156" t="str">
        <f>Inventory!C38</f>
        <v>COMIC BOOK SISTER IMPERATOR #2</v>
      </c>
      <c r="C46" s="168">
        <v>0</v>
      </c>
      <c r="D46" s="187">
        <v>15</v>
      </c>
      <c r="E46" s="158">
        <f>E12/D46*C46</f>
        <v>0</v>
      </c>
      <c r="F46" s="158">
        <f>F12/D46*C46</f>
        <v>0</v>
      </c>
      <c r="G46" s="158">
        <f>G12/D46*C46</f>
        <v>0</v>
      </c>
      <c r="H46" s="158">
        <f>H12/D46*C46</f>
        <v>0</v>
      </c>
      <c r="I46" s="159">
        <v>0</v>
      </c>
      <c r="J46" s="160">
        <v>0</v>
      </c>
      <c r="K46" s="161">
        <v>0</v>
      </c>
      <c r="L46" s="177">
        <v>0</v>
      </c>
      <c r="M46" s="194">
        <v>0</v>
      </c>
      <c r="N46" s="162">
        <v>0</v>
      </c>
      <c r="O46" s="163">
        <v>0</v>
      </c>
      <c r="P46" s="164">
        <f t="shared" si="9"/>
        <v>0</v>
      </c>
      <c r="Q46" s="164">
        <f t="shared" si="5"/>
        <v>0</v>
      </c>
      <c r="R46" s="164">
        <f t="shared" si="6"/>
        <v>0</v>
      </c>
      <c r="S46" s="164">
        <f t="shared" si="7"/>
        <v>0</v>
      </c>
      <c r="T46" s="165"/>
      <c r="U46" s="442" t="str">
        <f>Inventory!D38</f>
        <v>DARK HORSE COMICS</v>
      </c>
      <c r="V46" s="166"/>
      <c r="W46" s="166"/>
      <c r="X46" s="166"/>
      <c r="Y46" s="166"/>
      <c r="Z46" s="166"/>
      <c r="AA46" s="166"/>
      <c r="AB46" s="167">
        <f t="shared" si="8"/>
        <v>0</v>
      </c>
      <c r="AC46" s="166"/>
      <c r="AD46" s="190"/>
      <c r="AE46" s="190"/>
      <c r="AF46" s="127"/>
    </row>
    <row r="47" spans="1:42" ht="20.25" customHeight="1" x14ac:dyDescent="0.25">
      <c r="A47" s="156" t="str">
        <f>Inventory!B39</f>
        <v>GHOSNS203534OT</v>
      </c>
      <c r="B47" s="156" t="str">
        <f>Inventory!C39</f>
        <v>COMIC BOOK SISTER IMPERATOR #3</v>
      </c>
      <c r="C47" s="168">
        <v>0</v>
      </c>
      <c r="D47" s="187">
        <v>15</v>
      </c>
      <c r="E47" s="158">
        <f>E12/D47*C47</f>
        <v>0</v>
      </c>
      <c r="F47" s="158">
        <f>F12/D47*C47</f>
        <v>0</v>
      </c>
      <c r="G47" s="158">
        <f>G12/D47*C47</f>
        <v>0</v>
      </c>
      <c r="H47" s="158">
        <f>H12/D47*C47</f>
        <v>0</v>
      </c>
      <c r="I47" s="159">
        <v>0</v>
      </c>
      <c r="J47" s="160">
        <v>0</v>
      </c>
      <c r="K47" s="161">
        <v>0</v>
      </c>
      <c r="L47" s="177">
        <v>0</v>
      </c>
      <c r="M47" s="194">
        <v>0</v>
      </c>
      <c r="N47" s="162">
        <v>0</v>
      </c>
      <c r="O47" s="163">
        <v>0</v>
      </c>
      <c r="P47" s="164">
        <f t="shared" si="9"/>
        <v>0</v>
      </c>
      <c r="Q47" s="164">
        <f t="shared" si="5"/>
        <v>0</v>
      </c>
      <c r="R47" s="164">
        <f t="shared" si="6"/>
        <v>0</v>
      </c>
      <c r="S47" s="164">
        <f t="shared" si="7"/>
        <v>0</v>
      </c>
      <c r="T47" s="165"/>
      <c r="U47" s="442" t="str">
        <f>Inventory!D39</f>
        <v>DARK HORSE COMICS</v>
      </c>
      <c r="V47" s="166"/>
      <c r="W47" s="166"/>
      <c r="X47" s="166"/>
      <c r="Y47" s="166"/>
      <c r="Z47" s="166"/>
      <c r="AA47" s="166"/>
      <c r="AB47" s="167">
        <f t="shared" si="8"/>
        <v>0</v>
      </c>
      <c r="AC47" s="166"/>
      <c r="AD47" s="190"/>
      <c r="AE47" s="190"/>
      <c r="AF47" s="127"/>
    </row>
    <row r="48" spans="1:42" ht="20.25" customHeight="1" x14ac:dyDescent="0.25">
      <c r="A48" s="156" t="str">
        <f>Inventory!B40</f>
        <v>GHOSNS203535OT</v>
      </c>
      <c r="B48" s="156" t="str">
        <f>Inventory!C40</f>
        <v>COMIC BOOK SISTER IMPERATOR #4</v>
      </c>
      <c r="C48" s="168">
        <v>0</v>
      </c>
      <c r="D48" s="187">
        <v>15</v>
      </c>
      <c r="E48" s="158">
        <f>E12/D48*C48</f>
        <v>0</v>
      </c>
      <c r="F48" s="158">
        <f>F12/D48*C48</f>
        <v>0</v>
      </c>
      <c r="G48" s="158">
        <f>G12/D48*C48</f>
        <v>0</v>
      </c>
      <c r="H48" s="158">
        <f>H12/D48*C48</f>
        <v>0</v>
      </c>
      <c r="I48" s="159">
        <v>0</v>
      </c>
      <c r="J48" s="160">
        <v>0</v>
      </c>
      <c r="K48" s="161">
        <v>0</v>
      </c>
      <c r="L48" s="177">
        <v>0</v>
      </c>
      <c r="M48" s="194">
        <v>0</v>
      </c>
      <c r="N48" s="162">
        <v>0</v>
      </c>
      <c r="O48" s="163">
        <v>0</v>
      </c>
      <c r="P48" s="164">
        <f t="shared" si="9"/>
        <v>0</v>
      </c>
      <c r="Q48" s="164">
        <f t="shared" si="5"/>
        <v>0</v>
      </c>
      <c r="R48" s="164">
        <f t="shared" si="6"/>
        <v>0</v>
      </c>
      <c r="S48" s="164">
        <f t="shared" si="7"/>
        <v>0</v>
      </c>
      <c r="T48" s="165"/>
      <c r="U48" s="442" t="str">
        <f>Inventory!D40</f>
        <v>DARK HORSE COMICS</v>
      </c>
      <c r="V48" s="166"/>
      <c r="W48" s="166"/>
      <c r="X48" s="166"/>
      <c r="Y48" s="166"/>
      <c r="Z48" s="166"/>
      <c r="AA48" s="166"/>
      <c r="AB48" s="167">
        <f t="shared" si="8"/>
        <v>0</v>
      </c>
      <c r="AC48" s="166"/>
      <c r="AD48" s="190"/>
      <c r="AE48" s="190"/>
      <c r="AF48" s="127"/>
    </row>
    <row r="49" spans="1:32" ht="20.25" customHeight="1" x14ac:dyDescent="0.25">
      <c r="A49" s="156">
        <f>Inventory!B41</f>
        <v>0</v>
      </c>
      <c r="B49" s="156">
        <f>Inventory!C41</f>
        <v>0</v>
      </c>
      <c r="C49" s="168">
        <v>0</v>
      </c>
      <c r="D49" s="187">
        <v>1</v>
      </c>
      <c r="E49" s="158">
        <f>E12/D49*C49</f>
        <v>0</v>
      </c>
      <c r="F49" s="158">
        <f>F12/D49*C49</f>
        <v>0</v>
      </c>
      <c r="G49" s="158">
        <f>G12/D49*C49</f>
        <v>0</v>
      </c>
      <c r="H49" s="158">
        <f>H12/D49*C49</f>
        <v>0</v>
      </c>
      <c r="I49" s="159">
        <v>0</v>
      </c>
      <c r="J49" s="160">
        <v>0</v>
      </c>
      <c r="K49" s="161">
        <v>0</v>
      </c>
      <c r="L49" s="177">
        <v>0</v>
      </c>
      <c r="M49" s="194">
        <v>0</v>
      </c>
      <c r="N49" s="162">
        <v>0</v>
      </c>
      <c r="O49" s="163">
        <v>0</v>
      </c>
      <c r="P49" s="164">
        <f t="shared" si="9"/>
        <v>0</v>
      </c>
      <c r="Q49" s="164">
        <f t="shared" si="5"/>
        <v>0</v>
      </c>
      <c r="R49" s="164">
        <f t="shared" si="6"/>
        <v>0</v>
      </c>
      <c r="S49" s="164">
        <f t="shared" si="7"/>
        <v>0</v>
      </c>
      <c r="T49" s="165"/>
      <c r="U49" s="442">
        <f>Inventory!D41</f>
        <v>0</v>
      </c>
      <c r="V49" s="171"/>
      <c r="W49" s="171"/>
      <c r="X49" s="171"/>
      <c r="Y49" s="171"/>
      <c r="Z49" s="172"/>
      <c r="AA49" s="172"/>
      <c r="AB49" s="167">
        <f t="shared" si="8"/>
        <v>0</v>
      </c>
      <c r="AC49" s="166"/>
      <c r="AD49" s="190"/>
      <c r="AE49" s="190"/>
      <c r="AF49" s="127"/>
    </row>
    <row r="50" spans="1:32" ht="20.25" customHeight="1" x14ac:dyDescent="0.25">
      <c r="A50" s="515" t="str">
        <f>Inventory!B42</f>
        <v>GHOSNS103619OT</v>
      </c>
      <c r="B50" s="515" t="str">
        <f>Inventory!C42</f>
        <v>FOILED COMIC BOOK SISTER IMPERATOR #2</v>
      </c>
      <c r="C50" s="516">
        <v>5.0000000000000001E-3</v>
      </c>
      <c r="D50" s="187">
        <v>30</v>
      </c>
      <c r="E50" s="158">
        <f>E12/D50*C50</f>
        <v>490</v>
      </c>
      <c r="F50" s="158">
        <f>F12/D50*C50</f>
        <v>518</v>
      </c>
      <c r="G50" s="158">
        <f>G12/D50*C50</f>
        <v>546</v>
      </c>
      <c r="H50" s="158">
        <f>H12/D50*C50</f>
        <v>560</v>
      </c>
      <c r="I50" s="159">
        <v>682</v>
      </c>
      <c r="J50" s="160">
        <v>0</v>
      </c>
      <c r="K50" s="161">
        <v>0</v>
      </c>
      <c r="L50" s="177">
        <v>0</v>
      </c>
      <c r="M50" s="194">
        <v>0</v>
      </c>
      <c r="N50" s="162">
        <v>0</v>
      </c>
      <c r="O50" s="163">
        <v>0</v>
      </c>
      <c r="P50" s="164">
        <f t="shared" si="9"/>
        <v>192</v>
      </c>
      <c r="Q50" s="164">
        <f t="shared" si="5"/>
        <v>164</v>
      </c>
      <c r="R50" s="164">
        <f t="shared" si="6"/>
        <v>136</v>
      </c>
      <c r="S50" s="164">
        <f t="shared" si="7"/>
        <v>122</v>
      </c>
      <c r="T50" s="165"/>
      <c r="U50" s="442" t="str">
        <f>Inventory!D42</f>
        <v>DARK HORSE COMICS</v>
      </c>
      <c r="V50" s="171"/>
      <c r="W50" s="171"/>
      <c r="X50" s="171"/>
      <c r="Y50" s="171"/>
      <c r="Z50" s="171"/>
      <c r="AA50" s="171"/>
      <c r="AB50" s="167">
        <f t="shared" si="8"/>
        <v>0</v>
      </c>
      <c r="AC50" s="166"/>
      <c r="AD50" s="190"/>
      <c r="AE50" s="190"/>
      <c r="AF50" s="127"/>
    </row>
    <row r="51" spans="1:32" ht="20.25" customHeight="1" x14ac:dyDescent="0.25">
      <c r="A51" s="515" t="str">
        <f>Inventory!B43</f>
        <v xml:space="preserve"> GHOSNS103622OT </v>
      </c>
      <c r="B51" s="515" t="str">
        <f>Inventory!C43</f>
        <v>FOILED COMIC BOOK SISTER IMPERATOR #3</v>
      </c>
      <c r="C51" s="516">
        <v>5.0000000000000001E-3</v>
      </c>
      <c r="D51" s="187">
        <v>30</v>
      </c>
      <c r="E51" s="158">
        <f>E12/D51*C51</f>
        <v>490</v>
      </c>
      <c r="F51" s="158">
        <f>F12/D51*C51</f>
        <v>518</v>
      </c>
      <c r="G51" s="158">
        <f>G12/D51*C51</f>
        <v>546</v>
      </c>
      <c r="H51" s="158">
        <f>H12/D51*C51</f>
        <v>560</v>
      </c>
      <c r="I51" s="159">
        <v>725</v>
      </c>
      <c r="J51" s="160">
        <v>0</v>
      </c>
      <c r="K51" s="161">
        <v>0</v>
      </c>
      <c r="L51" s="177">
        <v>0</v>
      </c>
      <c r="M51" s="194">
        <v>0</v>
      </c>
      <c r="N51" s="162">
        <v>0</v>
      </c>
      <c r="O51" s="163">
        <v>0</v>
      </c>
      <c r="P51" s="164">
        <f t="shared" si="9"/>
        <v>235</v>
      </c>
      <c r="Q51" s="164">
        <f t="shared" si="5"/>
        <v>207</v>
      </c>
      <c r="R51" s="164">
        <f t="shared" si="6"/>
        <v>179</v>
      </c>
      <c r="S51" s="164">
        <f t="shared" si="7"/>
        <v>165</v>
      </c>
      <c r="T51" s="165"/>
      <c r="U51" s="442" t="str">
        <f>Inventory!D43</f>
        <v>DARK HORSE COMICS</v>
      </c>
      <c r="V51" s="171"/>
      <c r="W51" s="171"/>
      <c r="X51" s="171"/>
      <c r="Y51" s="171"/>
      <c r="Z51" s="171"/>
      <c r="AA51" s="171"/>
      <c r="AB51" s="167">
        <f t="shared" si="8"/>
        <v>0</v>
      </c>
      <c r="AC51" s="166"/>
      <c r="AD51" s="190"/>
      <c r="AE51" s="190"/>
      <c r="AF51" s="127"/>
    </row>
    <row r="52" spans="1:32" ht="20.25" customHeight="1" x14ac:dyDescent="0.25">
      <c r="A52" s="515" t="str">
        <f>Inventory!B44</f>
        <v>GHOSNS103624OT</v>
      </c>
      <c r="B52" s="515" t="str">
        <f>Inventory!C44</f>
        <v>FOILED COMIC BOOK SISTER IMPERATOR #4</v>
      </c>
      <c r="C52" s="516">
        <v>5.0000000000000001E-3</v>
      </c>
      <c r="D52" s="187">
        <v>30</v>
      </c>
      <c r="E52" s="158">
        <f>E12/D52*C52</f>
        <v>490</v>
      </c>
      <c r="F52" s="158">
        <f>F12/D52*C52</f>
        <v>518</v>
      </c>
      <c r="G52" s="158">
        <f>G12/D52*C52</f>
        <v>546</v>
      </c>
      <c r="H52" s="158">
        <f>H12/D52*C52</f>
        <v>560</v>
      </c>
      <c r="I52" s="159">
        <v>722</v>
      </c>
      <c r="J52" s="160">
        <v>0</v>
      </c>
      <c r="K52" s="161">
        <v>0</v>
      </c>
      <c r="L52" s="177">
        <v>0</v>
      </c>
      <c r="M52" s="194">
        <v>0</v>
      </c>
      <c r="N52" s="162">
        <v>0</v>
      </c>
      <c r="O52" s="163">
        <v>0</v>
      </c>
      <c r="P52" s="164">
        <f t="shared" si="9"/>
        <v>232</v>
      </c>
      <c r="Q52" s="164">
        <f t="shared" si="5"/>
        <v>204</v>
      </c>
      <c r="R52" s="164">
        <f t="shared" si="6"/>
        <v>176</v>
      </c>
      <c r="S52" s="164">
        <f t="shared" si="7"/>
        <v>162</v>
      </c>
      <c r="T52" s="165"/>
      <c r="U52" s="442" t="str">
        <f>Inventory!D44</f>
        <v>DARK HORSE COMICS</v>
      </c>
      <c r="V52" s="171"/>
      <c r="W52" s="171"/>
      <c r="X52" s="171"/>
      <c r="Y52" s="171"/>
      <c r="Z52" s="171"/>
      <c r="AA52" s="171"/>
      <c r="AB52" s="167">
        <f t="shared" si="8"/>
        <v>0</v>
      </c>
      <c r="AC52" s="166"/>
      <c r="AD52" s="190"/>
      <c r="AE52" s="190"/>
      <c r="AF52" s="127"/>
    </row>
    <row r="53" spans="1:32" ht="20.25" customHeight="1" x14ac:dyDescent="0.25">
      <c r="A53" s="156" t="str">
        <f>Inventory!B45</f>
        <v>GHOSRX003463OT</v>
      </c>
      <c r="B53" s="156" t="str">
        <f>Inventory!C45</f>
        <v xml:space="preserve">CD SKELETA </v>
      </c>
      <c r="C53" s="168"/>
      <c r="D53" s="187">
        <v>20</v>
      </c>
      <c r="E53" s="158">
        <f>E12/D53*C53</f>
        <v>0</v>
      </c>
      <c r="F53" s="158">
        <f>F12/D53*C53</f>
        <v>0</v>
      </c>
      <c r="G53" s="158">
        <f>G12/D53*C53</f>
        <v>0</v>
      </c>
      <c r="H53" s="158">
        <f>H12/D53*C53</f>
        <v>0</v>
      </c>
      <c r="I53" s="159">
        <v>0</v>
      </c>
      <c r="J53" s="160">
        <v>0</v>
      </c>
      <c r="K53" s="161">
        <v>0</v>
      </c>
      <c r="L53" s="177">
        <v>0</v>
      </c>
      <c r="M53" s="194">
        <v>0</v>
      </c>
      <c r="N53" s="162">
        <v>0</v>
      </c>
      <c r="O53" s="163">
        <v>0</v>
      </c>
      <c r="P53" s="164">
        <f t="shared" si="9"/>
        <v>0</v>
      </c>
      <c r="Q53" s="164">
        <f t="shared" si="5"/>
        <v>0</v>
      </c>
      <c r="R53" s="164">
        <f t="shared" si="6"/>
        <v>0</v>
      </c>
      <c r="S53" s="164">
        <f t="shared" si="7"/>
        <v>0</v>
      </c>
      <c r="T53" s="165"/>
      <c r="U53" s="442" t="str">
        <f>Inventory!D45</f>
        <v>GMSUK</v>
      </c>
      <c r="V53" s="171"/>
      <c r="W53" s="171"/>
      <c r="X53" s="171"/>
      <c r="Y53" s="171"/>
      <c r="Z53" s="171"/>
      <c r="AA53" s="171"/>
      <c r="AB53" s="167">
        <f t="shared" si="8"/>
        <v>0</v>
      </c>
      <c r="AC53" s="166"/>
      <c r="AD53" s="190"/>
      <c r="AE53" s="190"/>
      <c r="AF53" s="127"/>
    </row>
    <row r="54" spans="1:32" ht="20.25" customHeight="1" x14ac:dyDescent="0.25">
      <c r="A54" s="156" t="str">
        <f>Inventory!B46</f>
        <v>GHOSRX003470OT</v>
      </c>
      <c r="B54" s="156" t="str">
        <f>Inventory!C46</f>
        <v>ROLLING STONE MAG &amp; ALBUM</v>
      </c>
      <c r="C54" s="168"/>
      <c r="D54" s="187">
        <v>30</v>
      </c>
      <c r="E54" s="158">
        <f>E12/D54*C54</f>
        <v>0</v>
      </c>
      <c r="F54" s="158">
        <f>F12/D54*C54</f>
        <v>0</v>
      </c>
      <c r="G54" s="158">
        <f>G12/D54*C54</f>
        <v>0</v>
      </c>
      <c r="H54" s="158">
        <f>H12/D54*C54</f>
        <v>0</v>
      </c>
      <c r="I54" s="159">
        <v>1653</v>
      </c>
      <c r="J54" s="160">
        <v>0</v>
      </c>
      <c r="K54" s="161">
        <v>0</v>
      </c>
      <c r="L54" s="177">
        <v>0</v>
      </c>
      <c r="M54" s="194">
        <v>0</v>
      </c>
      <c r="N54" s="162">
        <v>0</v>
      </c>
      <c r="O54" s="163">
        <v>0</v>
      </c>
      <c r="P54" s="164">
        <f t="shared" si="9"/>
        <v>1653</v>
      </c>
      <c r="Q54" s="164">
        <f t="shared" si="5"/>
        <v>1653</v>
      </c>
      <c r="R54" s="164">
        <f t="shared" si="6"/>
        <v>1653</v>
      </c>
      <c r="S54" s="164">
        <f t="shared" si="7"/>
        <v>1653</v>
      </c>
      <c r="T54" s="165"/>
      <c r="U54" s="442" t="str">
        <f>Inventory!D46</f>
        <v>GMSUK</v>
      </c>
      <c r="V54" s="171"/>
      <c r="W54" s="171"/>
      <c r="X54" s="171"/>
      <c r="Y54" s="171"/>
      <c r="Z54" s="171"/>
      <c r="AA54" s="171"/>
      <c r="AB54" s="167">
        <f t="shared" si="8"/>
        <v>0</v>
      </c>
      <c r="AC54" s="166"/>
      <c r="AD54" s="190"/>
      <c r="AE54" s="190"/>
      <c r="AF54" s="127"/>
    </row>
    <row r="55" spans="1:32" ht="20.25" customHeight="1" x14ac:dyDescent="0.25">
      <c r="A55" s="156" t="str">
        <f>Inventory!B47</f>
        <v>GHOSRX003611BK</v>
      </c>
      <c r="B55" s="156" t="str">
        <f>Inventory!C47</f>
        <v>LP SKELETA BLACK VINYL</v>
      </c>
      <c r="C55" s="168"/>
      <c r="D55" s="187">
        <v>40</v>
      </c>
      <c r="E55" s="158">
        <f>E12/D55*C55</f>
        <v>0</v>
      </c>
      <c r="F55" s="158">
        <f>F12/D55*C55</f>
        <v>0</v>
      </c>
      <c r="G55" s="158">
        <f>G12/D55*C55</f>
        <v>0</v>
      </c>
      <c r="H55" s="158">
        <f>H12/D55*C55</f>
        <v>0</v>
      </c>
      <c r="I55" s="159">
        <v>0</v>
      </c>
      <c r="J55" s="160">
        <v>0</v>
      </c>
      <c r="K55" s="161">
        <v>0</v>
      </c>
      <c r="L55" s="177">
        <v>0</v>
      </c>
      <c r="M55" s="194">
        <v>0</v>
      </c>
      <c r="N55" s="162">
        <v>0</v>
      </c>
      <c r="O55" s="163">
        <v>0</v>
      </c>
      <c r="P55" s="164">
        <f t="shared" si="9"/>
        <v>0</v>
      </c>
      <c r="Q55" s="164">
        <f t="shared" si="5"/>
        <v>0</v>
      </c>
      <c r="R55" s="164">
        <f t="shared" si="6"/>
        <v>0</v>
      </c>
      <c r="S55" s="164">
        <f t="shared" si="7"/>
        <v>0</v>
      </c>
      <c r="T55" s="165"/>
      <c r="U55" s="442" t="str">
        <f>Inventory!D47</f>
        <v>GMSUK</v>
      </c>
      <c r="V55" s="171"/>
      <c r="W55" s="171"/>
      <c r="X55" s="171"/>
      <c r="Y55" s="171"/>
      <c r="Z55" s="171"/>
      <c r="AA55" s="171"/>
      <c r="AB55" s="167">
        <f t="shared" si="8"/>
        <v>0</v>
      </c>
      <c r="AC55" s="166"/>
      <c r="AD55" s="190"/>
      <c r="AE55" s="190"/>
      <c r="AF55" s="127"/>
    </row>
    <row r="56" spans="1:32" ht="20.25" customHeight="1" x14ac:dyDescent="0.25">
      <c r="A56" s="156" t="str">
        <f>Inventory!B48</f>
        <v>GHOSCG103805PU</v>
      </c>
      <c r="B56" s="156" t="str">
        <f>Inventory!C48</f>
        <v>LP PURPLE LENTICULAR</v>
      </c>
      <c r="C56" s="168"/>
      <c r="D56" s="187">
        <v>1</v>
      </c>
      <c r="E56" s="158">
        <f>E12/D56*C56</f>
        <v>0</v>
      </c>
      <c r="F56" s="158">
        <f>F12/D56*C56</f>
        <v>0</v>
      </c>
      <c r="G56" s="158">
        <f>G12/D56*C56</f>
        <v>0</v>
      </c>
      <c r="H56" s="158">
        <f>H12/D56*C56</f>
        <v>0</v>
      </c>
      <c r="I56" s="159">
        <v>812</v>
      </c>
      <c r="J56" s="160">
        <v>0</v>
      </c>
      <c r="K56" s="161">
        <v>0</v>
      </c>
      <c r="L56" s="177">
        <v>0</v>
      </c>
      <c r="M56" s="194">
        <v>0</v>
      </c>
      <c r="N56" s="162">
        <v>0</v>
      </c>
      <c r="O56" s="163">
        <v>0</v>
      </c>
      <c r="P56" s="164">
        <f t="shared" si="9"/>
        <v>812</v>
      </c>
      <c r="Q56" s="164">
        <f t="shared" si="5"/>
        <v>812</v>
      </c>
      <c r="R56" s="164">
        <f t="shared" si="6"/>
        <v>812</v>
      </c>
      <c r="S56" s="164">
        <f t="shared" si="7"/>
        <v>812</v>
      </c>
      <c r="T56" s="165"/>
      <c r="U56" s="442" t="str">
        <f>Inventory!D48</f>
        <v>CONCORD</v>
      </c>
      <c r="V56" s="171"/>
      <c r="W56" s="171"/>
      <c r="X56" s="171"/>
      <c r="Y56" s="171"/>
      <c r="Z56" s="171"/>
      <c r="AA56" s="171"/>
      <c r="AB56" s="167">
        <f t="shared" si="8"/>
        <v>0</v>
      </c>
      <c r="AC56" s="166"/>
      <c r="AD56" s="190"/>
      <c r="AE56" s="190"/>
      <c r="AF56" s="127"/>
    </row>
    <row r="57" spans="1:32" ht="20.25" customHeight="1" x14ac:dyDescent="0.25">
      <c r="A57" s="156" t="str">
        <f>Inventory!B49</f>
        <v>GHOSCG103844BK</v>
      </c>
      <c r="B57" s="156" t="str">
        <f>Inventory!C49</f>
        <v xml:space="preserve">CASSETTE </v>
      </c>
      <c r="C57" s="168"/>
      <c r="D57" s="187">
        <v>1</v>
      </c>
      <c r="E57" s="158">
        <f>E12/D57*C57</f>
        <v>0</v>
      </c>
      <c r="F57" s="158">
        <f>F12/D57*C57</f>
        <v>0</v>
      </c>
      <c r="G57" s="158">
        <f>G12/D57*C57</f>
        <v>0</v>
      </c>
      <c r="H57" s="158">
        <f>H12/D57*C57</f>
        <v>0</v>
      </c>
      <c r="I57" s="159">
        <v>0</v>
      </c>
      <c r="J57" s="160">
        <v>0</v>
      </c>
      <c r="K57" s="161">
        <v>0</v>
      </c>
      <c r="L57" s="177">
        <v>0</v>
      </c>
      <c r="M57" s="194">
        <v>0</v>
      </c>
      <c r="N57" s="162">
        <v>0</v>
      </c>
      <c r="O57" s="163">
        <v>0</v>
      </c>
      <c r="P57" s="164">
        <f t="shared" si="9"/>
        <v>0</v>
      </c>
      <c r="Q57" s="164">
        <f t="shared" si="5"/>
        <v>0</v>
      </c>
      <c r="R57" s="164">
        <f t="shared" si="6"/>
        <v>0</v>
      </c>
      <c r="S57" s="164">
        <f t="shared" si="7"/>
        <v>0</v>
      </c>
      <c r="T57" s="165"/>
      <c r="U57" s="442" t="str">
        <f>Inventory!D49</f>
        <v>CONCORD</v>
      </c>
      <c r="V57" s="171"/>
      <c r="W57" s="171"/>
      <c r="X57" s="171"/>
      <c r="Y57" s="171"/>
      <c r="Z57" s="171"/>
      <c r="AA57" s="171"/>
      <c r="AB57" s="167">
        <f t="shared" si="8"/>
        <v>0</v>
      </c>
      <c r="AC57" s="166"/>
      <c r="AD57" s="190"/>
      <c r="AE57" s="190"/>
      <c r="AF57" s="127"/>
    </row>
    <row r="58" spans="1:32" ht="20.25" customHeight="1" x14ac:dyDescent="0.25">
      <c r="A58" s="156">
        <f>Inventory!B50</f>
        <v>0</v>
      </c>
      <c r="B58" s="156">
        <f>Inventory!C50</f>
        <v>0</v>
      </c>
      <c r="C58" s="168"/>
      <c r="D58" s="187">
        <v>1</v>
      </c>
      <c r="E58" s="158">
        <f>E12/D58*C58</f>
        <v>0</v>
      </c>
      <c r="F58" s="158">
        <f>F12/D58*C58</f>
        <v>0</v>
      </c>
      <c r="G58" s="158">
        <f>G12/D58*C58</f>
        <v>0</v>
      </c>
      <c r="H58" s="158">
        <f>H12/D58*C58</f>
        <v>0</v>
      </c>
      <c r="I58" s="159">
        <v>0</v>
      </c>
      <c r="J58" s="160">
        <v>0</v>
      </c>
      <c r="K58" s="161">
        <v>0</v>
      </c>
      <c r="L58" s="177">
        <v>0</v>
      </c>
      <c r="M58" s="194">
        <v>0</v>
      </c>
      <c r="N58" s="162">
        <v>0</v>
      </c>
      <c r="O58" s="163">
        <v>0</v>
      </c>
      <c r="P58" s="164">
        <f t="shared" si="9"/>
        <v>0</v>
      </c>
      <c r="Q58" s="164">
        <f t="shared" si="5"/>
        <v>0</v>
      </c>
      <c r="R58" s="164">
        <f t="shared" si="6"/>
        <v>0</v>
      </c>
      <c r="S58" s="164">
        <f t="shared" si="7"/>
        <v>0</v>
      </c>
      <c r="T58" s="165"/>
      <c r="U58" s="442">
        <f>Inventory!D50</f>
        <v>0</v>
      </c>
      <c r="V58" s="171"/>
      <c r="W58" s="171"/>
      <c r="X58" s="171"/>
      <c r="Y58" s="171"/>
      <c r="Z58" s="171"/>
      <c r="AA58" s="171"/>
      <c r="AB58" s="167">
        <f t="shared" si="8"/>
        <v>0</v>
      </c>
      <c r="AC58" s="166"/>
      <c r="AD58" s="190"/>
      <c r="AE58" s="190"/>
      <c r="AF58" s="127"/>
    </row>
    <row r="59" spans="1:32" ht="20.25" customHeight="1" x14ac:dyDescent="0.25">
      <c r="A59" s="156">
        <f>Inventory!B51</f>
        <v>0</v>
      </c>
      <c r="B59" s="156">
        <f>Inventory!C51</f>
        <v>0</v>
      </c>
      <c r="C59" s="168"/>
      <c r="D59" s="187">
        <v>1</v>
      </c>
      <c r="E59" s="158">
        <f t="shared" ref="E59" si="10">E23/D59*C59</f>
        <v>0</v>
      </c>
      <c r="F59" s="158">
        <f>F12/D59*C59</f>
        <v>0</v>
      </c>
      <c r="G59" s="158">
        <f>G12/D59*C59</f>
        <v>0</v>
      </c>
      <c r="H59" s="158">
        <f>H12/D59*C59</f>
        <v>0</v>
      </c>
      <c r="I59" s="159">
        <v>0</v>
      </c>
      <c r="J59" s="160">
        <v>0</v>
      </c>
      <c r="K59" s="161">
        <v>0</v>
      </c>
      <c r="L59" s="177">
        <v>0</v>
      </c>
      <c r="M59" s="194">
        <v>0</v>
      </c>
      <c r="N59" s="162">
        <v>0</v>
      </c>
      <c r="O59" s="163">
        <v>0</v>
      </c>
      <c r="P59" s="164">
        <f t="shared" si="9"/>
        <v>0</v>
      </c>
      <c r="Q59" s="164">
        <f t="shared" si="5"/>
        <v>0</v>
      </c>
      <c r="R59" s="164">
        <f t="shared" si="6"/>
        <v>0</v>
      </c>
      <c r="S59" s="164">
        <f t="shared" si="7"/>
        <v>0</v>
      </c>
      <c r="T59" s="165"/>
      <c r="U59" s="442">
        <f>Inventory!D51</f>
        <v>0</v>
      </c>
      <c r="V59" s="171"/>
      <c r="W59" s="171"/>
      <c r="X59" s="171"/>
      <c r="Y59" s="171"/>
      <c r="Z59" s="171"/>
      <c r="AA59" s="171"/>
      <c r="AB59" s="167">
        <f t="shared" si="8"/>
        <v>0</v>
      </c>
      <c r="AC59" s="166"/>
      <c r="AD59" s="190"/>
      <c r="AE59" s="190"/>
      <c r="AF59" s="127"/>
    </row>
    <row r="60" spans="1:32" ht="23.25" customHeight="1" x14ac:dyDescent="0.2">
      <c r="C60" s="180">
        <f>SUM(C15:C52)</f>
        <v>0.98000000000000009</v>
      </c>
    </row>
  </sheetData>
  <printOptions verticalCentered="1"/>
  <pageMargins left="0.19685039370078741" right="0.23622047244094491" top="0.39370078740157483" bottom="0.31496062992125984" header="0.23622047244094491" footer="0.39370078740157483"/>
  <pageSetup paperSize="9" scale="59" orientation="landscape" r:id="rId1"/>
  <headerFooter alignWithMargins="0">
    <oddFooter xml:space="preserve">&amp;C
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D97EF-CEA6-4BC1-9819-9A8869DFA97E}">
  <sheetPr>
    <tabColor rgb="FF7030A0"/>
    <pageSetUpPr fitToPage="1"/>
  </sheetPr>
  <dimension ref="A1:AS60"/>
  <sheetViews>
    <sheetView showOutlineSymbols="0" zoomScale="70" zoomScaleNormal="70" workbookViewId="0">
      <pane xSplit="3" ySplit="14" topLeftCell="T17" activePane="bottomRight" state="frozen"/>
      <selection pane="topRight" activeCell="D1" sqref="D1"/>
      <selection pane="bottomLeft" activeCell="A15" sqref="A15"/>
      <selection pane="bottomRight" activeCell="Y20" sqref="Y20"/>
    </sheetView>
  </sheetViews>
  <sheetFormatPr defaultColWidth="9.42578125" defaultRowHeight="15" x14ac:dyDescent="0.2"/>
  <cols>
    <col min="1" max="1" width="25.42578125" style="83" customWidth="1"/>
    <col min="2" max="2" width="58.42578125" style="83" customWidth="1"/>
    <col min="3" max="3" width="26.5703125" style="83" hidden="1" customWidth="1"/>
    <col min="4" max="4" width="18.5703125" style="173" customWidth="1"/>
    <col min="5" max="5" width="16.42578125" style="173" customWidth="1"/>
    <col min="6" max="6" width="17.5703125" style="173" customWidth="1"/>
    <col min="7" max="8" width="16.42578125" style="173" customWidth="1"/>
    <col min="9" max="10" width="18.42578125" style="173" customWidth="1"/>
    <col min="11" max="11" width="19.28515625" style="83" customWidth="1"/>
    <col min="12" max="12" width="18.7109375" style="83" customWidth="1"/>
    <col min="13" max="13" width="19.5703125" style="83" customWidth="1"/>
    <col min="14" max="14" width="23.85546875" style="83" customWidth="1"/>
    <col min="15" max="15" width="19.42578125" style="83" customWidth="1"/>
    <col min="16" max="16" width="15" style="83" customWidth="1"/>
    <col min="17" max="17" width="11.42578125" style="83" customWidth="1"/>
    <col min="18" max="18" width="13.42578125" style="83" customWidth="1"/>
    <col min="19" max="19" width="15.5703125" style="83" customWidth="1"/>
    <col min="20" max="20" width="36.5703125" style="83" customWidth="1"/>
    <col min="21" max="21" width="34.5703125" style="83" customWidth="1"/>
    <col min="22" max="27" width="10" style="83" customWidth="1"/>
    <col min="28" max="28" width="12.42578125" style="83" customWidth="1"/>
    <col min="29" max="29" width="17.28515625" style="83" customWidth="1"/>
    <col min="30" max="31" width="17.42578125" style="189" customWidth="1"/>
    <col min="32" max="32" width="15.42578125" style="83" customWidth="1"/>
    <col min="33" max="33" width="16.42578125" style="83" customWidth="1"/>
    <col min="34" max="34" width="25.42578125" style="83" customWidth="1"/>
    <col min="35" max="35" width="8.42578125" style="83" customWidth="1"/>
    <col min="36" max="36" width="44" style="83" customWidth="1"/>
    <col min="37" max="37" width="15.5703125" style="83" customWidth="1"/>
    <col min="38" max="38" width="12.85546875" style="83" customWidth="1"/>
    <col min="39" max="39" width="12" style="83" customWidth="1"/>
    <col min="40" max="40" width="9.42578125" style="83"/>
    <col min="41" max="41" width="11.42578125" style="83" customWidth="1"/>
    <col min="42" max="42" width="22.42578125" style="83" customWidth="1"/>
    <col min="43" max="43" width="15.7109375" style="456" customWidth="1"/>
    <col min="44" max="44" width="17.85546875" style="456" customWidth="1"/>
    <col min="45" max="45" width="19" style="456" customWidth="1"/>
    <col min="46" max="16384" width="9.42578125" style="83"/>
  </cols>
  <sheetData>
    <row r="1" spans="1:45" ht="15.75" thickBot="1" x14ac:dyDescent="0.25"/>
    <row r="2" spans="1:45" ht="23.25" customHeight="1" thickBot="1" x14ac:dyDescent="0.3">
      <c r="F2" s="457" t="s">
        <v>92</v>
      </c>
      <c r="G2" s="457" t="s">
        <v>93</v>
      </c>
      <c r="H2" s="457" t="s">
        <v>94</v>
      </c>
      <c r="I2" s="457" t="s">
        <v>95</v>
      </c>
      <c r="J2" s="457" t="s">
        <v>96</v>
      </c>
      <c r="K2" s="458" t="s">
        <v>97</v>
      </c>
      <c r="L2" s="458" t="s">
        <v>98</v>
      </c>
      <c r="M2" s="456"/>
      <c r="N2" s="205" t="s">
        <v>122</v>
      </c>
      <c r="O2" s="206" t="s">
        <v>124</v>
      </c>
      <c r="P2" s="207" t="s">
        <v>98</v>
      </c>
      <c r="Q2" s="206" t="s">
        <v>116</v>
      </c>
      <c r="R2" s="207" t="s">
        <v>123</v>
      </c>
      <c r="S2" s="206" t="s">
        <v>125</v>
      </c>
      <c r="T2" s="207" t="s">
        <v>126</v>
      </c>
      <c r="U2" s="208" t="s">
        <v>124</v>
      </c>
      <c r="X2" s="225" t="s">
        <v>293</v>
      </c>
      <c r="Y2" s="393" t="s">
        <v>294</v>
      </c>
      <c r="Z2" s="393" t="s">
        <v>295</v>
      </c>
      <c r="AA2" s="393" t="s">
        <v>296</v>
      </c>
      <c r="AB2" s="393" t="s">
        <v>452</v>
      </c>
      <c r="AC2" s="225" t="s">
        <v>554</v>
      </c>
    </row>
    <row r="3" spans="1:45" ht="23.25" customHeight="1" x14ac:dyDescent="0.25">
      <c r="F3" s="459"/>
      <c r="G3" s="459"/>
      <c r="H3" s="459"/>
      <c r="I3" s="459"/>
      <c r="J3" s="459"/>
      <c r="K3" s="460"/>
      <c r="L3" s="460">
        <f>SUM(F3:K3)</f>
        <v>0</v>
      </c>
      <c r="M3" s="456"/>
      <c r="N3" s="209">
        <v>584</v>
      </c>
      <c r="O3" s="152">
        <v>300</v>
      </c>
      <c r="P3" s="210">
        <f>N3+O3</f>
        <v>884</v>
      </c>
      <c r="Q3" s="211" t="s">
        <v>92</v>
      </c>
      <c r="R3" s="212">
        <v>0.14000000000000001</v>
      </c>
      <c r="S3" s="213">
        <f>P3*R3</f>
        <v>123.76</v>
      </c>
      <c r="T3" s="210">
        <v>108</v>
      </c>
      <c r="U3" s="214">
        <f>S3-T3</f>
        <v>15.760000000000005</v>
      </c>
      <c r="X3" s="212">
        <v>0.09</v>
      </c>
      <c r="Y3" s="212">
        <v>0.25</v>
      </c>
      <c r="Z3" s="212">
        <v>0.04</v>
      </c>
      <c r="AA3" s="212">
        <v>0.08</v>
      </c>
      <c r="AB3" s="212">
        <v>0.2</v>
      </c>
      <c r="AC3" s="212">
        <v>0.1</v>
      </c>
    </row>
    <row r="4" spans="1:45" ht="23.25" customHeight="1" x14ac:dyDescent="0.25">
      <c r="F4" s="459"/>
      <c r="G4" s="459"/>
      <c r="H4" s="459"/>
      <c r="I4" s="459"/>
      <c r="J4" s="459"/>
      <c r="K4" s="460"/>
      <c r="L4" s="460">
        <f t="shared" ref="L4:L8" si="0">SUM(F4:K4)</f>
        <v>0</v>
      </c>
      <c r="M4" s="456"/>
      <c r="N4" s="226"/>
      <c r="O4" s="225"/>
      <c r="P4" s="210">
        <f>P3</f>
        <v>884</v>
      </c>
      <c r="Q4" s="211" t="s">
        <v>93</v>
      </c>
      <c r="R4" s="212">
        <v>0.2</v>
      </c>
      <c r="S4" s="213">
        <f t="shared" ref="S4:S8" si="1">P4*R4</f>
        <v>176.8</v>
      </c>
      <c r="T4" s="210">
        <v>202</v>
      </c>
      <c r="U4" s="214">
        <f t="shared" ref="U4:U8" si="2">S4-T4</f>
        <v>-25.199999999999989</v>
      </c>
      <c r="X4" s="212">
        <v>0.21</v>
      </c>
      <c r="Y4" s="212">
        <v>0.32</v>
      </c>
      <c r="Z4" s="212">
        <v>0.17</v>
      </c>
      <c r="AA4" s="212">
        <v>0.18</v>
      </c>
      <c r="AB4" s="212">
        <v>0.27</v>
      </c>
      <c r="AC4" s="212">
        <v>0.2</v>
      </c>
    </row>
    <row r="5" spans="1:45" ht="21" customHeight="1" x14ac:dyDescent="0.25">
      <c r="A5" s="117"/>
      <c r="B5" s="118"/>
      <c r="C5" s="119"/>
      <c r="D5" s="119"/>
      <c r="E5" s="118"/>
      <c r="F5" s="461"/>
      <c r="G5" s="461"/>
      <c r="H5" s="461"/>
      <c r="I5" s="461"/>
      <c r="J5" s="461"/>
      <c r="K5" s="461"/>
      <c r="L5" s="460">
        <f t="shared" si="0"/>
        <v>0</v>
      </c>
      <c r="M5" s="119"/>
      <c r="N5" s="223"/>
      <c r="O5" s="224"/>
      <c r="P5" s="210">
        <f>P3</f>
        <v>884</v>
      </c>
      <c r="Q5" s="211" t="s">
        <v>94</v>
      </c>
      <c r="R5" s="212">
        <v>0.27</v>
      </c>
      <c r="S5" s="213">
        <f t="shared" si="1"/>
        <v>238.68</v>
      </c>
      <c r="T5" s="210">
        <v>177</v>
      </c>
      <c r="U5" s="214">
        <f t="shared" si="2"/>
        <v>61.680000000000007</v>
      </c>
      <c r="V5" s="119"/>
      <c r="W5" s="119"/>
      <c r="X5" s="212">
        <v>0.28999999999999998</v>
      </c>
      <c r="Y5" s="212">
        <v>0.24</v>
      </c>
      <c r="Z5" s="212">
        <v>0.24</v>
      </c>
      <c r="AA5" s="212">
        <v>0.27</v>
      </c>
      <c r="AB5" s="212">
        <v>0.21</v>
      </c>
      <c r="AC5" s="212">
        <v>0.3</v>
      </c>
      <c r="AD5" s="186"/>
      <c r="AE5" s="186"/>
      <c r="AF5" s="119"/>
      <c r="AG5" s="120" t="s">
        <v>72</v>
      </c>
      <c r="AH5" s="121" t="s">
        <v>73</v>
      </c>
      <c r="AI5" s="121" t="s">
        <v>74</v>
      </c>
      <c r="AJ5" s="121" t="s">
        <v>75</v>
      </c>
      <c r="AK5" s="122" t="s">
        <v>76</v>
      </c>
      <c r="AL5" s="122" t="s">
        <v>77</v>
      </c>
      <c r="AM5" s="122" t="s">
        <v>78</v>
      </c>
      <c r="AN5" s="118"/>
      <c r="AO5" s="122" t="s">
        <v>79</v>
      </c>
      <c r="AP5" s="122" t="s">
        <v>62</v>
      </c>
      <c r="AQ5" s="393" t="s">
        <v>379</v>
      </c>
      <c r="AR5" s="393" t="s">
        <v>380</v>
      </c>
      <c r="AS5" s="393" t="s">
        <v>381</v>
      </c>
    </row>
    <row r="6" spans="1:45" ht="21" customHeight="1" x14ac:dyDescent="0.25">
      <c r="A6" s="117"/>
      <c r="B6" s="123" t="s">
        <v>80</v>
      </c>
      <c r="C6" s="181">
        <v>45875</v>
      </c>
      <c r="D6" s="119"/>
      <c r="E6" s="118"/>
      <c r="F6" s="461"/>
      <c r="G6" s="461"/>
      <c r="H6" s="461"/>
      <c r="I6" s="461"/>
      <c r="J6" s="461"/>
      <c r="K6" s="461"/>
      <c r="L6" s="460">
        <f t="shared" si="0"/>
        <v>0</v>
      </c>
      <c r="M6" s="119"/>
      <c r="N6" s="215"/>
      <c r="O6" s="119"/>
      <c r="P6" s="210">
        <f>P3</f>
        <v>884</v>
      </c>
      <c r="Q6" s="211" t="s">
        <v>95</v>
      </c>
      <c r="R6" s="212">
        <v>0.22</v>
      </c>
      <c r="S6" s="213">
        <f t="shared" si="1"/>
        <v>194.48</v>
      </c>
      <c r="T6" s="210">
        <v>54</v>
      </c>
      <c r="U6" s="214">
        <f t="shared" si="2"/>
        <v>140.47999999999999</v>
      </c>
      <c r="V6" s="119"/>
      <c r="W6" s="119"/>
      <c r="X6" s="212">
        <v>0.23</v>
      </c>
      <c r="Y6" s="212">
        <v>0.19</v>
      </c>
      <c r="Z6" s="212">
        <v>0.26</v>
      </c>
      <c r="AA6" s="212">
        <v>0.23</v>
      </c>
      <c r="AB6" s="212">
        <v>0.2</v>
      </c>
      <c r="AC6" s="212">
        <v>0.2</v>
      </c>
      <c r="AD6" s="186"/>
      <c r="AE6" s="186"/>
      <c r="AF6" s="119"/>
      <c r="AG6" s="196">
        <f>'Tour Dates'!A4</f>
        <v>45847</v>
      </c>
      <c r="AH6" s="156" t="str">
        <f>'Tour Dates'!B4</f>
        <v>Baltimore</v>
      </c>
      <c r="AI6" s="156" t="str">
        <f>'Tour Dates'!C4</f>
        <v>MD</v>
      </c>
      <c r="AJ6" s="156" t="str">
        <f>'Tour Dates'!D4</f>
        <v>CFG Bank Arena</v>
      </c>
      <c r="AK6" s="125"/>
      <c r="AL6" s="125"/>
      <c r="AM6" s="125"/>
      <c r="AN6" s="118"/>
      <c r="AO6" s="178">
        <v>30</v>
      </c>
      <c r="AP6" s="178">
        <f t="shared" ref="AP6:AP32" si="3">AM6*AO6</f>
        <v>0</v>
      </c>
    </row>
    <row r="7" spans="1:45" ht="21" customHeight="1" x14ac:dyDescent="0.25">
      <c r="A7" s="117"/>
      <c r="B7" s="123" t="s">
        <v>81</v>
      </c>
      <c r="C7" s="182" t="str">
        <f>Inventory!C3</f>
        <v>GHOST</v>
      </c>
      <c r="D7" s="119"/>
      <c r="E7" s="118"/>
      <c r="F7" s="461"/>
      <c r="G7" s="461"/>
      <c r="H7" s="461"/>
      <c r="I7" s="461"/>
      <c r="J7" s="461"/>
      <c r="K7" s="461"/>
      <c r="L7" s="460">
        <f t="shared" si="0"/>
        <v>0</v>
      </c>
      <c r="M7" s="119"/>
      <c r="N7" s="215"/>
      <c r="O7" s="119"/>
      <c r="P7" s="210">
        <f>P5</f>
        <v>884</v>
      </c>
      <c r="Q7" s="211" t="s">
        <v>96</v>
      </c>
      <c r="R7" s="212">
        <v>0.14000000000000001</v>
      </c>
      <c r="S7" s="213">
        <f t="shared" si="1"/>
        <v>123.76</v>
      </c>
      <c r="T7" s="210">
        <v>24</v>
      </c>
      <c r="U7" s="214">
        <f t="shared" si="2"/>
        <v>99.76</v>
      </c>
      <c r="V7" s="119"/>
      <c r="W7" s="119"/>
      <c r="X7" s="212">
        <v>0.12</v>
      </c>
      <c r="Y7" s="212">
        <v>0</v>
      </c>
      <c r="Z7" s="212">
        <v>0.18</v>
      </c>
      <c r="AA7" s="212">
        <v>0.15</v>
      </c>
      <c r="AB7" s="212">
        <v>0.12</v>
      </c>
      <c r="AC7" s="212">
        <v>0.15</v>
      </c>
      <c r="AD7" s="186"/>
      <c r="AE7" s="186"/>
      <c r="AF7" s="119"/>
      <c r="AG7" s="196">
        <f>'Tour Dates'!A5</f>
        <v>45849</v>
      </c>
      <c r="AH7" s="156" t="str">
        <f>'Tour Dates'!B5</f>
        <v>Atlanta</v>
      </c>
      <c r="AI7" s="156" t="str">
        <f>'Tour Dates'!C5</f>
        <v>GA</v>
      </c>
      <c r="AJ7" s="156" t="str">
        <f>'Tour Dates'!D5</f>
        <v>State Farm Arena</v>
      </c>
      <c r="AK7" s="125"/>
      <c r="AL7" s="125"/>
      <c r="AM7" s="125"/>
      <c r="AN7" s="118"/>
      <c r="AO7" s="178">
        <v>35</v>
      </c>
      <c r="AP7" s="178">
        <f t="shared" si="3"/>
        <v>0</v>
      </c>
    </row>
    <row r="8" spans="1:45" ht="21" customHeight="1" thickBot="1" x14ac:dyDescent="0.3">
      <c r="A8" s="117"/>
      <c r="B8" s="123" t="s">
        <v>106</v>
      </c>
      <c r="C8" s="183" t="s">
        <v>107</v>
      </c>
      <c r="D8" s="119"/>
      <c r="E8" s="118"/>
      <c r="F8" s="461"/>
      <c r="G8" s="461"/>
      <c r="H8" s="461"/>
      <c r="I8" s="461"/>
      <c r="J8" s="461"/>
      <c r="K8" s="461"/>
      <c r="L8" s="460">
        <f t="shared" si="0"/>
        <v>0</v>
      </c>
      <c r="M8" s="119"/>
      <c r="N8" s="215"/>
      <c r="O8" s="119"/>
      <c r="P8" s="210">
        <f>P5</f>
        <v>884</v>
      </c>
      <c r="Q8" s="211" t="s">
        <v>97</v>
      </c>
      <c r="R8" s="212">
        <v>0.03</v>
      </c>
      <c r="S8" s="213">
        <f t="shared" si="1"/>
        <v>26.52</v>
      </c>
      <c r="T8" s="210">
        <v>0</v>
      </c>
      <c r="U8" s="214">
        <f t="shared" si="2"/>
        <v>26.52</v>
      </c>
      <c r="V8" s="119"/>
      <c r="W8" s="119"/>
      <c r="X8" s="212">
        <v>0.06</v>
      </c>
      <c r="Y8" s="212">
        <v>0</v>
      </c>
      <c r="Z8" s="212">
        <v>0.09</v>
      </c>
      <c r="AA8" s="212">
        <v>0.09</v>
      </c>
      <c r="AB8" s="212">
        <v>0</v>
      </c>
      <c r="AC8" s="212">
        <v>0.05</v>
      </c>
      <c r="AD8" s="186"/>
      <c r="AE8" s="186"/>
      <c r="AF8" s="119"/>
      <c r="AG8" s="196">
        <f>'Tour Dates'!A6</f>
        <v>45850</v>
      </c>
      <c r="AH8" s="156" t="str">
        <f>'Tour Dates'!B6</f>
        <v>Tampa</v>
      </c>
      <c r="AI8" s="156" t="str">
        <f>'Tour Dates'!C6</f>
        <v>FL</v>
      </c>
      <c r="AJ8" s="156" t="str">
        <f>'Tour Dates'!D6</f>
        <v>Amalie Arena</v>
      </c>
      <c r="AK8" s="125"/>
      <c r="AL8" s="125"/>
      <c r="AM8" s="125"/>
      <c r="AN8" s="118"/>
      <c r="AO8" s="178">
        <v>35</v>
      </c>
      <c r="AP8" s="178">
        <f t="shared" si="3"/>
        <v>0</v>
      </c>
    </row>
    <row r="9" spans="1:45" ht="21" customHeight="1" thickBot="1" x14ac:dyDescent="0.3">
      <c r="A9" s="117"/>
      <c r="B9" s="123" t="s">
        <v>83</v>
      </c>
      <c r="C9" s="184">
        <v>7</v>
      </c>
      <c r="D9" s="119"/>
      <c r="E9" s="118"/>
      <c r="F9" s="461"/>
      <c r="G9" s="461"/>
      <c r="H9" s="461"/>
      <c r="I9" s="461"/>
      <c r="J9" s="461"/>
      <c r="K9" s="461"/>
      <c r="L9" s="461"/>
      <c r="M9" s="119"/>
      <c r="N9" s="216"/>
      <c r="O9" s="217"/>
      <c r="P9" s="218"/>
      <c r="Q9" s="218"/>
      <c r="R9" s="201">
        <f>SUM(R3:R8)</f>
        <v>1</v>
      </c>
      <c r="S9" s="218"/>
      <c r="T9" s="203">
        <f>SUM(T3:T8)</f>
        <v>565</v>
      </c>
      <c r="U9" s="202">
        <f>SUM(U3:U8)</f>
        <v>319</v>
      </c>
      <c r="V9" s="119"/>
      <c r="W9" s="119"/>
      <c r="X9" s="212">
        <v>0</v>
      </c>
      <c r="Y9" s="212">
        <v>0</v>
      </c>
      <c r="Z9" s="212">
        <v>0.02</v>
      </c>
      <c r="AA9" s="212">
        <v>0</v>
      </c>
      <c r="AB9" s="212">
        <v>0</v>
      </c>
      <c r="AC9" s="212">
        <v>0</v>
      </c>
      <c r="AD9" s="186"/>
      <c r="AE9" s="186"/>
      <c r="AF9" s="119"/>
      <c r="AG9" s="196">
        <f>'Tour Dates'!A7</f>
        <v>45851</v>
      </c>
      <c r="AH9" s="156" t="str">
        <f>'Tour Dates'!B7</f>
        <v>Miami</v>
      </c>
      <c r="AI9" s="156" t="str">
        <f>'Tour Dates'!C7</f>
        <v>FL</v>
      </c>
      <c r="AJ9" s="156" t="str">
        <f>'Tour Dates'!D7</f>
        <v>Kaseya Center</v>
      </c>
      <c r="AK9" s="125"/>
      <c r="AL9" s="125"/>
      <c r="AM9" s="125"/>
      <c r="AN9" s="118"/>
      <c r="AO9" s="178">
        <v>30</v>
      </c>
      <c r="AP9" s="178">
        <f t="shared" si="3"/>
        <v>0</v>
      </c>
    </row>
    <row r="10" spans="1:45" ht="21" customHeight="1" thickBot="1" x14ac:dyDescent="0.3">
      <c r="A10" s="117"/>
      <c r="B10" s="123" t="s">
        <v>84</v>
      </c>
      <c r="C10" s="185">
        <f>AM33</f>
        <v>55763</v>
      </c>
      <c r="D10" s="119"/>
      <c r="E10" s="118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8"/>
      <c r="Q10" s="118"/>
      <c r="R10" s="118"/>
      <c r="S10" s="118"/>
      <c r="T10" s="118"/>
      <c r="U10" s="119"/>
      <c r="V10" s="119"/>
      <c r="W10" s="119"/>
      <c r="X10" s="201">
        <f t="shared" ref="X10:AA10" si="4">SUM(X3:X9)</f>
        <v>1</v>
      </c>
      <c r="Y10" s="201">
        <f t="shared" si="4"/>
        <v>1</v>
      </c>
      <c r="Z10" s="201">
        <f t="shared" si="4"/>
        <v>0.99999999999999989</v>
      </c>
      <c r="AA10" s="201">
        <f t="shared" si="4"/>
        <v>1</v>
      </c>
      <c r="AB10" s="201">
        <f>SUM(AB3:AB9)</f>
        <v>1</v>
      </c>
      <c r="AC10" s="201">
        <f>SUM(AC3:AC9)</f>
        <v>1</v>
      </c>
      <c r="AD10" s="186"/>
      <c r="AE10" s="186"/>
      <c r="AF10" s="119"/>
      <c r="AG10" s="196">
        <f>'Tour Dates'!A8</f>
        <v>45853</v>
      </c>
      <c r="AH10" s="156" t="str">
        <f>'Tour Dates'!B8</f>
        <v>Raleigh</v>
      </c>
      <c r="AI10" s="156" t="str">
        <f>'Tour Dates'!C8</f>
        <v>NC</v>
      </c>
      <c r="AJ10" s="156" t="str">
        <f>'Tour Dates'!D8</f>
        <v>Lenovo Center</v>
      </c>
      <c r="AK10" s="125"/>
      <c r="AL10" s="125"/>
      <c r="AM10" s="125"/>
      <c r="AN10" s="118"/>
      <c r="AO10" s="178">
        <v>35</v>
      </c>
      <c r="AP10" s="178">
        <f t="shared" si="3"/>
        <v>0</v>
      </c>
    </row>
    <row r="11" spans="1:45" ht="21" customHeight="1" x14ac:dyDescent="0.25">
      <c r="A11" s="117"/>
      <c r="B11" s="118"/>
      <c r="C11" s="119"/>
      <c r="D11" s="119"/>
      <c r="E11" s="118"/>
      <c r="F11" s="118"/>
      <c r="G11" s="118"/>
      <c r="H11" s="118"/>
      <c r="I11" s="119"/>
      <c r="J11" s="119"/>
      <c r="K11" s="119"/>
      <c r="L11" s="119"/>
      <c r="M11" s="119"/>
      <c r="N11" s="119"/>
      <c r="O11" s="119"/>
      <c r="P11" s="118"/>
      <c r="Q11" s="118"/>
      <c r="R11" s="118"/>
      <c r="S11" s="118" t="s">
        <v>82</v>
      </c>
      <c r="T11" s="118"/>
      <c r="U11" s="119"/>
      <c r="V11" s="200"/>
      <c r="W11" s="200"/>
      <c r="X11" s="200"/>
      <c r="Y11" s="200"/>
      <c r="Z11" s="200"/>
      <c r="AA11" s="200"/>
      <c r="AB11" s="204"/>
      <c r="AC11" s="127"/>
      <c r="AD11" s="187"/>
      <c r="AE11" s="187"/>
      <c r="AF11" s="127"/>
      <c r="AG11" s="196">
        <f>'Tour Dates'!A9</f>
        <v>45855</v>
      </c>
      <c r="AH11" s="156" t="str">
        <f>'Tour Dates'!B9</f>
        <v>Cleveland</v>
      </c>
      <c r="AI11" s="156" t="str">
        <f>'Tour Dates'!C9</f>
        <v>OH</v>
      </c>
      <c r="AJ11" s="156" t="str">
        <f>'Tour Dates'!D9</f>
        <v>Rocket Mortgage FieldHouse</v>
      </c>
      <c r="AK11" s="125"/>
      <c r="AL11" s="125"/>
      <c r="AM11" s="125"/>
      <c r="AN11" s="118"/>
      <c r="AO11" s="178">
        <v>38</v>
      </c>
      <c r="AP11" s="178">
        <f t="shared" si="3"/>
        <v>0</v>
      </c>
    </row>
    <row r="12" spans="1:45" ht="21" customHeight="1" thickBot="1" x14ac:dyDescent="0.3">
      <c r="A12" s="117"/>
      <c r="B12" s="118"/>
      <c r="C12" s="119"/>
      <c r="D12" s="122" t="s">
        <v>85</v>
      </c>
      <c r="E12" s="128">
        <f>C10*E13</f>
        <v>1951705</v>
      </c>
      <c r="F12" s="128">
        <f>C10*F13</f>
        <v>2063231</v>
      </c>
      <c r="G12" s="128">
        <f>C10*G13</f>
        <v>2174757</v>
      </c>
      <c r="H12" s="128">
        <f>C10*H13</f>
        <v>2230520</v>
      </c>
      <c r="I12" s="129" t="s">
        <v>86</v>
      </c>
      <c r="J12" s="130" t="s">
        <v>87</v>
      </c>
      <c r="K12" s="131" t="s">
        <v>87</v>
      </c>
      <c r="L12" s="174" t="s">
        <v>87</v>
      </c>
      <c r="M12" s="191" t="s">
        <v>87</v>
      </c>
      <c r="N12" s="132" t="s">
        <v>87</v>
      </c>
      <c r="O12" s="133" t="s">
        <v>88</v>
      </c>
      <c r="P12" s="134" t="s">
        <v>89</v>
      </c>
      <c r="Q12" s="118"/>
      <c r="R12" s="118"/>
      <c r="S12" s="118"/>
      <c r="T12" s="135" t="s">
        <v>90</v>
      </c>
      <c r="U12" s="127" t="s">
        <v>91</v>
      </c>
      <c r="V12" s="127" t="s">
        <v>92</v>
      </c>
      <c r="W12" s="127" t="s">
        <v>93</v>
      </c>
      <c r="X12" s="127" t="s">
        <v>94</v>
      </c>
      <c r="Y12" s="127" t="s">
        <v>95</v>
      </c>
      <c r="Z12" s="127" t="s">
        <v>96</v>
      </c>
      <c r="AA12" s="127" t="s">
        <v>97</v>
      </c>
      <c r="AB12" s="136" t="s">
        <v>98</v>
      </c>
      <c r="AC12" s="127" t="s">
        <v>108</v>
      </c>
      <c r="AD12" s="187" t="s">
        <v>109</v>
      </c>
      <c r="AE12" s="187" t="s">
        <v>110</v>
      </c>
      <c r="AF12" s="127"/>
      <c r="AG12" s="196">
        <f>'Tour Dates'!A10</f>
        <v>45856</v>
      </c>
      <c r="AH12" s="156" t="str">
        <f>'Tour Dates'!B10</f>
        <v>Pittsburgh</v>
      </c>
      <c r="AI12" s="156" t="str">
        <f>'Tour Dates'!C10</f>
        <v>PA</v>
      </c>
      <c r="AJ12" s="156" t="str">
        <f>'Tour Dates'!D10</f>
        <v>PPG Paints Arena</v>
      </c>
      <c r="AK12" s="125"/>
      <c r="AL12" s="125"/>
      <c r="AM12" s="125"/>
      <c r="AN12" s="118"/>
      <c r="AO12" s="178">
        <v>38</v>
      </c>
      <c r="AP12" s="178">
        <f t="shared" si="3"/>
        <v>0</v>
      </c>
    </row>
    <row r="13" spans="1:45" ht="21" customHeight="1" thickBot="1" x14ac:dyDescent="0.3">
      <c r="A13" s="117"/>
      <c r="B13" s="118" t="s">
        <v>82</v>
      </c>
      <c r="C13" s="137">
        <f>SUM(C15:C59)</f>
        <v>0.98000000000000009</v>
      </c>
      <c r="D13" s="122" t="s">
        <v>99</v>
      </c>
      <c r="E13" s="138">
        <v>35</v>
      </c>
      <c r="F13" s="138">
        <v>37</v>
      </c>
      <c r="G13" s="138">
        <v>39</v>
      </c>
      <c r="H13" s="138">
        <v>40</v>
      </c>
      <c r="I13" s="139" t="s">
        <v>63</v>
      </c>
      <c r="J13" s="140" t="s">
        <v>569</v>
      </c>
      <c r="K13" s="141" t="s">
        <v>581</v>
      </c>
      <c r="L13" s="175" t="s">
        <v>560</v>
      </c>
      <c r="M13" s="192" t="s">
        <v>583</v>
      </c>
      <c r="N13" s="142" t="s">
        <v>438</v>
      </c>
      <c r="O13" s="143" t="s">
        <v>100</v>
      </c>
      <c r="P13" s="144">
        <f>E13</f>
        <v>35</v>
      </c>
      <c r="Q13" s="144">
        <f>F13</f>
        <v>37</v>
      </c>
      <c r="R13" s="144">
        <f>G13</f>
        <v>39</v>
      </c>
      <c r="S13" s="144">
        <f>H13</f>
        <v>40</v>
      </c>
      <c r="T13" s="145"/>
      <c r="U13" s="127"/>
      <c r="V13" s="127"/>
      <c r="W13" s="127"/>
      <c r="X13" s="127"/>
      <c r="Y13" s="127"/>
      <c r="Z13" s="127"/>
      <c r="AA13" s="127"/>
      <c r="AB13" s="127"/>
      <c r="AC13" s="146"/>
      <c r="AD13" s="188"/>
      <c r="AE13" s="188"/>
      <c r="AF13" s="146"/>
      <c r="AG13" s="196">
        <f>'Tour Dates'!A11</f>
        <v>45857</v>
      </c>
      <c r="AH13" s="156" t="str">
        <f>'Tour Dates'!B11</f>
        <v>Philadelphia</v>
      </c>
      <c r="AI13" s="156" t="str">
        <f>'Tour Dates'!C11</f>
        <v>PA</v>
      </c>
      <c r="AJ13" s="156" t="str">
        <f>'Tour Dates'!D11</f>
        <v>Wells Fargo Center</v>
      </c>
      <c r="AK13" s="125"/>
      <c r="AL13" s="125"/>
      <c r="AM13" s="125"/>
      <c r="AN13" s="118"/>
      <c r="AO13" s="178">
        <v>38</v>
      </c>
      <c r="AP13" s="178">
        <f t="shared" si="3"/>
        <v>0</v>
      </c>
    </row>
    <row r="14" spans="1:45" ht="21" customHeight="1" x14ac:dyDescent="0.25">
      <c r="A14" s="120" t="s">
        <v>101</v>
      </c>
      <c r="B14" s="122" t="s">
        <v>102</v>
      </c>
      <c r="C14" s="122" t="s">
        <v>103</v>
      </c>
      <c r="D14" s="119"/>
      <c r="E14" s="121" t="s">
        <v>82</v>
      </c>
      <c r="F14" s="121" t="s">
        <v>82</v>
      </c>
      <c r="G14" s="121" t="s">
        <v>82</v>
      </c>
      <c r="H14" s="121" t="s">
        <v>82</v>
      </c>
      <c r="I14" s="148"/>
      <c r="J14" s="149"/>
      <c r="K14" s="150"/>
      <c r="L14" s="176"/>
      <c r="M14" s="193"/>
      <c r="N14" s="151"/>
      <c r="O14" s="152"/>
      <c r="P14" s="121"/>
      <c r="Q14" s="121"/>
      <c r="R14" s="121"/>
      <c r="S14" s="121"/>
      <c r="T14" s="153"/>
      <c r="U14" s="127"/>
      <c r="V14" s="127"/>
      <c r="W14" s="127"/>
      <c r="X14" s="127"/>
      <c r="Y14" s="127"/>
      <c r="Z14" s="127"/>
      <c r="AA14" s="127"/>
      <c r="AB14" s="136"/>
      <c r="AC14" s="127"/>
      <c r="AD14" s="187"/>
      <c r="AE14" s="187"/>
      <c r="AF14" s="127"/>
      <c r="AG14" s="196">
        <f>'Tour Dates'!A12</f>
        <v>45859</v>
      </c>
      <c r="AH14" s="156" t="str">
        <f>'Tour Dates'!B12</f>
        <v>Boston</v>
      </c>
      <c r="AI14" s="156" t="str">
        <f>'Tour Dates'!C12</f>
        <v>MA</v>
      </c>
      <c r="AJ14" s="156" t="str">
        <f>'Tour Dates'!D12</f>
        <v>TD Garden</v>
      </c>
      <c r="AK14" s="125"/>
      <c r="AL14" s="125"/>
      <c r="AM14" s="125"/>
      <c r="AN14" s="118"/>
      <c r="AO14" s="178">
        <v>35</v>
      </c>
      <c r="AP14" s="178">
        <f t="shared" si="3"/>
        <v>0</v>
      </c>
    </row>
    <row r="15" spans="1:45" ht="23.45" customHeight="1" x14ac:dyDescent="0.25">
      <c r="A15" s="156" t="str">
        <f>Inventory!B7</f>
        <v>GHOSRX203729BK</v>
      </c>
      <c r="B15" s="156" t="str">
        <f>Inventory!C7</f>
        <v>BLACK T SKELETOUR 2025 ITIN</v>
      </c>
      <c r="C15" s="157">
        <v>0.15</v>
      </c>
      <c r="D15" s="187">
        <v>50</v>
      </c>
      <c r="E15" s="158">
        <f>E12/D15*C15</f>
        <v>5855.1149999999998</v>
      </c>
      <c r="F15" s="158">
        <f>F12/D15*C15</f>
        <v>6189.6930000000002</v>
      </c>
      <c r="G15" s="158">
        <f>G12/D15*C15</f>
        <v>6524.2709999999997</v>
      </c>
      <c r="H15" s="158">
        <f>H12/D15*C15</f>
        <v>6691.56</v>
      </c>
      <c r="I15" s="159">
        <v>11307</v>
      </c>
      <c r="J15" s="160">
        <v>0</v>
      </c>
      <c r="K15" s="161">
        <v>0</v>
      </c>
      <c r="L15" s="177">
        <v>0</v>
      </c>
      <c r="M15" s="194">
        <v>0</v>
      </c>
      <c r="N15" s="162">
        <v>0</v>
      </c>
      <c r="O15" s="163">
        <v>0</v>
      </c>
      <c r="P15" s="164">
        <f>I15+J15+K15+L15+M15+N15+O15-E15</f>
        <v>5451.8850000000002</v>
      </c>
      <c r="Q15" s="164">
        <f>I15+J15+K15+L15+M15+N15+O15-F15</f>
        <v>5117.3069999999998</v>
      </c>
      <c r="R15" s="164">
        <f>I15+J15+K15+L15+M15+N15+O15-G15</f>
        <v>4782.7290000000003</v>
      </c>
      <c r="S15" s="164">
        <f>I15+J15+K15+L15+M15+N15+O15-H15</f>
        <v>4615.4399999999996</v>
      </c>
      <c r="T15" s="165" t="s">
        <v>450</v>
      </c>
      <c r="U15" s="442" t="str">
        <f>Inventory!D7</f>
        <v>CULTURE</v>
      </c>
      <c r="V15" s="166"/>
      <c r="W15" s="166"/>
      <c r="X15" s="166"/>
      <c r="Y15" s="166"/>
      <c r="Z15" s="166"/>
      <c r="AA15" s="166"/>
      <c r="AB15" s="167">
        <f>SUM(V15:AA15)</f>
        <v>0</v>
      </c>
      <c r="AC15" s="514"/>
      <c r="AD15" s="190"/>
      <c r="AE15" s="190"/>
      <c r="AF15" s="127"/>
      <c r="AG15" s="196">
        <f>'Tour Dates'!A13</f>
        <v>45860</v>
      </c>
      <c r="AH15" s="156" t="str">
        <f>'Tour Dates'!B13</f>
        <v>New York</v>
      </c>
      <c r="AI15" s="156" t="str">
        <f>'Tour Dates'!C13</f>
        <v>NY</v>
      </c>
      <c r="AJ15" s="156" t="str">
        <f>'Tour Dates'!D13</f>
        <v>Madison Square Garden</v>
      </c>
      <c r="AK15" s="125"/>
      <c r="AL15" s="125"/>
      <c r="AM15" s="125"/>
      <c r="AN15" s="118"/>
      <c r="AO15" s="178">
        <v>35</v>
      </c>
      <c r="AP15" s="178">
        <f t="shared" si="3"/>
        <v>0</v>
      </c>
    </row>
    <row r="16" spans="1:45" ht="23.45" customHeight="1" x14ac:dyDescent="0.25">
      <c r="A16" s="156" t="str">
        <f>Inventory!B8</f>
        <v>GHOSRX203728BK</v>
      </c>
      <c r="B16" s="156" t="str">
        <f>Inventory!C8</f>
        <v>BLACK T SKELETA ALBUM COVER 2025 ITIN</v>
      </c>
      <c r="C16" s="168">
        <v>0.1</v>
      </c>
      <c r="D16" s="187">
        <v>50</v>
      </c>
      <c r="E16" s="158">
        <f>E12/D16*C16</f>
        <v>3903.41</v>
      </c>
      <c r="F16" s="158">
        <f>F12/D16*C16</f>
        <v>4126.4620000000004</v>
      </c>
      <c r="G16" s="158">
        <f>G12/D16*C16</f>
        <v>4349.5140000000001</v>
      </c>
      <c r="H16" s="158">
        <f>H12/D16*C16</f>
        <v>4461.04</v>
      </c>
      <c r="I16" s="159">
        <v>6502</v>
      </c>
      <c r="J16" s="160">
        <v>0</v>
      </c>
      <c r="K16" s="161">
        <v>0</v>
      </c>
      <c r="L16" s="177">
        <v>0</v>
      </c>
      <c r="M16" s="194">
        <v>0</v>
      </c>
      <c r="N16" s="162">
        <v>0</v>
      </c>
      <c r="O16" s="163">
        <v>0</v>
      </c>
      <c r="P16" s="164">
        <f>I16+J16+K16+L16+M16+N16+O16-E16</f>
        <v>2598.59</v>
      </c>
      <c r="Q16" s="164">
        <f t="shared" ref="Q16:Q59" si="5">I16+J16+K16+L16+M16+N16+O16-F16</f>
        <v>2375.5379999999996</v>
      </c>
      <c r="R16" s="164">
        <f t="shared" ref="R16:R59" si="6">I16+J16+K16+L16+M16+N16+O16-G16</f>
        <v>2152.4859999999999</v>
      </c>
      <c r="S16" s="164">
        <f t="shared" ref="S16:S59" si="7">I16+J16+K16+L16+M16+N16+O16-H16</f>
        <v>2040.96</v>
      </c>
      <c r="T16" s="165" t="s">
        <v>450</v>
      </c>
      <c r="U16" s="442" t="str">
        <f>Inventory!D8</f>
        <v>CULTURE</v>
      </c>
      <c r="V16" s="166"/>
      <c r="W16" s="166"/>
      <c r="X16" s="166"/>
      <c r="Y16" s="166"/>
      <c r="Z16" s="166"/>
      <c r="AA16" s="166"/>
      <c r="AB16" s="167">
        <f t="shared" ref="AB16:AB59" si="8">SUM(V16:AA16)</f>
        <v>0</v>
      </c>
      <c r="AC16" s="514"/>
      <c r="AD16" s="190"/>
      <c r="AE16" s="190"/>
      <c r="AF16" s="127"/>
      <c r="AG16" s="196">
        <f>'Tour Dates'!A14</f>
        <v>45862</v>
      </c>
      <c r="AH16" s="156" t="str">
        <f>'Tour Dates'!B14</f>
        <v>Detroit</v>
      </c>
      <c r="AI16" s="156" t="str">
        <f>'Tour Dates'!C14</f>
        <v>MI</v>
      </c>
      <c r="AJ16" s="156" t="str">
        <f>'Tour Dates'!D14</f>
        <v>Little Caesars Arena</v>
      </c>
      <c r="AK16" s="125"/>
      <c r="AL16" s="125"/>
      <c r="AM16" s="125"/>
      <c r="AN16" s="118"/>
      <c r="AO16" s="178">
        <v>35</v>
      </c>
      <c r="AP16" s="178">
        <f t="shared" si="3"/>
        <v>0</v>
      </c>
    </row>
    <row r="17" spans="1:42" ht="23.45" customHeight="1" x14ac:dyDescent="0.25">
      <c r="A17" s="156" t="str">
        <f>Inventory!B9</f>
        <v>GHOSRX203730BK</v>
      </c>
      <c r="B17" s="156" t="str">
        <f>Inventory!C9</f>
        <v>BLACK T WESTERN EMERITUS 2025 ITIN</v>
      </c>
      <c r="C17" s="168">
        <v>0.18</v>
      </c>
      <c r="D17" s="187">
        <v>50</v>
      </c>
      <c r="E17" s="158">
        <f>E12/D17*C17</f>
        <v>7026.1379999999999</v>
      </c>
      <c r="F17" s="158">
        <f>F12/D17*C17</f>
        <v>7427.6316000000006</v>
      </c>
      <c r="G17" s="158">
        <f>G12/D17*C17</f>
        <v>7829.1251999999995</v>
      </c>
      <c r="H17" s="158">
        <f>H12/D17*C17</f>
        <v>8029.8720000000003</v>
      </c>
      <c r="I17" s="159">
        <v>8104</v>
      </c>
      <c r="J17" s="160">
        <v>0</v>
      </c>
      <c r="K17" s="161">
        <v>0</v>
      </c>
      <c r="L17" s="177">
        <v>0</v>
      </c>
      <c r="M17" s="194">
        <v>0</v>
      </c>
      <c r="N17" s="162">
        <v>0</v>
      </c>
      <c r="O17" s="163">
        <v>0</v>
      </c>
      <c r="P17" s="164">
        <f t="shared" ref="P17:P59" si="9">I17+J17+K17+L17+M17+N17+O17-E17</f>
        <v>1077.8620000000001</v>
      </c>
      <c r="Q17" s="164">
        <f t="shared" si="5"/>
        <v>676.36839999999938</v>
      </c>
      <c r="R17" s="164">
        <f t="shared" si="6"/>
        <v>274.8748000000005</v>
      </c>
      <c r="S17" s="164">
        <f t="shared" si="7"/>
        <v>74.127999999999702</v>
      </c>
      <c r="T17" s="165" t="s">
        <v>450</v>
      </c>
      <c r="U17" s="442" t="str">
        <f>Inventory!D9</f>
        <v>CULTURE</v>
      </c>
      <c r="V17" s="166"/>
      <c r="W17" s="166"/>
      <c r="X17" s="166"/>
      <c r="Y17" s="166"/>
      <c r="Z17" s="166"/>
      <c r="AA17" s="166"/>
      <c r="AB17" s="167">
        <f t="shared" si="8"/>
        <v>0</v>
      </c>
      <c r="AC17" s="514"/>
      <c r="AD17" s="190"/>
      <c r="AE17" s="190"/>
      <c r="AF17" s="127"/>
      <c r="AG17" s="196">
        <f>'Tour Dates'!A15</f>
        <v>45863</v>
      </c>
      <c r="AH17" s="156" t="str">
        <f>'Tour Dates'!B15</f>
        <v>Louisville</v>
      </c>
      <c r="AI17" s="156" t="str">
        <f>'Tour Dates'!C15</f>
        <v>KY</v>
      </c>
      <c r="AJ17" s="156" t="str">
        <f>'Tour Dates'!D15</f>
        <v>KFC Yum! Center</v>
      </c>
      <c r="AK17" s="125"/>
      <c r="AL17" s="125"/>
      <c r="AM17" s="125"/>
      <c r="AN17" s="118"/>
      <c r="AO17" s="178">
        <v>35</v>
      </c>
      <c r="AP17" s="178">
        <f t="shared" si="3"/>
        <v>0</v>
      </c>
    </row>
    <row r="18" spans="1:42" ht="23.45" customHeight="1" x14ac:dyDescent="0.25">
      <c r="A18" s="156" t="str">
        <f>Inventory!B10</f>
        <v>GHOSRX103726BK</v>
      </c>
      <c r="B18" s="156" t="str">
        <f>Inventory!C10</f>
        <v>BLACK TANK OPUS EPONYMOUS</v>
      </c>
      <c r="C18" s="157">
        <v>0.02</v>
      </c>
      <c r="D18" s="187">
        <v>50</v>
      </c>
      <c r="E18" s="158">
        <f>E12/D18*C18</f>
        <v>780.68200000000002</v>
      </c>
      <c r="F18" s="158">
        <f>F12/D18*C18</f>
        <v>825.29240000000004</v>
      </c>
      <c r="G18" s="158">
        <f>G12/D18*C18</f>
        <v>869.90279999999996</v>
      </c>
      <c r="H18" s="158">
        <f>H12/D18*C18</f>
        <v>892.20800000000008</v>
      </c>
      <c r="I18" s="159">
        <v>584</v>
      </c>
      <c r="J18" s="160">
        <v>0</v>
      </c>
      <c r="K18" s="161">
        <v>0</v>
      </c>
      <c r="L18" s="177">
        <v>0</v>
      </c>
      <c r="M18" s="194">
        <v>0</v>
      </c>
      <c r="N18" s="162">
        <v>0</v>
      </c>
      <c r="O18" s="163">
        <v>300</v>
      </c>
      <c r="P18" s="164">
        <f t="shared" si="9"/>
        <v>103.31799999999998</v>
      </c>
      <c r="Q18" s="164">
        <f t="shared" si="5"/>
        <v>58.707599999999957</v>
      </c>
      <c r="R18" s="164">
        <f t="shared" si="6"/>
        <v>14.097200000000043</v>
      </c>
      <c r="S18" s="164">
        <f t="shared" si="7"/>
        <v>-8.2080000000000837</v>
      </c>
      <c r="T18" s="165" t="s">
        <v>476</v>
      </c>
      <c r="U18" s="442" t="str">
        <f>Inventory!D10</f>
        <v>CULTURE</v>
      </c>
      <c r="V18" s="166">
        <v>0</v>
      </c>
      <c r="W18" s="166">
        <v>0</v>
      </c>
      <c r="X18" s="166">
        <v>96</v>
      </c>
      <c r="Y18" s="166">
        <v>120</v>
      </c>
      <c r="Z18" s="166">
        <v>72</v>
      </c>
      <c r="AA18" s="166">
        <v>12</v>
      </c>
      <c r="AB18" s="167">
        <f t="shared" si="8"/>
        <v>300</v>
      </c>
      <c r="AC18" s="514">
        <v>45880</v>
      </c>
      <c r="AD18" s="190"/>
      <c r="AE18" s="190"/>
      <c r="AF18" s="127"/>
      <c r="AG18" s="196">
        <f>'Tour Dates'!A16</f>
        <v>45864</v>
      </c>
      <c r="AH18" s="156" t="str">
        <f>'Tour Dates'!B16</f>
        <v>Nashville</v>
      </c>
      <c r="AI18" s="156" t="str">
        <f>'Tour Dates'!C16</f>
        <v>TN</v>
      </c>
      <c r="AJ18" s="156" t="str">
        <f>'Tour Dates'!D16</f>
        <v>Bridgestone Arena</v>
      </c>
      <c r="AK18" s="125"/>
      <c r="AL18" s="125"/>
      <c r="AM18" s="125"/>
      <c r="AN18" s="118"/>
      <c r="AO18" s="178">
        <v>35</v>
      </c>
      <c r="AP18" s="178">
        <f t="shared" si="3"/>
        <v>0</v>
      </c>
    </row>
    <row r="19" spans="1:42" ht="23.45" customHeight="1" x14ac:dyDescent="0.25">
      <c r="A19" s="156" t="str">
        <f>Inventory!B11</f>
        <v>GHOSRX203400BK</v>
      </c>
      <c r="B19" s="156" t="str">
        <f>Inventory!C11</f>
        <v>LADIES CROP TOP SHOWGHOULS</v>
      </c>
      <c r="C19" s="157">
        <v>0.02</v>
      </c>
      <c r="D19" s="187">
        <v>50</v>
      </c>
      <c r="E19" s="158">
        <f>E12/D19*C19</f>
        <v>780.68200000000002</v>
      </c>
      <c r="F19" s="158">
        <f>F12/D19*C19</f>
        <v>825.29240000000004</v>
      </c>
      <c r="G19" s="158">
        <f>G12/D19*C19</f>
        <v>869.90279999999996</v>
      </c>
      <c r="H19" s="158">
        <f>H12/D19*C19</f>
        <v>892.20800000000008</v>
      </c>
      <c r="I19" s="159">
        <v>1234</v>
      </c>
      <c r="J19" s="160">
        <v>0</v>
      </c>
      <c r="K19" s="161">
        <v>0</v>
      </c>
      <c r="L19" s="177">
        <v>0</v>
      </c>
      <c r="M19" s="194">
        <v>0</v>
      </c>
      <c r="N19" s="162">
        <v>0</v>
      </c>
      <c r="O19" s="163">
        <v>0</v>
      </c>
      <c r="P19" s="164">
        <f t="shared" si="9"/>
        <v>453.31799999999998</v>
      </c>
      <c r="Q19" s="164">
        <f t="shared" si="5"/>
        <v>408.70759999999996</v>
      </c>
      <c r="R19" s="164">
        <f t="shared" si="6"/>
        <v>364.09720000000004</v>
      </c>
      <c r="S19" s="164">
        <f t="shared" si="7"/>
        <v>341.79199999999992</v>
      </c>
      <c r="T19" s="165" t="s">
        <v>526</v>
      </c>
      <c r="U19" s="442" t="s">
        <v>423</v>
      </c>
      <c r="V19" s="166"/>
      <c r="W19" s="166"/>
      <c r="X19" s="166"/>
      <c r="Y19" s="166"/>
      <c r="Z19" s="166"/>
      <c r="AA19" s="166"/>
      <c r="AB19" s="167">
        <f t="shared" si="8"/>
        <v>0</v>
      </c>
      <c r="AC19" s="514"/>
      <c r="AD19" s="190"/>
      <c r="AE19" s="190"/>
      <c r="AF19" s="127"/>
      <c r="AG19" s="196">
        <f>'Tour Dates'!A17</f>
        <v>45866</v>
      </c>
      <c r="AH19" s="156" t="str">
        <f>'Tour Dates'!B17</f>
        <v>Grand Rapids</v>
      </c>
      <c r="AI19" s="156" t="str">
        <f>'Tour Dates'!C17</f>
        <v>MI</v>
      </c>
      <c r="AJ19" s="156" t="str">
        <f>'Tour Dates'!D17</f>
        <v>Van Andel Arena</v>
      </c>
      <c r="AK19" s="125"/>
      <c r="AL19" s="125"/>
      <c r="AM19" s="125"/>
      <c r="AN19" s="118"/>
      <c r="AO19" s="178">
        <v>35</v>
      </c>
      <c r="AP19" s="178">
        <f t="shared" si="3"/>
        <v>0</v>
      </c>
    </row>
    <row r="20" spans="1:42" ht="23.45" customHeight="1" x14ac:dyDescent="0.25">
      <c r="A20" s="156" t="str">
        <f>Inventory!B12</f>
        <v>GHOSRX203727PK</v>
      </c>
      <c r="B20" s="156" t="str">
        <f>Inventory!C12</f>
        <v>LADIES PINK RAGLAN GARGOYLE</v>
      </c>
      <c r="C20" s="157">
        <v>0.02</v>
      </c>
      <c r="D20" s="187">
        <v>50</v>
      </c>
      <c r="E20" s="158">
        <f>E12/D20*C20</f>
        <v>780.68200000000002</v>
      </c>
      <c r="F20" s="158">
        <f>F12/D20*C20</f>
        <v>825.29240000000004</v>
      </c>
      <c r="G20" s="158">
        <f>G12/D20*C20</f>
        <v>869.90279999999996</v>
      </c>
      <c r="H20" s="158">
        <f>H12/D20*C20</f>
        <v>892.20800000000008</v>
      </c>
      <c r="I20" s="159">
        <v>1593</v>
      </c>
      <c r="J20" s="160">
        <v>0</v>
      </c>
      <c r="K20" s="161">
        <v>0</v>
      </c>
      <c r="L20" s="177">
        <v>0</v>
      </c>
      <c r="M20" s="194">
        <v>0</v>
      </c>
      <c r="N20" s="162">
        <v>0</v>
      </c>
      <c r="O20" s="163">
        <v>0</v>
      </c>
      <c r="P20" s="164">
        <f t="shared" si="9"/>
        <v>812.31799999999998</v>
      </c>
      <c r="Q20" s="164">
        <f t="shared" si="5"/>
        <v>767.70759999999996</v>
      </c>
      <c r="R20" s="164">
        <f t="shared" si="6"/>
        <v>723.09720000000004</v>
      </c>
      <c r="S20" s="164">
        <f t="shared" si="7"/>
        <v>700.79199999999992</v>
      </c>
      <c r="T20" s="165" t="s">
        <v>527</v>
      </c>
      <c r="U20" s="442" t="str">
        <f>Inventory!D12</f>
        <v>CULTURE</v>
      </c>
      <c r="V20" s="166"/>
      <c r="W20" s="166"/>
      <c r="X20" s="166"/>
      <c r="Y20" s="166"/>
      <c r="Z20" s="166"/>
      <c r="AA20" s="166"/>
      <c r="AB20" s="167">
        <f t="shared" si="8"/>
        <v>0</v>
      </c>
      <c r="AC20" s="514"/>
      <c r="AD20" s="190"/>
      <c r="AE20" s="190"/>
      <c r="AF20" s="127"/>
      <c r="AG20" s="196">
        <f>'Tour Dates'!A18</f>
        <v>45867</v>
      </c>
      <c r="AH20" s="156" t="str">
        <f>'Tour Dates'!B18</f>
        <v>Milwaukee</v>
      </c>
      <c r="AI20" s="156" t="str">
        <f>'Tour Dates'!C18</f>
        <v>WI</v>
      </c>
      <c r="AJ20" s="156" t="str">
        <f>'Tour Dates'!D18</f>
        <v>Fiserv Forum</v>
      </c>
      <c r="AK20" s="125"/>
      <c r="AL20" s="125"/>
      <c r="AM20" s="125"/>
      <c r="AN20" s="118"/>
      <c r="AO20" s="178">
        <v>35</v>
      </c>
      <c r="AP20" s="178">
        <f t="shared" si="3"/>
        <v>0</v>
      </c>
    </row>
    <row r="21" spans="1:42" ht="20.25" customHeight="1" x14ac:dyDescent="0.25">
      <c r="A21" s="156">
        <f>Inventory!B13</f>
        <v>0</v>
      </c>
      <c r="B21" s="156">
        <f>Inventory!C13</f>
        <v>0</v>
      </c>
      <c r="C21" s="157">
        <v>0</v>
      </c>
      <c r="D21" s="187">
        <v>1</v>
      </c>
      <c r="E21" s="158">
        <f>E12/D21*C21</f>
        <v>0</v>
      </c>
      <c r="F21" s="158">
        <f>F12/D21*C21</f>
        <v>0</v>
      </c>
      <c r="G21" s="158">
        <f>G12/D21*C21</f>
        <v>0</v>
      </c>
      <c r="H21" s="158">
        <f>H12/D21*C21</f>
        <v>0</v>
      </c>
      <c r="I21" s="159">
        <v>0</v>
      </c>
      <c r="J21" s="160">
        <v>0</v>
      </c>
      <c r="K21" s="161">
        <v>0</v>
      </c>
      <c r="L21" s="177">
        <v>0</v>
      </c>
      <c r="M21" s="194">
        <v>0</v>
      </c>
      <c r="N21" s="162">
        <v>0</v>
      </c>
      <c r="O21" s="163">
        <v>0</v>
      </c>
      <c r="P21" s="164">
        <f t="shared" si="9"/>
        <v>0</v>
      </c>
      <c r="Q21" s="164">
        <f t="shared" si="5"/>
        <v>0</v>
      </c>
      <c r="R21" s="164">
        <f t="shared" si="6"/>
        <v>0</v>
      </c>
      <c r="S21" s="164">
        <f t="shared" si="7"/>
        <v>0</v>
      </c>
      <c r="T21" s="165"/>
      <c r="U21" s="442">
        <f>Inventory!D13</f>
        <v>0</v>
      </c>
      <c r="V21" s="166"/>
      <c r="W21" s="166"/>
      <c r="X21" s="166"/>
      <c r="Y21" s="166"/>
      <c r="Z21" s="166"/>
      <c r="AA21" s="166"/>
      <c r="AB21" s="167">
        <f t="shared" si="8"/>
        <v>0</v>
      </c>
      <c r="AC21" s="166"/>
      <c r="AD21" s="190"/>
      <c r="AE21" s="190"/>
      <c r="AF21" s="127"/>
      <c r="AG21" s="196">
        <f>'Tour Dates'!A19</f>
        <v>45868</v>
      </c>
      <c r="AH21" s="156" t="str">
        <f>'Tour Dates'!B19</f>
        <v>St. Louis</v>
      </c>
      <c r="AI21" s="156" t="str">
        <f>'Tour Dates'!C19</f>
        <v>MO</v>
      </c>
      <c r="AJ21" s="156" t="str">
        <f>'Tour Dates'!D19</f>
        <v>Enterprise Center</v>
      </c>
      <c r="AK21" s="125"/>
      <c r="AL21" s="125"/>
      <c r="AM21" s="125"/>
      <c r="AN21" s="118"/>
      <c r="AO21" s="178">
        <v>35</v>
      </c>
      <c r="AP21" s="178">
        <f t="shared" si="3"/>
        <v>0</v>
      </c>
    </row>
    <row r="22" spans="1:42" ht="20.25" customHeight="1" x14ac:dyDescent="0.25">
      <c r="A22" s="156" t="str">
        <f>Inventory!B14</f>
        <v>GHOSNS903311BK</v>
      </c>
      <c r="B22" s="156" t="str">
        <f>Inventory!C14</f>
        <v>BATWING HOODY</v>
      </c>
      <c r="C22" s="157">
        <v>0.1</v>
      </c>
      <c r="D22" s="187">
        <v>125</v>
      </c>
      <c r="E22" s="158">
        <f>E12/D22*C22</f>
        <v>1561.364</v>
      </c>
      <c r="F22" s="158">
        <f>F12/D22*C22</f>
        <v>1650.5848000000003</v>
      </c>
      <c r="G22" s="158">
        <f>G12/D22*C22</f>
        <v>1739.8056000000001</v>
      </c>
      <c r="H22" s="158">
        <f>H12/D22*C22</f>
        <v>1784.4160000000002</v>
      </c>
      <c r="I22" s="159">
        <v>508</v>
      </c>
      <c r="J22" s="160">
        <v>0</v>
      </c>
      <c r="K22" s="161">
        <v>0</v>
      </c>
      <c r="L22" s="177">
        <v>0</v>
      </c>
      <c r="M22" s="553">
        <v>540</v>
      </c>
      <c r="N22" s="162">
        <v>1080</v>
      </c>
      <c r="O22" s="163">
        <v>1400</v>
      </c>
      <c r="P22" s="164">
        <f t="shared" si="9"/>
        <v>1966.636</v>
      </c>
      <c r="Q22" s="164">
        <f t="shared" si="5"/>
        <v>1877.4151999999997</v>
      </c>
      <c r="R22" s="164">
        <f t="shared" si="6"/>
        <v>1788.1943999999999</v>
      </c>
      <c r="S22" s="164">
        <f t="shared" si="7"/>
        <v>1743.5839999999998</v>
      </c>
      <c r="T22" s="165" t="s">
        <v>378</v>
      </c>
      <c r="U22" s="442" t="str">
        <f>Inventory!D14</f>
        <v>FARSTAR</v>
      </c>
      <c r="V22" s="166">
        <v>150</v>
      </c>
      <c r="W22" s="166">
        <v>250</v>
      </c>
      <c r="X22" s="166">
        <v>450</v>
      </c>
      <c r="Y22" s="166">
        <v>300</v>
      </c>
      <c r="Z22" s="166">
        <v>200</v>
      </c>
      <c r="AA22" s="166">
        <v>50</v>
      </c>
      <c r="AB22" s="167">
        <f t="shared" si="8"/>
        <v>1400</v>
      </c>
      <c r="AC22" s="514">
        <v>45874</v>
      </c>
      <c r="AD22" s="190"/>
      <c r="AE22" s="190"/>
      <c r="AF22" s="127"/>
      <c r="AG22" s="196">
        <f>'Tour Dates'!A20</f>
        <v>45870</v>
      </c>
      <c r="AH22" s="156" t="str">
        <f>'Tour Dates'!B20</f>
        <v>Rosemont</v>
      </c>
      <c r="AI22" s="156" t="str">
        <f>'Tour Dates'!C20</f>
        <v>IL</v>
      </c>
      <c r="AJ22" s="156" t="str">
        <f>'Tour Dates'!D20</f>
        <v>Allstate Arena</v>
      </c>
      <c r="AK22" s="125"/>
      <c r="AL22" s="125"/>
      <c r="AM22" s="125"/>
      <c r="AN22" s="118"/>
      <c r="AO22" s="178">
        <v>35</v>
      </c>
      <c r="AP22" s="178">
        <f t="shared" si="3"/>
        <v>0</v>
      </c>
    </row>
    <row r="23" spans="1:42" ht="20.25" customHeight="1" x14ac:dyDescent="0.25">
      <c r="A23" s="156" t="str">
        <f>Inventory!B15</f>
        <v>GHOSRX203401BK</v>
      </c>
      <c r="B23" s="156" t="str">
        <f>Inventory!C15</f>
        <v>PULLOVER HOODY SKELETON</v>
      </c>
      <c r="C23" s="168">
        <v>9.5000000000000001E-2</v>
      </c>
      <c r="D23" s="187">
        <v>80</v>
      </c>
      <c r="E23" s="158">
        <f>E12/D23*C23</f>
        <v>2317.6496874999998</v>
      </c>
      <c r="F23" s="158">
        <f>F12/D23*C23</f>
        <v>2450.0868125000002</v>
      </c>
      <c r="G23" s="158">
        <f>G12/D23*C23</f>
        <v>2582.5239375000001</v>
      </c>
      <c r="H23" s="158">
        <f>H12/D23*C23</f>
        <v>2648.7424999999998</v>
      </c>
      <c r="I23" s="159">
        <v>2881</v>
      </c>
      <c r="J23" s="160">
        <v>0</v>
      </c>
      <c r="K23" s="161">
        <v>0</v>
      </c>
      <c r="L23" s="177">
        <v>0</v>
      </c>
      <c r="M23" s="194">
        <v>0</v>
      </c>
      <c r="N23" s="162">
        <v>0</v>
      </c>
      <c r="O23" s="163">
        <v>0</v>
      </c>
      <c r="P23" s="164">
        <f t="shared" si="9"/>
        <v>563.3503125000002</v>
      </c>
      <c r="Q23" s="164">
        <f t="shared" si="5"/>
        <v>430.91318749999982</v>
      </c>
      <c r="R23" s="164">
        <f t="shared" si="6"/>
        <v>298.4760624999999</v>
      </c>
      <c r="S23" s="164">
        <f t="shared" si="7"/>
        <v>232.25750000000016</v>
      </c>
      <c r="T23" s="165" t="s">
        <v>458</v>
      </c>
      <c r="U23" s="442" t="str">
        <f>Inventory!D15</f>
        <v>CULTURE</v>
      </c>
      <c r="V23" s="166"/>
      <c r="W23" s="166"/>
      <c r="X23" s="166"/>
      <c r="Y23" s="166"/>
      <c r="Z23" s="166"/>
      <c r="AA23" s="166"/>
      <c r="AB23" s="167">
        <f t="shared" si="8"/>
        <v>0</v>
      </c>
      <c r="AC23" s="514"/>
      <c r="AD23" s="190"/>
      <c r="AE23" s="190"/>
      <c r="AF23" s="127"/>
      <c r="AG23" s="196">
        <f>'Tour Dates'!A21</f>
        <v>45871</v>
      </c>
      <c r="AH23" s="156" t="str">
        <f>'Tour Dates'!B21</f>
        <v>Saint Paul</v>
      </c>
      <c r="AI23" s="156" t="str">
        <f>'Tour Dates'!C21</f>
        <v>MN</v>
      </c>
      <c r="AJ23" s="156" t="str">
        <f>'Tour Dates'!D21</f>
        <v>Xcel Energy Center</v>
      </c>
      <c r="AK23" s="125"/>
      <c r="AL23" s="125"/>
      <c r="AM23" s="125"/>
      <c r="AN23" s="118"/>
      <c r="AO23" s="178">
        <v>35</v>
      </c>
      <c r="AP23" s="178">
        <f t="shared" si="3"/>
        <v>0</v>
      </c>
    </row>
    <row r="24" spans="1:42" ht="20.25" customHeight="1" x14ac:dyDescent="0.25">
      <c r="A24" s="156" t="str">
        <f>Inventory!B16</f>
        <v>GHOSRX203275BK</v>
      </c>
      <c r="B24" s="156" t="str">
        <f>Inventory!C16</f>
        <v>SHORTS BLACK/ WHT PAPA V COSTUME CLAWS</v>
      </c>
      <c r="C24" s="168">
        <v>0.04</v>
      </c>
      <c r="D24" s="187">
        <v>45</v>
      </c>
      <c r="E24" s="158">
        <f>E12/D24*C24</f>
        <v>1734.8488888888887</v>
      </c>
      <c r="F24" s="158">
        <f>F12/D24*C24</f>
        <v>1833.9831111111112</v>
      </c>
      <c r="G24" s="158">
        <f>G12/D24*C24</f>
        <v>1933.1173333333334</v>
      </c>
      <c r="H24" s="158">
        <f>H12/D24*C24</f>
        <v>1982.6844444444444</v>
      </c>
      <c r="I24" s="159">
        <v>810</v>
      </c>
      <c r="J24" s="160">
        <v>0</v>
      </c>
      <c r="K24" s="161">
        <v>3039</v>
      </c>
      <c r="L24" s="177">
        <v>0</v>
      </c>
      <c r="M24" s="194">
        <v>0</v>
      </c>
      <c r="N24" s="162">
        <v>0</v>
      </c>
      <c r="O24" s="163">
        <v>0</v>
      </c>
      <c r="P24" s="164">
        <f t="shared" si="9"/>
        <v>2114.1511111111113</v>
      </c>
      <c r="Q24" s="164">
        <f t="shared" si="5"/>
        <v>2015.0168888888888</v>
      </c>
      <c r="R24" s="164">
        <f t="shared" si="6"/>
        <v>1915.8826666666666</v>
      </c>
      <c r="S24" s="164">
        <f t="shared" si="7"/>
        <v>1866.3155555555556</v>
      </c>
      <c r="T24" s="165" t="s">
        <v>374</v>
      </c>
      <c r="U24" s="442" t="s">
        <v>374</v>
      </c>
      <c r="V24" s="166"/>
      <c r="W24" s="166"/>
      <c r="X24" s="166"/>
      <c r="Y24" s="166"/>
      <c r="Z24" s="166"/>
      <c r="AA24" s="166"/>
      <c r="AB24" s="167">
        <f t="shared" si="8"/>
        <v>0</v>
      </c>
      <c r="AC24" s="514"/>
      <c r="AD24" s="190"/>
      <c r="AE24" s="190"/>
      <c r="AF24" s="127"/>
      <c r="AG24" s="196">
        <f>'Tour Dates'!A22</f>
        <v>45872</v>
      </c>
      <c r="AH24" s="156" t="str">
        <f>'Tour Dates'!B22</f>
        <v>Omaha</v>
      </c>
      <c r="AI24" s="156" t="str">
        <f>'Tour Dates'!C22</f>
        <v>NE</v>
      </c>
      <c r="AJ24" s="156" t="str">
        <f>'Tour Dates'!D22</f>
        <v>CHI Health Center</v>
      </c>
      <c r="AK24" s="125"/>
      <c r="AL24" s="125"/>
      <c r="AM24" s="125"/>
      <c r="AN24" s="118"/>
      <c r="AO24" s="178">
        <v>35</v>
      </c>
      <c r="AP24" s="178">
        <f t="shared" si="3"/>
        <v>0</v>
      </c>
    </row>
    <row r="25" spans="1:42" ht="20.25" customHeight="1" x14ac:dyDescent="0.25">
      <c r="A25" s="156" t="str">
        <f>Inventory!B17</f>
        <v>GHOSRX103510OT</v>
      </c>
      <c r="B25" s="156" t="str">
        <f>Inventory!C17</f>
        <v>TIE DYE T TOP HAT</v>
      </c>
      <c r="C25" s="168">
        <v>0.01</v>
      </c>
      <c r="D25" s="187">
        <v>60</v>
      </c>
      <c r="E25" s="158">
        <f>E12/D25*C25</f>
        <v>325.28416666666669</v>
      </c>
      <c r="F25" s="158">
        <f>F12/D25*C25</f>
        <v>343.87183333333337</v>
      </c>
      <c r="G25" s="158">
        <f>G12/D25*C25</f>
        <v>362.45949999999999</v>
      </c>
      <c r="H25" s="158">
        <f>H12/D25*C25</f>
        <v>371.75333333333339</v>
      </c>
      <c r="I25" s="159">
        <v>477</v>
      </c>
      <c r="J25" s="160">
        <v>0</v>
      </c>
      <c r="K25" s="161">
        <v>0</v>
      </c>
      <c r="L25" s="177">
        <v>0</v>
      </c>
      <c r="M25" s="194">
        <v>0</v>
      </c>
      <c r="N25" s="162">
        <v>0</v>
      </c>
      <c r="O25" s="163">
        <v>0</v>
      </c>
      <c r="P25" s="164">
        <f t="shared" si="9"/>
        <v>151.71583333333331</v>
      </c>
      <c r="Q25" s="164">
        <f t="shared" si="5"/>
        <v>133.12816666666663</v>
      </c>
      <c r="R25" s="164">
        <f t="shared" si="6"/>
        <v>114.54050000000001</v>
      </c>
      <c r="S25" s="164">
        <f t="shared" si="7"/>
        <v>105.24666666666661</v>
      </c>
      <c r="T25" s="165"/>
      <c r="U25" s="442" t="str">
        <f>Inventory!D17</f>
        <v>GMSUK</v>
      </c>
      <c r="V25" s="166"/>
      <c r="W25" s="166"/>
      <c r="X25" s="166"/>
      <c r="Y25" s="166"/>
      <c r="Z25" s="166"/>
      <c r="AA25" s="166"/>
      <c r="AB25" s="167">
        <f t="shared" si="8"/>
        <v>0</v>
      </c>
      <c r="AC25" s="166"/>
      <c r="AD25" s="190"/>
      <c r="AE25" s="190"/>
      <c r="AF25" s="127"/>
      <c r="AG25" s="196">
        <f>'Tour Dates'!A23</f>
        <v>45874</v>
      </c>
      <c r="AH25" s="156" t="str">
        <f>'Tour Dates'!B23</f>
        <v>Kansas City</v>
      </c>
      <c r="AI25" s="156" t="str">
        <f>'Tour Dates'!C23</f>
        <v>MO</v>
      </c>
      <c r="AJ25" s="156" t="str">
        <f>'Tour Dates'!D23</f>
        <v>T-Mobile Center</v>
      </c>
      <c r="AK25" s="125"/>
      <c r="AL25" s="125"/>
      <c r="AM25" s="125"/>
      <c r="AN25" s="118"/>
      <c r="AO25" s="178">
        <v>35</v>
      </c>
      <c r="AP25" s="178">
        <f t="shared" si="3"/>
        <v>0</v>
      </c>
    </row>
    <row r="26" spans="1:42" ht="20.25" customHeight="1" x14ac:dyDescent="0.25">
      <c r="A26" s="156" t="str">
        <f>Inventory!B18</f>
        <v>GHOSRX103437OT</v>
      </c>
      <c r="B26" s="156" t="str">
        <f>Inventory!C18</f>
        <v>CRYSTAL WASHED T AT THE GATES</v>
      </c>
      <c r="C26" s="168">
        <v>0.05</v>
      </c>
      <c r="D26" s="187">
        <v>60</v>
      </c>
      <c r="E26" s="158">
        <f>E12/D26*C26</f>
        <v>1626.4208333333336</v>
      </c>
      <c r="F26" s="158">
        <f>F12/D26*C26</f>
        <v>1719.3591666666669</v>
      </c>
      <c r="G26" s="158">
        <f>G12/D26*C26</f>
        <v>1812.2974999999999</v>
      </c>
      <c r="H26" s="158">
        <f>H12/D26*C26</f>
        <v>1858.7666666666669</v>
      </c>
      <c r="I26" s="159">
        <v>2685</v>
      </c>
      <c r="J26" s="160">
        <v>0</v>
      </c>
      <c r="K26" s="161">
        <v>0</v>
      </c>
      <c r="L26" s="177">
        <v>0</v>
      </c>
      <c r="M26" s="194">
        <v>0</v>
      </c>
      <c r="N26" s="162">
        <v>0</v>
      </c>
      <c r="O26" s="163">
        <v>0</v>
      </c>
      <c r="P26" s="164">
        <f t="shared" si="9"/>
        <v>1058.5791666666664</v>
      </c>
      <c r="Q26" s="164">
        <f t="shared" si="5"/>
        <v>965.64083333333315</v>
      </c>
      <c r="R26" s="164">
        <f t="shared" si="6"/>
        <v>872.7025000000001</v>
      </c>
      <c r="S26" s="164">
        <f t="shared" si="7"/>
        <v>826.23333333333312</v>
      </c>
      <c r="T26" s="165" t="s">
        <v>448</v>
      </c>
      <c r="U26" s="442" t="str">
        <f>Inventory!D18</f>
        <v>CULTURE DAYTONA</v>
      </c>
      <c r="V26" s="166"/>
      <c r="W26" s="166"/>
      <c r="X26" s="166"/>
      <c r="Y26" s="166"/>
      <c r="Z26" s="166"/>
      <c r="AA26" s="166"/>
      <c r="AB26" s="167">
        <f t="shared" si="8"/>
        <v>0</v>
      </c>
      <c r="AC26" s="514"/>
      <c r="AD26" s="190"/>
      <c r="AE26" s="190"/>
      <c r="AF26" s="127"/>
      <c r="AG26" s="196">
        <f>'Tour Dates'!A24</f>
        <v>45876</v>
      </c>
      <c r="AH26" s="156" t="str">
        <f>'Tour Dates'!B24</f>
        <v>Denver</v>
      </c>
      <c r="AI26" s="156" t="str">
        <f>'Tour Dates'!C24</f>
        <v>CO</v>
      </c>
      <c r="AJ26" s="156" t="str">
        <f>'Tour Dates'!D24</f>
        <v>Ball Arena</v>
      </c>
      <c r="AK26" s="125">
        <v>10511</v>
      </c>
      <c r="AL26" s="125">
        <v>8864</v>
      </c>
      <c r="AM26" s="125">
        <v>9000</v>
      </c>
      <c r="AN26" s="118"/>
      <c r="AO26" s="178">
        <v>39</v>
      </c>
      <c r="AP26" s="178">
        <f t="shared" si="3"/>
        <v>351000</v>
      </c>
    </row>
    <row r="27" spans="1:42" ht="20.25" customHeight="1" x14ac:dyDescent="0.25">
      <c r="A27" s="156" t="str">
        <f>Inventory!B19</f>
        <v>GHOSRX203738BL</v>
      </c>
      <c r="B27" s="156" t="str">
        <f>Inventory!C19</f>
        <v>OILWASHED NAVY BLUE T COME TOGETHER</v>
      </c>
      <c r="C27" s="168">
        <v>0.02</v>
      </c>
      <c r="D27" s="187">
        <v>60</v>
      </c>
      <c r="E27" s="158">
        <f>E12/D27*C27</f>
        <v>650.56833333333338</v>
      </c>
      <c r="F27" s="158">
        <f>F12/D27*C27</f>
        <v>687.74366666666674</v>
      </c>
      <c r="G27" s="158">
        <f>G12/D27*C27</f>
        <v>724.91899999999998</v>
      </c>
      <c r="H27" s="158">
        <f>H12/D27*C27</f>
        <v>743.50666666666677</v>
      </c>
      <c r="I27" s="159">
        <v>1243</v>
      </c>
      <c r="J27" s="160">
        <v>0</v>
      </c>
      <c r="K27" s="161">
        <v>0</v>
      </c>
      <c r="L27" s="177">
        <v>0</v>
      </c>
      <c r="M27" s="194">
        <v>0</v>
      </c>
      <c r="N27" s="162">
        <v>0</v>
      </c>
      <c r="O27" s="163">
        <v>0</v>
      </c>
      <c r="P27" s="164">
        <f t="shared" si="9"/>
        <v>592.43166666666662</v>
      </c>
      <c r="Q27" s="164">
        <f t="shared" si="5"/>
        <v>555.25633333333326</v>
      </c>
      <c r="R27" s="164">
        <f t="shared" si="6"/>
        <v>518.08100000000002</v>
      </c>
      <c r="S27" s="164">
        <f t="shared" si="7"/>
        <v>499.49333333333323</v>
      </c>
      <c r="T27" s="165" t="s">
        <v>486</v>
      </c>
      <c r="U27" s="442" t="str">
        <f>Inventory!D19</f>
        <v>CULTURE DAYTONA</v>
      </c>
      <c r="V27" s="166"/>
      <c r="W27" s="166"/>
      <c r="X27" s="166"/>
      <c r="Y27" s="166"/>
      <c r="Z27" s="166"/>
      <c r="AA27" s="166"/>
      <c r="AB27" s="167">
        <f t="shared" si="8"/>
        <v>0</v>
      </c>
      <c r="AC27" s="514"/>
      <c r="AD27" s="190"/>
      <c r="AE27" s="190"/>
      <c r="AF27" s="127"/>
      <c r="AG27" s="196">
        <f>'Tour Dates'!A25</f>
        <v>45878</v>
      </c>
      <c r="AH27" s="156" t="str">
        <f>'Tour Dates'!B25</f>
        <v>Las Vegas</v>
      </c>
      <c r="AI27" s="156" t="str">
        <f>'Tour Dates'!C25</f>
        <v>NV</v>
      </c>
      <c r="AJ27" s="156" t="str">
        <f>'Tour Dates'!D25</f>
        <v>MGM Grand Garden Arena</v>
      </c>
      <c r="AK27" s="125">
        <v>10946</v>
      </c>
      <c r="AL27" s="125">
        <v>9833</v>
      </c>
      <c r="AM27" s="125">
        <v>10200</v>
      </c>
      <c r="AN27" s="118"/>
      <c r="AO27" s="178">
        <v>39</v>
      </c>
      <c r="AP27" s="178">
        <f t="shared" si="3"/>
        <v>397800</v>
      </c>
    </row>
    <row r="28" spans="1:42" ht="20.25" customHeight="1" x14ac:dyDescent="0.25">
      <c r="A28" s="156" t="str">
        <f>Inventory!B20</f>
        <v>GHOSRX203570RD</v>
      </c>
      <c r="B28" s="156" t="str">
        <f>Inventory!C20</f>
        <v>SHORTS RED/WHITE LOGO</v>
      </c>
      <c r="C28" s="168">
        <v>0</v>
      </c>
      <c r="D28" s="187">
        <v>45</v>
      </c>
      <c r="E28" s="158">
        <f>E12/D28*C28</f>
        <v>0</v>
      </c>
      <c r="F28" s="158">
        <f>F12/D28*C28</f>
        <v>0</v>
      </c>
      <c r="G28" s="158">
        <f>G12/D28*C28</f>
        <v>0</v>
      </c>
      <c r="H28" s="158">
        <f>H12/D28*C28</f>
        <v>0</v>
      </c>
      <c r="I28" s="159">
        <v>0</v>
      </c>
      <c r="J28" s="160">
        <v>0</v>
      </c>
      <c r="K28" s="161">
        <v>0</v>
      </c>
      <c r="L28" s="177">
        <v>0</v>
      </c>
      <c r="M28" s="194">
        <v>0</v>
      </c>
      <c r="N28" s="162">
        <v>0</v>
      </c>
      <c r="O28" s="163">
        <v>0</v>
      </c>
      <c r="P28" s="164">
        <f t="shared" si="9"/>
        <v>0</v>
      </c>
      <c r="Q28" s="164">
        <f t="shared" si="5"/>
        <v>0</v>
      </c>
      <c r="R28" s="164">
        <f t="shared" si="6"/>
        <v>0</v>
      </c>
      <c r="S28" s="164">
        <f t="shared" si="7"/>
        <v>0</v>
      </c>
      <c r="T28" s="165" t="s">
        <v>489</v>
      </c>
      <c r="U28" s="442" t="str">
        <f>Inventory!D20</f>
        <v>CULTURE</v>
      </c>
      <c r="V28" s="166"/>
      <c r="W28" s="166"/>
      <c r="X28" s="166"/>
      <c r="Y28" s="166"/>
      <c r="Z28" s="166"/>
      <c r="AA28" s="166"/>
      <c r="AB28" s="167">
        <f t="shared" si="8"/>
        <v>0</v>
      </c>
      <c r="AC28" s="514"/>
      <c r="AD28" s="190"/>
      <c r="AE28" s="190"/>
      <c r="AF28" s="127"/>
      <c r="AG28" s="196" t="str">
        <f>'Tour Dates'!A26</f>
        <v>8/10/2025</v>
      </c>
      <c r="AH28" s="156" t="str">
        <f>'Tour Dates'!B26</f>
        <v>San Diego</v>
      </c>
      <c r="AI28" s="156" t="str">
        <f>'Tour Dates'!C26</f>
        <v>CA</v>
      </c>
      <c r="AJ28" s="156" t="str">
        <f>'Tour Dates'!D26</f>
        <v>Viejas Arena</v>
      </c>
      <c r="AK28" s="125">
        <v>7758</v>
      </c>
      <c r="AL28" s="125">
        <v>7813</v>
      </c>
      <c r="AM28" s="125">
        <v>7813</v>
      </c>
      <c r="AN28" s="126"/>
      <c r="AO28" s="178">
        <v>39</v>
      </c>
      <c r="AP28" s="178">
        <f t="shared" si="3"/>
        <v>304707</v>
      </c>
    </row>
    <row r="29" spans="1:42" ht="20.25" customHeight="1" x14ac:dyDescent="0.25">
      <c r="A29" s="156" t="str">
        <f>Inventory!B21</f>
        <v>GHOSRX203800BK</v>
      </c>
      <c r="B29" s="156" t="str">
        <f>Inventory!C21</f>
        <v>EVENT T TAMPA</v>
      </c>
      <c r="C29" s="168">
        <v>0</v>
      </c>
      <c r="D29" s="187">
        <v>50</v>
      </c>
      <c r="E29" s="158">
        <f>E12/D29*C29</f>
        <v>0</v>
      </c>
      <c r="F29" s="158">
        <f>F12/D29*C29</f>
        <v>0</v>
      </c>
      <c r="G29" s="158">
        <f>G12/D29*C29</f>
        <v>0</v>
      </c>
      <c r="H29" s="158">
        <f>H12/D29*C29</f>
        <v>0</v>
      </c>
      <c r="I29" s="159">
        <v>0</v>
      </c>
      <c r="J29" s="160">
        <v>0</v>
      </c>
      <c r="K29" s="161">
        <v>0</v>
      </c>
      <c r="L29" s="177">
        <v>0</v>
      </c>
      <c r="M29" s="194">
        <v>0</v>
      </c>
      <c r="N29" s="162">
        <v>0</v>
      </c>
      <c r="O29" s="163">
        <v>0</v>
      </c>
      <c r="P29" s="164">
        <f t="shared" si="9"/>
        <v>0</v>
      </c>
      <c r="Q29" s="164">
        <f t="shared" si="5"/>
        <v>0</v>
      </c>
      <c r="R29" s="164">
        <f t="shared" si="6"/>
        <v>0</v>
      </c>
      <c r="S29" s="164">
        <f t="shared" si="7"/>
        <v>0</v>
      </c>
      <c r="T29" s="165" t="s">
        <v>523</v>
      </c>
      <c r="U29" s="442" t="str">
        <f>Inventory!D21</f>
        <v>CULTURE DAYTONA</v>
      </c>
      <c r="V29" s="166"/>
      <c r="W29" s="166"/>
      <c r="X29" s="166"/>
      <c r="Y29" s="166"/>
      <c r="Z29" s="166"/>
      <c r="AA29" s="166"/>
      <c r="AB29" s="167">
        <f t="shared" si="8"/>
        <v>0</v>
      </c>
      <c r="AC29" s="514"/>
      <c r="AD29" s="190"/>
      <c r="AE29" s="190"/>
      <c r="AF29" s="127"/>
      <c r="AG29" s="196" t="str">
        <f>'Tour Dates'!A27</f>
        <v>8/11/2025</v>
      </c>
      <c r="AH29" s="156" t="str">
        <f>'Tour Dates'!B27</f>
        <v>Phoenix</v>
      </c>
      <c r="AI29" s="156" t="str">
        <f>'Tour Dates'!C27</f>
        <v>AZ</v>
      </c>
      <c r="AJ29" s="156" t="str">
        <f>'Tour Dates'!D27</f>
        <v>Footprint Center</v>
      </c>
      <c r="AK29" s="125">
        <v>10625</v>
      </c>
      <c r="AL29" s="125">
        <v>9206</v>
      </c>
      <c r="AM29" s="125">
        <v>3500</v>
      </c>
      <c r="AN29" s="126"/>
      <c r="AO29" s="178">
        <v>39</v>
      </c>
      <c r="AP29" s="178">
        <f t="shared" si="3"/>
        <v>136500</v>
      </c>
    </row>
    <row r="30" spans="1:42" ht="20.25" customHeight="1" x14ac:dyDescent="0.25">
      <c r="A30" s="156" t="str">
        <f>Inventory!B22</f>
        <v>GHOSRX203799BK</v>
      </c>
      <c r="B30" s="156" t="str">
        <f>Inventory!C22</f>
        <v>EVENT T PHILLY</v>
      </c>
      <c r="C30" s="168">
        <v>0</v>
      </c>
      <c r="D30" s="187">
        <v>50</v>
      </c>
      <c r="E30" s="158">
        <f>E12/D30*C30</f>
        <v>0</v>
      </c>
      <c r="F30" s="158">
        <f>F12/D30*C30</f>
        <v>0</v>
      </c>
      <c r="G30" s="158">
        <f>G12/D30*C30</f>
        <v>0</v>
      </c>
      <c r="H30" s="158">
        <f>H12/D30*C30</f>
        <v>0</v>
      </c>
      <c r="I30" s="159">
        <v>0</v>
      </c>
      <c r="J30" s="160">
        <v>0</v>
      </c>
      <c r="K30" s="161">
        <v>0</v>
      </c>
      <c r="L30" s="177">
        <v>0</v>
      </c>
      <c r="M30" s="194">
        <v>0</v>
      </c>
      <c r="N30" s="162">
        <v>0</v>
      </c>
      <c r="O30" s="163">
        <v>0</v>
      </c>
      <c r="P30" s="164">
        <f t="shared" si="9"/>
        <v>0</v>
      </c>
      <c r="Q30" s="164">
        <f t="shared" si="5"/>
        <v>0</v>
      </c>
      <c r="R30" s="164">
        <f t="shared" si="6"/>
        <v>0</v>
      </c>
      <c r="S30" s="164">
        <f t="shared" si="7"/>
        <v>0</v>
      </c>
      <c r="T30" s="165"/>
      <c r="U30" s="442" t="str">
        <f>Inventory!D22</f>
        <v>CULTURE</v>
      </c>
      <c r="V30" s="166"/>
      <c r="W30" s="166"/>
      <c r="X30" s="166"/>
      <c r="Y30" s="166"/>
      <c r="Z30" s="166"/>
      <c r="AA30" s="166"/>
      <c r="AB30" s="167">
        <f t="shared" si="8"/>
        <v>0</v>
      </c>
      <c r="AC30" s="166"/>
      <c r="AD30" s="190"/>
      <c r="AE30" s="190"/>
      <c r="AF30" s="127"/>
      <c r="AG30" s="196" t="str">
        <f>'Tour Dates'!A28</f>
        <v>8/14/2025</v>
      </c>
      <c r="AH30" s="156" t="str">
        <f>'Tour Dates'!B28</f>
        <v>Austin</v>
      </c>
      <c r="AI30" s="156" t="str">
        <f>'Tour Dates'!C28</f>
        <v>TX</v>
      </c>
      <c r="AJ30" s="156" t="str">
        <f>'Tour Dates'!D28</f>
        <v>Moody Center</v>
      </c>
      <c r="AK30" s="125">
        <v>9196</v>
      </c>
      <c r="AL30" s="125">
        <v>7380</v>
      </c>
      <c r="AM30" s="125">
        <v>7750</v>
      </c>
      <c r="AN30" s="126"/>
      <c r="AO30" s="178">
        <v>45</v>
      </c>
      <c r="AP30" s="178">
        <f t="shared" si="3"/>
        <v>348750</v>
      </c>
    </row>
    <row r="31" spans="1:42" ht="20.25" customHeight="1" x14ac:dyDescent="0.25">
      <c r="A31" s="156" t="str">
        <f>Inventory!B23</f>
        <v>GHOSRX203798BK</v>
      </c>
      <c r="B31" s="156" t="str">
        <f>Inventory!C23</f>
        <v>EVENT T BOSTON</v>
      </c>
      <c r="C31" s="168">
        <v>0</v>
      </c>
      <c r="D31" s="187">
        <v>50</v>
      </c>
      <c r="E31" s="158">
        <f>E12/D31*C31</f>
        <v>0</v>
      </c>
      <c r="F31" s="158">
        <f>F12/D31*C31</f>
        <v>0</v>
      </c>
      <c r="G31" s="158">
        <f>G12/D31*C31</f>
        <v>0</v>
      </c>
      <c r="H31" s="158">
        <f>H12/D31*C31</f>
        <v>0</v>
      </c>
      <c r="I31" s="159">
        <v>0</v>
      </c>
      <c r="J31" s="160">
        <v>0</v>
      </c>
      <c r="K31" s="161">
        <v>0</v>
      </c>
      <c r="L31" s="177">
        <v>0</v>
      </c>
      <c r="M31" s="194">
        <v>0</v>
      </c>
      <c r="N31" s="162">
        <v>0</v>
      </c>
      <c r="O31" s="163">
        <v>0</v>
      </c>
      <c r="P31" s="164">
        <f t="shared" si="9"/>
        <v>0</v>
      </c>
      <c r="Q31" s="164">
        <f t="shared" si="5"/>
        <v>0</v>
      </c>
      <c r="R31" s="164">
        <f t="shared" si="6"/>
        <v>0</v>
      </c>
      <c r="S31" s="164">
        <f t="shared" si="7"/>
        <v>0</v>
      </c>
      <c r="T31" s="165"/>
      <c r="U31" s="442" t="str">
        <f>Inventory!D23</f>
        <v>CULTURE</v>
      </c>
      <c r="V31" s="166"/>
      <c r="W31" s="166"/>
      <c r="X31" s="166"/>
      <c r="Y31" s="166"/>
      <c r="Z31" s="166"/>
      <c r="AA31" s="166"/>
      <c r="AB31" s="167">
        <f t="shared" si="8"/>
        <v>0</v>
      </c>
      <c r="AC31" s="166"/>
      <c r="AD31" s="190"/>
      <c r="AE31" s="190"/>
      <c r="AF31" s="127"/>
      <c r="AG31" s="196" t="str">
        <f>'Tour Dates'!A29</f>
        <v>8/15/2025</v>
      </c>
      <c r="AH31" s="156" t="str">
        <f>'Tour Dates'!B29</f>
        <v>Fort Worth</v>
      </c>
      <c r="AI31" s="156" t="str">
        <f>'Tour Dates'!C29</f>
        <v>TX</v>
      </c>
      <c r="AJ31" s="156" t="str">
        <f>'Tour Dates'!D29</f>
        <v>Dickies Arena</v>
      </c>
      <c r="AK31" s="125">
        <v>10268</v>
      </c>
      <c r="AL31" s="125">
        <v>9337</v>
      </c>
      <c r="AM31" s="125">
        <v>10000</v>
      </c>
      <c r="AN31" s="126"/>
      <c r="AO31" s="178">
        <v>45</v>
      </c>
      <c r="AP31" s="178">
        <f t="shared" si="3"/>
        <v>450000</v>
      </c>
    </row>
    <row r="32" spans="1:42" ht="20.25" customHeight="1" x14ac:dyDescent="0.25">
      <c r="A32" s="156" t="str">
        <f>Inventory!B24</f>
        <v>GHOSRX203801BK</v>
      </c>
      <c r="B32" s="156" t="str">
        <f>Inventory!C24</f>
        <v>EVENT T NEW YORK</v>
      </c>
      <c r="C32" s="168">
        <v>0</v>
      </c>
      <c r="D32" s="187">
        <v>50</v>
      </c>
      <c r="E32" s="158">
        <f>E12/D32*C32</f>
        <v>0</v>
      </c>
      <c r="F32" s="158">
        <f>F12/D32*C32</f>
        <v>0</v>
      </c>
      <c r="G32" s="158">
        <f>G12/D32*C32</f>
        <v>0</v>
      </c>
      <c r="H32" s="158">
        <f>H12/D32*C32</f>
        <v>0</v>
      </c>
      <c r="I32" s="159">
        <v>0</v>
      </c>
      <c r="J32" s="160">
        <v>0</v>
      </c>
      <c r="K32" s="161">
        <v>0</v>
      </c>
      <c r="L32" s="177">
        <v>0</v>
      </c>
      <c r="M32" s="194">
        <v>0</v>
      </c>
      <c r="N32" s="162">
        <v>0</v>
      </c>
      <c r="O32" s="163">
        <v>0</v>
      </c>
      <c r="P32" s="164">
        <f t="shared" si="9"/>
        <v>0</v>
      </c>
      <c r="Q32" s="164">
        <f t="shared" si="5"/>
        <v>0</v>
      </c>
      <c r="R32" s="164">
        <f t="shared" si="6"/>
        <v>0</v>
      </c>
      <c r="S32" s="164">
        <f t="shared" si="7"/>
        <v>0</v>
      </c>
      <c r="T32" s="165"/>
      <c r="U32" s="442" t="str">
        <f>Inventory!D24</f>
        <v>CULTURE</v>
      </c>
      <c r="V32" s="166"/>
      <c r="W32" s="166"/>
      <c r="X32" s="166"/>
      <c r="Y32" s="166"/>
      <c r="Z32" s="166"/>
      <c r="AA32" s="166"/>
      <c r="AB32" s="167">
        <f t="shared" si="8"/>
        <v>0</v>
      </c>
      <c r="AC32" s="166"/>
      <c r="AD32" s="190"/>
      <c r="AE32" s="190"/>
      <c r="AF32" s="127"/>
      <c r="AG32" s="196" t="str">
        <f>'Tour Dates'!A30</f>
        <v>8/16/2025</v>
      </c>
      <c r="AH32" s="156" t="str">
        <f>'Tour Dates'!B30</f>
        <v>Houston</v>
      </c>
      <c r="AI32" s="156" t="str">
        <f>'Tour Dates'!C30</f>
        <v>TX</v>
      </c>
      <c r="AJ32" s="156" t="str">
        <f>'Tour Dates'!D30</f>
        <v>Toyota Center</v>
      </c>
      <c r="AK32" s="125">
        <v>9922</v>
      </c>
      <c r="AL32" s="125">
        <v>6550</v>
      </c>
      <c r="AM32" s="125">
        <v>7500</v>
      </c>
      <c r="AN32" s="126"/>
      <c r="AO32" s="178">
        <v>45</v>
      </c>
      <c r="AP32" s="178">
        <f t="shared" si="3"/>
        <v>337500</v>
      </c>
    </row>
    <row r="33" spans="1:42" ht="20.25" customHeight="1" x14ac:dyDescent="0.25">
      <c r="A33" s="156" t="str">
        <f>Inventory!B25</f>
        <v>GHOSRX203822BK</v>
      </c>
      <c r="B33" s="156" t="str">
        <f>Inventory!C25</f>
        <v>EVENT T CHICAGO</v>
      </c>
      <c r="C33" s="168">
        <v>0</v>
      </c>
      <c r="D33" s="187">
        <v>50</v>
      </c>
      <c r="E33" s="158">
        <f>E12/D33*C33</f>
        <v>0</v>
      </c>
      <c r="F33" s="158">
        <f>F12/D33*C33</f>
        <v>0</v>
      </c>
      <c r="G33" s="158">
        <f>G12/D33*C33</f>
        <v>0</v>
      </c>
      <c r="H33" s="158">
        <f>H12/D33*C33</f>
        <v>0</v>
      </c>
      <c r="I33" s="159">
        <v>0</v>
      </c>
      <c r="J33" s="160">
        <v>0</v>
      </c>
      <c r="K33" s="161">
        <v>0</v>
      </c>
      <c r="L33" s="177">
        <v>0</v>
      </c>
      <c r="M33" s="194">
        <v>0</v>
      </c>
      <c r="N33" s="162">
        <v>0</v>
      </c>
      <c r="O33" s="163">
        <v>0</v>
      </c>
      <c r="P33" s="164">
        <f t="shared" si="9"/>
        <v>0</v>
      </c>
      <c r="Q33" s="164">
        <f t="shared" si="5"/>
        <v>0</v>
      </c>
      <c r="R33" s="164">
        <f t="shared" si="6"/>
        <v>0</v>
      </c>
      <c r="S33" s="164">
        <f t="shared" si="7"/>
        <v>0</v>
      </c>
      <c r="T33" s="165"/>
      <c r="U33" s="442" t="str">
        <f>Inventory!D25</f>
        <v>CULTURE</v>
      </c>
      <c r="V33" s="166"/>
      <c r="W33" s="166"/>
      <c r="X33" s="166"/>
      <c r="Y33" s="166"/>
      <c r="Z33" s="166"/>
      <c r="AA33" s="166"/>
      <c r="AB33" s="167">
        <f t="shared" si="8"/>
        <v>0</v>
      </c>
      <c r="AC33" s="166"/>
      <c r="AD33" s="190"/>
      <c r="AE33" s="190"/>
      <c r="AF33" s="127"/>
      <c r="AG33" s="147"/>
      <c r="AH33" s="124"/>
      <c r="AI33" s="124"/>
      <c r="AJ33" s="124"/>
      <c r="AK33" s="171">
        <f>SUM(AK6:AK32)</f>
        <v>69226</v>
      </c>
      <c r="AL33" s="171">
        <f>SUM(AL6:AL32)</f>
        <v>58983</v>
      </c>
      <c r="AM33" s="171">
        <f>SUM(AM6:AM32)</f>
        <v>55763</v>
      </c>
      <c r="AN33" s="126"/>
      <c r="AO33" s="179">
        <f>AP33/AM33</f>
        <v>41.716855262450011</v>
      </c>
      <c r="AP33" s="179">
        <f>SUM(AP6:AP32)</f>
        <v>2326257</v>
      </c>
    </row>
    <row r="34" spans="1:42" ht="20.25" customHeight="1" x14ac:dyDescent="0.25">
      <c r="A34" s="156">
        <f>Inventory!B26</f>
        <v>0</v>
      </c>
      <c r="B34" s="156">
        <f>Inventory!C26</f>
        <v>0</v>
      </c>
      <c r="C34" s="168">
        <v>0</v>
      </c>
      <c r="D34" s="187">
        <v>1</v>
      </c>
      <c r="E34" s="158">
        <f>E12/D34*C34</f>
        <v>0</v>
      </c>
      <c r="F34" s="158">
        <f>F12/D34*C34</f>
        <v>0</v>
      </c>
      <c r="G34" s="158">
        <f>G12/D34*C34</f>
        <v>0</v>
      </c>
      <c r="H34" s="158">
        <f>H12/D34*C34</f>
        <v>0</v>
      </c>
      <c r="I34" s="159">
        <v>0</v>
      </c>
      <c r="J34" s="160">
        <v>0</v>
      </c>
      <c r="K34" s="161">
        <v>0</v>
      </c>
      <c r="L34" s="177">
        <v>0</v>
      </c>
      <c r="M34" s="194">
        <v>0</v>
      </c>
      <c r="N34" s="162">
        <v>0</v>
      </c>
      <c r="O34" s="163">
        <v>0</v>
      </c>
      <c r="P34" s="164">
        <f t="shared" si="9"/>
        <v>0</v>
      </c>
      <c r="Q34" s="164">
        <f t="shared" si="5"/>
        <v>0</v>
      </c>
      <c r="R34" s="164">
        <f t="shared" si="6"/>
        <v>0</v>
      </c>
      <c r="S34" s="164">
        <f t="shared" si="7"/>
        <v>0</v>
      </c>
      <c r="T34" s="165"/>
      <c r="U34" s="442">
        <f>Inventory!D26</f>
        <v>0</v>
      </c>
      <c r="V34" s="166"/>
      <c r="W34" s="166"/>
      <c r="X34" s="166"/>
      <c r="Y34" s="166"/>
      <c r="Z34" s="166"/>
      <c r="AA34" s="166"/>
      <c r="AB34" s="167">
        <f t="shared" si="8"/>
        <v>0</v>
      </c>
      <c r="AC34" s="166"/>
      <c r="AD34" s="190"/>
      <c r="AE34" s="190"/>
      <c r="AF34" s="127"/>
      <c r="AG34" s="147"/>
      <c r="AH34" s="124"/>
      <c r="AI34" s="124"/>
      <c r="AJ34" s="124"/>
      <c r="AK34" s="124"/>
      <c r="AL34" s="448">
        <f>AL33/AK33</f>
        <v>0.85203536243607891</v>
      </c>
      <c r="AM34" s="449">
        <f>AM33/AK33</f>
        <v>0.80552104700546034</v>
      </c>
      <c r="AN34" s="124"/>
      <c r="AO34" s="154"/>
      <c r="AP34" s="155"/>
    </row>
    <row r="35" spans="1:42" ht="20.25" customHeight="1" x14ac:dyDescent="0.25">
      <c r="A35" s="156">
        <f>Inventory!B27</f>
        <v>0</v>
      </c>
      <c r="B35" s="156">
        <f>Inventory!C27</f>
        <v>0</v>
      </c>
      <c r="C35" s="168">
        <v>0</v>
      </c>
      <c r="D35" s="187">
        <v>1</v>
      </c>
      <c r="E35" s="158">
        <f>E12/D35*C35</f>
        <v>0</v>
      </c>
      <c r="F35" s="158">
        <f>F12/D35*C35</f>
        <v>0</v>
      </c>
      <c r="G35" s="158">
        <f>G12/D35*C35</f>
        <v>0</v>
      </c>
      <c r="H35" s="158">
        <f>H12/D35*C35</f>
        <v>0</v>
      </c>
      <c r="I35" s="159">
        <v>0</v>
      </c>
      <c r="J35" s="160">
        <v>0</v>
      </c>
      <c r="K35" s="161">
        <v>0</v>
      </c>
      <c r="L35" s="177">
        <v>0</v>
      </c>
      <c r="M35" s="194">
        <v>0</v>
      </c>
      <c r="N35" s="162">
        <v>0</v>
      </c>
      <c r="O35" s="163">
        <v>0</v>
      </c>
      <c r="P35" s="164">
        <f t="shared" si="9"/>
        <v>0</v>
      </c>
      <c r="Q35" s="164">
        <f t="shared" si="5"/>
        <v>0</v>
      </c>
      <c r="R35" s="164">
        <f t="shared" si="6"/>
        <v>0</v>
      </c>
      <c r="S35" s="164">
        <f t="shared" si="7"/>
        <v>0</v>
      </c>
      <c r="T35" s="165"/>
      <c r="U35" s="442">
        <f>Inventory!D27</f>
        <v>0</v>
      </c>
      <c r="V35" s="166"/>
      <c r="W35" s="166"/>
      <c r="X35" s="166"/>
      <c r="Y35" s="166"/>
      <c r="Z35" s="166"/>
      <c r="AA35" s="166"/>
      <c r="AB35" s="167">
        <f t="shared" si="8"/>
        <v>0</v>
      </c>
      <c r="AC35" s="166"/>
      <c r="AD35" s="190"/>
      <c r="AE35" s="190"/>
      <c r="AF35" s="127"/>
      <c r="AG35" s="147"/>
      <c r="AH35" s="124"/>
      <c r="AI35" s="124"/>
      <c r="AJ35" s="124"/>
      <c r="AK35" s="124"/>
      <c r="AL35" s="124"/>
      <c r="AM35" s="124"/>
      <c r="AN35" s="124"/>
      <c r="AO35" s="154"/>
      <c r="AP35" s="155"/>
    </row>
    <row r="36" spans="1:42" ht="20.25" customHeight="1" x14ac:dyDescent="0.25">
      <c r="A36" s="156" t="str">
        <f>Inventory!B28</f>
        <v>GHOSNS103665BK</v>
      </c>
      <c r="B36" s="156" t="str">
        <f>Inventory!C28</f>
        <v>HAT SATANIC PANIC</v>
      </c>
      <c r="C36" s="168">
        <v>0</v>
      </c>
      <c r="D36" s="187">
        <v>35</v>
      </c>
      <c r="E36" s="158">
        <f>E12/D36*C36</f>
        <v>0</v>
      </c>
      <c r="F36" s="169">
        <f>F12/D36*C36</f>
        <v>0</v>
      </c>
      <c r="G36" s="158">
        <f>G12/D36*C36</f>
        <v>0</v>
      </c>
      <c r="H36" s="158">
        <f>H12/D36*C36</f>
        <v>0</v>
      </c>
      <c r="I36" s="159">
        <v>0</v>
      </c>
      <c r="J36" s="160">
        <v>0</v>
      </c>
      <c r="K36" s="161">
        <v>0</v>
      </c>
      <c r="L36" s="177">
        <v>0</v>
      </c>
      <c r="M36" s="194">
        <v>0</v>
      </c>
      <c r="N36" s="162">
        <v>0</v>
      </c>
      <c r="O36" s="163">
        <v>0</v>
      </c>
      <c r="P36" s="164">
        <f t="shared" si="9"/>
        <v>0</v>
      </c>
      <c r="Q36" s="164">
        <f t="shared" si="5"/>
        <v>0</v>
      </c>
      <c r="R36" s="164">
        <f t="shared" si="6"/>
        <v>0</v>
      </c>
      <c r="S36" s="164">
        <f t="shared" si="7"/>
        <v>0</v>
      </c>
      <c r="T36" s="165"/>
      <c r="U36" s="442" t="str">
        <f>Inventory!D28</f>
        <v>WELLSUCCEED</v>
      </c>
      <c r="V36" s="166"/>
      <c r="W36" s="166"/>
      <c r="X36" s="166"/>
      <c r="Y36" s="166"/>
      <c r="Z36" s="166"/>
      <c r="AA36" s="166"/>
      <c r="AB36" s="167">
        <f t="shared" si="8"/>
        <v>0</v>
      </c>
      <c r="AC36" s="166"/>
      <c r="AD36" s="190"/>
      <c r="AE36" s="190"/>
      <c r="AF36" s="127"/>
      <c r="AG36" s="147"/>
      <c r="AH36" s="124"/>
      <c r="AI36" s="124"/>
      <c r="AJ36" s="124"/>
      <c r="AK36" s="124"/>
      <c r="AL36" s="124"/>
      <c r="AM36" s="124"/>
      <c r="AN36" s="124"/>
      <c r="AO36" s="154"/>
      <c r="AP36" s="155"/>
    </row>
    <row r="37" spans="1:42" ht="20.25" customHeight="1" x14ac:dyDescent="0.25">
      <c r="A37" s="156" t="str">
        <f>Inventory!B29</f>
        <v>GHOSNS903309GR</v>
      </c>
      <c r="B37" s="156" t="str">
        <f>Inventory!C29</f>
        <v>MASK BURNT GHOUL</v>
      </c>
      <c r="C37" s="168">
        <v>1.4999999999999999E-2</v>
      </c>
      <c r="D37" s="187">
        <v>40</v>
      </c>
      <c r="E37" s="158">
        <f>E12/D37*C37</f>
        <v>731.88937499999997</v>
      </c>
      <c r="F37" s="158">
        <f>F12/D37*C37</f>
        <v>773.71162500000003</v>
      </c>
      <c r="G37" s="158">
        <f>G12/D37*C37</f>
        <v>815.53387499999997</v>
      </c>
      <c r="H37" s="158">
        <f>H12/D37*C37</f>
        <v>836.44499999999994</v>
      </c>
      <c r="I37" s="159">
        <v>1606</v>
      </c>
      <c r="J37" s="160">
        <v>0</v>
      </c>
      <c r="K37" s="161">
        <v>0</v>
      </c>
      <c r="L37" s="177">
        <v>0</v>
      </c>
      <c r="M37" s="194">
        <v>0</v>
      </c>
      <c r="N37" s="162">
        <v>0</v>
      </c>
      <c r="O37" s="163">
        <v>0</v>
      </c>
      <c r="P37" s="164">
        <f t="shared" si="9"/>
        <v>874.11062500000003</v>
      </c>
      <c r="Q37" s="164">
        <f t="shared" si="5"/>
        <v>832.28837499999997</v>
      </c>
      <c r="R37" s="164">
        <f t="shared" si="6"/>
        <v>790.46612500000003</v>
      </c>
      <c r="S37" s="164">
        <f t="shared" si="7"/>
        <v>769.55500000000006</v>
      </c>
      <c r="T37" s="165" t="s">
        <v>378</v>
      </c>
      <c r="U37" s="442" t="str">
        <f>Inventory!D29</f>
        <v>FARSTAR</v>
      </c>
      <c r="V37" s="166"/>
      <c r="W37" s="166"/>
      <c r="X37" s="166"/>
      <c r="Y37" s="166"/>
      <c r="Z37" s="166"/>
      <c r="AA37" s="166"/>
      <c r="AB37" s="167">
        <v>0</v>
      </c>
      <c r="AC37" s="514"/>
      <c r="AD37" s="190"/>
      <c r="AE37" s="190"/>
      <c r="AF37" s="127"/>
      <c r="AG37" s="147"/>
      <c r="AH37" s="124"/>
      <c r="AI37" s="124"/>
      <c r="AJ37" s="124"/>
      <c r="AK37" s="124"/>
      <c r="AL37" s="124"/>
      <c r="AM37" s="124"/>
      <c r="AN37" s="124"/>
      <c r="AO37" s="154"/>
      <c r="AP37" s="155"/>
    </row>
    <row r="38" spans="1:42" ht="20.25" customHeight="1" x14ac:dyDescent="0.25">
      <c r="A38" s="156" t="str">
        <f>Inventory!B30</f>
        <v>GHOSNS903279OT</v>
      </c>
      <c r="B38" s="156" t="str">
        <f>Inventory!C30</f>
        <v>PLUSHIE FRATER IMPERATOR</v>
      </c>
      <c r="C38" s="168">
        <v>0.08</v>
      </c>
      <c r="D38" s="187">
        <v>50</v>
      </c>
      <c r="E38" s="158">
        <f>E12/D38*C38</f>
        <v>3122.7280000000001</v>
      </c>
      <c r="F38" s="158">
        <f>F12/D38*C38</f>
        <v>3301.1696000000002</v>
      </c>
      <c r="G38" s="158">
        <f>G12/D38*C38</f>
        <v>3479.6111999999998</v>
      </c>
      <c r="H38" s="158">
        <f>H12/D38*C38</f>
        <v>3568.8320000000003</v>
      </c>
      <c r="I38" s="159">
        <v>4281</v>
      </c>
      <c r="J38" s="160">
        <v>0</v>
      </c>
      <c r="K38" s="161">
        <v>0</v>
      </c>
      <c r="L38" s="177">
        <v>0</v>
      </c>
      <c r="M38" s="553">
        <v>1728</v>
      </c>
      <c r="N38" s="162">
        <v>3240</v>
      </c>
      <c r="O38" s="163">
        <v>0</v>
      </c>
      <c r="P38" s="164">
        <f t="shared" si="9"/>
        <v>6126.2719999999999</v>
      </c>
      <c r="Q38" s="164">
        <f t="shared" si="5"/>
        <v>5947.8303999999998</v>
      </c>
      <c r="R38" s="164">
        <f t="shared" si="6"/>
        <v>5769.3888000000006</v>
      </c>
      <c r="S38" s="164">
        <f t="shared" si="7"/>
        <v>5680.1679999999997</v>
      </c>
      <c r="T38" s="165" t="s">
        <v>378</v>
      </c>
      <c r="U38" s="442" t="str">
        <f>Inventory!D30</f>
        <v>FARSTAR</v>
      </c>
      <c r="V38" s="166"/>
      <c r="W38" s="166"/>
      <c r="X38" s="166"/>
      <c r="Y38" s="166"/>
      <c r="Z38" s="166"/>
      <c r="AA38" s="166"/>
      <c r="AB38" s="167">
        <v>0</v>
      </c>
      <c r="AC38" s="166"/>
      <c r="AD38" s="190"/>
      <c r="AE38" s="190"/>
      <c r="AF38" s="127"/>
    </row>
    <row r="39" spans="1:42" ht="20.25" customHeight="1" x14ac:dyDescent="0.25">
      <c r="A39" s="156" t="str">
        <f>Inventory!B31</f>
        <v>GHOSRX103259OT</v>
      </c>
      <c r="B39" s="156" t="str">
        <f>Inventory!C31</f>
        <v>CLEAR SLING BAG-SILVER LOGO</v>
      </c>
      <c r="C39" s="168">
        <v>7.4999999999999997E-3</v>
      </c>
      <c r="D39" s="187">
        <v>40</v>
      </c>
      <c r="E39" s="158">
        <f>E12/D39*C39</f>
        <v>365.94468749999999</v>
      </c>
      <c r="F39" s="158">
        <f>F12/D39*C39</f>
        <v>386.85581250000001</v>
      </c>
      <c r="G39" s="158">
        <f>G12/D39*C39</f>
        <v>407.76693749999998</v>
      </c>
      <c r="H39" s="158">
        <f>H12/D39*C39</f>
        <v>418.22249999999997</v>
      </c>
      <c r="I39" s="159">
        <v>2239</v>
      </c>
      <c r="J39" s="160">
        <v>0</v>
      </c>
      <c r="K39" s="161">
        <v>0</v>
      </c>
      <c r="L39" s="177">
        <v>0</v>
      </c>
      <c r="M39" s="194">
        <v>0</v>
      </c>
      <c r="N39" s="162">
        <v>0</v>
      </c>
      <c r="O39" s="163">
        <v>0</v>
      </c>
      <c r="P39" s="164">
        <f t="shared" si="9"/>
        <v>1873.0553125000001</v>
      </c>
      <c r="Q39" s="164">
        <f t="shared" si="5"/>
        <v>1852.1441875</v>
      </c>
      <c r="R39" s="164">
        <f t="shared" si="6"/>
        <v>1831.2330625</v>
      </c>
      <c r="S39" s="164">
        <f t="shared" si="7"/>
        <v>1820.7775000000001</v>
      </c>
      <c r="T39" s="165" t="s">
        <v>378</v>
      </c>
      <c r="U39" s="442" t="str">
        <f>Inventory!D31</f>
        <v>FARSTAR</v>
      </c>
      <c r="V39" s="166"/>
      <c r="W39" s="166"/>
      <c r="X39" s="166"/>
      <c r="Y39" s="166"/>
      <c r="Z39" s="166"/>
      <c r="AA39" s="166"/>
      <c r="AB39" s="167">
        <v>0</v>
      </c>
      <c r="AC39" s="514"/>
      <c r="AD39" s="190"/>
      <c r="AE39" s="190"/>
      <c r="AF39" s="127"/>
    </row>
    <row r="40" spans="1:42" ht="20.25" customHeight="1" x14ac:dyDescent="0.25">
      <c r="A40" s="156" t="str">
        <f>Inventory!B32</f>
        <v xml:space="preserve"> GHOSRX103241BK</v>
      </c>
      <c r="B40" s="156" t="str">
        <f>Inventory!C32</f>
        <v>CHOKER PAPA V</v>
      </c>
      <c r="C40" s="168">
        <v>1.2500000000000001E-2</v>
      </c>
      <c r="D40" s="187">
        <v>30</v>
      </c>
      <c r="E40" s="158">
        <f>E12/D40*C40</f>
        <v>813.21041666666679</v>
      </c>
      <c r="F40" s="158">
        <f>F12/D40*C40</f>
        <v>859.67958333333343</v>
      </c>
      <c r="G40" s="158">
        <f>G12/D40*C40</f>
        <v>906.14874999999995</v>
      </c>
      <c r="H40" s="158">
        <f>H12/D40*C40</f>
        <v>929.38333333333344</v>
      </c>
      <c r="I40" s="159">
        <v>2661</v>
      </c>
      <c r="J40" s="160">
        <v>0</v>
      </c>
      <c r="K40" s="161">
        <v>0</v>
      </c>
      <c r="L40" s="177">
        <v>0</v>
      </c>
      <c r="M40" s="194">
        <v>0</v>
      </c>
      <c r="N40" s="162">
        <v>0</v>
      </c>
      <c r="O40" s="163">
        <v>0</v>
      </c>
      <c r="P40" s="164">
        <f t="shared" si="9"/>
        <v>1847.7895833333332</v>
      </c>
      <c r="Q40" s="164">
        <f t="shared" si="5"/>
        <v>1801.3204166666665</v>
      </c>
      <c r="R40" s="164">
        <f t="shared" si="6"/>
        <v>1754.8512500000002</v>
      </c>
      <c r="S40" s="164">
        <f t="shared" si="7"/>
        <v>1731.6166666666666</v>
      </c>
      <c r="T40" s="165" t="s">
        <v>378</v>
      </c>
      <c r="U40" s="442" t="str">
        <f>Inventory!D32</f>
        <v>FARSTAR</v>
      </c>
      <c r="V40" s="166"/>
      <c r="W40" s="166"/>
      <c r="X40" s="166"/>
      <c r="Y40" s="166"/>
      <c r="Z40" s="166"/>
      <c r="AA40" s="166"/>
      <c r="AB40" s="167">
        <v>0</v>
      </c>
      <c r="AC40" s="514"/>
      <c r="AD40" s="190"/>
      <c r="AE40" s="190"/>
      <c r="AF40" s="127"/>
    </row>
    <row r="41" spans="1:42" ht="20.25" customHeight="1" x14ac:dyDescent="0.25">
      <c r="A41" s="156" t="str">
        <f>Inventory!B33</f>
        <v>GHOSRX203254GR</v>
      </c>
      <c r="B41" s="156" t="str">
        <f>Inventory!C33</f>
        <v>KEYCHAIN SKELETON GRUCIFIX</v>
      </c>
      <c r="C41" s="168">
        <v>0.02</v>
      </c>
      <c r="D41" s="187">
        <v>15</v>
      </c>
      <c r="E41" s="158">
        <f>E12/D41*C41</f>
        <v>2602.2733333333335</v>
      </c>
      <c r="F41" s="158">
        <f>F12/D41*C41</f>
        <v>2750.974666666667</v>
      </c>
      <c r="G41" s="158">
        <f>G12/D41*C41</f>
        <v>2899.6759999999999</v>
      </c>
      <c r="H41" s="158">
        <f>H12/D41*C41</f>
        <v>2974.0266666666671</v>
      </c>
      <c r="I41" s="159">
        <v>6111</v>
      </c>
      <c r="J41" s="160">
        <v>0</v>
      </c>
      <c r="K41" s="161">
        <v>0</v>
      </c>
      <c r="L41" s="177">
        <v>0</v>
      </c>
      <c r="M41" s="194">
        <v>0</v>
      </c>
      <c r="N41" s="162">
        <v>0</v>
      </c>
      <c r="O41" s="163">
        <v>0</v>
      </c>
      <c r="P41" s="164">
        <f t="shared" si="9"/>
        <v>3508.7266666666665</v>
      </c>
      <c r="Q41" s="164">
        <f t="shared" si="5"/>
        <v>3360.025333333333</v>
      </c>
      <c r="R41" s="164">
        <f t="shared" si="6"/>
        <v>3211.3240000000001</v>
      </c>
      <c r="S41" s="164">
        <f t="shared" si="7"/>
        <v>3136.9733333333329</v>
      </c>
      <c r="T41" s="165" t="s">
        <v>378</v>
      </c>
      <c r="U41" s="442" t="str">
        <f>Inventory!D33</f>
        <v>FARSTAR</v>
      </c>
      <c r="V41" s="166"/>
      <c r="W41" s="166"/>
      <c r="X41" s="166"/>
      <c r="Y41" s="166"/>
      <c r="Z41" s="166"/>
      <c r="AA41" s="166"/>
      <c r="AB41" s="167">
        <v>0</v>
      </c>
      <c r="AC41" s="514"/>
      <c r="AD41" s="190"/>
      <c r="AE41" s="190"/>
      <c r="AF41" s="127"/>
    </row>
    <row r="42" spans="1:42" ht="20.25" customHeight="1" x14ac:dyDescent="0.25">
      <c r="A42" s="156" t="str">
        <f>Inventory!B34</f>
        <v>GHOSRX903403OT</v>
      </c>
      <c r="B42" s="156" t="str">
        <f>Inventory!C34</f>
        <v>PATCH SET OF 3</v>
      </c>
      <c r="C42" s="168">
        <v>1.4999999999999999E-2</v>
      </c>
      <c r="D42" s="187">
        <v>20</v>
      </c>
      <c r="E42" s="158">
        <f>E12/D42*C42</f>
        <v>1463.7787499999999</v>
      </c>
      <c r="F42" s="158">
        <f>F12/D42*C42</f>
        <v>1547.4232500000001</v>
      </c>
      <c r="G42" s="158">
        <f>G12/D42*C42</f>
        <v>1631.0677499999999</v>
      </c>
      <c r="H42" s="158">
        <f>H12/D42*C42</f>
        <v>1672.8899999999999</v>
      </c>
      <c r="I42" s="159">
        <v>4113</v>
      </c>
      <c r="J42" s="160">
        <v>0</v>
      </c>
      <c r="K42" s="161">
        <v>0</v>
      </c>
      <c r="L42" s="177">
        <v>0</v>
      </c>
      <c r="M42" s="194">
        <v>0</v>
      </c>
      <c r="N42" s="162">
        <v>0</v>
      </c>
      <c r="O42" s="163">
        <v>0</v>
      </c>
      <c r="P42" s="164">
        <f t="shared" si="9"/>
        <v>2649.2212500000001</v>
      </c>
      <c r="Q42" s="164">
        <f t="shared" si="5"/>
        <v>2565.5767500000002</v>
      </c>
      <c r="R42" s="164">
        <f t="shared" si="6"/>
        <v>2481.9322499999998</v>
      </c>
      <c r="S42" s="164">
        <f t="shared" si="7"/>
        <v>2440.11</v>
      </c>
      <c r="T42" s="165" t="s">
        <v>378</v>
      </c>
      <c r="U42" s="442" t="str">
        <f>Inventory!D34</f>
        <v>WELLSUCCEED</v>
      </c>
      <c r="V42" s="166"/>
      <c r="W42" s="166"/>
      <c r="X42" s="166"/>
      <c r="Y42" s="166"/>
      <c r="Z42" s="166"/>
      <c r="AA42" s="166"/>
      <c r="AB42" s="167">
        <v>0</v>
      </c>
      <c r="AC42" s="514"/>
      <c r="AD42" s="190"/>
      <c r="AE42" s="190"/>
      <c r="AF42" s="127"/>
    </row>
    <row r="43" spans="1:42" ht="20.25" customHeight="1" x14ac:dyDescent="0.25">
      <c r="A43" s="156" t="str">
        <f>Inventory!B35</f>
        <v>GHOSNS103814BK</v>
      </c>
      <c r="B43" s="156" t="str">
        <f>Inventory!C35</f>
        <v xml:space="preserve">TOUR PROGRAM </v>
      </c>
      <c r="C43" s="157">
        <v>0</v>
      </c>
      <c r="D43" s="187">
        <v>1</v>
      </c>
      <c r="E43" s="158">
        <f>E12/D43*C43</f>
        <v>0</v>
      </c>
      <c r="F43" s="158">
        <f>F12/D43*C43</f>
        <v>0</v>
      </c>
      <c r="G43" s="158">
        <f>G12/D43*C43</f>
        <v>0</v>
      </c>
      <c r="H43" s="158">
        <f>H12/D43*C43</f>
        <v>0</v>
      </c>
      <c r="I43" s="159">
        <v>0</v>
      </c>
      <c r="J43" s="160">
        <v>0</v>
      </c>
      <c r="K43" s="161">
        <v>0</v>
      </c>
      <c r="L43" s="177">
        <v>0</v>
      </c>
      <c r="M43" s="194">
        <v>0</v>
      </c>
      <c r="N43" s="162">
        <v>0</v>
      </c>
      <c r="O43" s="163">
        <v>0</v>
      </c>
      <c r="P43" s="164">
        <f t="shared" si="9"/>
        <v>0</v>
      </c>
      <c r="Q43" s="164">
        <f t="shared" si="5"/>
        <v>0</v>
      </c>
      <c r="R43" s="164">
        <f t="shared" si="6"/>
        <v>0</v>
      </c>
      <c r="S43" s="164">
        <f t="shared" si="7"/>
        <v>0</v>
      </c>
      <c r="T43" s="170"/>
      <c r="U43" s="442" t="str">
        <f>Inventory!D35</f>
        <v>VANDALAY</v>
      </c>
      <c r="V43" s="166"/>
      <c r="W43" s="166"/>
      <c r="X43" s="166"/>
      <c r="Y43" s="166"/>
      <c r="Z43" s="166"/>
      <c r="AA43" s="166"/>
      <c r="AB43" s="167">
        <f t="shared" si="8"/>
        <v>0</v>
      </c>
      <c r="AC43" s="166"/>
      <c r="AD43" s="190"/>
      <c r="AE43" s="190"/>
      <c r="AF43" s="127"/>
    </row>
    <row r="44" spans="1:42" ht="20.25" customHeight="1" x14ac:dyDescent="0.25">
      <c r="A44" s="156" t="str">
        <f>Inventory!B36</f>
        <v>GHOSRX903408OT</v>
      </c>
      <c r="B44" s="156" t="str">
        <f>Inventory!C36</f>
        <v>LP SKELETA POLTERGEIST</v>
      </c>
      <c r="C44" s="168">
        <v>5.0000000000000001E-3</v>
      </c>
      <c r="D44" s="187">
        <v>40</v>
      </c>
      <c r="E44" s="158">
        <f>E12/D44*C44</f>
        <v>243.96312499999999</v>
      </c>
      <c r="F44" s="158">
        <f>F12/D44*C44</f>
        <v>257.90387500000003</v>
      </c>
      <c r="G44" s="158">
        <f>G12/D44*C44</f>
        <v>271.84462500000001</v>
      </c>
      <c r="H44" s="158">
        <f>H12/D44*C44</f>
        <v>278.815</v>
      </c>
      <c r="I44" s="159">
        <v>1070</v>
      </c>
      <c r="J44" s="160">
        <v>0</v>
      </c>
      <c r="K44" s="161">
        <v>0</v>
      </c>
      <c r="L44" s="177">
        <v>0</v>
      </c>
      <c r="M44" s="194">
        <v>0</v>
      </c>
      <c r="N44" s="162">
        <v>0</v>
      </c>
      <c r="O44" s="163">
        <v>0</v>
      </c>
      <c r="P44" s="164">
        <f t="shared" si="9"/>
        <v>826.03687500000001</v>
      </c>
      <c r="Q44" s="164">
        <f t="shared" si="5"/>
        <v>812.09612500000003</v>
      </c>
      <c r="R44" s="164">
        <f t="shared" si="6"/>
        <v>798.15537500000005</v>
      </c>
      <c r="S44" s="164">
        <f t="shared" si="7"/>
        <v>791.18499999999995</v>
      </c>
      <c r="T44" s="170"/>
      <c r="U44" s="442" t="str">
        <f>Inventory!D36</f>
        <v>CONCORD</v>
      </c>
      <c r="V44" s="166"/>
      <c r="W44" s="166"/>
      <c r="X44" s="166"/>
      <c r="Y44" s="166"/>
      <c r="Z44" s="166"/>
      <c r="AA44" s="166"/>
      <c r="AB44" s="167">
        <f t="shared" si="8"/>
        <v>0</v>
      </c>
      <c r="AC44" s="166"/>
      <c r="AD44" s="190"/>
      <c r="AE44" s="190"/>
      <c r="AF44" s="127"/>
    </row>
    <row r="45" spans="1:42" ht="20.25" customHeight="1" x14ac:dyDescent="0.25">
      <c r="A45" s="515" t="str">
        <f>Inventory!B37</f>
        <v>GHOSNS203369OT</v>
      </c>
      <c r="B45" s="515" t="str">
        <f>Inventory!C37</f>
        <v>FOILED COMIC BOOK SISTER IMPERATOR # 1</v>
      </c>
      <c r="C45" s="516">
        <v>5.0000000000000001E-3</v>
      </c>
      <c r="D45" s="187">
        <v>30</v>
      </c>
      <c r="E45" s="158">
        <f>E12/D45*C45</f>
        <v>325.28416666666669</v>
      </c>
      <c r="F45" s="158">
        <f>F12/D45*C45</f>
        <v>343.87183333333337</v>
      </c>
      <c r="G45" s="158">
        <f>G12/D45*C45</f>
        <v>362.45949999999999</v>
      </c>
      <c r="H45" s="158">
        <f>H12/D45*C45</f>
        <v>371.75333333333339</v>
      </c>
      <c r="I45" s="159">
        <v>1636</v>
      </c>
      <c r="J45" s="160">
        <v>0</v>
      </c>
      <c r="K45" s="161">
        <v>0</v>
      </c>
      <c r="L45" s="177">
        <v>0</v>
      </c>
      <c r="M45" s="194">
        <v>0</v>
      </c>
      <c r="N45" s="162">
        <v>0</v>
      </c>
      <c r="O45" s="163">
        <v>0</v>
      </c>
      <c r="P45" s="164">
        <f t="shared" si="9"/>
        <v>1310.7158333333332</v>
      </c>
      <c r="Q45" s="164">
        <f t="shared" si="5"/>
        <v>1292.1281666666666</v>
      </c>
      <c r="R45" s="164">
        <f t="shared" si="6"/>
        <v>1273.5405000000001</v>
      </c>
      <c r="S45" s="164">
        <f t="shared" si="7"/>
        <v>1264.2466666666667</v>
      </c>
      <c r="T45" s="165" t="s">
        <v>422</v>
      </c>
      <c r="U45" s="442" t="str">
        <f>Inventory!D37</f>
        <v>DARK HORSE COMICS</v>
      </c>
      <c r="V45" s="166"/>
      <c r="W45" s="166"/>
      <c r="X45" s="166"/>
      <c r="Y45" s="166"/>
      <c r="Z45" s="166"/>
      <c r="AA45" s="166"/>
      <c r="AB45" s="167">
        <f t="shared" si="8"/>
        <v>0</v>
      </c>
      <c r="AC45" s="166"/>
      <c r="AD45" s="190"/>
      <c r="AE45" s="190"/>
      <c r="AF45" s="127"/>
    </row>
    <row r="46" spans="1:42" ht="20.25" customHeight="1" x14ac:dyDescent="0.25">
      <c r="A46" s="156" t="str">
        <f>Inventory!B38</f>
        <v>GHOSNS203533OT</v>
      </c>
      <c r="B46" s="156" t="str">
        <f>Inventory!C38</f>
        <v>COMIC BOOK SISTER IMPERATOR #2</v>
      </c>
      <c r="C46" s="168">
        <v>0</v>
      </c>
      <c r="D46" s="187">
        <v>15</v>
      </c>
      <c r="E46" s="158">
        <f>E12/D46*C46</f>
        <v>0</v>
      </c>
      <c r="F46" s="158">
        <f>F12/D46*C46</f>
        <v>0</v>
      </c>
      <c r="G46" s="158">
        <f>G12/D46*C46</f>
        <v>0</v>
      </c>
      <c r="H46" s="158">
        <f>H12/D46*C46</f>
        <v>0</v>
      </c>
      <c r="I46" s="159">
        <v>0</v>
      </c>
      <c r="J46" s="160">
        <v>0</v>
      </c>
      <c r="K46" s="161">
        <v>0</v>
      </c>
      <c r="L46" s="177">
        <v>0</v>
      </c>
      <c r="M46" s="194">
        <v>0</v>
      </c>
      <c r="N46" s="162">
        <v>0</v>
      </c>
      <c r="O46" s="163">
        <v>0</v>
      </c>
      <c r="P46" s="164">
        <f t="shared" si="9"/>
        <v>0</v>
      </c>
      <c r="Q46" s="164">
        <f t="shared" si="5"/>
        <v>0</v>
      </c>
      <c r="R46" s="164">
        <f t="shared" si="6"/>
        <v>0</v>
      </c>
      <c r="S46" s="164">
        <f t="shared" si="7"/>
        <v>0</v>
      </c>
      <c r="T46" s="165"/>
      <c r="U46" s="442" t="str">
        <f>Inventory!D38</f>
        <v>DARK HORSE COMICS</v>
      </c>
      <c r="V46" s="166"/>
      <c r="W46" s="166"/>
      <c r="X46" s="166"/>
      <c r="Y46" s="166"/>
      <c r="Z46" s="166"/>
      <c r="AA46" s="166"/>
      <c r="AB46" s="167">
        <f t="shared" si="8"/>
        <v>0</v>
      </c>
      <c r="AC46" s="166"/>
      <c r="AD46" s="190"/>
      <c r="AE46" s="190"/>
      <c r="AF46" s="127"/>
    </row>
    <row r="47" spans="1:42" ht="20.25" customHeight="1" x14ac:dyDescent="0.25">
      <c r="A47" s="156" t="str">
        <f>Inventory!B39</f>
        <v>GHOSNS203534OT</v>
      </c>
      <c r="B47" s="156" t="str">
        <f>Inventory!C39</f>
        <v>COMIC BOOK SISTER IMPERATOR #3</v>
      </c>
      <c r="C47" s="168">
        <v>0</v>
      </c>
      <c r="D47" s="187">
        <v>15</v>
      </c>
      <c r="E47" s="158">
        <f>E12/D47*C47</f>
        <v>0</v>
      </c>
      <c r="F47" s="158">
        <f>F12/D47*C47</f>
        <v>0</v>
      </c>
      <c r="G47" s="158">
        <f>G12/D47*C47</f>
        <v>0</v>
      </c>
      <c r="H47" s="158">
        <f>H12/D47*C47</f>
        <v>0</v>
      </c>
      <c r="I47" s="159">
        <v>0</v>
      </c>
      <c r="J47" s="160">
        <v>0</v>
      </c>
      <c r="K47" s="161">
        <v>0</v>
      </c>
      <c r="L47" s="177">
        <v>0</v>
      </c>
      <c r="M47" s="194">
        <v>0</v>
      </c>
      <c r="N47" s="162">
        <v>0</v>
      </c>
      <c r="O47" s="163">
        <v>0</v>
      </c>
      <c r="P47" s="164">
        <f t="shared" si="9"/>
        <v>0</v>
      </c>
      <c r="Q47" s="164">
        <f t="shared" si="5"/>
        <v>0</v>
      </c>
      <c r="R47" s="164">
        <f t="shared" si="6"/>
        <v>0</v>
      </c>
      <c r="S47" s="164">
        <f t="shared" si="7"/>
        <v>0</v>
      </c>
      <c r="T47" s="165"/>
      <c r="U47" s="442" t="str">
        <f>Inventory!D39</f>
        <v>DARK HORSE COMICS</v>
      </c>
      <c r="V47" s="166"/>
      <c r="W47" s="166"/>
      <c r="X47" s="166"/>
      <c r="Y47" s="166"/>
      <c r="Z47" s="166"/>
      <c r="AA47" s="166"/>
      <c r="AB47" s="167">
        <f t="shared" si="8"/>
        <v>0</v>
      </c>
      <c r="AC47" s="166"/>
      <c r="AD47" s="190"/>
      <c r="AE47" s="190"/>
      <c r="AF47" s="127"/>
    </row>
    <row r="48" spans="1:42" ht="20.25" customHeight="1" x14ac:dyDescent="0.25">
      <c r="A48" s="156" t="str">
        <f>Inventory!B40</f>
        <v>GHOSNS203535OT</v>
      </c>
      <c r="B48" s="156" t="str">
        <f>Inventory!C40</f>
        <v>COMIC BOOK SISTER IMPERATOR #4</v>
      </c>
      <c r="C48" s="168">
        <v>0</v>
      </c>
      <c r="D48" s="187">
        <v>15</v>
      </c>
      <c r="E48" s="158">
        <f>E12/D48*C48</f>
        <v>0</v>
      </c>
      <c r="F48" s="158">
        <f>F12/D48*C48</f>
        <v>0</v>
      </c>
      <c r="G48" s="158">
        <f>G12/D48*C48</f>
        <v>0</v>
      </c>
      <c r="H48" s="158">
        <f>H12/D48*C48</f>
        <v>0</v>
      </c>
      <c r="I48" s="159">
        <v>0</v>
      </c>
      <c r="J48" s="160">
        <v>0</v>
      </c>
      <c r="K48" s="161">
        <v>0</v>
      </c>
      <c r="L48" s="177">
        <v>0</v>
      </c>
      <c r="M48" s="194">
        <v>0</v>
      </c>
      <c r="N48" s="162">
        <v>0</v>
      </c>
      <c r="O48" s="163">
        <v>0</v>
      </c>
      <c r="P48" s="164">
        <f t="shared" si="9"/>
        <v>0</v>
      </c>
      <c r="Q48" s="164">
        <f t="shared" si="5"/>
        <v>0</v>
      </c>
      <c r="R48" s="164">
        <f t="shared" si="6"/>
        <v>0</v>
      </c>
      <c r="S48" s="164">
        <f t="shared" si="7"/>
        <v>0</v>
      </c>
      <c r="T48" s="165"/>
      <c r="U48" s="442" t="str">
        <f>Inventory!D40</f>
        <v>DARK HORSE COMICS</v>
      </c>
      <c r="V48" s="166"/>
      <c r="W48" s="166"/>
      <c r="X48" s="166"/>
      <c r="Y48" s="166"/>
      <c r="Z48" s="166"/>
      <c r="AA48" s="166"/>
      <c r="AB48" s="167">
        <f t="shared" si="8"/>
        <v>0</v>
      </c>
      <c r="AC48" s="166"/>
      <c r="AD48" s="190"/>
      <c r="AE48" s="190"/>
      <c r="AF48" s="127"/>
    </row>
    <row r="49" spans="1:32" ht="20.25" customHeight="1" x14ac:dyDescent="0.25">
      <c r="A49" s="156">
        <f>Inventory!B41</f>
        <v>0</v>
      </c>
      <c r="B49" s="156">
        <f>Inventory!C41</f>
        <v>0</v>
      </c>
      <c r="C49" s="168">
        <v>0</v>
      </c>
      <c r="D49" s="187">
        <v>1</v>
      </c>
      <c r="E49" s="158">
        <f>E12/D49*C49</f>
        <v>0</v>
      </c>
      <c r="F49" s="158">
        <f>F12/D49*C49</f>
        <v>0</v>
      </c>
      <c r="G49" s="158">
        <f>G12/D49*C49</f>
        <v>0</v>
      </c>
      <c r="H49" s="158">
        <f>H12/D49*C49</f>
        <v>0</v>
      </c>
      <c r="I49" s="159">
        <v>0</v>
      </c>
      <c r="J49" s="160">
        <v>0</v>
      </c>
      <c r="K49" s="161">
        <v>0</v>
      </c>
      <c r="L49" s="177">
        <v>0</v>
      </c>
      <c r="M49" s="194">
        <v>0</v>
      </c>
      <c r="N49" s="162">
        <v>0</v>
      </c>
      <c r="O49" s="163">
        <v>0</v>
      </c>
      <c r="P49" s="164">
        <f t="shared" si="9"/>
        <v>0</v>
      </c>
      <c r="Q49" s="164">
        <f t="shared" si="5"/>
        <v>0</v>
      </c>
      <c r="R49" s="164">
        <f t="shared" si="6"/>
        <v>0</v>
      </c>
      <c r="S49" s="164">
        <f t="shared" si="7"/>
        <v>0</v>
      </c>
      <c r="T49" s="165"/>
      <c r="U49" s="442">
        <f>Inventory!D41</f>
        <v>0</v>
      </c>
      <c r="V49" s="171"/>
      <c r="W49" s="171"/>
      <c r="X49" s="171"/>
      <c r="Y49" s="171"/>
      <c r="Z49" s="172"/>
      <c r="AA49" s="172"/>
      <c r="AB49" s="167">
        <f t="shared" si="8"/>
        <v>0</v>
      </c>
      <c r="AC49" s="166"/>
      <c r="AD49" s="190"/>
      <c r="AE49" s="190"/>
      <c r="AF49" s="127"/>
    </row>
    <row r="50" spans="1:32" ht="20.25" customHeight="1" x14ac:dyDescent="0.25">
      <c r="A50" s="515" t="str">
        <f>Inventory!B42</f>
        <v>GHOSNS103619OT</v>
      </c>
      <c r="B50" s="515" t="str">
        <f>Inventory!C42</f>
        <v>FOILED COMIC BOOK SISTER IMPERATOR #2</v>
      </c>
      <c r="C50" s="516">
        <v>5.0000000000000001E-3</v>
      </c>
      <c r="D50" s="187">
        <v>30</v>
      </c>
      <c r="E50" s="158">
        <f>E12/D50*C50</f>
        <v>325.28416666666669</v>
      </c>
      <c r="F50" s="158">
        <f>F12/D50*C50</f>
        <v>343.87183333333337</v>
      </c>
      <c r="G50" s="158">
        <f>G12/D50*C50</f>
        <v>362.45949999999999</v>
      </c>
      <c r="H50" s="158">
        <f>H12/D50*C50</f>
        <v>371.75333333333339</v>
      </c>
      <c r="I50" s="159">
        <v>682</v>
      </c>
      <c r="J50" s="160">
        <v>0</v>
      </c>
      <c r="K50" s="161">
        <v>0</v>
      </c>
      <c r="L50" s="177">
        <v>0</v>
      </c>
      <c r="M50" s="194">
        <v>0</v>
      </c>
      <c r="N50" s="162">
        <v>0</v>
      </c>
      <c r="O50" s="163">
        <v>0</v>
      </c>
      <c r="P50" s="164">
        <f t="shared" si="9"/>
        <v>356.71583333333331</v>
      </c>
      <c r="Q50" s="164">
        <f t="shared" si="5"/>
        <v>338.12816666666663</v>
      </c>
      <c r="R50" s="164">
        <f t="shared" si="6"/>
        <v>319.54050000000001</v>
      </c>
      <c r="S50" s="164">
        <f t="shared" si="7"/>
        <v>310.24666666666661</v>
      </c>
      <c r="T50" s="165"/>
      <c r="U50" s="442" t="str">
        <f>Inventory!D42</f>
        <v>DARK HORSE COMICS</v>
      </c>
      <c r="V50" s="171"/>
      <c r="W50" s="171"/>
      <c r="X50" s="171"/>
      <c r="Y50" s="171"/>
      <c r="Z50" s="171"/>
      <c r="AA50" s="171"/>
      <c r="AB50" s="167">
        <f t="shared" si="8"/>
        <v>0</v>
      </c>
      <c r="AC50" s="166"/>
      <c r="AD50" s="190"/>
      <c r="AE50" s="190"/>
      <c r="AF50" s="127"/>
    </row>
    <row r="51" spans="1:32" ht="20.25" customHeight="1" x14ac:dyDescent="0.25">
      <c r="A51" s="515" t="str">
        <f>Inventory!B43</f>
        <v xml:space="preserve"> GHOSNS103622OT </v>
      </c>
      <c r="B51" s="515" t="str">
        <f>Inventory!C43</f>
        <v>FOILED COMIC BOOK SISTER IMPERATOR #3</v>
      </c>
      <c r="C51" s="516">
        <v>5.0000000000000001E-3</v>
      </c>
      <c r="D51" s="187">
        <v>30</v>
      </c>
      <c r="E51" s="158">
        <f>E12/D51*C51</f>
        <v>325.28416666666669</v>
      </c>
      <c r="F51" s="158">
        <f>F12/D51*C51</f>
        <v>343.87183333333337</v>
      </c>
      <c r="G51" s="158">
        <f>G12/D51*C51</f>
        <v>362.45949999999999</v>
      </c>
      <c r="H51" s="158">
        <f>H12/D51*C51</f>
        <v>371.75333333333339</v>
      </c>
      <c r="I51" s="159">
        <v>725</v>
      </c>
      <c r="J51" s="160">
        <v>0</v>
      </c>
      <c r="K51" s="161">
        <v>0</v>
      </c>
      <c r="L51" s="177">
        <v>0</v>
      </c>
      <c r="M51" s="194">
        <v>0</v>
      </c>
      <c r="N51" s="162">
        <v>0</v>
      </c>
      <c r="O51" s="163">
        <v>0</v>
      </c>
      <c r="P51" s="164">
        <f t="shared" si="9"/>
        <v>399.71583333333331</v>
      </c>
      <c r="Q51" s="164">
        <f t="shared" si="5"/>
        <v>381.12816666666663</v>
      </c>
      <c r="R51" s="164">
        <f t="shared" si="6"/>
        <v>362.54050000000001</v>
      </c>
      <c r="S51" s="164">
        <f t="shared" si="7"/>
        <v>353.24666666666661</v>
      </c>
      <c r="T51" s="165"/>
      <c r="U51" s="442" t="str">
        <f>Inventory!D43</f>
        <v>DARK HORSE COMICS</v>
      </c>
      <c r="V51" s="171"/>
      <c r="W51" s="171"/>
      <c r="X51" s="171"/>
      <c r="Y51" s="171"/>
      <c r="Z51" s="171"/>
      <c r="AA51" s="171"/>
      <c r="AB51" s="167">
        <f t="shared" si="8"/>
        <v>0</v>
      </c>
      <c r="AC51" s="166"/>
      <c r="AD51" s="190"/>
      <c r="AE51" s="190"/>
      <c r="AF51" s="127"/>
    </row>
    <row r="52" spans="1:32" ht="20.25" customHeight="1" x14ac:dyDescent="0.25">
      <c r="A52" s="515" t="str">
        <f>Inventory!B44</f>
        <v>GHOSNS103624OT</v>
      </c>
      <c r="B52" s="515" t="str">
        <f>Inventory!C44</f>
        <v>FOILED COMIC BOOK SISTER IMPERATOR #4</v>
      </c>
      <c r="C52" s="516">
        <v>5.0000000000000001E-3</v>
      </c>
      <c r="D52" s="187">
        <v>30</v>
      </c>
      <c r="E52" s="158">
        <f>E12/D52*C52</f>
        <v>325.28416666666669</v>
      </c>
      <c r="F52" s="158">
        <f>F12/D52*C52</f>
        <v>343.87183333333337</v>
      </c>
      <c r="G52" s="158">
        <f>G12/D52*C52</f>
        <v>362.45949999999999</v>
      </c>
      <c r="H52" s="158">
        <f>H12/D52*C52</f>
        <v>371.75333333333339</v>
      </c>
      <c r="I52" s="159">
        <v>722</v>
      </c>
      <c r="J52" s="160">
        <v>0</v>
      </c>
      <c r="K52" s="161">
        <v>0</v>
      </c>
      <c r="L52" s="177">
        <v>0</v>
      </c>
      <c r="M52" s="194">
        <v>0</v>
      </c>
      <c r="N52" s="162">
        <v>0</v>
      </c>
      <c r="O52" s="163">
        <v>0</v>
      </c>
      <c r="P52" s="164">
        <f t="shared" si="9"/>
        <v>396.71583333333331</v>
      </c>
      <c r="Q52" s="164">
        <f t="shared" si="5"/>
        <v>378.12816666666663</v>
      </c>
      <c r="R52" s="164">
        <f t="shared" si="6"/>
        <v>359.54050000000001</v>
      </c>
      <c r="S52" s="164">
        <f t="shared" si="7"/>
        <v>350.24666666666661</v>
      </c>
      <c r="T52" s="165"/>
      <c r="U52" s="442" t="str">
        <f>Inventory!D44</f>
        <v>DARK HORSE COMICS</v>
      </c>
      <c r="V52" s="171"/>
      <c r="W52" s="171"/>
      <c r="X52" s="171"/>
      <c r="Y52" s="171"/>
      <c r="Z52" s="171"/>
      <c r="AA52" s="171"/>
      <c r="AB52" s="167">
        <f t="shared" si="8"/>
        <v>0</v>
      </c>
      <c r="AC52" s="166"/>
      <c r="AD52" s="190"/>
      <c r="AE52" s="190"/>
      <c r="AF52" s="127"/>
    </row>
    <row r="53" spans="1:32" ht="20.25" customHeight="1" x14ac:dyDescent="0.25">
      <c r="A53" s="156" t="str">
        <f>Inventory!B45</f>
        <v>GHOSRX003463OT</v>
      </c>
      <c r="B53" s="156" t="str">
        <f>Inventory!C45</f>
        <v xml:space="preserve">CD SKELETA </v>
      </c>
      <c r="C53" s="168"/>
      <c r="D53" s="187">
        <v>20</v>
      </c>
      <c r="E53" s="158">
        <f>E12/D53*C53</f>
        <v>0</v>
      </c>
      <c r="F53" s="158">
        <f>F12/D53*C53</f>
        <v>0</v>
      </c>
      <c r="G53" s="158">
        <f>G12/D53*C53</f>
        <v>0</v>
      </c>
      <c r="H53" s="158">
        <f>H12/D53*C53</f>
        <v>0</v>
      </c>
      <c r="I53" s="159">
        <v>0</v>
      </c>
      <c r="J53" s="160">
        <v>0</v>
      </c>
      <c r="K53" s="161">
        <v>0</v>
      </c>
      <c r="L53" s="177">
        <v>0</v>
      </c>
      <c r="M53" s="194">
        <v>0</v>
      </c>
      <c r="N53" s="162">
        <v>0</v>
      </c>
      <c r="O53" s="163">
        <v>0</v>
      </c>
      <c r="P53" s="164">
        <f t="shared" si="9"/>
        <v>0</v>
      </c>
      <c r="Q53" s="164">
        <f t="shared" si="5"/>
        <v>0</v>
      </c>
      <c r="R53" s="164">
        <f t="shared" si="6"/>
        <v>0</v>
      </c>
      <c r="S53" s="164">
        <f t="shared" si="7"/>
        <v>0</v>
      </c>
      <c r="T53" s="165"/>
      <c r="U53" s="442" t="str">
        <f>Inventory!D45</f>
        <v>GMSUK</v>
      </c>
      <c r="V53" s="171"/>
      <c r="W53" s="171"/>
      <c r="X53" s="171"/>
      <c r="Y53" s="171"/>
      <c r="Z53" s="171"/>
      <c r="AA53" s="171"/>
      <c r="AB53" s="167">
        <f t="shared" si="8"/>
        <v>0</v>
      </c>
      <c r="AC53" s="166"/>
      <c r="AD53" s="190"/>
      <c r="AE53" s="190"/>
      <c r="AF53" s="127"/>
    </row>
    <row r="54" spans="1:32" ht="20.25" customHeight="1" x14ac:dyDescent="0.25">
      <c r="A54" s="156" t="str">
        <f>Inventory!B46</f>
        <v>GHOSRX003470OT</v>
      </c>
      <c r="B54" s="156" t="str">
        <f>Inventory!C46</f>
        <v>ROLLING STONE MAG &amp; ALBUM</v>
      </c>
      <c r="C54" s="168"/>
      <c r="D54" s="187">
        <v>30</v>
      </c>
      <c r="E54" s="158">
        <f>E12/D54*C54</f>
        <v>0</v>
      </c>
      <c r="F54" s="158">
        <f>F12/D54*C54</f>
        <v>0</v>
      </c>
      <c r="G54" s="158">
        <f>G12/D54*C54</f>
        <v>0</v>
      </c>
      <c r="H54" s="158">
        <f>H12/D54*C54</f>
        <v>0</v>
      </c>
      <c r="I54" s="159">
        <v>1653</v>
      </c>
      <c r="J54" s="160">
        <v>0</v>
      </c>
      <c r="K54" s="161">
        <v>0</v>
      </c>
      <c r="L54" s="177">
        <v>0</v>
      </c>
      <c r="M54" s="194">
        <v>0</v>
      </c>
      <c r="N54" s="162">
        <v>0</v>
      </c>
      <c r="O54" s="163">
        <v>0</v>
      </c>
      <c r="P54" s="164">
        <f t="shared" si="9"/>
        <v>1653</v>
      </c>
      <c r="Q54" s="164">
        <f t="shared" si="5"/>
        <v>1653</v>
      </c>
      <c r="R54" s="164">
        <f t="shared" si="6"/>
        <v>1653</v>
      </c>
      <c r="S54" s="164">
        <f t="shared" si="7"/>
        <v>1653</v>
      </c>
      <c r="T54" s="165"/>
      <c r="U54" s="442" t="str">
        <f>Inventory!D46</f>
        <v>GMSUK</v>
      </c>
      <c r="V54" s="171"/>
      <c r="W54" s="171"/>
      <c r="X54" s="171"/>
      <c r="Y54" s="171"/>
      <c r="Z54" s="171"/>
      <c r="AA54" s="171"/>
      <c r="AB54" s="167">
        <f t="shared" si="8"/>
        <v>0</v>
      </c>
      <c r="AC54" s="166"/>
      <c r="AD54" s="190"/>
      <c r="AE54" s="190"/>
      <c r="AF54" s="127"/>
    </row>
    <row r="55" spans="1:32" ht="20.25" customHeight="1" x14ac:dyDescent="0.25">
      <c r="A55" s="156" t="str">
        <f>Inventory!B47</f>
        <v>GHOSRX003611BK</v>
      </c>
      <c r="B55" s="156" t="str">
        <f>Inventory!C47</f>
        <v>LP SKELETA BLACK VINYL</v>
      </c>
      <c r="C55" s="168"/>
      <c r="D55" s="187">
        <v>40</v>
      </c>
      <c r="E55" s="158">
        <f>E12/D55*C55</f>
        <v>0</v>
      </c>
      <c r="F55" s="158">
        <f>F12/D55*C55</f>
        <v>0</v>
      </c>
      <c r="G55" s="158">
        <f>G12/D55*C55</f>
        <v>0</v>
      </c>
      <c r="H55" s="158">
        <f>H12/D55*C55</f>
        <v>0</v>
      </c>
      <c r="I55" s="159">
        <v>0</v>
      </c>
      <c r="J55" s="160">
        <v>0</v>
      </c>
      <c r="K55" s="161">
        <v>0</v>
      </c>
      <c r="L55" s="177">
        <v>0</v>
      </c>
      <c r="M55" s="194">
        <v>0</v>
      </c>
      <c r="N55" s="162">
        <v>0</v>
      </c>
      <c r="O55" s="163">
        <v>0</v>
      </c>
      <c r="P55" s="164">
        <f t="shared" si="9"/>
        <v>0</v>
      </c>
      <c r="Q55" s="164">
        <f t="shared" si="5"/>
        <v>0</v>
      </c>
      <c r="R55" s="164">
        <f t="shared" si="6"/>
        <v>0</v>
      </c>
      <c r="S55" s="164">
        <f t="shared" si="7"/>
        <v>0</v>
      </c>
      <c r="T55" s="165"/>
      <c r="U55" s="442" t="str">
        <f>Inventory!D47</f>
        <v>GMSUK</v>
      </c>
      <c r="V55" s="171"/>
      <c r="W55" s="171"/>
      <c r="X55" s="171"/>
      <c r="Y55" s="171"/>
      <c r="Z55" s="171"/>
      <c r="AA55" s="171"/>
      <c r="AB55" s="167">
        <f t="shared" si="8"/>
        <v>0</v>
      </c>
      <c r="AC55" s="166"/>
      <c r="AD55" s="190"/>
      <c r="AE55" s="190"/>
      <c r="AF55" s="127"/>
    </row>
    <row r="56" spans="1:32" ht="20.25" customHeight="1" x14ac:dyDescent="0.25">
      <c r="A56" s="156" t="str">
        <f>Inventory!B48</f>
        <v>GHOSCG103805PU</v>
      </c>
      <c r="B56" s="156" t="str">
        <f>Inventory!C48</f>
        <v>LP PURPLE LENTICULAR</v>
      </c>
      <c r="C56" s="168"/>
      <c r="D56" s="187">
        <v>1</v>
      </c>
      <c r="E56" s="158">
        <f>E12/D56*C56</f>
        <v>0</v>
      </c>
      <c r="F56" s="158">
        <f>F12/D56*C56</f>
        <v>0</v>
      </c>
      <c r="G56" s="158">
        <f>G12/D56*C56</f>
        <v>0</v>
      </c>
      <c r="H56" s="158">
        <f>H12/D56*C56</f>
        <v>0</v>
      </c>
      <c r="I56" s="159">
        <v>812</v>
      </c>
      <c r="J56" s="160">
        <v>0</v>
      </c>
      <c r="K56" s="161">
        <v>0</v>
      </c>
      <c r="L56" s="177">
        <v>0</v>
      </c>
      <c r="M56" s="194">
        <v>0</v>
      </c>
      <c r="N56" s="162">
        <v>0</v>
      </c>
      <c r="O56" s="163">
        <v>0</v>
      </c>
      <c r="P56" s="164">
        <f t="shared" si="9"/>
        <v>812</v>
      </c>
      <c r="Q56" s="164">
        <f t="shared" si="5"/>
        <v>812</v>
      </c>
      <c r="R56" s="164">
        <f t="shared" si="6"/>
        <v>812</v>
      </c>
      <c r="S56" s="164">
        <f t="shared" si="7"/>
        <v>812</v>
      </c>
      <c r="T56" s="165"/>
      <c r="U56" s="442" t="str">
        <f>Inventory!D48</f>
        <v>CONCORD</v>
      </c>
      <c r="V56" s="171"/>
      <c r="W56" s="171"/>
      <c r="X56" s="171"/>
      <c r="Y56" s="171"/>
      <c r="Z56" s="171"/>
      <c r="AA56" s="171"/>
      <c r="AB56" s="167">
        <f t="shared" si="8"/>
        <v>0</v>
      </c>
      <c r="AC56" s="166"/>
      <c r="AD56" s="190"/>
      <c r="AE56" s="190"/>
      <c r="AF56" s="127"/>
    </row>
    <row r="57" spans="1:32" ht="20.25" customHeight="1" x14ac:dyDescent="0.25">
      <c r="A57" s="156" t="str">
        <f>Inventory!B49</f>
        <v>GHOSCG103844BK</v>
      </c>
      <c r="B57" s="156" t="str">
        <f>Inventory!C49</f>
        <v xml:space="preserve">CASSETTE </v>
      </c>
      <c r="C57" s="168"/>
      <c r="D57" s="187">
        <v>1</v>
      </c>
      <c r="E57" s="158">
        <f>E12/D57*C57</f>
        <v>0</v>
      </c>
      <c r="F57" s="158">
        <f>F12/D57*C57</f>
        <v>0</v>
      </c>
      <c r="G57" s="158">
        <f>G12/D57*C57</f>
        <v>0</v>
      </c>
      <c r="H57" s="158">
        <f>H12/D57*C57</f>
        <v>0</v>
      </c>
      <c r="I57" s="159">
        <v>0</v>
      </c>
      <c r="J57" s="160">
        <v>0</v>
      </c>
      <c r="K57" s="161">
        <v>0</v>
      </c>
      <c r="L57" s="177">
        <v>0</v>
      </c>
      <c r="M57" s="194">
        <v>0</v>
      </c>
      <c r="N57" s="162">
        <v>0</v>
      </c>
      <c r="O57" s="163">
        <v>0</v>
      </c>
      <c r="P57" s="164">
        <f t="shared" si="9"/>
        <v>0</v>
      </c>
      <c r="Q57" s="164">
        <f t="shared" si="5"/>
        <v>0</v>
      </c>
      <c r="R57" s="164">
        <f t="shared" si="6"/>
        <v>0</v>
      </c>
      <c r="S57" s="164">
        <f t="shared" si="7"/>
        <v>0</v>
      </c>
      <c r="T57" s="165"/>
      <c r="U57" s="442" t="str">
        <f>Inventory!D49</f>
        <v>CONCORD</v>
      </c>
      <c r="V57" s="171"/>
      <c r="W57" s="171"/>
      <c r="X57" s="171"/>
      <c r="Y57" s="171"/>
      <c r="Z57" s="171"/>
      <c r="AA57" s="171"/>
      <c r="AB57" s="167">
        <f t="shared" si="8"/>
        <v>0</v>
      </c>
      <c r="AC57" s="166"/>
      <c r="AD57" s="190"/>
      <c r="AE57" s="190"/>
      <c r="AF57" s="127"/>
    </row>
    <row r="58" spans="1:32" ht="20.25" customHeight="1" x14ac:dyDescent="0.25">
      <c r="A58" s="156">
        <f>Inventory!B50</f>
        <v>0</v>
      </c>
      <c r="B58" s="156">
        <f>Inventory!C50</f>
        <v>0</v>
      </c>
      <c r="C58" s="168"/>
      <c r="D58" s="187">
        <v>1</v>
      </c>
      <c r="E58" s="158">
        <f>E12/D58*C58</f>
        <v>0</v>
      </c>
      <c r="F58" s="158">
        <f>F12/D58*C58</f>
        <v>0</v>
      </c>
      <c r="G58" s="158">
        <f>G12/D58*C58</f>
        <v>0</v>
      </c>
      <c r="H58" s="158">
        <f>H12/D58*C58</f>
        <v>0</v>
      </c>
      <c r="I58" s="159">
        <v>0</v>
      </c>
      <c r="J58" s="160">
        <v>0</v>
      </c>
      <c r="K58" s="161">
        <v>0</v>
      </c>
      <c r="L58" s="177">
        <v>0</v>
      </c>
      <c r="M58" s="194">
        <v>0</v>
      </c>
      <c r="N58" s="162">
        <v>0</v>
      </c>
      <c r="O58" s="163">
        <v>0</v>
      </c>
      <c r="P58" s="164">
        <f t="shared" si="9"/>
        <v>0</v>
      </c>
      <c r="Q58" s="164">
        <f t="shared" si="5"/>
        <v>0</v>
      </c>
      <c r="R58" s="164">
        <f t="shared" si="6"/>
        <v>0</v>
      </c>
      <c r="S58" s="164">
        <f t="shared" si="7"/>
        <v>0</v>
      </c>
      <c r="T58" s="165"/>
      <c r="U58" s="442">
        <f>Inventory!D50</f>
        <v>0</v>
      </c>
      <c r="V58" s="171"/>
      <c r="W58" s="171"/>
      <c r="X58" s="171"/>
      <c r="Y58" s="171"/>
      <c r="Z58" s="171"/>
      <c r="AA58" s="171"/>
      <c r="AB58" s="167">
        <f t="shared" si="8"/>
        <v>0</v>
      </c>
      <c r="AC58" s="166"/>
      <c r="AD58" s="190"/>
      <c r="AE58" s="190"/>
      <c r="AF58" s="127"/>
    </row>
    <row r="59" spans="1:32" ht="20.25" customHeight="1" x14ac:dyDescent="0.25">
      <c r="A59" s="156">
        <f>Inventory!B51</f>
        <v>0</v>
      </c>
      <c r="B59" s="156">
        <f>Inventory!C51</f>
        <v>0</v>
      </c>
      <c r="C59" s="168"/>
      <c r="D59" s="187">
        <v>1</v>
      </c>
      <c r="E59" s="158">
        <f t="shared" ref="E59" si="10">E23/D59*C59</f>
        <v>0</v>
      </c>
      <c r="F59" s="158">
        <f>F12/D59*C59</f>
        <v>0</v>
      </c>
      <c r="G59" s="158">
        <f>G12/D59*C59</f>
        <v>0</v>
      </c>
      <c r="H59" s="158">
        <f>H12/D59*C59</f>
        <v>0</v>
      </c>
      <c r="I59" s="159">
        <v>0</v>
      </c>
      <c r="J59" s="160">
        <v>0</v>
      </c>
      <c r="K59" s="161">
        <v>0</v>
      </c>
      <c r="L59" s="177">
        <v>0</v>
      </c>
      <c r="M59" s="194">
        <v>0</v>
      </c>
      <c r="N59" s="162">
        <v>0</v>
      </c>
      <c r="O59" s="163">
        <v>0</v>
      </c>
      <c r="P59" s="164">
        <f t="shared" si="9"/>
        <v>0</v>
      </c>
      <c r="Q59" s="164">
        <f t="shared" si="5"/>
        <v>0</v>
      </c>
      <c r="R59" s="164">
        <f t="shared" si="6"/>
        <v>0</v>
      </c>
      <c r="S59" s="164">
        <f t="shared" si="7"/>
        <v>0</v>
      </c>
      <c r="T59" s="165"/>
      <c r="U59" s="442">
        <f>Inventory!D51</f>
        <v>0</v>
      </c>
      <c r="V59" s="171"/>
      <c r="W59" s="171"/>
      <c r="X59" s="171"/>
      <c r="Y59" s="171"/>
      <c r="Z59" s="171"/>
      <c r="AA59" s="171"/>
      <c r="AB59" s="167">
        <f t="shared" si="8"/>
        <v>0</v>
      </c>
      <c r="AC59" s="166"/>
      <c r="AD59" s="190"/>
      <c r="AE59" s="190"/>
      <c r="AF59" s="127"/>
    </row>
    <row r="60" spans="1:32" ht="23.25" customHeight="1" x14ac:dyDescent="0.2">
      <c r="C60" s="180">
        <f>SUM(C15:C52)</f>
        <v>0.98000000000000009</v>
      </c>
    </row>
  </sheetData>
  <printOptions verticalCentered="1"/>
  <pageMargins left="0.19685039370078741" right="0.23622047244094491" top="0.39370078740157483" bottom="0.31496062992125984" header="0.23622047244094491" footer="0.39370078740157483"/>
  <pageSetup paperSize="9" scale="59" orientation="landscape" r:id="rId1"/>
  <headerFooter alignWithMargins="0">
    <oddFooter xml:space="preserve">&amp;C
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3EAE4-7355-48AF-BFA3-C58ACABF24ED}">
  <sheetPr>
    <tabColor rgb="FF7030A0"/>
    <pageSetUpPr fitToPage="1"/>
  </sheetPr>
  <dimension ref="A1:AS60"/>
  <sheetViews>
    <sheetView showOutlineSymbols="0" zoomScale="70" zoomScaleNormal="70" workbookViewId="0">
      <pane xSplit="3" ySplit="14" topLeftCell="AD19" activePane="bottomRight" state="frozen"/>
      <selection pane="topRight" activeCell="D1" sqref="D1"/>
      <selection pane="bottomLeft" activeCell="A15" sqref="A15"/>
      <selection pane="bottomRight" activeCell="AJ33" sqref="AJ33"/>
    </sheetView>
  </sheetViews>
  <sheetFormatPr defaultColWidth="9.42578125" defaultRowHeight="15" x14ac:dyDescent="0.2"/>
  <cols>
    <col min="1" max="1" width="25.42578125" style="83" customWidth="1"/>
    <col min="2" max="2" width="58.42578125" style="83" customWidth="1"/>
    <col min="3" max="3" width="26.5703125" style="83" hidden="1" customWidth="1"/>
    <col min="4" max="4" width="18.5703125" style="173" customWidth="1"/>
    <col min="5" max="5" width="16.42578125" style="173" customWidth="1"/>
    <col min="6" max="6" width="17.5703125" style="173" customWidth="1"/>
    <col min="7" max="8" width="16.42578125" style="173" customWidth="1"/>
    <col min="9" max="10" width="18.42578125" style="173" customWidth="1"/>
    <col min="11" max="11" width="19.28515625" style="83" customWidth="1"/>
    <col min="12" max="12" width="18.7109375" style="83" customWidth="1"/>
    <col min="13" max="13" width="19.5703125" style="83" customWidth="1"/>
    <col min="14" max="14" width="23.85546875" style="83" customWidth="1"/>
    <col min="15" max="15" width="19.42578125" style="83" customWidth="1"/>
    <col min="16" max="16" width="15" style="83" customWidth="1"/>
    <col min="17" max="17" width="11.42578125" style="83" customWidth="1"/>
    <col min="18" max="18" width="13.42578125" style="83" customWidth="1"/>
    <col min="19" max="19" width="15.5703125" style="83" customWidth="1"/>
    <col min="20" max="20" width="36.5703125" style="83" customWidth="1"/>
    <col min="21" max="21" width="34.5703125" style="83" customWidth="1"/>
    <col min="22" max="27" width="10" style="83" customWidth="1"/>
    <col min="28" max="28" width="12.42578125" style="83" customWidth="1"/>
    <col min="29" max="29" width="17.28515625" style="83" customWidth="1"/>
    <col min="30" max="30" width="17.42578125" style="189" customWidth="1"/>
    <col min="31" max="31" width="17.85546875" style="189" customWidth="1"/>
    <col min="32" max="32" width="15.42578125" style="83" customWidth="1"/>
    <col min="33" max="33" width="16.42578125" style="83" customWidth="1"/>
    <col min="34" max="34" width="25.42578125" style="83" customWidth="1"/>
    <col min="35" max="35" width="8.42578125" style="83" customWidth="1"/>
    <col min="36" max="36" width="44" style="83" customWidth="1"/>
    <col min="37" max="37" width="15.5703125" style="83" customWidth="1"/>
    <col min="38" max="38" width="12.85546875" style="83" customWidth="1"/>
    <col min="39" max="39" width="12" style="83" customWidth="1"/>
    <col min="40" max="40" width="9.42578125" style="83"/>
    <col min="41" max="41" width="11.42578125" style="83" customWidth="1"/>
    <col min="42" max="42" width="22.42578125" style="83" customWidth="1"/>
    <col min="43" max="43" width="15.7109375" style="456" customWidth="1"/>
    <col min="44" max="44" width="17.85546875" style="456" customWidth="1"/>
    <col min="45" max="45" width="19" style="456" customWidth="1"/>
    <col min="46" max="16384" width="9.42578125" style="83"/>
  </cols>
  <sheetData>
    <row r="1" spans="1:45" ht="15.75" thickBot="1" x14ac:dyDescent="0.25"/>
    <row r="2" spans="1:45" ht="23.25" customHeight="1" thickBot="1" x14ac:dyDescent="0.3">
      <c r="F2" s="457" t="s">
        <v>92</v>
      </c>
      <c r="G2" s="457" t="s">
        <v>93</v>
      </c>
      <c r="H2" s="457" t="s">
        <v>94</v>
      </c>
      <c r="I2" s="457" t="s">
        <v>95</v>
      </c>
      <c r="J2" s="457" t="s">
        <v>96</v>
      </c>
      <c r="K2" s="458" t="s">
        <v>97</v>
      </c>
      <c r="L2" s="458" t="s">
        <v>98</v>
      </c>
      <c r="M2" s="456"/>
      <c r="N2" s="205" t="s">
        <v>122</v>
      </c>
      <c r="O2" s="206" t="s">
        <v>124</v>
      </c>
      <c r="P2" s="207" t="s">
        <v>98</v>
      </c>
      <c r="Q2" s="206" t="s">
        <v>116</v>
      </c>
      <c r="R2" s="207" t="s">
        <v>123</v>
      </c>
      <c r="S2" s="206" t="s">
        <v>125</v>
      </c>
      <c r="T2" s="207" t="s">
        <v>126</v>
      </c>
      <c r="U2" s="208" t="s">
        <v>124</v>
      </c>
      <c r="X2" s="225" t="s">
        <v>293</v>
      </c>
      <c r="Y2" s="393" t="s">
        <v>294</v>
      </c>
      <c r="Z2" s="393" t="s">
        <v>295</v>
      </c>
      <c r="AA2" s="393" t="s">
        <v>296</v>
      </c>
      <c r="AB2" s="393" t="s">
        <v>452</v>
      </c>
      <c r="AC2" s="225" t="s">
        <v>554</v>
      </c>
    </row>
    <row r="3" spans="1:45" ht="23.25" customHeight="1" x14ac:dyDescent="0.25">
      <c r="F3" s="459"/>
      <c r="G3" s="459"/>
      <c r="H3" s="459"/>
      <c r="I3" s="459"/>
      <c r="J3" s="459"/>
      <c r="K3" s="460"/>
      <c r="L3" s="460">
        <f>SUM(F3:K3)</f>
        <v>0</v>
      </c>
      <c r="M3" s="456"/>
      <c r="N3" s="209">
        <v>584</v>
      </c>
      <c r="O3" s="152">
        <v>300</v>
      </c>
      <c r="P3" s="210">
        <f>N3+O3</f>
        <v>884</v>
      </c>
      <c r="Q3" s="211" t="s">
        <v>92</v>
      </c>
      <c r="R3" s="212">
        <v>0.14000000000000001</v>
      </c>
      <c r="S3" s="213">
        <f>P3*R3</f>
        <v>123.76</v>
      </c>
      <c r="T3" s="210">
        <v>108</v>
      </c>
      <c r="U3" s="214">
        <f>S3-T3</f>
        <v>15.760000000000005</v>
      </c>
      <c r="X3" s="212">
        <v>0.09</v>
      </c>
      <c r="Y3" s="212">
        <v>0.25</v>
      </c>
      <c r="Z3" s="212">
        <v>0.04</v>
      </c>
      <c r="AA3" s="212">
        <v>0.08</v>
      </c>
      <c r="AB3" s="212">
        <v>0.2</v>
      </c>
      <c r="AC3" s="212">
        <v>0.1</v>
      </c>
    </row>
    <row r="4" spans="1:45" ht="23.25" customHeight="1" x14ac:dyDescent="0.25">
      <c r="F4" s="459"/>
      <c r="G4" s="459"/>
      <c r="H4" s="459"/>
      <c r="I4" s="459"/>
      <c r="J4" s="459"/>
      <c r="K4" s="460"/>
      <c r="L4" s="460">
        <f t="shared" ref="L4:L8" si="0">SUM(F4:K4)</f>
        <v>0</v>
      </c>
      <c r="M4" s="456"/>
      <c r="N4" s="226"/>
      <c r="O4" s="225"/>
      <c r="P4" s="210">
        <f>P3</f>
        <v>884</v>
      </c>
      <c r="Q4" s="211" t="s">
        <v>93</v>
      </c>
      <c r="R4" s="212">
        <v>0.2</v>
      </c>
      <c r="S4" s="213">
        <f t="shared" ref="S4:S8" si="1">P4*R4</f>
        <v>176.8</v>
      </c>
      <c r="T4" s="210">
        <v>202</v>
      </c>
      <c r="U4" s="214">
        <f t="shared" ref="U4:U8" si="2">S4-T4</f>
        <v>-25.199999999999989</v>
      </c>
      <c r="X4" s="212">
        <v>0.21</v>
      </c>
      <c r="Y4" s="212">
        <v>0.32</v>
      </c>
      <c r="Z4" s="212">
        <v>0.17</v>
      </c>
      <c r="AA4" s="212">
        <v>0.18</v>
      </c>
      <c r="AB4" s="212">
        <v>0.27</v>
      </c>
      <c r="AC4" s="212">
        <v>0.2</v>
      </c>
    </row>
    <row r="5" spans="1:45" ht="21" customHeight="1" x14ac:dyDescent="0.25">
      <c r="A5" s="117"/>
      <c r="B5" s="118"/>
      <c r="C5" s="119"/>
      <c r="D5" s="119"/>
      <c r="E5" s="118"/>
      <c r="F5" s="461"/>
      <c r="G5" s="461"/>
      <c r="H5" s="461"/>
      <c r="I5" s="461"/>
      <c r="J5" s="461"/>
      <c r="K5" s="461"/>
      <c r="L5" s="460">
        <f t="shared" si="0"/>
        <v>0</v>
      </c>
      <c r="M5" s="119"/>
      <c r="N5" s="223"/>
      <c r="O5" s="224"/>
      <c r="P5" s="210">
        <f>P3</f>
        <v>884</v>
      </c>
      <c r="Q5" s="211" t="s">
        <v>94</v>
      </c>
      <c r="R5" s="212">
        <v>0.27</v>
      </c>
      <c r="S5" s="213">
        <f t="shared" si="1"/>
        <v>238.68</v>
      </c>
      <c r="T5" s="210">
        <v>177</v>
      </c>
      <c r="U5" s="214">
        <f t="shared" si="2"/>
        <v>61.680000000000007</v>
      </c>
      <c r="V5" s="119"/>
      <c r="W5" s="119"/>
      <c r="X5" s="212">
        <v>0.28999999999999998</v>
      </c>
      <c r="Y5" s="212">
        <v>0.24</v>
      </c>
      <c r="Z5" s="212">
        <v>0.24</v>
      </c>
      <c r="AA5" s="212">
        <v>0.27</v>
      </c>
      <c r="AB5" s="212">
        <v>0.21</v>
      </c>
      <c r="AC5" s="212">
        <v>0.3</v>
      </c>
      <c r="AD5" s="186"/>
      <c r="AE5" s="186"/>
      <c r="AF5" s="119"/>
      <c r="AG5" s="120" t="s">
        <v>72</v>
      </c>
      <c r="AH5" s="121" t="s">
        <v>73</v>
      </c>
      <c r="AI5" s="121" t="s">
        <v>74</v>
      </c>
      <c r="AJ5" s="121" t="s">
        <v>75</v>
      </c>
      <c r="AK5" s="122" t="s">
        <v>76</v>
      </c>
      <c r="AL5" s="122" t="s">
        <v>77</v>
      </c>
      <c r="AM5" s="122" t="s">
        <v>78</v>
      </c>
      <c r="AN5" s="118"/>
      <c r="AO5" s="122" t="s">
        <v>79</v>
      </c>
      <c r="AP5" s="122" t="s">
        <v>62</v>
      </c>
      <c r="AQ5" s="393" t="s">
        <v>379</v>
      </c>
      <c r="AR5" s="393" t="s">
        <v>380</v>
      </c>
      <c r="AS5" s="393" t="s">
        <v>381</v>
      </c>
    </row>
    <row r="6" spans="1:45" ht="21" customHeight="1" x14ac:dyDescent="0.25">
      <c r="A6" s="117"/>
      <c r="B6" s="123" t="s">
        <v>80</v>
      </c>
      <c r="C6" s="181">
        <v>45875</v>
      </c>
      <c r="D6" s="119"/>
      <c r="E6" s="118"/>
      <c r="F6" s="461"/>
      <c r="G6" s="461"/>
      <c r="H6" s="461"/>
      <c r="I6" s="461"/>
      <c r="J6" s="461"/>
      <c r="K6" s="461"/>
      <c r="L6" s="460">
        <f t="shared" si="0"/>
        <v>0</v>
      </c>
      <c r="M6" s="119"/>
      <c r="N6" s="215"/>
      <c r="O6" s="119"/>
      <c r="P6" s="210">
        <f>P3</f>
        <v>884</v>
      </c>
      <c r="Q6" s="211" t="s">
        <v>95</v>
      </c>
      <c r="R6" s="212">
        <v>0.22</v>
      </c>
      <c r="S6" s="213">
        <f t="shared" si="1"/>
        <v>194.48</v>
      </c>
      <c r="T6" s="210">
        <v>54</v>
      </c>
      <c r="U6" s="214">
        <f t="shared" si="2"/>
        <v>140.47999999999999</v>
      </c>
      <c r="V6" s="119"/>
      <c r="W6" s="119"/>
      <c r="X6" s="212">
        <v>0.23</v>
      </c>
      <c r="Y6" s="212">
        <v>0.19</v>
      </c>
      <c r="Z6" s="212">
        <v>0.26</v>
      </c>
      <c r="AA6" s="212">
        <v>0.23</v>
      </c>
      <c r="AB6" s="212">
        <v>0.2</v>
      </c>
      <c r="AC6" s="212">
        <v>0.2</v>
      </c>
      <c r="AD6" s="186"/>
      <c r="AE6" s="186"/>
      <c r="AF6" s="119"/>
      <c r="AG6" s="196">
        <f>'Tour Dates'!A4</f>
        <v>45847</v>
      </c>
      <c r="AH6" s="156" t="str">
        <f>'Tour Dates'!B4</f>
        <v>Baltimore</v>
      </c>
      <c r="AI6" s="156" t="str">
        <f>'Tour Dates'!C4</f>
        <v>MD</v>
      </c>
      <c r="AJ6" s="156" t="str">
        <f>'Tour Dates'!D4</f>
        <v>CFG Bank Arena</v>
      </c>
      <c r="AK6" s="125"/>
      <c r="AL6" s="125"/>
      <c r="AM6" s="125"/>
      <c r="AN6" s="118"/>
      <c r="AO6" s="178">
        <v>30</v>
      </c>
      <c r="AP6" s="178">
        <f t="shared" ref="AP6:AP32" si="3">AM6*AO6</f>
        <v>0</v>
      </c>
    </row>
    <row r="7" spans="1:45" ht="21" customHeight="1" x14ac:dyDescent="0.25">
      <c r="A7" s="117"/>
      <c r="B7" s="123" t="s">
        <v>81</v>
      </c>
      <c r="C7" s="182" t="str">
        <f>Inventory!C3</f>
        <v>GHOST</v>
      </c>
      <c r="D7" s="119"/>
      <c r="E7" s="118"/>
      <c r="F7" s="461"/>
      <c r="G7" s="461"/>
      <c r="H7" s="461"/>
      <c r="I7" s="461"/>
      <c r="J7" s="461"/>
      <c r="K7" s="461"/>
      <c r="L7" s="460">
        <f t="shared" si="0"/>
        <v>0</v>
      </c>
      <c r="M7" s="119"/>
      <c r="N7" s="215"/>
      <c r="O7" s="119"/>
      <c r="P7" s="210">
        <f>P5</f>
        <v>884</v>
      </c>
      <c r="Q7" s="211" t="s">
        <v>96</v>
      </c>
      <c r="R7" s="212">
        <v>0.14000000000000001</v>
      </c>
      <c r="S7" s="213">
        <f t="shared" si="1"/>
        <v>123.76</v>
      </c>
      <c r="T7" s="210">
        <v>24</v>
      </c>
      <c r="U7" s="214">
        <f t="shared" si="2"/>
        <v>99.76</v>
      </c>
      <c r="V7" s="119"/>
      <c r="W7" s="119"/>
      <c r="X7" s="212">
        <v>0.12</v>
      </c>
      <c r="Y7" s="212">
        <v>0</v>
      </c>
      <c r="Z7" s="212">
        <v>0.18</v>
      </c>
      <c r="AA7" s="212">
        <v>0.15</v>
      </c>
      <c r="AB7" s="212">
        <v>0.12</v>
      </c>
      <c r="AC7" s="212">
        <v>0.15</v>
      </c>
      <c r="AD7" s="186"/>
      <c r="AE7" s="186"/>
      <c r="AF7" s="119"/>
      <c r="AG7" s="196">
        <f>'Tour Dates'!A5</f>
        <v>45849</v>
      </c>
      <c r="AH7" s="156" t="str">
        <f>'Tour Dates'!B5</f>
        <v>Atlanta</v>
      </c>
      <c r="AI7" s="156" t="str">
        <f>'Tour Dates'!C5</f>
        <v>GA</v>
      </c>
      <c r="AJ7" s="156" t="str">
        <f>'Tour Dates'!D5</f>
        <v>State Farm Arena</v>
      </c>
      <c r="AK7" s="125"/>
      <c r="AL7" s="125"/>
      <c r="AM7" s="125"/>
      <c r="AN7" s="118"/>
      <c r="AO7" s="178">
        <v>35</v>
      </c>
      <c r="AP7" s="178">
        <f t="shared" si="3"/>
        <v>0</v>
      </c>
    </row>
    <row r="8" spans="1:45" ht="21" customHeight="1" thickBot="1" x14ac:dyDescent="0.3">
      <c r="A8" s="117"/>
      <c r="B8" s="123" t="s">
        <v>106</v>
      </c>
      <c r="C8" s="183" t="s">
        <v>107</v>
      </c>
      <c r="D8" s="119"/>
      <c r="E8" s="118"/>
      <c r="F8" s="461"/>
      <c r="G8" s="461"/>
      <c r="H8" s="461"/>
      <c r="I8" s="461"/>
      <c r="J8" s="461"/>
      <c r="K8" s="461"/>
      <c r="L8" s="460">
        <f t="shared" si="0"/>
        <v>0</v>
      </c>
      <c r="M8" s="119"/>
      <c r="N8" s="215"/>
      <c r="O8" s="119"/>
      <c r="P8" s="210">
        <f>P5</f>
        <v>884</v>
      </c>
      <c r="Q8" s="211" t="s">
        <v>97</v>
      </c>
      <c r="R8" s="212">
        <v>0.03</v>
      </c>
      <c r="S8" s="213">
        <f t="shared" si="1"/>
        <v>26.52</v>
      </c>
      <c r="T8" s="210">
        <v>0</v>
      </c>
      <c r="U8" s="214">
        <f t="shared" si="2"/>
        <v>26.52</v>
      </c>
      <c r="V8" s="119"/>
      <c r="W8" s="119"/>
      <c r="X8" s="212">
        <v>0.06</v>
      </c>
      <c r="Y8" s="212">
        <v>0</v>
      </c>
      <c r="Z8" s="212">
        <v>0.09</v>
      </c>
      <c r="AA8" s="212">
        <v>0.09</v>
      </c>
      <c r="AB8" s="212">
        <v>0</v>
      </c>
      <c r="AC8" s="212">
        <v>0.05</v>
      </c>
      <c r="AD8" s="186"/>
      <c r="AE8" s="186"/>
      <c r="AF8" s="119"/>
      <c r="AG8" s="196">
        <f>'Tour Dates'!A6</f>
        <v>45850</v>
      </c>
      <c r="AH8" s="156" t="str">
        <f>'Tour Dates'!B6</f>
        <v>Tampa</v>
      </c>
      <c r="AI8" s="156" t="str">
        <f>'Tour Dates'!C6</f>
        <v>FL</v>
      </c>
      <c r="AJ8" s="156" t="str">
        <f>'Tour Dates'!D6</f>
        <v>Amalie Arena</v>
      </c>
      <c r="AK8" s="125"/>
      <c r="AL8" s="125"/>
      <c r="AM8" s="125"/>
      <c r="AN8" s="118"/>
      <c r="AO8" s="178">
        <v>35</v>
      </c>
      <c r="AP8" s="178">
        <f t="shared" si="3"/>
        <v>0</v>
      </c>
    </row>
    <row r="9" spans="1:45" ht="21" customHeight="1" thickBot="1" x14ac:dyDescent="0.3">
      <c r="A9" s="117"/>
      <c r="B9" s="123" t="s">
        <v>83</v>
      </c>
      <c r="C9" s="184">
        <v>7</v>
      </c>
      <c r="D9" s="119"/>
      <c r="E9" s="118"/>
      <c r="F9" s="461"/>
      <c r="G9" s="461"/>
      <c r="H9" s="461"/>
      <c r="I9" s="461"/>
      <c r="J9" s="461"/>
      <c r="K9" s="461"/>
      <c r="L9" s="461"/>
      <c r="M9" s="119"/>
      <c r="N9" s="216"/>
      <c r="O9" s="217"/>
      <c r="P9" s="218"/>
      <c r="Q9" s="218"/>
      <c r="R9" s="201">
        <f>SUM(R3:R8)</f>
        <v>1</v>
      </c>
      <c r="S9" s="218"/>
      <c r="T9" s="203">
        <f>SUM(T3:T8)</f>
        <v>565</v>
      </c>
      <c r="U9" s="202">
        <f>SUM(U3:U8)</f>
        <v>319</v>
      </c>
      <c r="V9" s="119"/>
      <c r="W9" s="119"/>
      <c r="X9" s="212">
        <v>0</v>
      </c>
      <c r="Y9" s="212">
        <v>0</v>
      </c>
      <c r="Z9" s="212">
        <v>0.02</v>
      </c>
      <c r="AA9" s="212">
        <v>0</v>
      </c>
      <c r="AB9" s="212">
        <v>0</v>
      </c>
      <c r="AC9" s="212">
        <v>0</v>
      </c>
      <c r="AD9" s="186"/>
      <c r="AE9" s="186"/>
      <c r="AF9" s="119"/>
      <c r="AG9" s="196">
        <f>'Tour Dates'!A7</f>
        <v>45851</v>
      </c>
      <c r="AH9" s="156" t="str">
        <f>'Tour Dates'!B7</f>
        <v>Miami</v>
      </c>
      <c r="AI9" s="156" t="str">
        <f>'Tour Dates'!C7</f>
        <v>FL</v>
      </c>
      <c r="AJ9" s="156" t="str">
        <f>'Tour Dates'!D7</f>
        <v>Kaseya Center</v>
      </c>
      <c r="AK9" s="125"/>
      <c r="AL9" s="125"/>
      <c r="AM9" s="125"/>
      <c r="AN9" s="118"/>
      <c r="AO9" s="178">
        <v>30</v>
      </c>
      <c r="AP9" s="178">
        <f t="shared" si="3"/>
        <v>0</v>
      </c>
    </row>
    <row r="10" spans="1:45" ht="21" customHeight="1" thickBot="1" x14ac:dyDescent="0.3">
      <c r="A10" s="117"/>
      <c r="B10" s="123" t="s">
        <v>84</v>
      </c>
      <c r="C10" s="185">
        <f>AM33</f>
        <v>46763</v>
      </c>
      <c r="D10" s="119"/>
      <c r="E10" s="118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8"/>
      <c r="Q10" s="118"/>
      <c r="R10" s="118"/>
      <c r="S10" s="118"/>
      <c r="T10" s="118"/>
      <c r="U10" s="119"/>
      <c r="V10" s="119"/>
      <c r="W10" s="119"/>
      <c r="X10" s="201">
        <f t="shared" ref="X10:AA10" si="4">SUM(X3:X9)</f>
        <v>1</v>
      </c>
      <c r="Y10" s="201">
        <f t="shared" si="4"/>
        <v>1</v>
      </c>
      <c r="Z10" s="201">
        <f t="shared" si="4"/>
        <v>0.99999999999999989</v>
      </c>
      <c r="AA10" s="201">
        <f t="shared" si="4"/>
        <v>1</v>
      </c>
      <c r="AB10" s="201">
        <f>SUM(AB3:AB9)</f>
        <v>1</v>
      </c>
      <c r="AC10" s="201">
        <f>SUM(AC3:AC9)</f>
        <v>1</v>
      </c>
      <c r="AD10" s="186"/>
      <c r="AE10" s="186"/>
      <c r="AF10" s="119"/>
      <c r="AG10" s="196">
        <f>'Tour Dates'!A8</f>
        <v>45853</v>
      </c>
      <c r="AH10" s="156" t="str">
        <f>'Tour Dates'!B8</f>
        <v>Raleigh</v>
      </c>
      <c r="AI10" s="156" t="str">
        <f>'Tour Dates'!C8</f>
        <v>NC</v>
      </c>
      <c r="AJ10" s="156" t="str">
        <f>'Tour Dates'!D8</f>
        <v>Lenovo Center</v>
      </c>
      <c r="AK10" s="125"/>
      <c r="AL10" s="125"/>
      <c r="AM10" s="125"/>
      <c r="AN10" s="118"/>
      <c r="AO10" s="178">
        <v>35</v>
      </c>
      <c r="AP10" s="178">
        <f t="shared" si="3"/>
        <v>0</v>
      </c>
    </row>
    <row r="11" spans="1:45" ht="21" customHeight="1" x14ac:dyDescent="0.25">
      <c r="A11" s="117"/>
      <c r="B11" s="118"/>
      <c r="C11" s="119"/>
      <c r="D11" s="119"/>
      <c r="E11" s="118"/>
      <c r="F11" s="118"/>
      <c r="G11" s="118"/>
      <c r="H11" s="118"/>
      <c r="I11" s="119"/>
      <c r="J11" s="119"/>
      <c r="K11" s="119"/>
      <c r="L11" s="119"/>
      <c r="M11" s="119"/>
      <c r="N11" s="119"/>
      <c r="O11" s="119"/>
      <c r="P11" s="118"/>
      <c r="Q11" s="118"/>
      <c r="R11" s="118"/>
      <c r="S11" s="118" t="s">
        <v>82</v>
      </c>
      <c r="T11" s="118"/>
      <c r="U11" s="119"/>
      <c r="V11" s="200"/>
      <c r="W11" s="200"/>
      <c r="X11" s="200"/>
      <c r="Y11" s="200"/>
      <c r="Z11" s="200"/>
      <c r="AA11" s="200"/>
      <c r="AB11" s="204"/>
      <c r="AC11" s="127"/>
      <c r="AD11" s="187"/>
      <c r="AE11" s="187"/>
      <c r="AF11" s="127"/>
      <c r="AG11" s="196">
        <f>'Tour Dates'!A9</f>
        <v>45855</v>
      </c>
      <c r="AH11" s="156" t="str">
        <f>'Tour Dates'!B9</f>
        <v>Cleveland</v>
      </c>
      <c r="AI11" s="156" t="str">
        <f>'Tour Dates'!C9</f>
        <v>OH</v>
      </c>
      <c r="AJ11" s="156" t="str">
        <f>'Tour Dates'!D9</f>
        <v>Rocket Mortgage FieldHouse</v>
      </c>
      <c r="AK11" s="125"/>
      <c r="AL11" s="125"/>
      <c r="AM11" s="125"/>
      <c r="AN11" s="118"/>
      <c r="AO11" s="178">
        <v>38</v>
      </c>
      <c r="AP11" s="178">
        <f t="shared" si="3"/>
        <v>0</v>
      </c>
    </row>
    <row r="12" spans="1:45" ht="21" customHeight="1" thickBot="1" x14ac:dyDescent="0.3">
      <c r="A12" s="117"/>
      <c r="B12" s="118"/>
      <c r="C12" s="119"/>
      <c r="D12" s="122" t="s">
        <v>85</v>
      </c>
      <c r="E12" s="128">
        <f>C10*E13</f>
        <v>1636705</v>
      </c>
      <c r="F12" s="128">
        <f>C10*F13</f>
        <v>1730231</v>
      </c>
      <c r="G12" s="128">
        <f>C10*G13</f>
        <v>1823757</v>
      </c>
      <c r="H12" s="128">
        <f>C10*H13</f>
        <v>1870520</v>
      </c>
      <c r="I12" s="129" t="s">
        <v>86</v>
      </c>
      <c r="J12" s="130" t="s">
        <v>87</v>
      </c>
      <c r="K12" s="131" t="s">
        <v>87</v>
      </c>
      <c r="L12" s="174" t="s">
        <v>87</v>
      </c>
      <c r="M12" s="191" t="s">
        <v>87</v>
      </c>
      <c r="N12" s="132" t="s">
        <v>87</v>
      </c>
      <c r="O12" s="133" t="s">
        <v>88</v>
      </c>
      <c r="P12" s="134" t="s">
        <v>89</v>
      </c>
      <c r="Q12" s="118"/>
      <c r="R12" s="118"/>
      <c r="S12" s="118"/>
      <c r="T12" s="135" t="s">
        <v>90</v>
      </c>
      <c r="U12" s="127" t="s">
        <v>91</v>
      </c>
      <c r="V12" s="127" t="s">
        <v>92</v>
      </c>
      <c r="W12" s="127" t="s">
        <v>93</v>
      </c>
      <c r="X12" s="127" t="s">
        <v>94</v>
      </c>
      <c r="Y12" s="127" t="s">
        <v>95</v>
      </c>
      <c r="Z12" s="127" t="s">
        <v>96</v>
      </c>
      <c r="AA12" s="127" t="s">
        <v>97</v>
      </c>
      <c r="AB12" s="136" t="s">
        <v>98</v>
      </c>
      <c r="AC12" s="127" t="s">
        <v>108</v>
      </c>
      <c r="AD12" s="187" t="s">
        <v>109</v>
      </c>
      <c r="AE12" s="187" t="s">
        <v>110</v>
      </c>
      <c r="AF12" s="127"/>
      <c r="AG12" s="196">
        <f>'Tour Dates'!A10</f>
        <v>45856</v>
      </c>
      <c r="AH12" s="156" t="str">
        <f>'Tour Dates'!B10</f>
        <v>Pittsburgh</v>
      </c>
      <c r="AI12" s="156" t="str">
        <f>'Tour Dates'!C10</f>
        <v>PA</v>
      </c>
      <c r="AJ12" s="156" t="str">
        <f>'Tour Dates'!D10</f>
        <v>PPG Paints Arena</v>
      </c>
      <c r="AK12" s="125"/>
      <c r="AL12" s="125"/>
      <c r="AM12" s="125"/>
      <c r="AN12" s="118"/>
      <c r="AO12" s="178">
        <v>38</v>
      </c>
      <c r="AP12" s="178">
        <f t="shared" si="3"/>
        <v>0</v>
      </c>
    </row>
    <row r="13" spans="1:45" ht="21" customHeight="1" thickBot="1" x14ac:dyDescent="0.3">
      <c r="A13" s="117"/>
      <c r="B13" s="118" t="s">
        <v>82</v>
      </c>
      <c r="C13" s="137">
        <f>SUM(C15:C59)</f>
        <v>0.98000000000000009</v>
      </c>
      <c r="D13" s="122" t="s">
        <v>99</v>
      </c>
      <c r="E13" s="138">
        <v>35</v>
      </c>
      <c r="F13" s="138">
        <v>37</v>
      </c>
      <c r="G13" s="138">
        <v>39</v>
      </c>
      <c r="H13" s="138">
        <v>40</v>
      </c>
      <c r="I13" s="139" t="s">
        <v>63</v>
      </c>
      <c r="J13" s="140" t="s">
        <v>569</v>
      </c>
      <c r="K13" s="141" t="s">
        <v>581</v>
      </c>
      <c r="L13" s="175" t="s">
        <v>560</v>
      </c>
      <c r="M13" s="192" t="s">
        <v>583</v>
      </c>
      <c r="N13" s="142" t="s">
        <v>438</v>
      </c>
      <c r="O13" s="143" t="s">
        <v>100</v>
      </c>
      <c r="P13" s="144">
        <f>E13</f>
        <v>35</v>
      </c>
      <c r="Q13" s="144">
        <f>F13</f>
        <v>37</v>
      </c>
      <c r="R13" s="144">
        <f>G13</f>
        <v>39</v>
      </c>
      <c r="S13" s="144">
        <f>H13</f>
        <v>40</v>
      </c>
      <c r="T13" s="145"/>
      <c r="U13" s="127"/>
      <c r="V13" s="127"/>
      <c r="W13" s="127"/>
      <c r="X13" s="127"/>
      <c r="Y13" s="127"/>
      <c r="Z13" s="127"/>
      <c r="AA13" s="127"/>
      <c r="AB13" s="127"/>
      <c r="AC13" s="146"/>
      <c r="AD13" s="188"/>
      <c r="AE13" s="188"/>
      <c r="AF13" s="146"/>
      <c r="AG13" s="196">
        <f>'Tour Dates'!A11</f>
        <v>45857</v>
      </c>
      <c r="AH13" s="156" t="str">
        <f>'Tour Dates'!B11</f>
        <v>Philadelphia</v>
      </c>
      <c r="AI13" s="156" t="str">
        <f>'Tour Dates'!C11</f>
        <v>PA</v>
      </c>
      <c r="AJ13" s="156" t="str">
        <f>'Tour Dates'!D11</f>
        <v>Wells Fargo Center</v>
      </c>
      <c r="AK13" s="125"/>
      <c r="AL13" s="125"/>
      <c r="AM13" s="125"/>
      <c r="AN13" s="118"/>
      <c r="AO13" s="178">
        <v>38</v>
      </c>
      <c r="AP13" s="178">
        <f t="shared" si="3"/>
        <v>0</v>
      </c>
    </row>
    <row r="14" spans="1:45" ht="21" customHeight="1" x14ac:dyDescent="0.25">
      <c r="A14" s="120" t="s">
        <v>101</v>
      </c>
      <c r="B14" s="122" t="s">
        <v>102</v>
      </c>
      <c r="C14" s="122" t="s">
        <v>103</v>
      </c>
      <c r="D14" s="119"/>
      <c r="E14" s="121" t="s">
        <v>82</v>
      </c>
      <c r="F14" s="121" t="s">
        <v>82</v>
      </c>
      <c r="G14" s="121" t="s">
        <v>82</v>
      </c>
      <c r="H14" s="121" t="s">
        <v>82</v>
      </c>
      <c r="I14" s="148"/>
      <c r="J14" s="149"/>
      <c r="K14" s="150"/>
      <c r="L14" s="176"/>
      <c r="M14" s="193"/>
      <c r="N14" s="151"/>
      <c r="O14" s="152"/>
      <c r="P14" s="121"/>
      <c r="Q14" s="121"/>
      <c r="R14" s="121"/>
      <c r="S14" s="121"/>
      <c r="T14" s="153"/>
      <c r="U14" s="127"/>
      <c r="V14" s="127"/>
      <c r="W14" s="127"/>
      <c r="X14" s="127"/>
      <c r="Y14" s="127"/>
      <c r="Z14" s="127"/>
      <c r="AA14" s="127"/>
      <c r="AB14" s="136"/>
      <c r="AC14" s="127"/>
      <c r="AD14" s="187"/>
      <c r="AE14" s="187"/>
      <c r="AF14" s="127"/>
      <c r="AG14" s="196">
        <f>'Tour Dates'!A12</f>
        <v>45859</v>
      </c>
      <c r="AH14" s="156" t="str">
        <f>'Tour Dates'!B12</f>
        <v>Boston</v>
      </c>
      <c r="AI14" s="156" t="str">
        <f>'Tour Dates'!C12</f>
        <v>MA</v>
      </c>
      <c r="AJ14" s="156" t="str">
        <f>'Tour Dates'!D12</f>
        <v>TD Garden</v>
      </c>
      <c r="AK14" s="125"/>
      <c r="AL14" s="125"/>
      <c r="AM14" s="125"/>
      <c r="AN14" s="118"/>
      <c r="AO14" s="178">
        <v>35</v>
      </c>
      <c r="AP14" s="178">
        <f t="shared" si="3"/>
        <v>0</v>
      </c>
    </row>
    <row r="15" spans="1:45" ht="23.45" customHeight="1" x14ac:dyDescent="0.25">
      <c r="A15" s="156" t="str">
        <f>Inventory!B7</f>
        <v>GHOSRX203729BK</v>
      </c>
      <c r="B15" s="156" t="str">
        <f>Inventory!C7</f>
        <v>BLACK T SKELETOUR 2025 ITIN</v>
      </c>
      <c r="C15" s="157">
        <v>0.15</v>
      </c>
      <c r="D15" s="187">
        <v>50</v>
      </c>
      <c r="E15" s="158">
        <f>E12/D15*C15</f>
        <v>4910.1149999999998</v>
      </c>
      <c r="F15" s="158">
        <f>F12/D15*C15</f>
        <v>5190.6930000000002</v>
      </c>
      <c r="G15" s="158">
        <f>G12/D15*C15</f>
        <v>5471.2709999999997</v>
      </c>
      <c r="H15" s="158">
        <f>H12/D15*C15</f>
        <v>5611.56</v>
      </c>
      <c r="I15" s="159">
        <v>11307</v>
      </c>
      <c r="J15" s="160">
        <v>0</v>
      </c>
      <c r="K15" s="161">
        <v>0</v>
      </c>
      <c r="L15" s="177">
        <v>0</v>
      </c>
      <c r="M15" s="194">
        <v>0</v>
      </c>
      <c r="N15" s="162">
        <v>0</v>
      </c>
      <c r="O15" s="163">
        <v>0</v>
      </c>
      <c r="P15" s="164">
        <f>I15+J15+K15+L15+M15+N15+O15-E15</f>
        <v>6396.8850000000002</v>
      </c>
      <c r="Q15" s="164">
        <f>I15+J15+K15+L15+M15+N15+O15-F15</f>
        <v>6116.3069999999998</v>
      </c>
      <c r="R15" s="164">
        <f>I15+J15+K15+L15+M15+N15+O15-G15</f>
        <v>5835.7290000000003</v>
      </c>
      <c r="S15" s="164">
        <f>I15+J15+K15+L15+M15+N15+O15-H15</f>
        <v>5695.44</v>
      </c>
      <c r="T15" s="165" t="s">
        <v>450</v>
      </c>
      <c r="U15" s="442" t="str">
        <f>Inventory!D7</f>
        <v>CULTURE</v>
      </c>
      <c r="V15" s="166"/>
      <c r="W15" s="166"/>
      <c r="X15" s="166"/>
      <c r="Y15" s="166"/>
      <c r="Z15" s="166"/>
      <c r="AA15" s="166"/>
      <c r="AB15" s="167">
        <f>SUM(V15:AA15)</f>
        <v>0</v>
      </c>
      <c r="AC15" s="514"/>
      <c r="AD15" s="190"/>
      <c r="AE15" s="190"/>
      <c r="AF15" s="127"/>
      <c r="AG15" s="196">
        <f>'Tour Dates'!A13</f>
        <v>45860</v>
      </c>
      <c r="AH15" s="156" t="str">
        <f>'Tour Dates'!B13</f>
        <v>New York</v>
      </c>
      <c r="AI15" s="156" t="str">
        <f>'Tour Dates'!C13</f>
        <v>NY</v>
      </c>
      <c r="AJ15" s="156" t="str">
        <f>'Tour Dates'!D13</f>
        <v>Madison Square Garden</v>
      </c>
      <c r="AK15" s="125"/>
      <c r="AL15" s="125"/>
      <c r="AM15" s="125"/>
      <c r="AN15" s="118"/>
      <c r="AO15" s="178">
        <v>35</v>
      </c>
      <c r="AP15" s="178">
        <f t="shared" si="3"/>
        <v>0</v>
      </c>
    </row>
    <row r="16" spans="1:45" ht="23.45" customHeight="1" x14ac:dyDescent="0.25">
      <c r="A16" s="156" t="str">
        <f>Inventory!B8</f>
        <v>GHOSRX203728BK</v>
      </c>
      <c r="B16" s="156" t="str">
        <f>Inventory!C8</f>
        <v>BLACK T SKELETA ALBUM COVER 2025 ITIN</v>
      </c>
      <c r="C16" s="168">
        <v>0.1</v>
      </c>
      <c r="D16" s="187">
        <v>50</v>
      </c>
      <c r="E16" s="158">
        <f>E12/D16*C16</f>
        <v>3273.41</v>
      </c>
      <c r="F16" s="158">
        <f>F12/D16*C16</f>
        <v>3460.4620000000004</v>
      </c>
      <c r="G16" s="158">
        <f>G12/D16*C16</f>
        <v>3647.5140000000001</v>
      </c>
      <c r="H16" s="158">
        <f>H12/D16*C16</f>
        <v>3741.0400000000004</v>
      </c>
      <c r="I16" s="159">
        <v>6502</v>
      </c>
      <c r="J16" s="160">
        <v>0</v>
      </c>
      <c r="K16" s="161">
        <v>0</v>
      </c>
      <c r="L16" s="177">
        <v>0</v>
      </c>
      <c r="M16" s="194">
        <v>0</v>
      </c>
      <c r="N16" s="162">
        <v>0</v>
      </c>
      <c r="O16" s="163">
        <v>0</v>
      </c>
      <c r="P16" s="164">
        <f>I16+J16+K16+L16+M16+N16+O16-E16</f>
        <v>3228.59</v>
      </c>
      <c r="Q16" s="164">
        <f t="shared" ref="Q16:Q59" si="5">I16+J16+K16+L16+M16+N16+O16-F16</f>
        <v>3041.5379999999996</v>
      </c>
      <c r="R16" s="164">
        <f t="shared" ref="R16:R59" si="6">I16+J16+K16+L16+M16+N16+O16-G16</f>
        <v>2854.4859999999999</v>
      </c>
      <c r="S16" s="164">
        <f t="shared" ref="S16:S59" si="7">I16+J16+K16+L16+M16+N16+O16-H16</f>
        <v>2760.9599999999996</v>
      </c>
      <c r="T16" s="165" t="s">
        <v>450</v>
      </c>
      <c r="U16" s="442" t="str">
        <f>Inventory!D8</f>
        <v>CULTURE</v>
      </c>
      <c r="V16" s="166"/>
      <c r="W16" s="166"/>
      <c r="X16" s="166"/>
      <c r="Y16" s="166"/>
      <c r="Z16" s="166"/>
      <c r="AA16" s="166"/>
      <c r="AB16" s="167">
        <f t="shared" ref="AB16:AB59" si="8">SUM(V16:AA16)</f>
        <v>0</v>
      </c>
      <c r="AC16" s="514"/>
      <c r="AD16" s="190"/>
      <c r="AE16" s="190"/>
      <c r="AF16" s="127"/>
      <c r="AG16" s="196">
        <f>'Tour Dates'!A14</f>
        <v>45862</v>
      </c>
      <c r="AH16" s="156" t="str">
        <f>'Tour Dates'!B14</f>
        <v>Detroit</v>
      </c>
      <c r="AI16" s="156" t="str">
        <f>'Tour Dates'!C14</f>
        <v>MI</v>
      </c>
      <c r="AJ16" s="156" t="str">
        <f>'Tour Dates'!D14</f>
        <v>Little Caesars Arena</v>
      </c>
      <c r="AK16" s="125"/>
      <c r="AL16" s="125"/>
      <c r="AM16" s="125"/>
      <c r="AN16" s="118"/>
      <c r="AO16" s="178">
        <v>35</v>
      </c>
      <c r="AP16" s="178">
        <f t="shared" si="3"/>
        <v>0</v>
      </c>
    </row>
    <row r="17" spans="1:42" ht="23.45" customHeight="1" x14ac:dyDescent="0.25">
      <c r="A17" s="156" t="str">
        <f>Inventory!B9</f>
        <v>GHOSRX203730BK</v>
      </c>
      <c r="B17" s="156" t="str">
        <f>Inventory!C9</f>
        <v>BLACK T WESTERN EMERITUS 2025 ITIN</v>
      </c>
      <c r="C17" s="168">
        <v>0.18</v>
      </c>
      <c r="D17" s="187">
        <v>50</v>
      </c>
      <c r="E17" s="158">
        <f>E12/D17*C17</f>
        <v>5892.1379999999999</v>
      </c>
      <c r="F17" s="158">
        <f>F12/D17*C17</f>
        <v>6228.8316000000004</v>
      </c>
      <c r="G17" s="158">
        <f>G12/D17*C17</f>
        <v>6565.5252</v>
      </c>
      <c r="H17" s="158">
        <f>H12/D17*C17</f>
        <v>6733.8720000000003</v>
      </c>
      <c r="I17" s="159">
        <v>8104</v>
      </c>
      <c r="J17" s="160">
        <v>0</v>
      </c>
      <c r="K17" s="161">
        <v>0</v>
      </c>
      <c r="L17" s="177">
        <v>0</v>
      </c>
      <c r="M17" s="194">
        <v>0</v>
      </c>
      <c r="N17" s="162">
        <v>0</v>
      </c>
      <c r="O17" s="163">
        <v>0</v>
      </c>
      <c r="P17" s="164">
        <f t="shared" ref="P17:P59" si="9">I17+J17+K17+L17+M17+N17+O17-E17</f>
        <v>2211.8620000000001</v>
      </c>
      <c r="Q17" s="164">
        <f t="shared" si="5"/>
        <v>1875.1683999999996</v>
      </c>
      <c r="R17" s="164">
        <f t="shared" si="6"/>
        <v>1538.4748</v>
      </c>
      <c r="S17" s="164">
        <f t="shared" si="7"/>
        <v>1370.1279999999997</v>
      </c>
      <c r="T17" s="165" t="s">
        <v>450</v>
      </c>
      <c r="U17" s="442" t="str">
        <f>Inventory!D9</f>
        <v>CULTURE</v>
      </c>
      <c r="V17" s="166"/>
      <c r="W17" s="166"/>
      <c r="X17" s="166"/>
      <c r="Y17" s="166"/>
      <c r="Z17" s="166"/>
      <c r="AA17" s="166"/>
      <c r="AB17" s="167">
        <f t="shared" si="8"/>
        <v>0</v>
      </c>
      <c r="AC17" s="514"/>
      <c r="AD17" s="190"/>
      <c r="AE17" s="190"/>
      <c r="AF17" s="127"/>
      <c r="AG17" s="196">
        <f>'Tour Dates'!A15</f>
        <v>45863</v>
      </c>
      <c r="AH17" s="156" t="str">
        <f>'Tour Dates'!B15</f>
        <v>Louisville</v>
      </c>
      <c r="AI17" s="156" t="str">
        <f>'Tour Dates'!C15</f>
        <v>KY</v>
      </c>
      <c r="AJ17" s="156" t="str">
        <f>'Tour Dates'!D15</f>
        <v>KFC Yum! Center</v>
      </c>
      <c r="AK17" s="125"/>
      <c r="AL17" s="125"/>
      <c r="AM17" s="125"/>
      <c r="AN17" s="118"/>
      <c r="AO17" s="178">
        <v>35</v>
      </c>
      <c r="AP17" s="178">
        <f t="shared" si="3"/>
        <v>0</v>
      </c>
    </row>
    <row r="18" spans="1:42" ht="23.45" customHeight="1" x14ac:dyDescent="0.25">
      <c r="A18" s="156" t="str">
        <f>Inventory!B10</f>
        <v>GHOSRX103726BK</v>
      </c>
      <c r="B18" s="156" t="str">
        <f>Inventory!C10</f>
        <v>BLACK TANK OPUS EPONYMOUS</v>
      </c>
      <c r="C18" s="157">
        <v>0.02</v>
      </c>
      <c r="D18" s="187">
        <v>50</v>
      </c>
      <c r="E18" s="158">
        <f>E12/D18*C18</f>
        <v>654.68200000000002</v>
      </c>
      <c r="F18" s="158">
        <f>F12/D18*C18</f>
        <v>692.09240000000011</v>
      </c>
      <c r="G18" s="158">
        <f>G12/D18*C18</f>
        <v>729.50279999999998</v>
      </c>
      <c r="H18" s="158">
        <f>H12/D18*C18</f>
        <v>748.20800000000008</v>
      </c>
      <c r="I18" s="159">
        <v>584</v>
      </c>
      <c r="J18" s="160">
        <v>0</v>
      </c>
      <c r="K18" s="161">
        <v>0</v>
      </c>
      <c r="L18" s="177">
        <v>0</v>
      </c>
      <c r="M18" s="194">
        <v>0</v>
      </c>
      <c r="N18" s="162">
        <v>0</v>
      </c>
      <c r="O18" s="163">
        <v>300</v>
      </c>
      <c r="P18" s="164">
        <f t="shared" si="9"/>
        <v>229.31799999999998</v>
      </c>
      <c r="Q18" s="164">
        <f t="shared" si="5"/>
        <v>191.90759999999989</v>
      </c>
      <c r="R18" s="164">
        <f t="shared" si="6"/>
        <v>154.49720000000002</v>
      </c>
      <c r="S18" s="164">
        <f t="shared" si="7"/>
        <v>135.79199999999992</v>
      </c>
      <c r="T18" s="165" t="s">
        <v>476</v>
      </c>
      <c r="U18" s="442" t="str">
        <f>Inventory!D10</f>
        <v>CULTURE</v>
      </c>
      <c r="V18" s="166">
        <v>0</v>
      </c>
      <c r="W18" s="166">
        <v>0</v>
      </c>
      <c r="X18" s="166">
        <v>96</v>
      </c>
      <c r="Y18" s="166">
        <v>120</v>
      </c>
      <c r="Z18" s="166">
        <v>72</v>
      </c>
      <c r="AA18" s="166">
        <v>12</v>
      </c>
      <c r="AB18" s="167">
        <f t="shared" si="8"/>
        <v>300</v>
      </c>
      <c r="AC18" s="514">
        <v>45880</v>
      </c>
      <c r="AD18" s="190"/>
      <c r="AE18" s="190"/>
      <c r="AF18" s="127"/>
      <c r="AG18" s="196">
        <f>'Tour Dates'!A16</f>
        <v>45864</v>
      </c>
      <c r="AH18" s="156" t="str">
        <f>'Tour Dates'!B16</f>
        <v>Nashville</v>
      </c>
      <c r="AI18" s="156" t="str">
        <f>'Tour Dates'!C16</f>
        <v>TN</v>
      </c>
      <c r="AJ18" s="156" t="str">
        <f>'Tour Dates'!D16</f>
        <v>Bridgestone Arena</v>
      </c>
      <c r="AK18" s="125"/>
      <c r="AL18" s="125"/>
      <c r="AM18" s="125"/>
      <c r="AN18" s="118"/>
      <c r="AO18" s="178">
        <v>35</v>
      </c>
      <c r="AP18" s="178">
        <f t="shared" si="3"/>
        <v>0</v>
      </c>
    </row>
    <row r="19" spans="1:42" ht="23.45" customHeight="1" x14ac:dyDescent="0.25">
      <c r="A19" s="156" t="str">
        <f>Inventory!B11</f>
        <v>GHOSRX203400BK</v>
      </c>
      <c r="B19" s="156" t="str">
        <f>Inventory!C11</f>
        <v>LADIES CROP TOP SHOWGHOULS</v>
      </c>
      <c r="C19" s="157">
        <v>0.02</v>
      </c>
      <c r="D19" s="187">
        <v>50</v>
      </c>
      <c r="E19" s="158">
        <f>E12/D19*C19</f>
        <v>654.68200000000002</v>
      </c>
      <c r="F19" s="158">
        <f>F12/D19*C19</f>
        <v>692.09240000000011</v>
      </c>
      <c r="G19" s="158">
        <f>G12/D19*C19</f>
        <v>729.50279999999998</v>
      </c>
      <c r="H19" s="158">
        <f>H12/D19*C19</f>
        <v>748.20800000000008</v>
      </c>
      <c r="I19" s="159">
        <v>1234</v>
      </c>
      <c r="J19" s="160">
        <v>0</v>
      </c>
      <c r="K19" s="161">
        <v>0</v>
      </c>
      <c r="L19" s="177">
        <v>0</v>
      </c>
      <c r="M19" s="194">
        <v>0</v>
      </c>
      <c r="N19" s="162">
        <v>0</v>
      </c>
      <c r="O19" s="163">
        <v>0</v>
      </c>
      <c r="P19" s="164">
        <f t="shared" si="9"/>
        <v>579.31799999999998</v>
      </c>
      <c r="Q19" s="164">
        <f t="shared" si="5"/>
        <v>541.90759999999989</v>
      </c>
      <c r="R19" s="164">
        <f t="shared" si="6"/>
        <v>504.49720000000002</v>
      </c>
      <c r="S19" s="164">
        <f t="shared" si="7"/>
        <v>485.79199999999992</v>
      </c>
      <c r="T19" s="165" t="s">
        <v>526</v>
      </c>
      <c r="U19" s="442" t="s">
        <v>423</v>
      </c>
      <c r="V19" s="166"/>
      <c r="W19" s="166"/>
      <c r="X19" s="166"/>
      <c r="Y19" s="166"/>
      <c r="Z19" s="166"/>
      <c r="AA19" s="166"/>
      <c r="AB19" s="167">
        <f t="shared" si="8"/>
        <v>0</v>
      </c>
      <c r="AC19" s="514"/>
      <c r="AD19" s="190"/>
      <c r="AE19" s="190"/>
      <c r="AF19" s="127"/>
      <c r="AG19" s="196">
        <f>'Tour Dates'!A17</f>
        <v>45866</v>
      </c>
      <c r="AH19" s="156" t="str">
        <f>'Tour Dates'!B17</f>
        <v>Grand Rapids</v>
      </c>
      <c r="AI19" s="156" t="str">
        <f>'Tour Dates'!C17</f>
        <v>MI</v>
      </c>
      <c r="AJ19" s="156" t="str">
        <f>'Tour Dates'!D17</f>
        <v>Van Andel Arena</v>
      </c>
      <c r="AK19" s="125"/>
      <c r="AL19" s="125"/>
      <c r="AM19" s="125"/>
      <c r="AN19" s="118"/>
      <c r="AO19" s="178">
        <v>35</v>
      </c>
      <c r="AP19" s="178">
        <f t="shared" si="3"/>
        <v>0</v>
      </c>
    </row>
    <row r="20" spans="1:42" ht="23.45" customHeight="1" x14ac:dyDescent="0.25">
      <c r="A20" s="156" t="str">
        <f>Inventory!B12</f>
        <v>GHOSRX203727PK</v>
      </c>
      <c r="B20" s="156" t="str">
        <f>Inventory!C12</f>
        <v>LADIES PINK RAGLAN GARGOYLE</v>
      </c>
      <c r="C20" s="157">
        <v>0.02</v>
      </c>
      <c r="D20" s="187">
        <v>50</v>
      </c>
      <c r="E20" s="158">
        <f>E12/D20*C20</f>
        <v>654.68200000000002</v>
      </c>
      <c r="F20" s="158">
        <f>F12/D20*C20</f>
        <v>692.09240000000011</v>
      </c>
      <c r="G20" s="158">
        <f>G12/D20*C20</f>
        <v>729.50279999999998</v>
      </c>
      <c r="H20" s="158">
        <f>H12/D20*C20</f>
        <v>748.20800000000008</v>
      </c>
      <c r="I20" s="159">
        <v>1593</v>
      </c>
      <c r="J20" s="160">
        <v>0</v>
      </c>
      <c r="K20" s="161">
        <v>0</v>
      </c>
      <c r="L20" s="177">
        <v>0</v>
      </c>
      <c r="M20" s="194">
        <v>0</v>
      </c>
      <c r="N20" s="162">
        <v>0</v>
      </c>
      <c r="O20" s="163">
        <v>0</v>
      </c>
      <c r="P20" s="164">
        <f t="shared" si="9"/>
        <v>938.31799999999998</v>
      </c>
      <c r="Q20" s="164">
        <f t="shared" si="5"/>
        <v>900.90759999999989</v>
      </c>
      <c r="R20" s="164">
        <f t="shared" si="6"/>
        <v>863.49720000000002</v>
      </c>
      <c r="S20" s="164">
        <f t="shared" si="7"/>
        <v>844.79199999999992</v>
      </c>
      <c r="T20" s="165" t="s">
        <v>527</v>
      </c>
      <c r="U20" s="442" t="str">
        <f>Inventory!D12</f>
        <v>CULTURE</v>
      </c>
      <c r="V20" s="166"/>
      <c r="W20" s="166"/>
      <c r="X20" s="166"/>
      <c r="Y20" s="166"/>
      <c r="Z20" s="166"/>
      <c r="AA20" s="166"/>
      <c r="AB20" s="167">
        <f t="shared" si="8"/>
        <v>0</v>
      </c>
      <c r="AC20" s="514"/>
      <c r="AD20" s="190"/>
      <c r="AE20" s="190"/>
      <c r="AF20" s="127"/>
      <c r="AG20" s="196">
        <f>'Tour Dates'!A18</f>
        <v>45867</v>
      </c>
      <c r="AH20" s="156" t="str">
        <f>'Tour Dates'!B18</f>
        <v>Milwaukee</v>
      </c>
      <c r="AI20" s="156" t="str">
        <f>'Tour Dates'!C18</f>
        <v>WI</v>
      </c>
      <c r="AJ20" s="156" t="str">
        <f>'Tour Dates'!D18</f>
        <v>Fiserv Forum</v>
      </c>
      <c r="AK20" s="125"/>
      <c r="AL20" s="125"/>
      <c r="AM20" s="125"/>
      <c r="AN20" s="118"/>
      <c r="AO20" s="178">
        <v>35</v>
      </c>
      <c r="AP20" s="178">
        <f t="shared" si="3"/>
        <v>0</v>
      </c>
    </row>
    <row r="21" spans="1:42" ht="20.25" customHeight="1" x14ac:dyDescent="0.25">
      <c r="A21" s="156">
        <f>Inventory!B13</f>
        <v>0</v>
      </c>
      <c r="B21" s="156">
        <f>Inventory!C13</f>
        <v>0</v>
      </c>
      <c r="C21" s="157">
        <v>0</v>
      </c>
      <c r="D21" s="187">
        <v>1</v>
      </c>
      <c r="E21" s="158">
        <f>E12/D21*C21</f>
        <v>0</v>
      </c>
      <c r="F21" s="158">
        <f>F12/D21*C21</f>
        <v>0</v>
      </c>
      <c r="G21" s="158">
        <f>G12/D21*C21</f>
        <v>0</v>
      </c>
      <c r="H21" s="158">
        <f>H12/D21*C21</f>
        <v>0</v>
      </c>
      <c r="I21" s="159">
        <v>0</v>
      </c>
      <c r="J21" s="160">
        <v>0</v>
      </c>
      <c r="K21" s="161">
        <v>0</v>
      </c>
      <c r="L21" s="177">
        <v>0</v>
      </c>
      <c r="M21" s="194">
        <v>0</v>
      </c>
      <c r="N21" s="162">
        <v>0</v>
      </c>
      <c r="O21" s="163">
        <v>0</v>
      </c>
      <c r="P21" s="164">
        <f t="shared" si="9"/>
        <v>0</v>
      </c>
      <c r="Q21" s="164">
        <f t="shared" si="5"/>
        <v>0</v>
      </c>
      <c r="R21" s="164">
        <f t="shared" si="6"/>
        <v>0</v>
      </c>
      <c r="S21" s="164">
        <f t="shared" si="7"/>
        <v>0</v>
      </c>
      <c r="T21" s="165"/>
      <c r="U21" s="442">
        <f>Inventory!D13</f>
        <v>0</v>
      </c>
      <c r="V21" s="166"/>
      <c r="W21" s="166"/>
      <c r="X21" s="166"/>
      <c r="Y21" s="166"/>
      <c r="Z21" s="166"/>
      <c r="AA21" s="166"/>
      <c r="AB21" s="167">
        <f t="shared" si="8"/>
        <v>0</v>
      </c>
      <c r="AC21" s="166"/>
      <c r="AD21" s="190"/>
      <c r="AE21" s="190"/>
      <c r="AF21" s="127"/>
      <c r="AG21" s="196">
        <f>'Tour Dates'!A19</f>
        <v>45868</v>
      </c>
      <c r="AH21" s="156" t="str">
        <f>'Tour Dates'!B19</f>
        <v>St. Louis</v>
      </c>
      <c r="AI21" s="156" t="str">
        <f>'Tour Dates'!C19</f>
        <v>MO</v>
      </c>
      <c r="AJ21" s="156" t="str">
        <f>'Tour Dates'!D19</f>
        <v>Enterprise Center</v>
      </c>
      <c r="AK21" s="125"/>
      <c r="AL21" s="125"/>
      <c r="AM21" s="125"/>
      <c r="AN21" s="118"/>
      <c r="AO21" s="178">
        <v>35</v>
      </c>
      <c r="AP21" s="178">
        <f t="shared" si="3"/>
        <v>0</v>
      </c>
    </row>
    <row r="22" spans="1:42" ht="20.25" customHeight="1" x14ac:dyDescent="0.25">
      <c r="A22" s="156" t="str">
        <f>Inventory!B14</f>
        <v>GHOSNS903311BK</v>
      </c>
      <c r="B22" s="156" t="str">
        <f>Inventory!C14</f>
        <v>BATWING HOODY</v>
      </c>
      <c r="C22" s="157">
        <v>0.1</v>
      </c>
      <c r="D22" s="187">
        <v>125</v>
      </c>
      <c r="E22" s="158">
        <f>E12/D22*C22</f>
        <v>1309.364</v>
      </c>
      <c r="F22" s="158">
        <f>F12/D22*C22</f>
        <v>1384.1848</v>
      </c>
      <c r="G22" s="158">
        <f>G12/D22*C22</f>
        <v>1459.0056000000002</v>
      </c>
      <c r="H22" s="158">
        <f>H12/D22*C22</f>
        <v>1496.4160000000002</v>
      </c>
      <c r="I22" s="159">
        <v>508</v>
      </c>
      <c r="J22" s="160">
        <v>0</v>
      </c>
      <c r="K22" s="161">
        <v>0</v>
      </c>
      <c r="L22" s="177">
        <v>0</v>
      </c>
      <c r="M22" s="553">
        <v>540</v>
      </c>
      <c r="N22" s="162">
        <v>1080</v>
      </c>
      <c r="O22" s="163">
        <v>1400</v>
      </c>
      <c r="P22" s="164">
        <f t="shared" si="9"/>
        <v>2218.636</v>
      </c>
      <c r="Q22" s="164">
        <f t="shared" si="5"/>
        <v>2143.8152</v>
      </c>
      <c r="R22" s="164">
        <f t="shared" si="6"/>
        <v>2068.9943999999996</v>
      </c>
      <c r="S22" s="164">
        <f t="shared" si="7"/>
        <v>2031.5839999999998</v>
      </c>
      <c r="T22" s="165" t="s">
        <v>378</v>
      </c>
      <c r="U22" s="442" t="str">
        <f>Inventory!D14</f>
        <v>FARSTAR</v>
      </c>
      <c r="V22" s="166">
        <v>150</v>
      </c>
      <c r="W22" s="166">
        <v>250</v>
      </c>
      <c r="X22" s="166">
        <v>450</v>
      </c>
      <c r="Y22" s="166">
        <v>300</v>
      </c>
      <c r="Z22" s="166">
        <v>200</v>
      </c>
      <c r="AA22" s="166">
        <v>50</v>
      </c>
      <c r="AB22" s="167">
        <f t="shared" si="8"/>
        <v>1400</v>
      </c>
      <c r="AC22" s="514">
        <v>45874</v>
      </c>
      <c r="AD22" s="190"/>
      <c r="AE22" s="190"/>
      <c r="AF22" s="127"/>
      <c r="AG22" s="196">
        <f>'Tour Dates'!A20</f>
        <v>45870</v>
      </c>
      <c r="AH22" s="156" t="str">
        <f>'Tour Dates'!B20</f>
        <v>Rosemont</v>
      </c>
      <c r="AI22" s="156" t="str">
        <f>'Tour Dates'!C20</f>
        <v>IL</v>
      </c>
      <c r="AJ22" s="156" t="str">
        <f>'Tour Dates'!D20</f>
        <v>Allstate Arena</v>
      </c>
      <c r="AK22" s="125"/>
      <c r="AL22" s="125"/>
      <c r="AM22" s="125"/>
      <c r="AN22" s="118"/>
      <c r="AO22" s="178">
        <v>35</v>
      </c>
      <c r="AP22" s="178">
        <f t="shared" si="3"/>
        <v>0</v>
      </c>
    </row>
    <row r="23" spans="1:42" ht="20.25" customHeight="1" x14ac:dyDescent="0.25">
      <c r="A23" s="156" t="str">
        <f>Inventory!B15</f>
        <v>GHOSRX203401BK</v>
      </c>
      <c r="B23" s="156" t="str">
        <f>Inventory!C15</f>
        <v>PULLOVER HOODY SKELETON</v>
      </c>
      <c r="C23" s="168">
        <v>9.5000000000000001E-2</v>
      </c>
      <c r="D23" s="187">
        <v>80</v>
      </c>
      <c r="E23" s="158">
        <f>E12/D23*C23</f>
        <v>1943.5871875</v>
      </c>
      <c r="F23" s="158">
        <f>F12/D23*C23</f>
        <v>2054.6493125000002</v>
      </c>
      <c r="G23" s="158">
        <f>G12/D23*C23</f>
        <v>2165.7114375000001</v>
      </c>
      <c r="H23" s="158">
        <f>H12/D23*C23</f>
        <v>2221.2424999999998</v>
      </c>
      <c r="I23" s="159">
        <v>2881</v>
      </c>
      <c r="J23" s="160">
        <v>0</v>
      </c>
      <c r="K23" s="161">
        <v>0</v>
      </c>
      <c r="L23" s="177">
        <v>0</v>
      </c>
      <c r="M23" s="194">
        <v>0</v>
      </c>
      <c r="N23" s="162">
        <v>0</v>
      </c>
      <c r="O23" s="163">
        <v>0</v>
      </c>
      <c r="P23" s="164">
        <f t="shared" si="9"/>
        <v>937.41281249999997</v>
      </c>
      <c r="Q23" s="164">
        <f t="shared" si="5"/>
        <v>826.35068749999982</v>
      </c>
      <c r="R23" s="164">
        <f t="shared" si="6"/>
        <v>715.2885624999999</v>
      </c>
      <c r="S23" s="164">
        <f t="shared" si="7"/>
        <v>659.75750000000016</v>
      </c>
      <c r="T23" s="165" t="s">
        <v>458</v>
      </c>
      <c r="U23" s="442" t="str">
        <f>Inventory!D15</f>
        <v>CULTURE</v>
      </c>
      <c r="V23" s="166"/>
      <c r="W23" s="166"/>
      <c r="X23" s="166"/>
      <c r="Y23" s="166"/>
      <c r="Z23" s="166"/>
      <c r="AA23" s="166"/>
      <c r="AB23" s="167">
        <f t="shared" si="8"/>
        <v>0</v>
      </c>
      <c r="AC23" s="514"/>
      <c r="AD23" s="190"/>
      <c r="AE23" s="190"/>
      <c r="AF23" s="127"/>
      <c r="AG23" s="196">
        <f>'Tour Dates'!A21</f>
        <v>45871</v>
      </c>
      <c r="AH23" s="156" t="str">
        <f>'Tour Dates'!B21</f>
        <v>Saint Paul</v>
      </c>
      <c r="AI23" s="156" t="str">
        <f>'Tour Dates'!C21</f>
        <v>MN</v>
      </c>
      <c r="AJ23" s="156" t="str">
        <f>'Tour Dates'!D21</f>
        <v>Xcel Energy Center</v>
      </c>
      <c r="AK23" s="125"/>
      <c r="AL23" s="125"/>
      <c r="AM23" s="125"/>
      <c r="AN23" s="118"/>
      <c r="AO23" s="178">
        <v>35</v>
      </c>
      <c r="AP23" s="178">
        <f t="shared" si="3"/>
        <v>0</v>
      </c>
    </row>
    <row r="24" spans="1:42" ht="20.25" customHeight="1" x14ac:dyDescent="0.25">
      <c r="A24" s="156" t="str">
        <f>Inventory!B16</f>
        <v>GHOSRX203275BK</v>
      </c>
      <c r="B24" s="156" t="str">
        <f>Inventory!C16</f>
        <v>SHORTS BLACK/ WHT PAPA V COSTUME CLAWS</v>
      </c>
      <c r="C24" s="168">
        <v>0.04</v>
      </c>
      <c r="D24" s="187">
        <v>45</v>
      </c>
      <c r="E24" s="158">
        <f>E12/D24*C24</f>
        <v>1454.8488888888887</v>
      </c>
      <c r="F24" s="158">
        <f>F12/D24*C24</f>
        <v>1537.9831111111112</v>
      </c>
      <c r="G24" s="158">
        <f>G12/D24*C24</f>
        <v>1621.1173333333334</v>
      </c>
      <c r="H24" s="158">
        <f>H12/D24*C24</f>
        <v>1662.6844444444444</v>
      </c>
      <c r="I24" s="159">
        <v>810</v>
      </c>
      <c r="J24" s="160">
        <v>0</v>
      </c>
      <c r="K24" s="161">
        <v>3039</v>
      </c>
      <c r="L24" s="177">
        <v>0</v>
      </c>
      <c r="M24" s="194">
        <v>0</v>
      </c>
      <c r="N24" s="162">
        <v>0</v>
      </c>
      <c r="O24" s="163">
        <v>0</v>
      </c>
      <c r="P24" s="164">
        <f t="shared" si="9"/>
        <v>2394.1511111111113</v>
      </c>
      <c r="Q24" s="164">
        <f t="shared" si="5"/>
        <v>2311.0168888888888</v>
      </c>
      <c r="R24" s="164">
        <f t="shared" si="6"/>
        <v>2227.8826666666664</v>
      </c>
      <c r="S24" s="164">
        <f t="shared" si="7"/>
        <v>2186.3155555555559</v>
      </c>
      <c r="T24" s="165" t="s">
        <v>374</v>
      </c>
      <c r="U24" s="442" t="s">
        <v>374</v>
      </c>
      <c r="V24" s="166"/>
      <c r="W24" s="166"/>
      <c r="X24" s="166"/>
      <c r="Y24" s="166"/>
      <c r="Z24" s="166"/>
      <c r="AA24" s="166"/>
      <c r="AB24" s="167">
        <f t="shared" si="8"/>
        <v>0</v>
      </c>
      <c r="AC24" s="514"/>
      <c r="AD24" s="190"/>
      <c r="AE24" s="190"/>
      <c r="AF24" s="127"/>
      <c r="AG24" s="196">
        <f>'Tour Dates'!A22</f>
        <v>45872</v>
      </c>
      <c r="AH24" s="156" t="str">
        <f>'Tour Dates'!B22</f>
        <v>Omaha</v>
      </c>
      <c r="AI24" s="156" t="str">
        <f>'Tour Dates'!C22</f>
        <v>NE</v>
      </c>
      <c r="AJ24" s="156" t="str">
        <f>'Tour Dates'!D22</f>
        <v>CHI Health Center</v>
      </c>
      <c r="AK24" s="125"/>
      <c r="AL24" s="125"/>
      <c r="AM24" s="125"/>
      <c r="AN24" s="118"/>
      <c r="AO24" s="178">
        <v>35</v>
      </c>
      <c r="AP24" s="178">
        <f t="shared" si="3"/>
        <v>0</v>
      </c>
    </row>
    <row r="25" spans="1:42" ht="20.25" customHeight="1" x14ac:dyDescent="0.25">
      <c r="A25" s="156" t="str">
        <f>Inventory!B17</f>
        <v>GHOSRX103510OT</v>
      </c>
      <c r="B25" s="156" t="str">
        <f>Inventory!C17</f>
        <v>TIE DYE T TOP HAT</v>
      </c>
      <c r="C25" s="168">
        <v>0.01</v>
      </c>
      <c r="D25" s="187">
        <v>60</v>
      </c>
      <c r="E25" s="158">
        <f>E12/D25*C25</f>
        <v>272.78416666666669</v>
      </c>
      <c r="F25" s="158">
        <f>F12/D25*C25</f>
        <v>288.37183333333337</v>
      </c>
      <c r="G25" s="158">
        <f>G12/D25*C25</f>
        <v>303.95949999999999</v>
      </c>
      <c r="H25" s="158">
        <f>H12/D25*C25</f>
        <v>311.75333333333333</v>
      </c>
      <c r="I25" s="159">
        <v>477</v>
      </c>
      <c r="J25" s="160">
        <v>0</v>
      </c>
      <c r="K25" s="161">
        <v>0</v>
      </c>
      <c r="L25" s="177">
        <v>0</v>
      </c>
      <c r="M25" s="194">
        <v>0</v>
      </c>
      <c r="N25" s="162">
        <v>0</v>
      </c>
      <c r="O25" s="163">
        <v>0</v>
      </c>
      <c r="P25" s="164">
        <f t="shared" si="9"/>
        <v>204.21583333333331</v>
      </c>
      <c r="Q25" s="164">
        <f t="shared" si="5"/>
        <v>188.62816666666663</v>
      </c>
      <c r="R25" s="164">
        <f t="shared" si="6"/>
        <v>173.04050000000001</v>
      </c>
      <c r="S25" s="164">
        <f t="shared" si="7"/>
        <v>165.24666666666667</v>
      </c>
      <c r="T25" s="165"/>
      <c r="U25" s="442" t="str">
        <f>Inventory!D17</f>
        <v>GMSUK</v>
      </c>
      <c r="V25" s="166"/>
      <c r="W25" s="166"/>
      <c r="X25" s="166"/>
      <c r="Y25" s="166"/>
      <c r="Z25" s="166"/>
      <c r="AA25" s="166"/>
      <c r="AB25" s="167">
        <f t="shared" si="8"/>
        <v>0</v>
      </c>
      <c r="AC25" s="166"/>
      <c r="AD25" s="190"/>
      <c r="AE25" s="190"/>
      <c r="AF25" s="127"/>
      <c r="AG25" s="196">
        <f>'Tour Dates'!A23</f>
        <v>45874</v>
      </c>
      <c r="AH25" s="156" t="str">
        <f>'Tour Dates'!B23</f>
        <v>Kansas City</v>
      </c>
      <c r="AI25" s="156" t="str">
        <f>'Tour Dates'!C23</f>
        <v>MO</v>
      </c>
      <c r="AJ25" s="156" t="str">
        <f>'Tour Dates'!D23</f>
        <v>T-Mobile Center</v>
      </c>
      <c r="AK25" s="125"/>
      <c r="AL25" s="125"/>
      <c r="AM25" s="125"/>
      <c r="AN25" s="118"/>
      <c r="AO25" s="178">
        <v>35</v>
      </c>
      <c r="AP25" s="178">
        <f t="shared" si="3"/>
        <v>0</v>
      </c>
    </row>
    <row r="26" spans="1:42" ht="20.25" customHeight="1" x14ac:dyDescent="0.25">
      <c r="A26" s="156" t="str">
        <f>Inventory!B18</f>
        <v>GHOSRX103437OT</v>
      </c>
      <c r="B26" s="156" t="str">
        <f>Inventory!C18</f>
        <v>CRYSTAL WASHED T AT THE GATES</v>
      </c>
      <c r="C26" s="168">
        <v>0.05</v>
      </c>
      <c r="D26" s="187">
        <v>60</v>
      </c>
      <c r="E26" s="158">
        <f>E12/D26*C26</f>
        <v>1363.9208333333336</v>
      </c>
      <c r="F26" s="158">
        <f>F12/D26*C26</f>
        <v>1441.8591666666669</v>
      </c>
      <c r="G26" s="158">
        <f>G12/D26*C26</f>
        <v>1519.7975000000001</v>
      </c>
      <c r="H26" s="158">
        <f>H12/D26*C26</f>
        <v>1558.7666666666667</v>
      </c>
      <c r="I26" s="159">
        <v>2685</v>
      </c>
      <c r="J26" s="160">
        <v>0</v>
      </c>
      <c r="K26" s="161">
        <v>0</v>
      </c>
      <c r="L26" s="177">
        <v>0</v>
      </c>
      <c r="M26" s="194">
        <v>0</v>
      </c>
      <c r="N26" s="162">
        <v>0</v>
      </c>
      <c r="O26" s="163">
        <v>0</v>
      </c>
      <c r="P26" s="164">
        <f t="shared" si="9"/>
        <v>1321.0791666666664</v>
      </c>
      <c r="Q26" s="164">
        <f t="shared" si="5"/>
        <v>1243.1408333333331</v>
      </c>
      <c r="R26" s="164">
        <f t="shared" si="6"/>
        <v>1165.2024999999999</v>
      </c>
      <c r="S26" s="164">
        <f t="shared" si="7"/>
        <v>1126.2333333333333</v>
      </c>
      <c r="T26" s="165" t="s">
        <v>448</v>
      </c>
      <c r="U26" s="442" t="str">
        <f>Inventory!D18</f>
        <v>CULTURE DAYTONA</v>
      </c>
      <c r="V26" s="166"/>
      <c r="W26" s="166"/>
      <c r="X26" s="166"/>
      <c r="Y26" s="166"/>
      <c r="Z26" s="166"/>
      <c r="AA26" s="166"/>
      <c r="AB26" s="167">
        <f t="shared" si="8"/>
        <v>0</v>
      </c>
      <c r="AC26" s="514"/>
      <c r="AD26" s="190"/>
      <c r="AE26" s="190"/>
      <c r="AF26" s="127"/>
      <c r="AG26" s="196">
        <f>'Tour Dates'!A24</f>
        <v>45876</v>
      </c>
      <c r="AH26" s="156" t="str">
        <f>'Tour Dates'!B24</f>
        <v>Denver</v>
      </c>
      <c r="AI26" s="156" t="str">
        <f>'Tour Dates'!C24</f>
        <v>CO</v>
      </c>
      <c r="AJ26" s="156" t="str">
        <f>'Tour Dates'!D24</f>
        <v>Ball Arena</v>
      </c>
      <c r="AK26" s="125"/>
      <c r="AL26" s="125"/>
      <c r="AM26" s="125"/>
      <c r="AN26" s="118"/>
      <c r="AO26" s="178">
        <v>39</v>
      </c>
      <c r="AP26" s="178">
        <f t="shared" si="3"/>
        <v>0</v>
      </c>
    </row>
    <row r="27" spans="1:42" ht="20.25" customHeight="1" x14ac:dyDescent="0.25">
      <c r="A27" s="156" t="str">
        <f>Inventory!B19</f>
        <v>GHOSRX203738BL</v>
      </c>
      <c r="B27" s="156" t="str">
        <f>Inventory!C19</f>
        <v>OILWASHED NAVY BLUE T COME TOGETHER</v>
      </c>
      <c r="C27" s="168">
        <v>0.02</v>
      </c>
      <c r="D27" s="187">
        <v>60</v>
      </c>
      <c r="E27" s="158">
        <f>E12/D27*C27</f>
        <v>545.56833333333338</v>
      </c>
      <c r="F27" s="158">
        <f>F12/D27*C27</f>
        <v>576.74366666666674</v>
      </c>
      <c r="G27" s="158">
        <f>G12/D27*C27</f>
        <v>607.91899999999998</v>
      </c>
      <c r="H27" s="158">
        <f>H12/D27*C27</f>
        <v>623.50666666666666</v>
      </c>
      <c r="I27" s="159">
        <v>1243</v>
      </c>
      <c r="J27" s="160">
        <v>0</v>
      </c>
      <c r="K27" s="161">
        <v>0</v>
      </c>
      <c r="L27" s="177">
        <v>0</v>
      </c>
      <c r="M27" s="194">
        <v>0</v>
      </c>
      <c r="N27" s="162">
        <v>0</v>
      </c>
      <c r="O27" s="163">
        <v>0</v>
      </c>
      <c r="P27" s="164">
        <f t="shared" si="9"/>
        <v>697.43166666666662</v>
      </c>
      <c r="Q27" s="164">
        <f t="shared" si="5"/>
        <v>666.25633333333326</v>
      </c>
      <c r="R27" s="164">
        <f t="shared" si="6"/>
        <v>635.08100000000002</v>
      </c>
      <c r="S27" s="164">
        <f t="shared" si="7"/>
        <v>619.49333333333334</v>
      </c>
      <c r="T27" s="165" t="s">
        <v>486</v>
      </c>
      <c r="U27" s="442" t="str">
        <f>Inventory!D19</f>
        <v>CULTURE DAYTONA</v>
      </c>
      <c r="V27" s="166"/>
      <c r="W27" s="166"/>
      <c r="X27" s="166"/>
      <c r="Y27" s="166"/>
      <c r="Z27" s="166"/>
      <c r="AA27" s="166"/>
      <c r="AB27" s="167">
        <f t="shared" si="8"/>
        <v>0</v>
      </c>
      <c r="AC27" s="514"/>
      <c r="AD27" s="190"/>
      <c r="AE27" s="190"/>
      <c r="AF27" s="127"/>
      <c r="AG27" s="196">
        <f>'Tour Dates'!A25</f>
        <v>45878</v>
      </c>
      <c r="AH27" s="156" t="str">
        <f>'Tour Dates'!B25</f>
        <v>Las Vegas</v>
      </c>
      <c r="AI27" s="156" t="str">
        <f>'Tour Dates'!C25</f>
        <v>NV</v>
      </c>
      <c r="AJ27" s="156" t="str">
        <f>'Tour Dates'!D25</f>
        <v>MGM Grand Garden Arena</v>
      </c>
      <c r="AK27" s="125">
        <v>10946</v>
      </c>
      <c r="AL27" s="125">
        <v>9833</v>
      </c>
      <c r="AM27" s="125">
        <v>10200</v>
      </c>
      <c r="AN27" s="118"/>
      <c r="AO27" s="178">
        <v>39</v>
      </c>
      <c r="AP27" s="178">
        <f t="shared" si="3"/>
        <v>397800</v>
      </c>
    </row>
    <row r="28" spans="1:42" ht="20.25" customHeight="1" x14ac:dyDescent="0.25">
      <c r="A28" s="156" t="str">
        <f>Inventory!B20</f>
        <v>GHOSRX203570RD</v>
      </c>
      <c r="B28" s="156" t="str">
        <f>Inventory!C20</f>
        <v>SHORTS RED/WHITE LOGO</v>
      </c>
      <c r="C28" s="168">
        <v>0</v>
      </c>
      <c r="D28" s="187">
        <v>45</v>
      </c>
      <c r="E28" s="158">
        <f>E12/D28*C28</f>
        <v>0</v>
      </c>
      <c r="F28" s="158">
        <f>F12/D28*C28</f>
        <v>0</v>
      </c>
      <c r="G28" s="158">
        <f>G12/D28*C28</f>
        <v>0</v>
      </c>
      <c r="H28" s="158">
        <f>H12/D28*C28</f>
        <v>0</v>
      </c>
      <c r="I28" s="159">
        <v>0</v>
      </c>
      <c r="J28" s="160">
        <v>0</v>
      </c>
      <c r="K28" s="161">
        <v>0</v>
      </c>
      <c r="L28" s="177">
        <v>0</v>
      </c>
      <c r="M28" s="194">
        <v>0</v>
      </c>
      <c r="N28" s="162">
        <v>0</v>
      </c>
      <c r="O28" s="163">
        <v>0</v>
      </c>
      <c r="P28" s="164">
        <f t="shared" si="9"/>
        <v>0</v>
      </c>
      <c r="Q28" s="164">
        <f t="shared" si="5"/>
        <v>0</v>
      </c>
      <c r="R28" s="164">
        <f t="shared" si="6"/>
        <v>0</v>
      </c>
      <c r="S28" s="164">
        <f t="shared" si="7"/>
        <v>0</v>
      </c>
      <c r="T28" s="165" t="s">
        <v>489</v>
      </c>
      <c r="U28" s="442" t="str">
        <f>Inventory!D20</f>
        <v>CULTURE</v>
      </c>
      <c r="V28" s="166"/>
      <c r="W28" s="166"/>
      <c r="X28" s="166"/>
      <c r="Y28" s="166"/>
      <c r="Z28" s="166"/>
      <c r="AA28" s="166"/>
      <c r="AB28" s="167">
        <f t="shared" si="8"/>
        <v>0</v>
      </c>
      <c r="AC28" s="514"/>
      <c r="AD28" s="190"/>
      <c r="AE28" s="190"/>
      <c r="AF28" s="127"/>
      <c r="AG28" s="196" t="str">
        <f>'Tour Dates'!A26</f>
        <v>8/10/2025</v>
      </c>
      <c r="AH28" s="156" t="str">
        <f>'Tour Dates'!B26</f>
        <v>San Diego</v>
      </c>
      <c r="AI28" s="156" t="str">
        <f>'Tour Dates'!C26</f>
        <v>CA</v>
      </c>
      <c r="AJ28" s="156" t="str">
        <f>'Tour Dates'!D26</f>
        <v>Viejas Arena</v>
      </c>
      <c r="AK28" s="125">
        <v>7758</v>
      </c>
      <c r="AL28" s="125">
        <v>7813</v>
      </c>
      <c r="AM28" s="125">
        <v>7813</v>
      </c>
      <c r="AN28" s="126"/>
      <c r="AO28" s="178">
        <v>39</v>
      </c>
      <c r="AP28" s="178">
        <f t="shared" si="3"/>
        <v>304707</v>
      </c>
    </row>
    <row r="29" spans="1:42" ht="20.25" customHeight="1" x14ac:dyDescent="0.25">
      <c r="A29" s="156" t="str">
        <f>Inventory!B21</f>
        <v>GHOSRX203800BK</v>
      </c>
      <c r="B29" s="156" t="str">
        <f>Inventory!C21</f>
        <v>EVENT T TAMPA</v>
      </c>
      <c r="C29" s="168">
        <v>0</v>
      </c>
      <c r="D29" s="187">
        <v>50</v>
      </c>
      <c r="E29" s="158">
        <f>E12/D29*C29</f>
        <v>0</v>
      </c>
      <c r="F29" s="158">
        <f>F12/D29*C29</f>
        <v>0</v>
      </c>
      <c r="G29" s="158">
        <f>G12/D29*C29</f>
        <v>0</v>
      </c>
      <c r="H29" s="158">
        <f>H12/D29*C29</f>
        <v>0</v>
      </c>
      <c r="I29" s="159">
        <v>0</v>
      </c>
      <c r="J29" s="160">
        <v>0</v>
      </c>
      <c r="K29" s="161">
        <v>0</v>
      </c>
      <c r="L29" s="177">
        <v>0</v>
      </c>
      <c r="M29" s="194">
        <v>0</v>
      </c>
      <c r="N29" s="162">
        <v>0</v>
      </c>
      <c r="O29" s="163">
        <v>0</v>
      </c>
      <c r="P29" s="164">
        <f t="shared" si="9"/>
        <v>0</v>
      </c>
      <c r="Q29" s="164">
        <f t="shared" si="5"/>
        <v>0</v>
      </c>
      <c r="R29" s="164">
        <f t="shared" si="6"/>
        <v>0</v>
      </c>
      <c r="S29" s="164">
        <f t="shared" si="7"/>
        <v>0</v>
      </c>
      <c r="T29" s="165" t="s">
        <v>523</v>
      </c>
      <c r="U29" s="442" t="str">
        <f>Inventory!D21</f>
        <v>CULTURE DAYTONA</v>
      </c>
      <c r="V29" s="166"/>
      <c r="W29" s="166"/>
      <c r="X29" s="166"/>
      <c r="Y29" s="166"/>
      <c r="Z29" s="166"/>
      <c r="AA29" s="166"/>
      <c r="AB29" s="167">
        <f t="shared" si="8"/>
        <v>0</v>
      </c>
      <c r="AC29" s="514"/>
      <c r="AD29" s="190"/>
      <c r="AE29" s="190"/>
      <c r="AF29" s="127"/>
      <c r="AG29" s="196" t="str">
        <f>'Tour Dates'!A27</f>
        <v>8/11/2025</v>
      </c>
      <c r="AH29" s="156" t="str">
        <f>'Tour Dates'!B27</f>
        <v>Phoenix</v>
      </c>
      <c r="AI29" s="156" t="str">
        <f>'Tour Dates'!C27</f>
        <v>AZ</v>
      </c>
      <c r="AJ29" s="156" t="str">
        <f>'Tour Dates'!D27</f>
        <v>Footprint Center</v>
      </c>
      <c r="AK29" s="125">
        <v>10625</v>
      </c>
      <c r="AL29" s="125">
        <v>9206</v>
      </c>
      <c r="AM29" s="125">
        <v>3500</v>
      </c>
      <c r="AN29" s="126"/>
      <c r="AO29" s="178">
        <v>39</v>
      </c>
      <c r="AP29" s="178">
        <f t="shared" si="3"/>
        <v>136500</v>
      </c>
    </row>
    <row r="30" spans="1:42" ht="20.25" customHeight="1" x14ac:dyDescent="0.25">
      <c r="A30" s="156" t="str">
        <f>Inventory!B22</f>
        <v>GHOSRX203799BK</v>
      </c>
      <c r="B30" s="156" t="str">
        <f>Inventory!C22</f>
        <v>EVENT T PHILLY</v>
      </c>
      <c r="C30" s="168">
        <v>0</v>
      </c>
      <c r="D30" s="187">
        <v>50</v>
      </c>
      <c r="E30" s="158">
        <f>E12/D30*C30</f>
        <v>0</v>
      </c>
      <c r="F30" s="158">
        <f>F12/D30*C30</f>
        <v>0</v>
      </c>
      <c r="G30" s="158">
        <f>G12/D30*C30</f>
        <v>0</v>
      </c>
      <c r="H30" s="158">
        <f>H12/D30*C30</f>
        <v>0</v>
      </c>
      <c r="I30" s="159">
        <v>0</v>
      </c>
      <c r="J30" s="160">
        <v>0</v>
      </c>
      <c r="K30" s="161">
        <v>0</v>
      </c>
      <c r="L30" s="177">
        <v>0</v>
      </c>
      <c r="M30" s="194">
        <v>0</v>
      </c>
      <c r="N30" s="162">
        <v>0</v>
      </c>
      <c r="O30" s="163">
        <v>0</v>
      </c>
      <c r="P30" s="164">
        <f t="shared" si="9"/>
        <v>0</v>
      </c>
      <c r="Q30" s="164">
        <f t="shared" si="5"/>
        <v>0</v>
      </c>
      <c r="R30" s="164">
        <f t="shared" si="6"/>
        <v>0</v>
      </c>
      <c r="S30" s="164">
        <f t="shared" si="7"/>
        <v>0</v>
      </c>
      <c r="T30" s="165"/>
      <c r="U30" s="442" t="str">
        <f>Inventory!D22</f>
        <v>CULTURE</v>
      </c>
      <c r="V30" s="166"/>
      <c r="W30" s="166"/>
      <c r="X30" s="166"/>
      <c r="Y30" s="166"/>
      <c r="Z30" s="166"/>
      <c r="AA30" s="166"/>
      <c r="AB30" s="167">
        <f t="shared" si="8"/>
        <v>0</v>
      </c>
      <c r="AC30" s="166"/>
      <c r="AD30" s="190"/>
      <c r="AE30" s="190"/>
      <c r="AF30" s="127"/>
      <c r="AG30" s="196" t="str">
        <f>'Tour Dates'!A28</f>
        <v>8/14/2025</v>
      </c>
      <c r="AH30" s="156" t="str">
        <f>'Tour Dates'!B28</f>
        <v>Austin</v>
      </c>
      <c r="AI30" s="156" t="str">
        <f>'Tour Dates'!C28</f>
        <v>TX</v>
      </c>
      <c r="AJ30" s="156" t="str">
        <f>'Tour Dates'!D28</f>
        <v>Moody Center</v>
      </c>
      <c r="AK30" s="125">
        <v>9196</v>
      </c>
      <c r="AL30" s="125">
        <v>7380</v>
      </c>
      <c r="AM30" s="125">
        <v>7750</v>
      </c>
      <c r="AN30" s="126"/>
      <c r="AO30" s="178">
        <v>42</v>
      </c>
      <c r="AP30" s="178">
        <f t="shared" si="3"/>
        <v>325500</v>
      </c>
    </row>
    <row r="31" spans="1:42" ht="20.25" customHeight="1" x14ac:dyDescent="0.25">
      <c r="A31" s="156" t="str">
        <f>Inventory!B23</f>
        <v>GHOSRX203798BK</v>
      </c>
      <c r="B31" s="156" t="str">
        <f>Inventory!C23</f>
        <v>EVENT T BOSTON</v>
      </c>
      <c r="C31" s="168">
        <v>0</v>
      </c>
      <c r="D31" s="187">
        <v>50</v>
      </c>
      <c r="E31" s="158">
        <f>E12/D31*C31</f>
        <v>0</v>
      </c>
      <c r="F31" s="158">
        <f>F12/D31*C31</f>
        <v>0</v>
      </c>
      <c r="G31" s="158">
        <f>G12/D31*C31</f>
        <v>0</v>
      </c>
      <c r="H31" s="158">
        <f>H12/D31*C31</f>
        <v>0</v>
      </c>
      <c r="I31" s="159">
        <v>0</v>
      </c>
      <c r="J31" s="160">
        <v>0</v>
      </c>
      <c r="K31" s="161">
        <v>0</v>
      </c>
      <c r="L31" s="177">
        <v>0</v>
      </c>
      <c r="M31" s="194">
        <v>0</v>
      </c>
      <c r="N31" s="162">
        <v>0</v>
      </c>
      <c r="O31" s="163">
        <v>0</v>
      </c>
      <c r="P31" s="164">
        <f t="shared" si="9"/>
        <v>0</v>
      </c>
      <c r="Q31" s="164">
        <f t="shared" si="5"/>
        <v>0</v>
      </c>
      <c r="R31" s="164">
        <f t="shared" si="6"/>
        <v>0</v>
      </c>
      <c r="S31" s="164">
        <f t="shared" si="7"/>
        <v>0</v>
      </c>
      <c r="T31" s="165"/>
      <c r="U31" s="442" t="str">
        <f>Inventory!D23</f>
        <v>CULTURE</v>
      </c>
      <c r="V31" s="166"/>
      <c r="W31" s="166"/>
      <c r="X31" s="166"/>
      <c r="Y31" s="166"/>
      <c r="Z31" s="166"/>
      <c r="AA31" s="166"/>
      <c r="AB31" s="167">
        <f t="shared" si="8"/>
        <v>0</v>
      </c>
      <c r="AC31" s="166"/>
      <c r="AD31" s="190"/>
      <c r="AE31" s="190"/>
      <c r="AF31" s="127"/>
      <c r="AG31" s="196" t="str">
        <f>'Tour Dates'!A29</f>
        <v>8/15/2025</v>
      </c>
      <c r="AH31" s="156" t="str">
        <f>'Tour Dates'!B29</f>
        <v>Fort Worth</v>
      </c>
      <c r="AI31" s="156" t="str">
        <f>'Tour Dates'!C29</f>
        <v>TX</v>
      </c>
      <c r="AJ31" s="156" t="str">
        <f>'Tour Dates'!D29</f>
        <v>Dickies Arena</v>
      </c>
      <c r="AK31" s="125">
        <v>10268</v>
      </c>
      <c r="AL31" s="125">
        <v>9337</v>
      </c>
      <c r="AM31" s="125">
        <v>10000</v>
      </c>
      <c r="AN31" s="126"/>
      <c r="AO31" s="178">
        <v>44</v>
      </c>
      <c r="AP31" s="178">
        <f t="shared" si="3"/>
        <v>440000</v>
      </c>
    </row>
    <row r="32" spans="1:42" ht="20.25" customHeight="1" x14ac:dyDescent="0.25">
      <c r="A32" s="156" t="str">
        <f>Inventory!B24</f>
        <v>GHOSRX203801BK</v>
      </c>
      <c r="B32" s="156" t="str">
        <f>Inventory!C24</f>
        <v>EVENT T NEW YORK</v>
      </c>
      <c r="C32" s="168">
        <v>0</v>
      </c>
      <c r="D32" s="187">
        <v>50</v>
      </c>
      <c r="E32" s="158">
        <f>E12/D32*C32</f>
        <v>0</v>
      </c>
      <c r="F32" s="158">
        <f>F12/D32*C32</f>
        <v>0</v>
      </c>
      <c r="G32" s="158">
        <f>G12/D32*C32</f>
        <v>0</v>
      </c>
      <c r="H32" s="158">
        <f>H12/D32*C32</f>
        <v>0</v>
      </c>
      <c r="I32" s="159">
        <v>0</v>
      </c>
      <c r="J32" s="160">
        <v>0</v>
      </c>
      <c r="K32" s="161">
        <v>0</v>
      </c>
      <c r="L32" s="177">
        <v>0</v>
      </c>
      <c r="M32" s="194">
        <v>0</v>
      </c>
      <c r="N32" s="162">
        <v>0</v>
      </c>
      <c r="O32" s="163">
        <v>0</v>
      </c>
      <c r="P32" s="164">
        <f t="shared" si="9"/>
        <v>0</v>
      </c>
      <c r="Q32" s="164">
        <f t="shared" si="5"/>
        <v>0</v>
      </c>
      <c r="R32" s="164">
        <f t="shared" si="6"/>
        <v>0</v>
      </c>
      <c r="S32" s="164">
        <f t="shared" si="7"/>
        <v>0</v>
      </c>
      <c r="T32" s="165"/>
      <c r="U32" s="442" t="str">
        <f>Inventory!D24</f>
        <v>CULTURE</v>
      </c>
      <c r="V32" s="166"/>
      <c r="W32" s="166"/>
      <c r="X32" s="166"/>
      <c r="Y32" s="166"/>
      <c r="Z32" s="166"/>
      <c r="AA32" s="166"/>
      <c r="AB32" s="167">
        <f t="shared" si="8"/>
        <v>0</v>
      </c>
      <c r="AC32" s="166"/>
      <c r="AD32" s="190"/>
      <c r="AE32" s="190"/>
      <c r="AF32" s="127"/>
      <c r="AG32" s="196" t="str">
        <f>'Tour Dates'!A30</f>
        <v>8/16/2025</v>
      </c>
      <c r="AH32" s="156" t="str">
        <f>'Tour Dates'!B30</f>
        <v>Houston</v>
      </c>
      <c r="AI32" s="156" t="str">
        <f>'Tour Dates'!C30</f>
        <v>TX</v>
      </c>
      <c r="AJ32" s="156" t="str">
        <f>'Tour Dates'!D30</f>
        <v>Toyota Center</v>
      </c>
      <c r="AK32" s="125">
        <v>9922</v>
      </c>
      <c r="AL32" s="125">
        <v>6550</v>
      </c>
      <c r="AM32" s="125">
        <v>7500</v>
      </c>
      <c r="AN32" s="126"/>
      <c r="AO32" s="178">
        <v>42</v>
      </c>
      <c r="AP32" s="178">
        <f t="shared" si="3"/>
        <v>315000</v>
      </c>
    </row>
    <row r="33" spans="1:42" ht="20.25" customHeight="1" x14ac:dyDescent="0.25">
      <c r="A33" s="156" t="str">
        <f>Inventory!B25</f>
        <v>GHOSRX203822BK</v>
      </c>
      <c r="B33" s="156" t="str">
        <f>Inventory!C25</f>
        <v>EVENT T CHICAGO</v>
      </c>
      <c r="C33" s="168">
        <v>0</v>
      </c>
      <c r="D33" s="187">
        <v>50</v>
      </c>
      <c r="E33" s="158">
        <f>E12/D33*C33</f>
        <v>0</v>
      </c>
      <c r="F33" s="158">
        <f>F12/D33*C33</f>
        <v>0</v>
      </c>
      <c r="G33" s="158">
        <f>G12/D33*C33</f>
        <v>0</v>
      </c>
      <c r="H33" s="158">
        <f>H12/D33*C33</f>
        <v>0</v>
      </c>
      <c r="I33" s="159">
        <v>0</v>
      </c>
      <c r="J33" s="160">
        <v>0</v>
      </c>
      <c r="K33" s="161">
        <v>0</v>
      </c>
      <c r="L33" s="177">
        <v>0</v>
      </c>
      <c r="M33" s="194">
        <v>0</v>
      </c>
      <c r="N33" s="162">
        <v>0</v>
      </c>
      <c r="O33" s="163">
        <v>0</v>
      </c>
      <c r="P33" s="164">
        <f t="shared" si="9"/>
        <v>0</v>
      </c>
      <c r="Q33" s="164">
        <f t="shared" si="5"/>
        <v>0</v>
      </c>
      <c r="R33" s="164">
        <f t="shared" si="6"/>
        <v>0</v>
      </c>
      <c r="S33" s="164">
        <f t="shared" si="7"/>
        <v>0</v>
      </c>
      <c r="T33" s="165"/>
      <c r="U33" s="442" t="str">
        <f>Inventory!D25</f>
        <v>CULTURE</v>
      </c>
      <c r="V33" s="166"/>
      <c r="W33" s="166"/>
      <c r="X33" s="166"/>
      <c r="Y33" s="166"/>
      <c r="Z33" s="166"/>
      <c r="AA33" s="166"/>
      <c r="AB33" s="167">
        <f t="shared" si="8"/>
        <v>0</v>
      </c>
      <c r="AC33" s="166"/>
      <c r="AD33" s="190"/>
      <c r="AE33" s="190"/>
      <c r="AF33" s="127"/>
      <c r="AG33" s="147"/>
      <c r="AH33" s="124"/>
      <c r="AI33" s="124"/>
      <c r="AJ33" s="124"/>
      <c r="AK33" s="171">
        <f>SUM(AK6:AK32)</f>
        <v>58715</v>
      </c>
      <c r="AL33" s="171">
        <f>SUM(AL6:AL32)</f>
        <v>50119</v>
      </c>
      <c r="AM33" s="171">
        <f>SUM(AM6:AM32)</f>
        <v>46763</v>
      </c>
      <c r="AN33" s="126"/>
      <c r="AO33" s="179">
        <f>AP33/AM33</f>
        <v>41.047558967559823</v>
      </c>
      <c r="AP33" s="179">
        <f>SUM(AP6:AP32)</f>
        <v>1919507</v>
      </c>
    </row>
    <row r="34" spans="1:42" ht="20.25" customHeight="1" x14ac:dyDescent="0.25">
      <c r="A34" s="156">
        <f>Inventory!B26</f>
        <v>0</v>
      </c>
      <c r="B34" s="156">
        <f>Inventory!C26</f>
        <v>0</v>
      </c>
      <c r="C34" s="168">
        <v>0</v>
      </c>
      <c r="D34" s="187">
        <v>1</v>
      </c>
      <c r="E34" s="158">
        <f>E12/D34*C34</f>
        <v>0</v>
      </c>
      <c r="F34" s="158">
        <f>F12/D34*C34</f>
        <v>0</v>
      </c>
      <c r="G34" s="158">
        <f>G12/D34*C34</f>
        <v>0</v>
      </c>
      <c r="H34" s="158">
        <f>H12/D34*C34</f>
        <v>0</v>
      </c>
      <c r="I34" s="159">
        <v>0</v>
      </c>
      <c r="J34" s="160">
        <v>0</v>
      </c>
      <c r="K34" s="161">
        <v>0</v>
      </c>
      <c r="L34" s="177">
        <v>0</v>
      </c>
      <c r="M34" s="194">
        <v>0</v>
      </c>
      <c r="N34" s="162">
        <v>0</v>
      </c>
      <c r="O34" s="163">
        <v>0</v>
      </c>
      <c r="P34" s="164">
        <f t="shared" si="9"/>
        <v>0</v>
      </c>
      <c r="Q34" s="164">
        <f t="shared" si="5"/>
        <v>0</v>
      </c>
      <c r="R34" s="164">
        <f t="shared" si="6"/>
        <v>0</v>
      </c>
      <c r="S34" s="164">
        <f t="shared" si="7"/>
        <v>0</v>
      </c>
      <c r="T34" s="165"/>
      <c r="U34" s="442">
        <f>Inventory!D26</f>
        <v>0</v>
      </c>
      <c r="V34" s="166"/>
      <c r="W34" s="166"/>
      <c r="X34" s="166"/>
      <c r="Y34" s="166"/>
      <c r="Z34" s="166"/>
      <c r="AA34" s="166"/>
      <c r="AB34" s="167">
        <f t="shared" si="8"/>
        <v>0</v>
      </c>
      <c r="AC34" s="166"/>
      <c r="AD34" s="190"/>
      <c r="AE34" s="190"/>
      <c r="AF34" s="127"/>
      <c r="AG34" s="147"/>
      <c r="AH34" s="124"/>
      <c r="AI34" s="124"/>
      <c r="AJ34" s="124"/>
      <c r="AK34" s="124"/>
      <c r="AL34" s="448">
        <f>AL33/AK33</f>
        <v>0.85359788810355108</v>
      </c>
      <c r="AM34" s="449">
        <f>AM33/AK33</f>
        <v>0.79644043259814357</v>
      </c>
      <c r="AN34" s="124"/>
      <c r="AO34" s="154"/>
      <c r="AP34" s="155"/>
    </row>
    <row r="35" spans="1:42" ht="20.25" customHeight="1" x14ac:dyDescent="0.25">
      <c r="A35" s="156">
        <f>Inventory!B27</f>
        <v>0</v>
      </c>
      <c r="B35" s="156">
        <f>Inventory!C27</f>
        <v>0</v>
      </c>
      <c r="C35" s="168">
        <v>0</v>
      </c>
      <c r="D35" s="187">
        <v>1</v>
      </c>
      <c r="E35" s="158">
        <f>E12/D35*C35</f>
        <v>0</v>
      </c>
      <c r="F35" s="158">
        <f>F12/D35*C35</f>
        <v>0</v>
      </c>
      <c r="G35" s="158">
        <f>G12/D35*C35</f>
        <v>0</v>
      </c>
      <c r="H35" s="158">
        <f>H12/D35*C35</f>
        <v>0</v>
      </c>
      <c r="I35" s="159">
        <v>0</v>
      </c>
      <c r="J35" s="160">
        <v>0</v>
      </c>
      <c r="K35" s="161">
        <v>0</v>
      </c>
      <c r="L35" s="177">
        <v>0</v>
      </c>
      <c r="M35" s="194">
        <v>0</v>
      </c>
      <c r="N35" s="162">
        <v>0</v>
      </c>
      <c r="O35" s="163">
        <v>0</v>
      </c>
      <c r="P35" s="164">
        <f t="shared" si="9"/>
        <v>0</v>
      </c>
      <c r="Q35" s="164">
        <f t="shared" si="5"/>
        <v>0</v>
      </c>
      <c r="R35" s="164">
        <f t="shared" si="6"/>
        <v>0</v>
      </c>
      <c r="S35" s="164">
        <f t="shared" si="7"/>
        <v>0</v>
      </c>
      <c r="T35" s="165"/>
      <c r="U35" s="442">
        <f>Inventory!D27</f>
        <v>0</v>
      </c>
      <c r="V35" s="166"/>
      <c r="W35" s="166"/>
      <c r="X35" s="166"/>
      <c r="Y35" s="166"/>
      <c r="Z35" s="166"/>
      <c r="AA35" s="166"/>
      <c r="AB35" s="167">
        <f t="shared" si="8"/>
        <v>0</v>
      </c>
      <c r="AC35" s="166"/>
      <c r="AD35" s="190"/>
      <c r="AE35" s="190"/>
      <c r="AF35" s="127"/>
      <c r="AG35" s="147"/>
      <c r="AH35" s="124"/>
      <c r="AI35" s="124"/>
      <c r="AJ35" s="124"/>
      <c r="AK35" s="124"/>
      <c r="AL35" s="124"/>
      <c r="AM35" s="124"/>
      <c r="AN35" s="124"/>
      <c r="AO35" s="154"/>
      <c r="AP35" s="155"/>
    </row>
    <row r="36" spans="1:42" ht="20.25" customHeight="1" x14ac:dyDescent="0.25">
      <c r="A36" s="156" t="str">
        <f>Inventory!B28</f>
        <v>GHOSNS103665BK</v>
      </c>
      <c r="B36" s="156" t="str">
        <f>Inventory!C28</f>
        <v>HAT SATANIC PANIC</v>
      </c>
      <c r="C36" s="168">
        <v>0</v>
      </c>
      <c r="D36" s="187">
        <v>35</v>
      </c>
      <c r="E36" s="158">
        <f>E12/D36*C36</f>
        <v>0</v>
      </c>
      <c r="F36" s="169">
        <f>F12/D36*C36</f>
        <v>0</v>
      </c>
      <c r="G36" s="158">
        <f>G12/D36*C36</f>
        <v>0</v>
      </c>
      <c r="H36" s="158">
        <f>H12/D36*C36</f>
        <v>0</v>
      </c>
      <c r="I36" s="159">
        <v>0</v>
      </c>
      <c r="J36" s="160">
        <v>0</v>
      </c>
      <c r="K36" s="161">
        <v>0</v>
      </c>
      <c r="L36" s="177">
        <v>0</v>
      </c>
      <c r="M36" s="194">
        <v>0</v>
      </c>
      <c r="N36" s="162">
        <v>0</v>
      </c>
      <c r="O36" s="163">
        <v>0</v>
      </c>
      <c r="P36" s="164">
        <f t="shared" si="9"/>
        <v>0</v>
      </c>
      <c r="Q36" s="164">
        <f t="shared" si="5"/>
        <v>0</v>
      </c>
      <c r="R36" s="164">
        <f t="shared" si="6"/>
        <v>0</v>
      </c>
      <c r="S36" s="164">
        <f t="shared" si="7"/>
        <v>0</v>
      </c>
      <c r="T36" s="165"/>
      <c r="U36" s="442" t="str">
        <f>Inventory!D28</f>
        <v>WELLSUCCEED</v>
      </c>
      <c r="V36" s="166"/>
      <c r="W36" s="166"/>
      <c r="X36" s="166"/>
      <c r="Y36" s="166"/>
      <c r="Z36" s="166"/>
      <c r="AA36" s="166"/>
      <c r="AB36" s="167">
        <f t="shared" si="8"/>
        <v>0</v>
      </c>
      <c r="AC36" s="166"/>
      <c r="AD36" s="190"/>
      <c r="AE36" s="190"/>
      <c r="AF36" s="127"/>
      <c r="AG36" s="147"/>
      <c r="AH36" s="124"/>
      <c r="AI36" s="124"/>
      <c r="AJ36" s="124"/>
      <c r="AK36" s="124"/>
      <c r="AL36" s="124"/>
      <c r="AM36" s="124"/>
      <c r="AN36" s="124"/>
      <c r="AO36" s="154"/>
      <c r="AP36" s="155"/>
    </row>
    <row r="37" spans="1:42" ht="20.25" customHeight="1" x14ac:dyDescent="0.25">
      <c r="A37" s="156" t="str">
        <f>Inventory!B29</f>
        <v>GHOSNS903309GR</v>
      </c>
      <c r="B37" s="156" t="str">
        <f>Inventory!C29</f>
        <v>MASK BURNT GHOUL</v>
      </c>
      <c r="C37" s="168">
        <v>1.4999999999999999E-2</v>
      </c>
      <c r="D37" s="187">
        <v>40</v>
      </c>
      <c r="E37" s="158">
        <f>E12/D37*C37</f>
        <v>613.76437499999997</v>
      </c>
      <c r="F37" s="158">
        <f>F12/D37*C37</f>
        <v>648.83662500000003</v>
      </c>
      <c r="G37" s="158">
        <f>G12/D37*C37</f>
        <v>683.90887499999997</v>
      </c>
      <c r="H37" s="158">
        <f>H12/D37*C37</f>
        <v>701.44499999999994</v>
      </c>
      <c r="I37" s="159">
        <v>1606</v>
      </c>
      <c r="J37" s="160">
        <v>0</v>
      </c>
      <c r="K37" s="161">
        <v>0</v>
      </c>
      <c r="L37" s="177">
        <v>0</v>
      </c>
      <c r="M37" s="194">
        <v>0</v>
      </c>
      <c r="N37" s="162">
        <v>0</v>
      </c>
      <c r="O37" s="163">
        <v>0</v>
      </c>
      <c r="P37" s="164">
        <f t="shared" si="9"/>
        <v>992.23562500000003</v>
      </c>
      <c r="Q37" s="164">
        <f t="shared" si="5"/>
        <v>957.16337499999997</v>
      </c>
      <c r="R37" s="164">
        <f t="shared" si="6"/>
        <v>922.09112500000003</v>
      </c>
      <c r="S37" s="164">
        <f t="shared" si="7"/>
        <v>904.55500000000006</v>
      </c>
      <c r="T37" s="165" t="s">
        <v>378</v>
      </c>
      <c r="U37" s="442" t="str">
        <f>Inventory!D29</f>
        <v>FARSTAR</v>
      </c>
      <c r="V37" s="166"/>
      <c r="W37" s="166"/>
      <c r="X37" s="166"/>
      <c r="Y37" s="166"/>
      <c r="Z37" s="166"/>
      <c r="AA37" s="166"/>
      <c r="AB37" s="167">
        <v>0</v>
      </c>
      <c r="AC37" s="514"/>
      <c r="AD37" s="190"/>
      <c r="AE37" s="190"/>
      <c r="AF37" s="127"/>
      <c r="AG37" s="147"/>
      <c r="AH37" s="124"/>
      <c r="AI37" s="124"/>
      <c r="AJ37" s="124"/>
      <c r="AK37" s="124"/>
      <c r="AL37" s="124"/>
      <c r="AM37" s="124"/>
      <c r="AN37" s="124"/>
      <c r="AO37" s="154"/>
      <c r="AP37" s="155"/>
    </row>
    <row r="38" spans="1:42" ht="20.25" customHeight="1" x14ac:dyDescent="0.25">
      <c r="A38" s="156" t="str">
        <f>Inventory!B30</f>
        <v>GHOSNS903279OT</v>
      </c>
      <c r="B38" s="156" t="str">
        <f>Inventory!C30</f>
        <v>PLUSHIE FRATER IMPERATOR</v>
      </c>
      <c r="C38" s="168">
        <v>0.08</v>
      </c>
      <c r="D38" s="187">
        <v>50</v>
      </c>
      <c r="E38" s="158">
        <f>E12/D38*C38</f>
        <v>2618.7280000000001</v>
      </c>
      <c r="F38" s="158">
        <f>F12/D38*C38</f>
        <v>2768.3696000000004</v>
      </c>
      <c r="G38" s="158">
        <f>G12/D38*C38</f>
        <v>2918.0111999999999</v>
      </c>
      <c r="H38" s="158">
        <f>H12/D38*C38</f>
        <v>2992.8320000000003</v>
      </c>
      <c r="I38" s="159">
        <v>4281</v>
      </c>
      <c r="J38" s="160">
        <v>0</v>
      </c>
      <c r="K38" s="161">
        <v>0</v>
      </c>
      <c r="L38" s="177">
        <v>0</v>
      </c>
      <c r="M38" s="553">
        <v>1728</v>
      </c>
      <c r="N38" s="162">
        <v>3240</v>
      </c>
      <c r="O38" s="163">
        <v>0</v>
      </c>
      <c r="P38" s="164">
        <f t="shared" si="9"/>
        <v>6630.2719999999999</v>
      </c>
      <c r="Q38" s="164">
        <f t="shared" si="5"/>
        <v>6480.6304</v>
      </c>
      <c r="R38" s="164">
        <f t="shared" si="6"/>
        <v>6330.9888000000001</v>
      </c>
      <c r="S38" s="164">
        <f t="shared" si="7"/>
        <v>6256.1679999999997</v>
      </c>
      <c r="T38" s="165" t="s">
        <v>378</v>
      </c>
      <c r="U38" s="442" t="str">
        <f>Inventory!D30</f>
        <v>FARSTAR</v>
      </c>
      <c r="V38" s="166"/>
      <c r="W38" s="166"/>
      <c r="X38" s="166"/>
      <c r="Y38" s="166"/>
      <c r="Z38" s="166"/>
      <c r="AA38" s="166"/>
      <c r="AB38" s="167">
        <v>0</v>
      </c>
      <c r="AC38" s="166"/>
      <c r="AD38" s="190"/>
      <c r="AE38" s="190"/>
      <c r="AF38" s="127"/>
    </row>
    <row r="39" spans="1:42" ht="20.25" customHeight="1" x14ac:dyDescent="0.25">
      <c r="A39" s="156" t="str">
        <f>Inventory!B31</f>
        <v>GHOSRX103259OT</v>
      </c>
      <c r="B39" s="156" t="str">
        <f>Inventory!C31</f>
        <v>CLEAR SLING BAG-SILVER LOGO</v>
      </c>
      <c r="C39" s="168">
        <v>7.4999999999999997E-3</v>
      </c>
      <c r="D39" s="187">
        <v>40</v>
      </c>
      <c r="E39" s="158">
        <f>E12/D39*C39</f>
        <v>306.88218749999999</v>
      </c>
      <c r="F39" s="158">
        <f>F12/D39*C39</f>
        <v>324.41831250000001</v>
      </c>
      <c r="G39" s="158">
        <f>G12/D39*C39</f>
        <v>341.95443749999998</v>
      </c>
      <c r="H39" s="158">
        <f>H12/D39*C39</f>
        <v>350.72249999999997</v>
      </c>
      <c r="I39" s="159">
        <v>2239</v>
      </c>
      <c r="J39" s="160">
        <v>0</v>
      </c>
      <c r="K39" s="161">
        <v>0</v>
      </c>
      <c r="L39" s="177">
        <v>0</v>
      </c>
      <c r="M39" s="194">
        <v>0</v>
      </c>
      <c r="N39" s="162">
        <v>0</v>
      </c>
      <c r="O39" s="163">
        <v>0</v>
      </c>
      <c r="P39" s="164">
        <f t="shared" si="9"/>
        <v>1932.1178125000001</v>
      </c>
      <c r="Q39" s="164">
        <f t="shared" si="5"/>
        <v>1914.5816875</v>
      </c>
      <c r="R39" s="164">
        <f t="shared" si="6"/>
        <v>1897.0455625</v>
      </c>
      <c r="S39" s="164">
        <f t="shared" si="7"/>
        <v>1888.2775000000001</v>
      </c>
      <c r="T39" s="165" t="s">
        <v>378</v>
      </c>
      <c r="U39" s="442" t="str">
        <f>Inventory!D31</f>
        <v>FARSTAR</v>
      </c>
      <c r="V39" s="166"/>
      <c r="W39" s="166"/>
      <c r="X39" s="166"/>
      <c r="Y39" s="166"/>
      <c r="Z39" s="166"/>
      <c r="AA39" s="166"/>
      <c r="AB39" s="167">
        <v>0</v>
      </c>
      <c r="AC39" s="514"/>
      <c r="AD39" s="190"/>
      <c r="AE39" s="190"/>
      <c r="AF39" s="127"/>
    </row>
    <row r="40" spans="1:42" ht="20.25" customHeight="1" x14ac:dyDescent="0.25">
      <c r="A40" s="156" t="str">
        <f>Inventory!B32</f>
        <v xml:space="preserve"> GHOSRX103241BK</v>
      </c>
      <c r="B40" s="156" t="str">
        <f>Inventory!C32</f>
        <v>CHOKER PAPA V</v>
      </c>
      <c r="C40" s="168">
        <v>1.2500000000000001E-2</v>
      </c>
      <c r="D40" s="187">
        <v>30</v>
      </c>
      <c r="E40" s="158">
        <f>E12/D40*C40</f>
        <v>681.96041666666679</v>
      </c>
      <c r="F40" s="158">
        <f>F12/D40*C40</f>
        <v>720.92958333333343</v>
      </c>
      <c r="G40" s="158">
        <f>G12/D40*C40</f>
        <v>759.89875000000006</v>
      </c>
      <c r="H40" s="158">
        <f>H12/D40*C40</f>
        <v>779.38333333333333</v>
      </c>
      <c r="I40" s="159">
        <v>2661</v>
      </c>
      <c r="J40" s="160">
        <v>0</v>
      </c>
      <c r="K40" s="161">
        <v>0</v>
      </c>
      <c r="L40" s="177">
        <v>0</v>
      </c>
      <c r="M40" s="194">
        <v>0</v>
      </c>
      <c r="N40" s="162">
        <v>0</v>
      </c>
      <c r="O40" s="163">
        <v>0</v>
      </c>
      <c r="P40" s="164">
        <f t="shared" si="9"/>
        <v>1979.0395833333332</v>
      </c>
      <c r="Q40" s="164">
        <f t="shared" si="5"/>
        <v>1940.0704166666665</v>
      </c>
      <c r="R40" s="164">
        <f t="shared" si="6"/>
        <v>1901.1012499999999</v>
      </c>
      <c r="S40" s="164">
        <f t="shared" si="7"/>
        <v>1881.6166666666668</v>
      </c>
      <c r="T40" s="165" t="s">
        <v>378</v>
      </c>
      <c r="U40" s="442" t="str">
        <f>Inventory!D32</f>
        <v>FARSTAR</v>
      </c>
      <c r="V40" s="166"/>
      <c r="W40" s="166"/>
      <c r="X40" s="166"/>
      <c r="Y40" s="166"/>
      <c r="Z40" s="166"/>
      <c r="AA40" s="166"/>
      <c r="AB40" s="167">
        <v>0</v>
      </c>
      <c r="AC40" s="514"/>
      <c r="AD40" s="190"/>
      <c r="AE40" s="190"/>
      <c r="AF40" s="127"/>
    </row>
    <row r="41" spans="1:42" ht="20.25" customHeight="1" x14ac:dyDescent="0.25">
      <c r="A41" s="156" t="str">
        <f>Inventory!B33</f>
        <v>GHOSRX203254GR</v>
      </c>
      <c r="B41" s="156" t="str">
        <f>Inventory!C33</f>
        <v>KEYCHAIN SKELETON GRUCIFIX</v>
      </c>
      <c r="C41" s="168">
        <v>0.02</v>
      </c>
      <c r="D41" s="187">
        <v>15</v>
      </c>
      <c r="E41" s="158">
        <f>E12/D41*C41</f>
        <v>2182.2733333333335</v>
      </c>
      <c r="F41" s="158">
        <f>F12/D41*C41</f>
        <v>2306.974666666667</v>
      </c>
      <c r="G41" s="158">
        <f>G12/D41*C41</f>
        <v>2431.6759999999999</v>
      </c>
      <c r="H41" s="158">
        <f>H12/D41*C41</f>
        <v>2494.0266666666666</v>
      </c>
      <c r="I41" s="159">
        <v>6111</v>
      </c>
      <c r="J41" s="160">
        <v>0</v>
      </c>
      <c r="K41" s="161">
        <v>0</v>
      </c>
      <c r="L41" s="177">
        <v>0</v>
      </c>
      <c r="M41" s="194">
        <v>0</v>
      </c>
      <c r="N41" s="162">
        <v>0</v>
      </c>
      <c r="O41" s="163">
        <v>0</v>
      </c>
      <c r="P41" s="164">
        <f t="shared" si="9"/>
        <v>3928.7266666666665</v>
      </c>
      <c r="Q41" s="164">
        <f t="shared" si="5"/>
        <v>3804.025333333333</v>
      </c>
      <c r="R41" s="164">
        <f t="shared" si="6"/>
        <v>3679.3240000000001</v>
      </c>
      <c r="S41" s="164">
        <f t="shared" si="7"/>
        <v>3616.9733333333334</v>
      </c>
      <c r="T41" s="165" t="s">
        <v>378</v>
      </c>
      <c r="U41" s="442" t="str">
        <f>Inventory!D33</f>
        <v>FARSTAR</v>
      </c>
      <c r="V41" s="166"/>
      <c r="W41" s="166"/>
      <c r="X41" s="166"/>
      <c r="Y41" s="166"/>
      <c r="Z41" s="166"/>
      <c r="AA41" s="166"/>
      <c r="AB41" s="167">
        <v>0</v>
      </c>
      <c r="AC41" s="514"/>
      <c r="AD41" s="190"/>
      <c r="AE41" s="190"/>
      <c r="AF41" s="127"/>
    </row>
    <row r="42" spans="1:42" ht="20.25" customHeight="1" x14ac:dyDescent="0.25">
      <c r="A42" s="156" t="str">
        <f>Inventory!B34</f>
        <v>GHOSRX903403OT</v>
      </c>
      <c r="B42" s="156" t="str">
        <f>Inventory!C34</f>
        <v>PATCH SET OF 3</v>
      </c>
      <c r="C42" s="168">
        <v>1.4999999999999999E-2</v>
      </c>
      <c r="D42" s="187">
        <v>20</v>
      </c>
      <c r="E42" s="158">
        <f>E12/D42*C42</f>
        <v>1227.5287499999999</v>
      </c>
      <c r="F42" s="158">
        <f>F12/D42*C42</f>
        <v>1297.6732500000001</v>
      </c>
      <c r="G42" s="158">
        <f>G12/D42*C42</f>
        <v>1367.8177499999999</v>
      </c>
      <c r="H42" s="158">
        <f>H12/D42*C42</f>
        <v>1402.8899999999999</v>
      </c>
      <c r="I42" s="159">
        <v>4113</v>
      </c>
      <c r="J42" s="160">
        <v>0</v>
      </c>
      <c r="K42" s="161">
        <v>0</v>
      </c>
      <c r="L42" s="177">
        <v>0</v>
      </c>
      <c r="M42" s="194">
        <v>0</v>
      </c>
      <c r="N42" s="162">
        <v>0</v>
      </c>
      <c r="O42" s="163">
        <v>0</v>
      </c>
      <c r="P42" s="164">
        <f t="shared" si="9"/>
        <v>2885.4712500000001</v>
      </c>
      <c r="Q42" s="164">
        <f t="shared" si="5"/>
        <v>2815.3267500000002</v>
      </c>
      <c r="R42" s="164">
        <f t="shared" si="6"/>
        <v>2745.1822499999998</v>
      </c>
      <c r="S42" s="164">
        <f t="shared" si="7"/>
        <v>2710.11</v>
      </c>
      <c r="T42" s="165" t="s">
        <v>378</v>
      </c>
      <c r="U42" s="442" t="str">
        <f>Inventory!D34</f>
        <v>WELLSUCCEED</v>
      </c>
      <c r="V42" s="166"/>
      <c r="W42" s="166"/>
      <c r="X42" s="166"/>
      <c r="Y42" s="166"/>
      <c r="Z42" s="166"/>
      <c r="AA42" s="166"/>
      <c r="AB42" s="167">
        <v>0</v>
      </c>
      <c r="AC42" s="514"/>
      <c r="AD42" s="190"/>
      <c r="AE42" s="190"/>
      <c r="AF42" s="127"/>
    </row>
    <row r="43" spans="1:42" ht="20.25" customHeight="1" x14ac:dyDescent="0.25">
      <c r="A43" s="156" t="str">
        <f>Inventory!B35</f>
        <v>GHOSNS103814BK</v>
      </c>
      <c r="B43" s="156" t="str">
        <f>Inventory!C35</f>
        <v xml:space="preserve">TOUR PROGRAM </v>
      </c>
      <c r="C43" s="157">
        <v>0</v>
      </c>
      <c r="D43" s="187">
        <v>1</v>
      </c>
      <c r="E43" s="158">
        <f>E12/D43*C43</f>
        <v>0</v>
      </c>
      <c r="F43" s="158">
        <f>F12/D43*C43</f>
        <v>0</v>
      </c>
      <c r="G43" s="158">
        <f>G12/D43*C43</f>
        <v>0</v>
      </c>
      <c r="H43" s="158">
        <f>H12/D43*C43</f>
        <v>0</v>
      </c>
      <c r="I43" s="159">
        <v>0</v>
      </c>
      <c r="J43" s="160">
        <v>0</v>
      </c>
      <c r="K43" s="161">
        <v>0</v>
      </c>
      <c r="L43" s="177">
        <v>0</v>
      </c>
      <c r="M43" s="194">
        <v>0</v>
      </c>
      <c r="N43" s="162">
        <v>0</v>
      </c>
      <c r="O43" s="163">
        <v>0</v>
      </c>
      <c r="P43" s="164">
        <f t="shared" si="9"/>
        <v>0</v>
      </c>
      <c r="Q43" s="164">
        <f t="shared" si="5"/>
        <v>0</v>
      </c>
      <c r="R43" s="164">
        <f t="shared" si="6"/>
        <v>0</v>
      </c>
      <c r="S43" s="164">
        <f t="shared" si="7"/>
        <v>0</v>
      </c>
      <c r="T43" s="170"/>
      <c r="U43" s="442" t="str">
        <f>Inventory!D35</f>
        <v>VANDALAY</v>
      </c>
      <c r="V43" s="166"/>
      <c r="W43" s="166"/>
      <c r="X43" s="166"/>
      <c r="Y43" s="166"/>
      <c r="Z43" s="166"/>
      <c r="AA43" s="166"/>
      <c r="AB43" s="167">
        <f t="shared" si="8"/>
        <v>0</v>
      </c>
      <c r="AC43" s="166"/>
      <c r="AD43" s="190"/>
      <c r="AE43" s="190"/>
      <c r="AF43" s="127"/>
    </row>
    <row r="44" spans="1:42" ht="20.25" customHeight="1" x14ac:dyDescent="0.25">
      <c r="A44" s="156" t="str">
        <f>Inventory!B36</f>
        <v>GHOSRX903408OT</v>
      </c>
      <c r="B44" s="156" t="str">
        <f>Inventory!C36</f>
        <v>LP SKELETA POLTERGEIST</v>
      </c>
      <c r="C44" s="168">
        <v>5.0000000000000001E-3</v>
      </c>
      <c r="D44" s="187">
        <v>40</v>
      </c>
      <c r="E44" s="158">
        <f>E12/D44*C44</f>
        <v>204.58812499999999</v>
      </c>
      <c r="F44" s="158">
        <f>F12/D44*C44</f>
        <v>216.278875</v>
      </c>
      <c r="G44" s="158">
        <f>G12/D44*C44</f>
        <v>227.96962500000001</v>
      </c>
      <c r="H44" s="158">
        <f>H12/D44*C44</f>
        <v>233.815</v>
      </c>
      <c r="I44" s="159">
        <v>1070</v>
      </c>
      <c r="J44" s="160">
        <v>0</v>
      </c>
      <c r="K44" s="161">
        <v>0</v>
      </c>
      <c r="L44" s="177">
        <v>0</v>
      </c>
      <c r="M44" s="194">
        <v>0</v>
      </c>
      <c r="N44" s="162">
        <v>0</v>
      </c>
      <c r="O44" s="163">
        <v>0</v>
      </c>
      <c r="P44" s="164">
        <f t="shared" si="9"/>
        <v>865.41187500000001</v>
      </c>
      <c r="Q44" s="164">
        <f t="shared" si="5"/>
        <v>853.72112500000003</v>
      </c>
      <c r="R44" s="164">
        <f t="shared" si="6"/>
        <v>842.03037500000005</v>
      </c>
      <c r="S44" s="164">
        <f t="shared" si="7"/>
        <v>836.18499999999995</v>
      </c>
      <c r="T44" s="170"/>
      <c r="U44" s="442" t="str">
        <f>Inventory!D36</f>
        <v>CONCORD</v>
      </c>
      <c r="V44" s="166"/>
      <c r="W44" s="166"/>
      <c r="X44" s="166"/>
      <c r="Y44" s="166"/>
      <c r="Z44" s="166"/>
      <c r="AA44" s="166"/>
      <c r="AB44" s="167">
        <f t="shared" si="8"/>
        <v>0</v>
      </c>
      <c r="AC44" s="166"/>
      <c r="AD44" s="190"/>
      <c r="AE44" s="190"/>
      <c r="AF44" s="127"/>
    </row>
    <row r="45" spans="1:42" ht="20.25" customHeight="1" x14ac:dyDescent="0.25">
      <c r="A45" s="515" t="str">
        <f>Inventory!B37</f>
        <v>GHOSNS203369OT</v>
      </c>
      <c r="B45" s="515" t="str">
        <f>Inventory!C37</f>
        <v>FOILED COMIC BOOK SISTER IMPERATOR # 1</v>
      </c>
      <c r="C45" s="516">
        <v>5.0000000000000001E-3</v>
      </c>
      <c r="D45" s="187">
        <v>30</v>
      </c>
      <c r="E45" s="158">
        <f>E12/D45*C45</f>
        <v>272.78416666666669</v>
      </c>
      <c r="F45" s="158">
        <f>F12/D45*C45</f>
        <v>288.37183333333337</v>
      </c>
      <c r="G45" s="158">
        <f>G12/D45*C45</f>
        <v>303.95949999999999</v>
      </c>
      <c r="H45" s="158">
        <f>H12/D45*C45</f>
        <v>311.75333333333333</v>
      </c>
      <c r="I45" s="159">
        <v>1636</v>
      </c>
      <c r="J45" s="160">
        <v>0</v>
      </c>
      <c r="K45" s="161">
        <v>0</v>
      </c>
      <c r="L45" s="177">
        <v>0</v>
      </c>
      <c r="M45" s="194">
        <v>0</v>
      </c>
      <c r="N45" s="162">
        <v>0</v>
      </c>
      <c r="O45" s="163">
        <v>0</v>
      </c>
      <c r="P45" s="164">
        <f t="shared" si="9"/>
        <v>1363.2158333333332</v>
      </c>
      <c r="Q45" s="164">
        <f t="shared" si="5"/>
        <v>1347.6281666666666</v>
      </c>
      <c r="R45" s="164">
        <f t="shared" si="6"/>
        <v>1332.0405000000001</v>
      </c>
      <c r="S45" s="164">
        <f t="shared" si="7"/>
        <v>1324.2466666666667</v>
      </c>
      <c r="T45" s="165" t="s">
        <v>422</v>
      </c>
      <c r="U45" s="442" t="str">
        <f>Inventory!D37</f>
        <v>DARK HORSE COMICS</v>
      </c>
      <c r="V45" s="166"/>
      <c r="W45" s="166"/>
      <c r="X45" s="166"/>
      <c r="Y45" s="166"/>
      <c r="Z45" s="166"/>
      <c r="AA45" s="166"/>
      <c r="AB45" s="167">
        <f t="shared" si="8"/>
        <v>0</v>
      </c>
      <c r="AC45" s="166"/>
      <c r="AD45" s="190"/>
      <c r="AE45" s="190"/>
      <c r="AF45" s="127"/>
    </row>
    <row r="46" spans="1:42" ht="20.25" customHeight="1" x14ac:dyDescent="0.25">
      <c r="A46" s="156" t="str">
        <f>Inventory!B38</f>
        <v>GHOSNS203533OT</v>
      </c>
      <c r="B46" s="156" t="str">
        <f>Inventory!C38</f>
        <v>COMIC BOOK SISTER IMPERATOR #2</v>
      </c>
      <c r="C46" s="168">
        <v>0</v>
      </c>
      <c r="D46" s="187">
        <v>15</v>
      </c>
      <c r="E46" s="158">
        <f>E12/D46*C46</f>
        <v>0</v>
      </c>
      <c r="F46" s="158">
        <f>F12/D46*C46</f>
        <v>0</v>
      </c>
      <c r="G46" s="158">
        <f>G12/D46*C46</f>
        <v>0</v>
      </c>
      <c r="H46" s="158">
        <f>H12/D46*C46</f>
        <v>0</v>
      </c>
      <c r="I46" s="159">
        <v>0</v>
      </c>
      <c r="J46" s="160">
        <v>0</v>
      </c>
      <c r="K46" s="161">
        <v>0</v>
      </c>
      <c r="L46" s="177">
        <v>0</v>
      </c>
      <c r="M46" s="194">
        <v>0</v>
      </c>
      <c r="N46" s="162">
        <v>0</v>
      </c>
      <c r="O46" s="163">
        <v>0</v>
      </c>
      <c r="P46" s="164">
        <f t="shared" si="9"/>
        <v>0</v>
      </c>
      <c r="Q46" s="164">
        <f t="shared" si="5"/>
        <v>0</v>
      </c>
      <c r="R46" s="164">
        <f t="shared" si="6"/>
        <v>0</v>
      </c>
      <c r="S46" s="164">
        <f t="shared" si="7"/>
        <v>0</v>
      </c>
      <c r="T46" s="165"/>
      <c r="U46" s="442" t="str">
        <f>Inventory!D38</f>
        <v>DARK HORSE COMICS</v>
      </c>
      <c r="V46" s="166"/>
      <c r="W46" s="166"/>
      <c r="X46" s="166"/>
      <c r="Y46" s="166"/>
      <c r="Z46" s="166"/>
      <c r="AA46" s="166"/>
      <c r="AB46" s="167">
        <f t="shared" si="8"/>
        <v>0</v>
      </c>
      <c r="AC46" s="166"/>
      <c r="AD46" s="190"/>
      <c r="AE46" s="190"/>
      <c r="AF46" s="127"/>
    </row>
    <row r="47" spans="1:42" ht="20.25" customHeight="1" x14ac:dyDescent="0.25">
      <c r="A47" s="156" t="str">
        <f>Inventory!B39</f>
        <v>GHOSNS203534OT</v>
      </c>
      <c r="B47" s="156" t="str">
        <f>Inventory!C39</f>
        <v>COMIC BOOK SISTER IMPERATOR #3</v>
      </c>
      <c r="C47" s="168">
        <v>0</v>
      </c>
      <c r="D47" s="187">
        <v>15</v>
      </c>
      <c r="E47" s="158">
        <f>E12/D47*C47</f>
        <v>0</v>
      </c>
      <c r="F47" s="158">
        <f>F12/D47*C47</f>
        <v>0</v>
      </c>
      <c r="G47" s="158">
        <f>G12/D47*C47</f>
        <v>0</v>
      </c>
      <c r="H47" s="158">
        <f>H12/D47*C47</f>
        <v>0</v>
      </c>
      <c r="I47" s="159">
        <v>0</v>
      </c>
      <c r="J47" s="160">
        <v>0</v>
      </c>
      <c r="K47" s="161">
        <v>0</v>
      </c>
      <c r="L47" s="177">
        <v>0</v>
      </c>
      <c r="M47" s="194">
        <v>0</v>
      </c>
      <c r="N47" s="162">
        <v>0</v>
      </c>
      <c r="O47" s="163">
        <v>0</v>
      </c>
      <c r="P47" s="164">
        <f t="shared" si="9"/>
        <v>0</v>
      </c>
      <c r="Q47" s="164">
        <f t="shared" si="5"/>
        <v>0</v>
      </c>
      <c r="R47" s="164">
        <f t="shared" si="6"/>
        <v>0</v>
      </c>
      <c r="S47" s="164">
        <f t="shared" si="7"/>
        <v>0</v>
      </c>
      <c r="T47" s="165"/>
      <c r="U47" s="442" t="str">
        <f>Inventory!D39</f>
        <v>DARK HORSE COMICS</v>
      </c>
      <c r="V47" s="166"/>
      <c r="W47" s="166"/>
      <c r="X47" s="166"/>
      <c r="Y47" s="166"/>
      <c r="Z47" s="166"/>
      <c r="AA47" s="166"/>
      <c r="AB47" s="167">
        <f t="shared" si="8"/>
        <v>0</v>
      </c>
      <c r="AC47" s="166"/>
      <c r="AD47" s="190"/>
      <c r="AE47" s="190"/>
      <c r="AF47" s="127"/>
    </row>
    <row r="48" spans="1:42" ht="20.25" customHeight="1" x14ac:dyDescent="0.25">
      <c r="A48" s="156" t="str">
        <f>Inventory!B40</f>
        <v>GHOSNS203535OT</v>
      </c>
      <c r="B48" s="156" t="str">
        <f>Inventory!C40</f>
        <v>COMIC BOOK SISTER IMPERATOR #4</v>
      </c>
      <c r="C48" s="168">
        <v>0</v>
      </c>
      <c r="D48" s="187">
        <v>15</v>
      </c>
      <c r="E48" s="158">
        <f>E12/D48*C48</f>
        <v>0</v>
      </c>
      <c r="F48" s="158">
        <f>F12/D48*C48</f>
        <v>0</v>
      </c>
      <c r="G48" s="158">
        <f>G12/D48*C48</f>
        <v>0</v>
      </c>
      <c r="H48" s="158">
        <f>H12/D48*C48</f>
        <v>0</v>
      </c>
      <c r="I48" s="159">
        <v>0</v>
      </c>
      <c r="J48" s="160">
        <v>0</v>
      </c>
      <c r="K48" s="161">
        <v>0</v>
      </c>
      <c r="L48" s="177">
        <v>0</v>
      </c>
      <c r="M48" s="194">
        <v>0</v>
      </c>
      <c r="N48" s="162">
        <v>0</v>
      </c>
      <c r="O48" s="163">
        <v>0</v>
      </c>
      <c r="P48" s="164">
        <f t="shared" si="9"/>
        <v>0</v>
      </c>
      <c r="Q48" s="164">
        <f t="shared" si="5"/>
        <v>0</v>
      </c>
      <c r="R48" s="164">
        <f t="shared" si="6"/>
        <v>0</v>
      </c>
      <c r="S48" s="164">
        <f t="shared" si="7"/>
        <v>0</v>
      </c>
      <c r="T48" s="165"/>
      <c r="U48" s="442" t="str">
        <f>Inventory!D40</f>
        <v>DARK HORSE COMICS</v>
      </c>
      <c r="V48" s="166"/>
      <c r="W48" s="166"/>
      <c r="X48" s="166"/>
      <c r="Y48" s="166"/>
      <c r="Z48" s="166"/>
      <c r="AA48" s="166"/>
      <c r="AB48" s="167">
        <f t="shared" si="8"/>
        <v>0</v>
      </c>
      <c r="AC48" s="166"/>
      <c r="AD48" s="190"/>
      <c r="AE48" s="190"/>
      <c r="AF48" s="127"/>
    </row>
    <row r="49" spans="1:32" ht="20.25" customHeight="1" x14ac:dyDescent="0.25">
      <c r="A49" s="156">
        <f>Inventory!B41</f>
        <v>0</v>
      </c>
      <c r="B49" s="156">
        <f>Inventory!C41</f>
        <v>0</v>
      </c>
      <c r="C49" s="168">
        <v>0</v>
      </c>
      <c r="D49" s="187">
        <v>1</v>
      </c>
      <c r="E49" s="158">
        <f>E12/D49*C49</f>
        <v>0</v>
      </c>
      <c r="F49" s="158">
        <f>F12/D49*C49</f>
        <v>0</v>
      </c>
      <c r="G49" s="158">
        <f>G12/D49*C49</f>
        <v>0</v>
      </c>
      <c r="H49" s="158">
        <f>H12/D49*C49</f>
        <v>0</v>
      </c>
      <c r="I49" s="159">
        <v>0</v>
      </c>
      <c r="J49" s="160">
        <v>0</v>
      </c>
      <c r="K49" s="161">
        <v>0</v>
      </c>
      <c r="L49" s="177">
        <v>0</v>
      </c>
      <c r="M49" s="194">
        <v>0</v>
      </c>
      <c r="N49" s="162">
        <v>0</v>
      </c>
      <c r="O49" s="163">
        <v>0</v>
      </c>
      <c r="P49" s="164">
        <f t="shared" si="9"/>
        <v>0</v>
      </c>
      <c r="Q49" s="164">
        <f t="shared" si="5"/>
        <v>0</v>
      </c>
      <c r="R49" s="164">
        <f t="shared" si="6"/>
        <v>0</v>
      </c>
      <c r="S49" s="164">
        <f t="shared" si="7"/>
        <v>0</v>
      </c>
      <c r="T49" s="165"/>
      <c r="U49" s="442">
        <f>Inventory!D41</f>
        <v>0</v>
      </c>
      <c r="V49" s="171"/>
      <c r="W49" s="171"/>
      <c r="X49" s="171"/>
      <c r="Y49" s="171"/>
      <c r="Z49" s="172"/>
      <c r="AA49" s="172"/>
      <c r="AB49" s="167">
        <f t="shared" si="8"/>
        <v>0</v>
      </c>
      <c r="AC49" s="166"/>
      <c r="AD49" s="190"/>
      <c r="AE49" s="190"/>
      <c r="AF49" s="127"/>
    </row>
    <row r="50" spans="1:32" ht="20.25" customHeight="1" x14ac:dyDescent="0.25">
      <c r="A50" s="515" t="str">
        <f>Inventory!B42</f>
        <v>GHOSNS103619OT</v>
      </c>
      <c r="B50" s="515" t="str">
        <f>Inventory!C42</f>
        <v>FOILED COMIC BOOK SISTER IMPERATOR #2</v>
      </c>
      <c r="C50" s="516">
        <v>5.0000000000000001E-3</v>
      </c>
      <c r="D50" s="187">
        <v>30</v>
      </c>
      <c r="E50" s="158">
        <f>E12/D50*C50</f>
        <v>272.78416666666669</v>
      </c>
      <c r="F50" s="158">
        <f>F12/D50*C50</f>
        <v>288.37183333333337</v>
      </c>
      <c r="G50" s="158">
        <f>G12/D50*C50</f>
        <v>303.95949999999999</v>
      </c>
      <c r="H50" s="158">
        <f>H12/D50*C50</f>
        <v>311.75333333333333</v>
      </c>
      <c r="I50" s="159">
        <v>682</v>
      </c>
      <c r="J50" s="160">
        <v>0</v>
      </c>
      <c r="K50" s="161">
        <v>0</v>
      </c>
      <c r="L50" s="177">
        <v>0</v>
      </c>
      <c r="M50" s="194">
        <v>0</v>
      </c>
      <c r="N50" s="162">
        <v>0</v>
      </c>
      <c r="O50" s="163">
        <v>0</v>
      </c>
      <c r="P50" s="164">
        <f t="shared" si="9"/>
        <v>409.21583333333331</v>
      </c>
      <c r="Q50" s="164">
        <f t="shared" si="5"/>
        <v>393.62816666666663</v>
      </c>
      <c r="R50" s="164">
        <f t="shared" si="6"/>
        <v>378.04050000000001</v>
      </c>
      <c r="S50" s="164">
        <f t="shared" si="7"/>
        <v>370.24666666666667</v>
      </c>
      <c r="T50" s="165"/>
      <c r="U50" s="442" t="str">
        <f>Inventory!D42</f>
        <v>DARK HORSE COMICS</v>
      </c>
      <c r="V50" s="171"/>
      <c r="W50" s="171"/>
      <c r="X50" s="171"/>
      <c r="Y50" s="171"/>
      <c r="Z50" s="171"/>
      <c r="AA50" s="171"/>
      <c r="AB50" s="167">
        <f t="shared" si="8"/>
        <v>0</v>
      </c>
      <c r="AC50" s="166"/>
      <c r="AD50" s="190"/>
      <c r="AE50" s="190"/>
      <c r="AF50" s="127"/>
    </row>
    <row r="51" spans="1:32" ht="20.25" customHeight="1" x14ac:dyDescent="0.25">
      <c r="A51" s="515" t="str">
        <f>Inventory!B43</f>
        <v xml:space="preserve"> GHOSNS103622OT </v>
      </c>
      <c r="B51" s="515" t="str">
        <f>Inventory!C43</f>
        <v>FOILED COMIC BOOK SISTER IMPERATOR #3</v>
      </c>
      <c r="C51" s="516">
        <v>5.0000000000000001E-3</v>
      </c>
      <c r="D51" s="187">
        <v>30</v>
      </c>
      <c r="E51" s="158">
        <f>E12/D51*C51</f>
        <v>272.78416666666669</v>
      </c>
      <c r="F51" s="158">
        <f>F12/D51*C51</f>
        <v>288.37183333333337</v>
      </c>
      <c r="G51" s="158">
        <f>G12/D51*C51</f>
        <v>303.95949999999999</v>
      </c>
      <c r="H51" s="158">
        <f>H12/D51*C51</f>
        <v>311.75333333333333</v>
      </c>
      <c r="I51" s="159">
        <v>725</v>
      </c>
      <c r="J51" s="160">
        <v>0</v>
      </c>
      <c r="K51" s="161">
        <v>0</v>
      </c>
      <c r="L51" s="177">
        <v>0</v>
      </c>
      <c r="M51" s="194">
        <v>0</v>
      </c>
      <c r="N51" s="162">
        <v>0</v>
      </c>
      <c r="O51" s="163">
        <v>0</v>
      </c>
      <c r="P51" s="164">
        <f t="shared" si="9"/>
        <v>452.21583333333331</v>
      </c>
      <c r="Q51" s="164">
        <f t="shared" si="5"/>
        <v>436.62816666666663</v>
      </c>
      <c r="R51" s="164">
        <f t="shared" si="6"/>
        <v>421.04050000000001</v>
      </c>
      <c r="S51" s="164">
        <f t="shared" si="7"/>
        <v>413.24666666666667</v>
      </c>
      <c r="T51" s="165"/>
      <c r="U51" s="442" t="str">
        <f>Inventory!D43</f>
        <v>DARK HORSE COMICS</v>
      </c>
      <c r="V51" s="171"/>
      <c r="W51" s="171"/>
      <c r="X51" s="171"/>
      <c r="Y51" s="171"/>
      <c r="Z51" s="171"/>
      <c r="AA51" s="171"/>
      <c r="AB51" s="167">
        <f t="shared" si="8"/>
        <v>0</v>
      </c>
      <c r="AC51" s="166"/>
      <c r="AD51" s="190"/>
      <c r="AE51" s="190"/>
      <c r="AF51" s="127"/>
    </row>
    <row r="52" spans="1:32" ht="20.25" customHeight="1" x14ac:dyDescent="0.25">
      <c r="A52" s="515" t="str">
        <f>Inventory!B44</f>
        <v>GHOSNS103624OT</v>
      </c>
      <c r="B52" s="515" t="str">
        <f>Inventory!C44</f>
        <v>FOILED COMIC BOOK SISTER IMPERATOR #4</v>
      </c>
      <c r="C52" s="516">
        <v>5.0000000000000001E-3</v>
      </c>
      <c r="D52" s="187">
        <v>30</v>
      </c>
      <c r="E52" s="158">
        <f>E12/D52*C52</f>
        <v>272.78416666666669</v>
      </c>
      <c r="F52" s="158">
        <f>F12/D52*C52</f>
        <v>288.37183333333337</v>
      </c>
      <c r="G52" s="158">
        <f>G12/D52*C52</f>
        <v>303.95949999999999</v>
      </c>
      <c r="H52" s="158">
        <f>H12/D52*C52</f>
        <v>311.75333333333333</v>
      </c>
      <c r="I52" s="159">
        <v>722</v>
      </c>
      <c r="J52" s="160">
        <v>0</v>
      </c>
      <c r="K52" s="161">
        <v>0</v>
      </c>
      <c r="L52" s="177">
        <v>0</v>
      </c>
      <c r="M52" s="194">
        <v>0</v>
      </c>
      <c r="N52" s="162">
        <v>0</v>
      </c>
      <c r="O52" s="163">
        <v>0</v>
      </c>
      <c r="P52" s="164">
        <f t="shared" si="9"/>
        <v>449.21583333333331</v>
      </c>
      <c r="Q52" s="164">
        <f t="shared" si="5"/>
        <v>433.62816666666663</v>
      </c>
      <c r="R52" s="164">
        <f t="shared" si="6"/>
        <v>418.04050000000001</v>
      </c>
      <c r="S52" s="164">
        <f t="shared" si="7"/>
        <v>410.24666666666667</v>
      </c>
      <c r="T52" s="165"/>
      <c r="U52" s="442" t="str">
        <f>Inventory!D44</f>
        <v>DARK HORSE COMICS</v>
      </c>
      <c r="V52" s="171"/>
      <c r="W52" s="171"/>
      <c r="X52" s="171"/>
      <c r="Y52" s="171"/>
      <c r="Z52" s="171"/>
      <c r="AA52" s="171"/>
      <c r="AB52" s="167">
        <f t="shared" si="8"/>
        <v>0</v>
      </c>
      <c r="AC52" s="166"/>
      <c r="AD52" s="190"/>
      <c r="AE52" s="190"/>
      <c r="AF52" s="127"/>
    </row>
    <row r="53" spans="1:32" ht="20.25" customHeight="1" x14ac:dyDescent="0.25">
      <c r="A53" s="156" t="str">
        <f>Inventory!B45</f>
        <v>GHOSRX003463OT</v>
      </c>
      <c r="B53" s="156" t="str">
        <f>Inventory!C45</f>
        <v xml:space="preserve">CD SKELETA </v>
      </c>
      <c r="C53" s="168"/>
      <c r="D53" s="187">
        <v>20</v>
      </c>
      <c r="E53" s="158">
        <f>E12/D53*C53</f>
        <v>0</v>
      </c>
      <c r="F53" s="158">
        <f>F12/D53*C53</f>
        <v>0</v>
      </c>
      <c r="G53" s="158">
        <f>G12/D53*C53</f>
        <v>0</v>
      </c>
      <c r="H53" s="158">
        <f>H12/D53*C53</f>
        <v>0</v>
      </c>
      <c r="I53" s="159">
        <v>0</v>
      </c>
      <c r="J53" s="160">
        <v>0</v>
      </c>
      <c r="K53" s="161">
        <v>0</v>
      </c>
      <c r="L53" s="177">
        <v>0</v>
      </c>
      <c r="M53" s="194">
        <v>0</v>
      </c>
      <c r="N53" s="162">
        <v>0</v>
      </c>
      <c r="O53" s="163">
        <v>0</v>
      </c>
      <c r="P53" s="164">
        <f t="shared" si="9"/>
        <v>0</v>
      </c>
      <c r="Q53" s="164">
        <f t="shared" si="5"/>
        <v>0</v>
      </c>
      <c r="R53" s="164">
        <f t="shared" si="6"/>
        <v>0</v>
      </c>
      <c r="S53" s="164">
        <f t="shared" si="7"/>
        <v>0</v>
      </c>
      <c r="T53" s="165"/>
      <c r="U53" s="442" t="str">
        <f>Inventory!D45</f>
        <v>GMSUK</v>
      </c>
      <c r="V53" s="171"/>
      <c r="W53" s="171"/>
      <c r="X53" s="171"/>
      <c r="Y53" s="171"/>
      <c r="Z53" s="171"/>
      <c r="AA53" s="171"/>
      <c r="AB53" s="167">
        <f t="shared" si="8"/>
        <v>0</v>
      </c>
      <c r="AC53" s="166"/>
      <c r="AD53" s="190"/>
      <c r="AE53" s="190"/>
      <c r="AF53" s="127"/>
    </row>
    <row r="54" spans="1:32" ht="20.25" customHeight="1" x14ac:dyDescent="0.25">
      <c r="A54" s="156" t="str">
        <f>Inventory!B46</f>
        <v>GHOSRX003470OT</v>
      </c>
      <c r="B54" s="156" t="str">
        <f>Inventory!C46</f>
        <v>ROLLING STONE MAG &amp; ALBUM</v>
      </c>
      <c r="C54" s="168"/>
      <c r="D54" s="187">
        <v>30</v>
      </c>
      <c r="E54" s="158">
        <f>E12/D54*C54</f>
        <v>0</v>
      </c>
      <c r="F54" s="158">
        <f>F12/D54*C54</f>
        <v>0</v>
      </c>
      <c r="G54" s="158">
        <f>G12/D54*C54</f>
        <v>0</v>
      </c>
      <c r="H54" s="158">
        <f>H12/D54*C54</f>
        <v>0</v>
      </c>
      <c r="I54" s="159">
        <v>1653</v>
      </c>
      <c r="J54" s="160">
        <v>0</v>
      </c>
      <c r="K54" s="161">
        <v>0</v>
      </c>
      <c r="L54" s="177">
        <v>0</v>
      </c>
      <c r="M54" s="194">
        <v>0</v>
      </c>
      <c r="N54" s="162">
        <v>0</v>
      </c>
      <c r="O54" s="163">
        <v>0</v>
      </c>
      <c r="P54" s="164">
        <f t="shared" si="9"/>
        <v>1653</v>
      </c>
      <c r="Q54" s="164">
        <f t="shared" si="5"/>
        <v>1653</v>
      </c>
      <c r="R54" s="164">
        <f t="shared" si="6"/>
        <v>1653</v>
      </c>
      <c r="S54" s="164">
        <f t="shared" si="7"/>
        <v>1653</v>
      </c>
      <c r="T54" s="165"/>
      <c r="U54" s="442" t="str">
        <f>Inventory!D46</f>
        <v>GMSUK</v>
      </c>
      <c r="V54" s="171"/>
      <c r="W54" s="171"/>
      <c r="X54" s="171"/>
      <c r="Y54" s="171"/>
      <c r="Z54" s="171"/>
      <c r="AA54" s="171"/>
      <c r="AB54" s="167">
        <f t="shared" si="8"/>
        <v>0</v>
      </c>
      <c r="AC54" s="166"/>
      <c r="AD54" s="190"/>
      <c r="AE54" s="190"/>
      <c r="AF54" s="127"/>
    </row>
    <row r="55" spans="1:32" ht="20.25" customHeight="1" x14ac:dyDescent="0.25">
      <c r="A55" s="156" t="str">
        <f>Inventory!B47</f>
        <v>GHOSRX003611BK</v>
      </c>
      <c r="B55" s="156" t="str">
        <f>Inventory!C47</f>
        <v>LP SKELETA BLACK VINYL</v>
      </c>
      <c r="C55" s="168"/>
      <c r="D55" s="187">
        <v>40</v>
      </c>
      <c r="E55" s="158">
        <f>E12/D55*C55</f>
        <v>0</v>
      </c>
      <c r="F55" s="158">
        <f>F12/D55*C55</f>
        <v>0</v>
      </c>
      <c r="G55" s="158">
        <f>G12/D55*C55</f>
        <v>0</v>
      </c>
      <c r="H55" s="158">
        <f>H12/D55*C55</f>
        <v>0</v>
      </c>
      <c r="I55" s="159">
        <v>0</v>
      </c>
      <c r="J55" s="160">
        <v>0</v>
      </c>
      <c r="K55" s="161">
        <v>0</v>
      </c>
      <c r="L55" s="177">
        <v>0</v>
      </c>
      <c r="M55" s="194">
        <v>0</v>
      </c>
      <c r="N55" s="162">
        <v>0</v>
      </c>
      <c r="O55" s="163">
        <v>0</v>
      </c>
      <c r="P55" s="164">
        <f t="shared" si="9"/>
        <v>0</v>
      </c>
      <c r="Q55" s="164">
        <f t="shared" si="5"/>
        <v>0</v>
      </c>
      <c r="R55" s="164">
        <f t="shared" si="6"/>
        <v>0</v>
      </c>
      <c r="S55" s="164">
        <f t="shared" si="7"/>
        <v>0</v>
      </c>
      <c r="T55" s="165"/>
      <c r="U55" s="442" t="str">
        <f>Inventory!D47</f>
        <v>GMSUK</v>
      </c>
      <c r="V55" s="171"/>
      <c r="W55" s="171"/>
      <c r="X55" s="171"/>
      <c r="Y55" s="171"/>
      <c r="Z55" s="171"/>
      <c r="AA55" s="171"/>
      <c r="AB55" s="167">
        <f t="shared" si="8"/>
        <v>0</v>
      </c>
      <c r="AC55" s="166"/>
      <c r="AD55" s="190"/>
      <c r="AE55" s="190"/>
      <c r="AF55" s="127"/>
    </row>
    <row r="56" spans="1:32" ht="20.25" customHeight="1" x14ac:dyDescent="0.25">
      <c r="A56" s="156" t="str">
        <f>Inventory!B48</f>
        <v>GHOSCG103805PU</v>
      </c>
      <c r="B56" s="156" t="str">
        <f>Inventory!C48</f>
        <v>LP PURPLE LENTICULAR</v>
      </c>
      <c r="C56" s="168"/>
      <c r="D56" s="187">
        <v>1</v>
      </c>
      <c r="E56" s="158">
        <f>E12/D56*C56</f>
        <v>0</v>
      </c>
      <c r="F56" s="158">
        <f>F12/D56*C56</f>
        <v>0</v>
      </c>
      <c r="G56" s="158">
        <f>G12/D56*C56</f>
        <v>0</v>
      </c>
      <c r="H56" s="158">
        <f>H12/D56*C56</f>
        <v>0</v>
      </c>
      <c r="I56" s="159">
        <v>812</v>
      </c>
      <c r="J56" s="160">
        <v>0</v>
      </c>
      <c r="K56" s="161">
        <v>0</v>
      </c>
      <c r="L56" s="177">
        <v>0</v>
      </c>
      <c r="M56" s="194">
        <v>0</v>
      </c>
      <c r="N56" s="162">
        <v>0</v>
      </c>
      <c r="O56" s="163">
        <v>0</v>
      </c>
      <c r="P56" s="164">
        <f t="shared" si="9"/>
        <v>812</v>
      </c>
      <c r="Q56" s="164">
        <f t="shared" si="5"/>
        <v>812</v>
      </c>
      <c r="R56" s="164">
        <f t="shared" si="6"/>
        <v>812</v>
      </c>
      <c r="S56" s="164">
        <f t="shared" si="7"/>
        <v>812</v>
      </c>
      <c r="T56" s="165"/>
      <c r="U56" s="442" t="str">
        <f>Inventory!D48</f>
        <v>CONCORD</v>
      </c>
      <c r="V56" s="171"/>
      <c r="W56" s="171"/>
      <c r="X56" s="171"/>
      <c r="Y56" s="171"/>
      <c r="Z56" s="171"/>
      <c r="AA56" s="171"/>
      <c r="AB56" s="167">
        <f t="shared" si="8"/>
        <v>0</v>
      </c>
      <c r="AC56" s="166"/>
      <c r="AD56" s="190"/>
      <c r="AE56" s="190"/>
      <c r="AF56" s="127"/>
    </row>
    <row r="57" spans="1:32" ht="20.25" customHeight="1" x14ac:dyDescent="0.25">
      <c r="A57" s="156" t="str">
        <f>Inventory!B49</f>
        <v>GHOSCG103844BK</v>
      </c>
      <c r="B57" s="156" t="str">
        <f>Inventory!C49</f>
        <v xml:space="preserve">CASSETTE </v>
      </c>
      <c r="C57" s="168"/>
      <c r="D57" s="187">
        <v>1</v>
      </c>
      <c r="E57" s="158">
        <f>E12/D57*C57</f>
        <v>0</v>
      </c>
      <c r="F57" s="158">
        <f>F12/D57*C57</f>
        <v>0</v>
      </c>
      <c r="G57" s="158">
        <f>G12/D57*C57</f>
        <v>0</v>
      </c>
      <c r="H57" s="158">
        <f>H12/D57*C57</f>
        <v>0</v>
      </c>
      <c r="I57" s="159">
        <v>0</v>
      </c>
      <c r="J57" s="160">
        <v>0</v>
      </c>
      <c r="K57" s="161">
        <v>0</v>
      </c>
      <c r="L57" s="177">
        <v>0</v>
      </c>
      <c r="M57" s="194">
        <v>0</v>
      </c>
      <c r="N57" s="162">
        <v>0</v>
      </c>
      <c r="O57" s="163">
        <v>0</v>
      </c>
      <c r="P57" s="164">
        <f t="shared" si="9"/>
        <v>0</v>
      </c>
      <c r="Q57" s="164">
        <f t="shared" si="5"/>
        <v>0</v>
      </c>
      <c r="R57" s="164">
        <f t="shared" si="6"/>
        <v>0</v>
      </c>
      <c r="S57" s="164">
        <f t="shared" si="7"/>
        <v>0</v>
      </c>
      <c r="T57" s="165"/>
      <c r="U57" s="442" t="str">
        <f>Inventory!D49</f>
        <v>CONCORD</v>
      </c>
      <c r="V57" s="171"/>
      <c r="W57" s="171"/>
      <c r="X57" s="171"/>
      <c r="Y57" s="171"/>
      <c r="Z57" s="171"/>
      <c r="AA57" s="171"/>
      <c r="AB57" s="167">
        <f t="shared" si="8"/>
        <v>0</v>
      </c>
      <c r="AC57" s="166"/>
      <c r="AD57" s="190"/>
      <c r="AE57" s="190"/>
      <c r="AF57" s="127"/>
    </row>
    <row r="58" spans="1:32" ht="20.25" customHeight="1" x14ac:dyDescent="0.25">
      <c r="A58" s="156">
        <f>Inventory!B50</f>
        <v>0</v>
      </c>
      <c r="B58" s="156">
        <f>Inventory!C50</f>
        <v>0</v>
      </c>
      <c r="C58" s="168"/>
      <c r="D58" s="187">
        <v>1</v>
      </c>
      <c r="E58" s="158">
        <f>E12/D58*C58</f>
        <v>0</v>
      </c>
      <c r="F58" s="158">
        <f>F12/D58*C58</f>
        <v>0</v>
      </c>
      <c r="G58" s="158">
        <f>G12/D58*C58</f>
        <v>0</v>
      </c>
      <c r="H58" s="158">
        <f>H12/D58*C58</f>
        <v>0</v>
      </c>
      <c r="I58" s="159">
        <v>0</v>
      </c>
      <c r="J58" s="160">
        <v>0</v>
      </c>
      <c r="K58" s="161">
        <v>0</v>
      </c>
      <c r="L58" s="177">
        <v>0</v>
      </c>
      <c r="M58" s="194">
        <v>0</v>
      </c>
      <c r="N58" s="162">
        <v>0</v>
      </c>
      <c r="O58" s="163">
        <v>0</v>
      </c>
      <c r="P58" s="164">
        <f t="shared" si="9"/>
        <v>0</v>
      </c>
      <c r="Q58" s="164">
        <f t="shared" si="5"/>
        <v>0</v>
      </c>
      <c r="R58" s="164">
        <f t="shared" si="6"/>
        <v>0</v>
      </c>
      <c r="S58" s="164">
        <f t="shared" si="7"/>
        <v>0</v>
      </c>
      <c r="T58" s="165"/>
      <c r="U58" s="442">
        <f>Inventory!D50</f>
        <v>0</v>
      </c>
      <c r="V58" s="171"/>
      <c r="W58" s="171"/>
      <c r="X58" s="171"/>
      <c r="Y58" s="171"/>
      <c r="Z58" s="171"/>
      <c r="AA58" s="171"/>
      <c r="AB58" s="167">
        <f t="shared" si="8"/>
        <v>0</v>
      </c>
      <c r="AC58" s="166"/>
      <c r="AD58" s="190"/>
      <c r="AE58" s="190"/>
      <c r="AF58" s="127"/>
    </row>
    <row r="59" spans="1:32" ht="20.25" customHeight="1" x14ac:dyDescent="0.25">
      <c r="A59" s="156">
        <f>Inventory!B51</f>
        <v>0</v>
      </c>
      <c r="B59" s="156">
        <f>Inventory!C51</f>
        <v>0</v>
      </c>
      <c r="C59" s="168"/>
      <c r="D59" s="187">
        <v>1</v>
      </c>
      <c r="E59" s="158">
        <f t="shared" ref="E59" si="10">E23/D59*C59</f>
        <v>0</v>
      </c>
      <c r="F59" s="158">
        <f>F12/D59*C59</f>
        <v>0</v>
      </c>
      <c r="G59" s="158">
        <f>G12/D59*C59</f>
        <v>0</v>
      </c>
      <c r="H59" s="158">
        <f>H12/D59*C59</f>
        <v>0</v>
      </c>
      <c r="I59" s="159">
        <v>0</v>
      </c>
      <c r="J59" s="160">
        <v>0</v>
      </c>
      <c r="K59" s="161">
        <v>0</v>
      </c>
      <c r="L59" s="177">
        <v>0</v>
      </c>
      <c r="M59" s="194">
        <v>0</v>
      </c>
      <c r="N59" s="162">
        <v>0</v>
      </c>
      <c r="O59" s="163">
        <v>0</v>
      </c>
      <c r="P59" s="164">
        <f t="shared" si="9"/>
        <v>0</v>
      </c>
      <c r="Q59" s="164">
        <f t="shared" si="5"/>
        <v>0</v>
      </c>
      <c r="R59" s="164">
        <f t="shared" si="6"/>
        <v>0</v>
      </c>
      <c r="S59" s="164">
        <f t="shared" si="7"/>
        <v>0</v>
      </c>
      <c r="T59" s="165"/>
      <c r="U59" s="442">
        <f>Inventory!D51</f>
        <v>0</v>
      </c>
      <c r="V59" s="171"/>
      <c r="W59" s="171"/>
      <c r="X59" s="171"/>
      <c r="Y59" s="171"/>
      <c r="Z59" s="171"/>
      <c r="AA59" s="171"/>
      <c r="AB59" s="167">
        <f t="shared" si="8"/>
        <v>0</v>
      </c>
      <c r="AC59" s="166"/>
      <c r="AD59" s="190"/>
      <c r="AE59" s="190"/>
      <c r="AF59" s="127"/>
    </row>
    <row r="60" spans="1:32" ht="23.25" customHeight="1" x14ac:dyDescent="0.2">
      <c r="C60" s="180">
        <f>SUM(C15:C52)</f>
        <v>0.98000000000000009</v>
      </c>
    </row>
  </sheetData>
  <printOptions verticalCentered="1"/>
  <pageMargins left="0.19685039370078741" right="0.23622047244094491" top="0.39370078740157483" bottom="0.31496062992125984" header="0.23622047244094491" footer="0.39370078740157483"/>
  <pageSetup paperSize="9" scale="59" orientation="landscape" r:id="rId1"/>
  <headerFooter alignWithMargins="0">
    <oddFooter xml:space="preserve">&amp;C
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DF540-FEC7-4D9B-A047-0845B8C9D7A4}">
  <sheetPr>
    <tabColor rgb="FF7030A0"/>
    <pageSetUpPr fitToPage="1"/>
  </sheetPr>
  <dimension ref="A1:AS60"/>
  <sheetViews>
    <sheetView showOutlineSymbols="0" zoomScale="81" zoomScaleNormal="81" workbookViewId="0">
      <pane xSplit="3" ySplit="14" topLeftCell="L15" activePane="bottomRight" state="frozen"/>
      <selection pane="topRight" activeCell="D1" sqref="D1"/>
      <selection pane="bottomLeft" activeCell="A15" sqref="A15"/>
      <selection pane="bottomRight" activeCell="S24" sqref="S24"/>
    </sheetView>
  </sheetViews>
  <sheetFormatPr defaultColWidth="9.42578125" defaultRowHeight="15" x14ac:dyDescent="0.2"/>
  <cols>
    <col min="1" max="1" width="25.42578125" style="83" customWidth="1"/>
    <col min="2" max="2" width="58.42578125" style="83" customWidth="1"/>
    <col min="3" max="3" width="26.5703125" style="83" customWidth="1"/>
    <col min="4" max="4" width="18.5703125" style="173" customWidth="1"/>
    <col min="5" max="5" width="16.42578125" style="173" customWidth="1"/>
    <col min="6" max="6" width="17.5703125" style="173" customWidth="1"/>
    <col min="7" max="8" width="16.42578125" style="173" customWidth="1"/>
    <col min="9" max="10" width="18.42578125" style="173" customWidth="1"/>
    <col min="11" max="11" width="19.28515625" style="83" customWidth="1"/>
    <col min="12" max="12" width="18.7109375" style="83" customWidth="1"/>
    <col min="13" max="13" width="19.5703125" style="83" customWidth="1"/>
    <col min="14" max="14" width="23.85546875" style="83" customWidth="1"/>
    <col min="15" max="15" width="20.7109375" style="83" customWidth="1"/>
    <col min="16" max="16" width="15" style="83" customWidth="1"/>
    <col min="17" max="17" width="11.42578125" style="83" customWidth="1"/>
    <col min="18" max="18" width="13.42578125" style="83" customWidth="1"/>
    <col min="19" max="19" width="15.5703125" style="83" customWidth="1"/>
    <col min="20" max="20" width="36.5703125" style="83" customWidth="1"/>
    <col min="21" max="21" width="34.5703125" style="83" customWidth="1"/>
    <col min="22" max="27" width="10" style="83" customWidth="1"/>
    <col min="28" max="28" width="12.42578125" style="83" customWidth="1"/>
    <col min="29" max="29" width="17.28515625" style="83" customWidth="1"/>
    <col min="30" max="30" width="17.42578125" style="189" customWidth="1"/>
    <col min="31" max="31" width="17.85546875" style="189" customWidth="1"/>
    <col min="32" max="32" width="15.42578125" style="83" customWidth="1"/>
    <col min="33" max="33" width="16.42578125" style="83" customWidth="1"/>
    <col min="34" max="34" width="25.42578125" style="83" customWidth="1"/>
    <col min="35" max="35" width="8.42578125" style="83" customWidth="1"/>
    <col min="36" max="36" width="44" style="83" customWidth="1"/>
    <col min="37" max="37" width="15.5703125" style="83" customWidth="1"/>
    <col min="38" max="38" width="12.85546875" style="83" customWidth="1"/>
    <col min="39" max="39" width="12" style="83" customWidth="1"/>
    <col min="40" max="40" width="9.42578125" style="83"/>
    <col min="41" max="41" width="11.42578125" style="83" customWidth="1"/>
    <col min="42" max="42" width="22.42578125" style="83" customWidth="1"/>
    <col min="43" max="43" width="15.7109375" style="456" customWidth="1"/>
    <col min="44" max="44" width="17.85546875" style="456" customWidth="1"/>
    <col min="45" max="45" width="19" style="456" customWidth="1"/>
    <col min="46" max="16384" width="9.42578125" style="83"/>
  </cols>
  <sheetData>
    <row r="1" spans="1:45" ht="15.75" thickBot="1" x14ac:dyDescent="0.25"/>
    <row r="2" spans="1:45" ht="23.25" customHeight="1" thickBot="1" x14ac:dyDescent="0.3">
      <c r="F2" s="457" t="s">
        <v>92</v>
      </c>
      <c r="G2" s="457" t="s">
        <v>93</v>
      </c>
      <c r="H2" s="457" t="s">
        <v>94</v>
      </c>
      <c r="I2" s="457" t="s">
        <v>95</v>
      </c>
      <c r="J2" s="457" t="s">
        <v>96</v>
      </c>
      <c r="K2" s="458" t="s">
        <v>97</v>
      </c>
      <c r="L2" s="458" t="s">
        <v>98</v>
      </c>
      <c r="M2" s="456"/>
      <c r="N2" s="205" t="s">
        <v>122</v>
      </c>
      <c r="O2" s="206" t="s">
        <v>124</v>
      </c>
      <c r="P2" s="207" t="s">
        <v>98</v>
      </c>
      <c r="Q2" s="206" t="s">
        <v>116</v>
      </c>
      <c r="R2" s="207" t="s">
        <v>123</v>
      </c>
      <c r="S2" s="206" t="s">
        <v>125</v>
      </c>
      <c r="T2" s="207" t="s">
        <v>126</v>
      </c>
      <c r="U2" s="208" t="s">
        <v>124</v>
      </c>
      <c r="X2" s="225" t="s">
        <v>293</v>
      </c>
      <c r="Y2" s="393" t="s">
        <v>294</v>
      </c>
      <c r="Z2" s="393" t="s">
        <v>295</v>
      </c>
      <c r="AA2" s="393" t="s">
        <v>296</v>
      </c>
      <c r="AB2" s="393" t="s">
        <v>452</v>
      </c>
      <c r="AC2" s="225" t="s">
        <v>554</v>
      </c>
    </row>
    <row r="3" spans="1:45" ht="23.25" customHeight="1" x14ac:dyDescent="0.25">
      <c r="F3" s="459"/>
      <c r="G3" s="459"/>
      <c r="H3" s="459"/>
      <c r="I3" s="459"/>
      <c r="J3" s="459"/>
      <c r="K3" s="460"/>
      <c r="L3" s="460">
        <f>SUM(F3:K3)</f>
        <v>0</v>
      </c>
      <c r="M3" s="456"/>
      <c r="N3" s="209">
        <v>1705</v>
      </c>
      <c r="O3" s="152">
        <v>3600</v>
      </c>
      <c r="P3" s="210">
        <f>N3+O3</f>
        <v>5305</v>
      </c>
      <c r="Q3" s="211" t="s">
        <v>92</v>
      </c>
      <c r="R3" s="212">
        <v>0.08</v>
      </c>
      <c r="S3" s="213">
        <f>P3*R3</f>
        <v>424.40000000000003</v>
      </c>
      <c r="T3" s="210">
        <v>162</v>
      </c>
      <c r="U3" s="214">
        <f>S3-T3</f>
        <v>262.40000000000003</v>
      </c>
      <c r="X3" s="212">
        <v>0.09</v>
      </c>
      <c r="Y3" s="212">
        <v>0.25</v>
      </c>
      <c r="Z3" s="212">
        <v>0.04</v>
      </c>
      <c r="AA3" s="212">
        <v>0.08</v>
      </c>
      <c r="AB3" s="212">
        <v>0.2</v>
      </c>
      <c r="AC3" s="212">
        <v>0.1</v>
      </c>
    </row>
    <row r="4" spans="1:45" ht="23.25" customHeight="1" x14ac:dyDescent="0.25">
      <c r="F4" s="459"/>
      <c r="G4" s="459"/>
      <c r="H4" s="459"/>
      <c r="I4" s="459"/>
      <c r="J4" s="459"/>
      <c r="K4" s="460"/>
      <c r="L4" s="460">
        <f t="shared" ref="L4:L8" si="0">SUM(F4:K4)</f>
        <v>0</v>
      </c>
      <c r="M4" s="456"/>
      <c r="N4" s="226"/>
      <c r="O4" s="225"/>
      <c r="P4" s="210">
        <f>P3</f>
        <v>5305</v>
      </c>
      <c r="Q4" s="211" t="s">
        <v>93</v>
      </c>
      <c r="R4" s="212">
        <v>0.19</v>
      </c>
      <c r="S4" s="213">
        <f t="shared" ref="S4:S8" si="1">P4*R4</f>
        <v>1007.95</v>
      </c>
      <c r="T4" s="210">
        <v>735</v>
      </c>
      <c r="U4" s="214">
        <f t="shared" ref="U4:U8" si="2">S4-T4</f>
        <v>272.95000000000005</v>
      </c>
      <c r="X4" s="212">
        <v>0.21</v>
      </c>
      <c r="Y4" s="212">
        <v>0.32</v>
      </c>
      <c r="Z4" s="212">
        <v>0.17</v>
      </c>
      <c r="AA4" s="212">
        <v>0.18</v>
      </c>
      <c r="AB4" s="212">
        <v>0.27</v>
      </c>
      <c r="AC4" s="212">
        <v>0.2</v>
      </c>
    </row>
    <row r="5" spans="1:45" ht="21" customHeight="1" x14ac:dyDescent="0.25">
      <c r="A5" s="117"/>
      <c r="B5" s="118"/>
      <c r="C5" s="119"/>
      <c r="D5" s="119"/>
      <c r="E5" s="118"/>
      <c r="F5" s="461"/>
      <c r="G5" s="461"/>
      <c r="H5" s="461"/>
      <c r="I5" s="461"/>
      <c r="J5" s="461"/>
      <c r="K5" s="461"/>
      <c r="L5" s="460">
        <f t="shared" si="0"/>
        <v>0</v>
      </c>
      <c r="M5" s="119"/>
      <c r="N5" s="223"/>
      <c r="O5" s="224"/>
      <c r="P5" s="210">
        <f>P3</f>
        <v>5305</v>
      </c>
      <c r="Q5" s="211" t="s">
        <v>94</v>
      </c>
      <c r="R5" s="212">
        <v>0.27</v>
      </c>
      <c r="S5" s="213">
        <f t="shared" si="1"/>
        <v>1432.3500000000001</v>
      </c>
      <c r="T5" s="210">
        <v>453</v>
      </c>
      <c r="U5" s="214">
        <f t="shared" si="2"/>
        <v>979.35000000000014</v>
      </c>
      <c r="V5" s="119"/>
      <c r="W5" s="119"/>
      <c r="X5" s="212">
        <v>0.28999999999999998</v>
      </c>
      <c r="Y5" s="212">
        <v>0.24</v>
      </c>
      <c r="Z5" s="212">
        <v>0.24</v>
      </c>
      <c r="AA5" s="212">
        <v>0.27</v>
      </c>
      <c r="AB5" s="212">
        <v>0.21</v>
      </c>
      <c r="AC5" s="212">
        <v>0.3</v>
      </c>
      <c r="AD5" s="186"/>
      <c r="AE5" s="186"/>
      <c r="AF5" s="119"/>
      <c r="AG5" s="120" t="s">
        <v>72</v>
      </c>
      <c r="AH5" s="121" t="s">
        <v>73</v>
      </c>
      <c r="AI5" s="121" t="s">
        <v>74</v>
      </c>
      <c r="AJ5" s="121" t="s">
        <v>75</v>
      </c>
      <c r="AK5" s="122" t="s">
        <v>76</v>
      </c>
      <c r="AL5" s="122" t="s">
        <v>77</v>
      </c>
      <c r="AM5" s="122" t="s">
        <v>78</v>
      </c>
      <c r="AN5" s="118"/>
      <c r="AO5" s="122" t="s">
        <v>79</v>
      </c>
      <c r="AP5" s="122" t="s">
        <v>62</v>
      </c>
      <c r="AQ5" s="393" t="s">
        <v>379</v>
      </c>
      <c r="AR5" s="393" t="s">
        <v>380</v>
      </c>
      <c r="AS5" s="393" t="s">
        <v>381</v>
      </c>
    </row>
    <row r="6" spans="1:45" ht="21" customHeight="1" x14ac:dyDescent="0.25">
      <c r="A6" s="117"/>
      <c r="B6" s="123" t="s">
        <v>80</v>
      </c>
      <c r="C6" s="181">
        <v>45880</v>
      </c>
      <c r="D6" s="119"/>
      <c r="E6" s="118"/>
      <c r="F6" s="461"/>
      <c r="G6" s="461"/>
      <c r="H6" s="461"/>
      <c r="I6" s="461"/>
      <c r="J6" s="461"/>
      <c r="K6" s="461"/>
      <c r="L6" s="460">
        <f t="shared" si="0"/>
        <v>0</v>
      </c>
      <c r="M6" s="119"/>
      <c r="N6" s="215"/>
      <c r="O6" s="119"/>
      <c r="P6" s="210">
        <f>P3</f>
        <v>5305</v>
      </c>
      <c r="Q6" s="211" t="s">
        <v>95</v>
      </c>
      <c r="R6" s="212">
        <v>0.27</v>
      </c>
      <c r="S6" s="213">
        <f t="shared" si="1"/>
        <v>1432.3500000000001</v>
      </c>
      <c r="T6" s="210">
        <v>151</v>
      </c>
      <c r="U6" s="214">
        <f t="shared" si="2"/>
        <v>1281.3500000000001</v>
      </c>
      <c r="V6" s="119"/>
      <c r="W6" s="119"/>
      <c r="X6" s="212">
        <v>0.23</v>
      </c>
      <c r="Y6" s="212">
        <v>0.19</v>
      </c>
      <c r="Z6" s="212">
        <v>0.26</v>
      </c>
      <c r="AA6" s="212">
        <v>0.23</v>
      </c>
      <c r="AB6" s="212">
        <v>0.2</v>
      </c>
      <c r="AC6" s="212">
        <v>0.2</v>
      </c>
      <c r="AD6" s="186"/>
      <c r="AE6" s="186"/>
      <c r="AF6" s="119"/>
      <c r="AG6" s="196">
        <f>'Tour Dates'!A4</f>
        <v>45847</v>
      </c>
      <c r="AH6" s="156" t="str">
        <f>'Tour Dates'!B4</f>
        <v>Baltimore</v>
      </c>
      <c r="AI6" s="156" t="str">
        <f>'Tour Dates'!C4</f>
        <v>MD</v>
      </c>
      <c r="AJ6" s="156" t="str">
        <f>'Tour Dates'!D4</f>
        <v>CFG Bank Arena</v>
      </c>
      <c r="AK6" s="125"/>
      <c r="AL6" s="125"/>
      <c r="AM6" s="125"/>
      <c r="AN6" s="118"/>
      <c r="AO6" s="178">
        <v>30</v>
      </c>
      <c r="AP6" s="178">
        <f t="shared" ref="AP6:AP32" si="3">AM6*AO6</f>
        <v>0</v>
      </c>
    </row>
    <row r="7" spans="1:45" ht="21" customHeight="1" x14ac:dyDescent="0.25">
      <c r="A7" s="117"/>
      <c r="B7" s="123" t="s">
        <v>81</v>
      </c>
      <c r="C7" s="182" t="str">
        <f>Inventory!C3</f>
        <v>GHOST</v>
      </c>
      <c r="D7" s="119"/>
      <c r="E7" s="118"/>
      <c r="F7" s="461"/>
      <c r="G7" s="461"/>
      <c r="H7" s="461"/>
      <c r="I7" s="461"/>
      <c r="J7" s="461"/>
      <c r="K7" s="461"/>
      <c r="L7" s="460">
        <f t="shared" si="0"/>
        <v>0</v>
      </c>
      <c r="M7" s="119"/>
      <c r="N7" s="215"/>
      <c r="O7" s="119"/>
      <c r="P7" s="210">
        <f>P5</f>
        <v>5305</v>
      </c>
      <c r="Q7" s="211" t="s">
        <v>96</v>
      </c>
      <c r="R7" s="212">
        <v>0.12</v>
      </c>
      <c r="S7" s="213">
        <f t="shared" si="1"/>
        <v>636.6</v>
      </c>
      <c r="T7" s="210">
        <v>36</v>
      </c>
      <c r="U7" s="214">
        <f t="shared" si="2"/>
        <v>600.6</v>
      </c>
      <c r="V7" s="119"/>
      <c r="W7" s="119"/>
      <c r="X7" s="212">
        <v>0.12</v>
      </c>
      <c r="Y7" s="212">
        <v>0</v>
      </c>
      <c r="Z7" s="212">
        <v>0.18</v>
      </c>
      <c r="AA7" s="212">
        <v>0.15</v>
      </c>
      <c r="AB7" s="212">
        <v>0.12</v>
      </c>
      <c r="AC7" s="212">
        <v>0.15</v>
      </c>
      <c r="AD7" s="186"/>
      <c r="AE7" s="186"/>
      <c r="AF7" s="119"/>
      <c r="AG7" s="196">
        <f>'Tour Dates'!A5</f>
        <v>45849</v>
      </c>
      <c r="AH7" s="156" t="str">
        <f>'Tour Dates'!B5</f>
        <v>Atlanta</v>
      </c>
      <c r="AI7" s="156" t="str">
        <f>'Tour Dates'!C5</f>
        <v>GA</v>
      </c>
      <c r="AJ7" s="156" t="str">
        <f>'Tour Dates'!D5</f>
        <v>State Farm Arena</v>
      </c>
      <c r="AK7" s="125"/>
      <c r="AL7" s="125"/>
      <c r="AM7" s="125"/>
      <c r="AN7" s="118"/>
      <c r="AO7" s="178">
        <v>35</v>
      </c>
      <c r="AP7" s="178">
        <f t="shared" si="3"/>
        <v>0</v>
      </c>
    </row>
    <row r="8" spans="1:45" ht="21" customHeight="1" thickBot="1" x14ac:dyDescent="0.3">
      <c r="A8" s="117"/>
      <c r="B8" s="123" t="s">
        <v>106</v>
      </c>
      <c r="C8" s="183" t="s">
        <v>107</v>
      </c>
      <c r="D8" s="119"/>
      <c r="E8" s="118"/>
      <c r="F8" s="461"/>
      <c r="G8" s="461"/>
      <c r="H8" s="461"/>
      <c r="I8" s="461"/>
      <c r="J8" s="461"/>
      <c r="K8" s="461"/>
      <c r="L8" s="460">
        <f t="shared" si="0"/>
        <v>0</v>
      </c>
      <c r="M8" s="119"/>
      <c r="N8" s="215"/>
      <c r="O8" s="119"/>
      <c r="P8" s="210">
        <f>P5</f>
        <v>5305</v>
      </c>
      <c r="Q8" s="211" t="s">
        <v>97</v>
      </c>
      <c r="R8" s="212">
        <v>7.0000000000000007E-2</v>
      </c>
      <c r="S8" s="213">
        <f t="shared" si="1"/>
        <v>371.35</v>
      </c>
      <c r="T8" s="210">
        <v>28</v>
      </c>
      <c r="U8" s="214">
        <f t="shared" si="2"/>
        <v>343.35</v>
      </c>
      <c r="V8" s="119"/>
      <c r="W8" s="119"/>
      <c r="X8" s="212">
        <v>0.06</v>
      </c>
      <c r="Y8" s="212">
        <v>0</v>
      </c>
      <c r="Z8" s="212">
        <v>0.09</v>
      </c>
      <c r="AA8" s="212">
        <v>0.09</v>
      </c>
      <c r="AB8" s="212">
        <v>0</v>
      </c>
      <c r="AC8" s="212">
        <v>0.05</v>
      </c>
      <c r="AD8" s="186"/>
      <c r="AE8" s="186"/>
      <c r="AF8" s="119"/>
      <c r="AG8" s="196">
        <f>'Tour Dates'!A6</f>
        <v>45850</v>
      </c>
      <c r="AH8" s="156" t="str">
        <f>'Tour Dates'!B6</f>
        <v>Tampa</v>
      </c>
      <c r="AI8" s="156" t="str">
        <f>'Tour Dates'!C6</f>
        <v>FL</v>
      </c>
      <c r="AJ8" s="156" t="str">
        <f>'Tour Dates'!D6</f>
        <v>Amalie Arena</v>
      </c>
      <c r="AK8" s="125"/>
      <c r="AL8" s="125"/>
      <c r="AM8" s="125"/>
      <c r="AN8" s="118"/>
      <c r="AO8" s="178">
        <v>35</v>
      </c>
      <c r="AP8" s="178">
        <f t="shared" si="3"/>
        <v>0</v>
      </c>
    </row>
    <row r="9" spans="1:45" ht="21" customHeight="1" thickBot="1" x14ac:dyDescent="0.3">
      <c r="A9" s="117"/>
      <c r="B9" s="123" t="s">
        <v>83</v>
      </c>
      <c r="C9" s="184">
        <v>4</v>
      </c>
      <c r="D9" s="119"/>
      <c r="E9" s="118"/>
      <c r="F9" s="461"/>
      <c r="G9" s="461"/>
      <c r="H9" s="461"/>
      <c r="I9" s="461"/>
      <c r="J9" s="461"/>
      <c r="K9" s="461"/>
      <c r="L9" s="461"/>
      <c r="M9" s="119"/>
      <c r="N9" s="216"/>
      <c r="O9" s="217"/>
      <c r="P9" s="218"/>
      <c r="Q9" s="218"/>
      <c r="R9" s="201">
        <f>SUM(R3:R8)</f>
        <v>1</v>
      </c>
      <c r="S9" s="218"/>
      <c r="T9" s="203">
        <f>SUM(T3:T8)</f>
        <v>1565</v>
      </c>
      <c r="U9" s="202">
        <f>SUM(U3:U8)</f>
        <v>3740</v>
      </c>
      <c r="V9" s="119"/>
      <c r="W9" s="119"/>
      <c r="X9" s="212">
        <v>0</v>
      </c>
      <c r="Y9" s="212">
        <v>0</v>
      </c>
      <c r="Z9" s="212">
        <v>0.02</v>
      </c>
      <c r="AA9" s="212">
        <v>0</v>
      </c>
      <c r="AB9" s="212">
        <v>0</v>
      </c>
      <c r="AC9" s="212">
        <v>0</v>
      </c>
      <c r="AD9" s="186"/>
      <c r="AE9" s="186"/>
      <c r="AF9" s="119"/>
      <c r="AG9" s="196">
        <f>'Tour Dates'!A7</f>
        <v>45851</v>
      </c>
      <c r="AH9" s="156" t="str">
        <f>'Tour Dates'!B7</f>
        <v>Miami</v>
      </c>
      <c r="AI9" s="156" t="str">
        <f>'Tour Dates'!C7</f>
        <v>FL</v>
      </c>
      <c r="AJ9" s="156" t="str">
        <f>'Tour Dates'!D7</f>
        <v>Kaseya Center</v>
      </c>
      <c r="AK9" s="125"/>
      <c r="AL9" s="125"/>
      <c r="AM9" s="125"/>
      <c r="AN9" s="118"/>
      <c r="AO9" s="178">
        <v>30</v>
      </c>
      <c r="AP9" s="178">
        <f t="shared" si="3"/>
        <v>0</v>
      </c>
    </row>
    <row r="10" spans="1:45" ht="21" customHeight="1" thickBot="1" x14ac:dyDescent="0.3">
      <c r="A10" s="117"/>
      <c r="B10" s="123" t="s">
        <v>84</v>
      </c>
      <c r="C10" s="185">
        <f>AM33</f>
        <v>25250</v>
      </c>
      <c r="D10" s="119"/>
      <c r="E10" s="118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8"/>
      <c r="Q10" s="118"/>
      <c r="R10" s="118"/>
      <c r="S10" s="118"/>
      <c r="T10" s="118"/>
      <c r="U10" s="119"/>
      <c r="V10" s="119"/>
      <c r="W10" s="119"/>
      <c r="X10" s="201">
        <f t="shared" ref="X10:AA10" si="4">SUM(X3:X9)</f>
        <v>1</v>
      </c>
      <c r="Y10" s="201">
        <f t="shared" si="4"/>
        <v>1</v>
      </c>
      <c r="Z10" s="201">
        <f t="shared" si="4"/>
        <v>0.99999999999999989</v>
      </c>
      <c r="AA10" s="201">
        <f t="shared" si="4"/>
        <v>1</v>
      </c>
      <c r="AB10" s="201">
        <f>SUM(AB3:AB9)</f>
        <v>1</v>
      </c>
      <c r="AC10" s="201">
        <f>SUM(AC3:AC9)</f>
        <v>1</v>
      </c>
      <c r="AD10" s="186"/>
      <c r="AE10" s="186"/>
      <c r="AF10" s="119"/>
      <c r="AG10" s="196">
        <f>'Tour Dates'!A8</f>
        <v>45853</v>
      </c>
      <c r="AH10" s="156" t="str">
        <f>'Tour Dates'!B8</f>
        <v>Raleigh</v>
      </c>
      <c r="AI10" s="156" t="str">
        <f>'Tour Dates'!C8</f>
        <v>NC</v>
      </c>
      <c r="AJ10" s="156" t="str">
        <f>'Tour Dates'!D8</f>
        <v>Lenovo Center</v>
      </c>
      <c r="AK10" s="125"/>
      <c r="AL10" s="125"/>
      <c r="AM10" s="125"/>
      <c r="AN10" s="118"/>
      <c r="AO10" s="178">
        <v>35</v>
      </c>
      <c r="AP10" s="178">
        <f t="shared" si="3"/>
        <v>0</v>
      </c>
    </row>
    <row r="11" spans="1:45" ht="21" customHeight="1" x14ac:dyDescent="0.25">
      <c r="A11" s="117"/>
      <c r="B11" s="118"/>
      <c r="C11" s="119"/>
      <c r="D11" s="119"/>
      <c r="E11" s="118"/>
      <c r="F11" s="118"/>
      <c r="G11" s="118"/>
      <c r="H11" s="118"/>
      <c r="I11" s="119"/>
      <c r="J11" s="119"/>
      <c r="K11" s="119"/>
      <c r="L11" s="119"/>
      <c r="M11" s="119"/>
      <c r="N11" s="119"/>
      <c r="O11" s="119"/>
      <c r="P11" s="118"/>
      <c r="Q11" s="118"/>
      <c r="R11" s="118"/>
      <c r="S11" s="118" t="s">
        <v>82</v>
      </c>
      <c r="T11" s="118"/>
      <c r="U11" s="119"/>
      <c r="V11" s="200"/>
      <c r="W11" s="200"/>
      <c r="X11" s="200"/>
      <c r="Y11" s="200"/>
      <c r="Z11" s="200"/>
      <c r="AA11" s="200"/>
      <c r="AB11" s="204"/>
      <c r="AC11" s="127"/>
      <c r="AD11" s="187"/>
      <c r="AE11" s="187"/>
      <c r="AF11" s="127"/>
      <c r="AG11" s="196">
        <f>'Tour Dates'!A9</f>
        <v>45855</v>
      </c>
      <c r="AH11" s="156" t="str">
        <f>'Tour Dates'!B9</f>
        <v>Cleveland</v>
      </c>
      <c r="AI11" s="156" t="str">
        <f>'Tour Dates'!C9</f>
        <v>OH</v>
      </c>
      <c r="AJ11" s="156" t="str">
        <f>'Tour Dates'!D9</f>
        <v>Rocket Mortgage FieldHouse</v>
      </c>
      <c r="AK11" s="125"/>
      <c r="AL11" s="125"/>
      <c r="AM11" s="125"/>
      <c r="AN11" s="118"/>
      <c r="AO11" s="178">
        <v>38</v>
      </c>
      <c r="AP11" s="178">
        <f t="shared" si="3"/>
        <v>0</v>
      </c>
    </row>
    <row r="12" spans="1:45" ht="21" customHeight="1" thickBot="1" x14ac:dyDescent="0.3">
      <c r="A12" s="117"/>
      <c r="B12" s="118"/>
      <c r="C12" s="119"/>
      <c r="D12" s="122" t="s">
        <v>85</v>
      </c>
      <c r="E12" s="128">
        <f>C10*E13</f>
        <v>1010000</v>
      </c>
      <c r="F12" s="128">
        <f>C10*F13</f>
        <v>1035250</v>
      </c>
      <c r="G12" s="128">
        <f>C10*G13</f>
        <v>1060500</v>
      </c>
      <c r="H12" s="128">
        <f>C10*H13</f>
        <v>1085750</v>
      </c>
      <c r="I12" s="129" t="s">
        <v>86</v>
      </c>
      <c r="J12" s="130" t="s">
        <v>87</v>
      </c>
      <c r="K12" s="131" t="s">
        <v>87</v>
      </c>
      <c r="L12" s="174" t="s">
        <v>87</v>
      </c>
      <c r="M12" s="191" t="s">
        <v>87</v>
      </c>
      <c r="N12" s="132" t="s">
        <v>87</v>
      </c>
      <c r="O12" s="133" t="s">
        <v>88</v>
      </c>
      <c r="P12" s="134" t="s">
        <v>89</v>
      </c>
      <c r="Q12" s="118"/>
      <c r="R12" s="118"/>
      <c r="S12" s="118"/>
      <c r="T12" s="135" t="s">
        <v>90</v>
      </c>
      <c r="U12" s="127" t="s">
        <v>91</v>
      </c>
      <c r="V12" s="127" t="s">
        <v>92</v>
      </c>
      <c r="W12" s="127" t="s">
        <v>93</v>
      </c>
      <c r="X12" s="127" t="s">
        <v>94</v>
      </c>
      <c r="Y12" s="127" t="s">
        <v>95</v>
      </c>
      <c r="Z12" s="127" t="s">
        <v>96</v>
      </c>
      <c r="AA12" s="127" t="s">
        <v>97</v>
      </c>
      <c r="AB12" s="136" t="s">
        <v>98</v>
      </c>
      <c r="AC12" s="127" t="s">
        <v>108</v>
      </c>
      <c r="AD12" s="187" t="s">
        <v>109</v>
      </c>
      <c r="AE12" s="187" t="s">
        <v>110</v>
      </c>
      <c r="AF12" s="127"/>
      <c r="AG12" s="196">
        <f>'Tour Dates'!A10</f>
        <v>45856</v>
      </c>
      <c r="AH12" s="156" t="str">
        <f>'Tour Dates'!B10</f>
        <v>Pittsburgh</v>
      </c>
      <c r="AI12" s="156" t="str">
        <f>'Tour Dates'!C10</f>
        <v>PA</v>
      </c>
      <c r="AJ12" s="156" t="str">
        <f>'Tour Dates'!D10</f>
        <v>PPG Paints Arena</v>
      </c>
      <c r="AK12" s="125"/>
      <c r="AL12" s="125"/>
      <c r="AM12" s="125"/>
      <c r="AN12" s="118"/>
      <c r="AO12" s="178">
        <v>38</v>
      </c>
      <c r="AP12" s="178">
        <f t="shared" si="3"/>
        <v>0</v>
      </c>
    </row>
    <row r="13" spans="1:45" ht="21" customHeight="1" thickBot="1" x14ac:dyDescent="0.3">
      <c r="A13" s="117"/>
      <c r="B13" s="118" t="s">
        <v>82</v>
      </c>
      <c r="C13" s="137">
        <f>SUM(C15:C59)</f>
        <v>1</v>
      </c>
      <c r="D13" s="122" t="s">
        <v>99</v>
      </c>
      <c r="E13" s="138">
        <v>40</v>
      </c>
      <c r="F13" s="138">
        <v>41</v>
      </c>
      <c r="G13" s="138">
        <v>42</v>
      </c>
      <c r="H13" s="138">
        <v>43</v>
      </c>
      <c r="I13" s="139" t="s">
        <v>63</v>
      </c>
      <c r="J13" s="140" t="s">
        <v>597</v>
      </c>
      <c r="K13" s="141" t="s">
        <v>598</v>
      </c>
      <c r="L13" s="175" t="s">
        <v>560</v>
      </c>
      <c r="M13" s="192" t="s">
        <v>583</v>
      </c>
      <c r="N13" s="142" t="s">
        <v>438</v>
      </c>
      <c r="O13" s="143" t="s">
        <v>100</v>
      </c>
      <c r="P13" s="144">
        <f>E13</f>
        <v>40</v>
      </c>
      <c r="Q13" s="144">
        <f>F13</f>
        <v>41</v>
      </c>
      <c r="R13" s="144">
        <f>G13</f>
        <v>42</v>
      </c>
      <c r="S13" s="144">
        <f>H13</f>
        <v>43</v>
      </c>
      <c r="T13" s="145"/>
      <c r="U13" s="127"/>
      <c r="V13" s="127"/>
      <c r="W13" s="127"/>
      <c r="X13" s="127"/>
      <c r="Y13" s="127"/>
      <c r="Z13" s="127"/>
      <c r="AA13" s="127"/>
      <c r="AB13" s="127"/>
      <c r="AC13" s="146"/>
      <c r="AD13" s="188"/>
      <c r="AE13" s="188"/>
      <c r="AF13" s="146"/>
      <c r="AG13" s="196">
        <f>'Tour Dates'!A11</f>
        <v>45857</v>
      </c>
      <c r="AH13" s="156" t="str">
        <f>'Tour Dates'!B11</f>
        <v>Philadelphia</v>
      </c>
      <c r="AI13" s="156" t="str">
        <f>'Tour Dates'!C11</f>
        <v>PA</v>
      </c>
      <c r="AJ13" s="156" t="str">
        <f>'Tour Dates'!D11</f>
        <v>Wells Fargo Center</v>
      </c>
      <c r="AK13" s="125"/>
      <c r="AL13" s="125"/>
      <c r="AM13" s="125"/>
      <c r="AN13" s="118"/>
      <c r="AO13" s="178">
        <v>38</v>
      </c>
      <c r="AP13" s="178">
        <f t="shared" si="3"/>
        <v>0</v>
      </c>
    </row>
    <row r="14" spans="1:45" ht="21" customHeight="1" x14ac:dyDescent="0.25">
      <c r="A14" s="120" t="s">
        <v>101</v>
      </c>
      <c r="B14" s="122" t="s">
        <v>102</v>
      </c>
      <c r="C14" s="122" t="s">
        <v>103</v>
      </c>
      <c r="D14" s="119"/>
      <c r="E14" s="121" t="s">
        <v>82</v>
      </c>
      <c r="F14" s="121" t="s">
        <v>82</v>
      </c>
      <c r="G14" s="121" t="s">
        <v>82</v>
      </c>
      <c r="H14" s="121" t="s">
        <v>82</v>
      </c>
      <c r="I14" s="148"/>
      <c r="J14" s="149"/>
      <c r="K14" s="150"/>
      <c r="L14" s="176"/>
      <c r="M14" s="193"/>
      <c r="N14" s="151"/>
      <c r="O14" s="152"/>
      <c r="P14" s="121"/>
      <c r="Q14" s="121"/>
      <c r="R14" s="121"/>
      <c r="S14" s="121"/>
      <c r="T14" s="153"/>
      <c r="U14" s="127"/>
      <c r="V14" s="127"/>
      <c r="W14" s="127"/>
      <c r="X14" s="127"/>
      <c r="Y14" s="127"/>
      <c r="Z14" s="127"/>
      <c r="AA14" s="127"/>
      <c r="AB14" s="136"/>
      <c r="AC14" s="127"/>
      <c r="AD14" s="187"/>
      <c r="AE14" s="187"/>
      <c r="AF14" s="127"/>
      <c r="AG14" s="196">
        <f>'Tour Dates'!A12</f>
        <v>45859</v>
      </c>
      <c r="AH14" s="156" t="str">
        <f>'Tour Dates'!B12</f>
        <v>Boston</v>
      </c>
      <c r="AI14" s="156" t="str">
        <f>'Tour Dates'!C12</f>
        <v>MA</v>
      </c>
      <c r="AJ14" s="156" t="str">
        <f>'Tour Dates'!D12</f>
        <v>TD Garden</v>
      </c>
      <c r="AK14" s="125"/>
      <c r="AL14" s="125"/>
      <c r="AM14" s="125"/>
      <c r="AN14" s="118"/>
      <c r="AO14" s="178">
        <v>35</v>
      </c>
      <c r="AP14" s="178">
        <f t="shared" si="3"/>
        <v>0</v>
      </c>
    </row>
    <row r="15" spans="1:45" ht="23.45" customHeight="1" x14ac:dyDescent="0.25">
      <c r="A15" s="156" t="str">
        <f>Inventory!B7</f>
        <v>GHOSRX203729BK</v>
      </c>
      <c r="B15" s="156" t="str">
        <f>Inventory!C7</f>
        <v>BLACK T SKELETOUR 2025 ITIN</v>
      </c>
      <c r="C15" s="157">
        <v>0.18</v>
      </c>
      <c r="D15" s="187">
        <v>50</v>
      </c>
      <c r="E15" s="158">
        <f>E12/D15*C15</f>
        <v>3636</v>
      </c>
      <c r="F15" s="158">
        <f>F12/D15*C15</f>
        <v>3726.8999999999996</v>
      </c>
      <c r="G15" s="158">
        <f>G12/D15*C15</f>
        <v>3817.7999999999997</v>
      </c>
      <c r="H15" s="158">
        <f>H12/D15*C15</f>
        <v>3908.7</v>
      </c>
      <c r="I15" s="159">
        <v>4219</v>
      </c>
      <c r="J15" s="160">
        <v>0</v>
      </c>
      <c r="K15" s="161">
        <v>0</v>
      </c>
      <c r="L15" s="177">
        <v>0</v>
      </c>
      <c r="M15" s="194">
        <v>0</v>
      </c>
      <c r="N15" s="162">
        <v>0</v>
      </c>
      <c r="O15" s="163">
        <v>0</v>
      </c>
      <c r="P15" s="164">
        <f>I15+J15+K15+L15+M15+N15+O15-E15</f>
        <v>583</v>
      </c>
      <c r="Q15" s="164">
        <f>I15+J15+K15+L15+M15+N15+O15-F15</f>
        <v>492.10000000000036</v>
      </c>
      <c r="R15" s="164">
        <f>I15+J15+K15+L15+M15+N15+O15-G15</f>
        <v>401.20000000000027</v>
      </c>
      <c r="S15" s="164">
        <f>I15+J15+K15+L15+M15+N15+O15-H15</f>
        <v>310.30000000000018</v>
      </c>
      <c r="T15" s="165" t="s">
        <v>450</v>
      </c>
      <c r="U15" s="442" t="str">
        <f>Inventory!D7</f>
        <v>CULTURE</v>
      </c>
      <c r="V15" s="166"/>
      <c r="W15" s="166"/>
      <c r="X15" s="166"/>
      <c r="Y15" s="166"/>
      <c r="Z15" s="166"/>
      <c r="AA15" s="166"/>
      <c r="AB15" s="167">
        <f>SUM(V15:AA15)</f>
        <v>0</v>
      </c>
      <c r="AC15" s="514"/>
      <c r="AD15" s="190"/>
      <c r="AE15" s="190"/>
      <c r="AF15" s="127"/>
      <c r="AG15" s="196">
        <f>'Tour Dates'!A13</f>
        <v>45860</v>
      </c>
      <c r="AH15" s="156" t="str">
        <f>'Tour Dates'!B13</f>
        <v>New York</v>
      </c>
      <c r="AI15" s="156" t="str">
        <f>'Tour Dates'!C13</f>
        <v>NY</v>
      </c>
      <c r="AJ15" s="156" t="str">
        <f>'Tour Dates'!D13</f>
        <v>Madison Square Garden</v>
      </c>
      <c r="AK15" s="125"/>
      <c r="AL15" s="125"/>
      <c r="AM15" s="125"/>
      <c r="AN15" s="118"/>
      <c r="AO15" s="178">
        <v>35</v>
      </c>
      <c r="AP15" s="178">
        <f t="shared" si="3"/>
        <v>0</v>
      </c>
    </row>
    <row r="16" spans="1:45" ht="23.45" customHeight="1" x14ac:dyDescent="0.25">
      <c r="A16" s="156" t="str">
        <f>Inventory!B8</f>
        <v>GHOSRX203728BK</v>
      </c>
      <c r="B16" s="156" t="str">
        <f>Inventory!C8</f>
        <v>BLACK T SKELETA ALBUM COVER 2025 ITIN</v>
      </c>
      <c r="C16" s="168">
        <v>8.5000000000000006E-2</v>
      </c>
      <c r="D16" s="187">
        <v>50</v>
      </c>
      <c r="E16" s="158">
        <f>E12/D16*C16</f>
        <v>1717.0000000000002</v>
      </c>
      <c r="F16" s="158">
        <f>F12/D16*C16</f>
        <v>1759.9250000000002</v>
      </c>
      <c r="G16" s="158">
        <f>G12/D16*C16</f>
        <v>1802.8500000000001</v>
      </c>
      <c r="H16" s="158">
        <f>H12/D16*C16</f>
        <v>1845.7750000000001</v>
      </c>
      <c r="I16" s="159">
        <v>1832</v>
      </c>
      <c r="J16" s="160">
        <v>0</v>
      </c>
      <c r="K16" s="161">
        <v>0</v>
      </c>
      <c r="L16" s="177">
        <v>0</v>
      </c>
      <c r="M16" s="194">
        <v>0</v>
      </c>
      <c r="N16" s="162">
        <v>0</v>
      </c>
      <c r="O16" s="163">
        <v>0</v>
      </c>
      <c r="P16" s="164">
        <f>I16+J16+K16+L16+M16+N16+O16-E16</f>
        <v>114.99999999999977</v>
      </c>
      <c r="Q16" s="164">
        <f t="shared" ref="Q16:Q59" si="5">I16+J16+K16+L16+M16+N16+O16-F16</f>
        <v>72.074999999999818</v>
      </c>
      <c r="R16" s="164">
        <f t="shared" ref="R16:R59" si="6">I16+J16+K16+L16+M16+N16+O16-G16</f>
        <v>29.149999999999864</v>
      </c>
      <c r="S16" s="164">
        <f t="shared" ref="S16:S59" si="7">I16+J16+K16+L16+M16+N16+O16-H16</f>
        <v>-13.775000000000091</v>
      </c>
      <c r="T16" s="165" t="s">
        <v>450</v>
      </c>
      <c r="U16" s="442" t="str">
        <f>Inventory!D8</f>
        <v>CULTURE</v>
      </c>
      <c r="V16" s="166"/>
      <c r="W16" s="166"/>
      <c r="X16" s="166"/>
      <c r="Y16" s="166"/>
      <c r="Z16" s="166"/>
      <c r="AA16" s="166"/>
      <c r="AB16" s="167">
        <f t="shared" ref="AB16:AB59" si="8">SUM(V16:AA16)</f>
        <v>0</v>
      </c>
      <c r="AC16" s="514"/>
      <c r="AD16" s="190"/>
      <c r="AE16" s="190"/>
      <c r="AF16" s="127"/>
      <c r="AG16" s="196">
        <f>'Tour Dates'!A14</f>
        <v>45862</v>
      </c>
      <c r="AH16" s="156" t="str">
        <f>'Tour Dates'!B14</f>
        <v>Detroit</v>
      </c>
      <c r="AI16" s="156" t="str">
        <f>'Tour Dates'!C14</f>
        <v>MI</v>
      </c>
      <c r="AJ16" s="156" t="str">
        <f>'Tour Dates'!D14</f>
        <v>Little Caesars Arena</v>
      </c>
      <c r="AK16" s="125"/>
      <c r="AL16" s="125"/>
      <c r="AM16" s="125"/>
      <c r="AN16" s="118"/>
      <c r="AO16" s="178">
        <v>35</v>
      </c>
      <c r="AP16" s="178">
        <f t="shared" si="3"/>
        <v>0</v>
      </c>
    </row>
    <row r="17" spans="1:42" ht="23.45" customHeight="1" x14ac:dyDescent="0.25">
      <c r="A17" s="156" t="str">
        <f>Inventory!B9</f>
        <v>GHOSRX203730BK</v>
      </c>
      <c r="B17" s="156" t="str">
        <f>Inventory!C9</f>
        <v>BLACK T WESTERN EMERITUS 2025 ITIN</v>
      </c>
      <c r="C17" s="168">
        <v>0.19500000000000001</v>
      </c>
      <c r="D17" s="187">
        <v>50</v>
      </c>
      <c r="E17" s="158">
        <f>E12/D17*C17</f>
        <v>3939</v>
      </c>
      <c r="F17" s="158">
        <f>F12/D17*C17</f>
        <v>4037.4750000000004</v>
      </c>
      <c r="G17" s="158">
        <f>G12/D17*C17</f>
        <v>4135.95</v>
      </c>
      <c r="H17" s="158">
        <f>H12/D17*C17</f>
        <v>4234.4250000000002</v>
      </c>
      <c r="I17" s="159">
        <v>776</v>
      </c>
      <c r="J17" s="160">
        <v>0</v>
      </c>
      <c r="K17" s="161">
        <v>0</v>
      </c>
      <c r="L17" s="177">
        <v>0</v>
      </c>
      <c r="M17" s="194">
        <v>0</v>
      </c>
      <c r="N17" s="162">
        <v>0</v>
      </c>
      <c r="O17" s="163">
        <v>3600</v>
      </c>
      <c r="P17" s="164">
        <f t="shared" ref="P17:P59" si="9">I17+J17+K17+L17+M17+N17+O17-E17</f>
        <v>437</v>
      </c>
      <c r="Q17" s="164">
        <f t="shared" si="5"/>
        <v>338.52499999999964</v>
      </c>
      <c r="R17" s="164">
        <f t="shared" si="6"/>
        <v>240.05000000000018</v>
      </c>
      <c r="S17" s="164">
        <f t="shared" si="7"/>
        <v>141.57499999999982</v>
      </c>
      <c r="T17" s="165" t="s">
        <v>599</v>
      </c>
      <c r="U17" s="442" t="str">
        <f>Inventory!D9</f>
        <v>CULTURE</v>
      </c>
      <c r="V17" s="166">
        <v>216</v>
      </c>
      <c r="W17" s="166">
        <v>288</v>
      </c>
      <c r="X17" s="166">
        <v>936</v>
      </c>
      <c r="Y17" s="166">
        <v>1224</v>
      </c>
      <c r="Z17" s="166">
        <v>648</v>
      </c>
      <c r="AA17" s="166">
        <v>288</v>
      </c>
      <c r="AB17" s="167">
        <f t="shared" si="8"/>
        <v>3600</v>
      </c>
      <c r="AC17" s="514">
        <v>45881</v>
      </c>
      <c r="AD17" s="190"/>
      <c r="AE17" s="190"/>
      <c r="AF17" s="127"/>
      <c r="AG17" s="196">
        <f>'Tour Dates'!A15</f>
        <v>45863</v>
      </c>
      <c r="AH17" s="156" t="str">
        <f>'Tour Dates'!B15</f>
        <v>Louisville</v>
      </c>
      <c r="AI17" s="156" t="str">
        <f>'Tour Dates'!C15</f>
        <v>KY</v>
      </c>
      <c r="AJ17" s="156" t="str">
        <f>'Tour Dates'!D15</f>
        <v>KFC Yum! Center</v>
      </c>
      <c r="AK17" s="125"/>
      <c r="AL17" s="125"/>
      <c r="AM17" s="125"/>
      <c r="AN17" s="118"/>
      <c r="AO17" s="178">
        <v>35</v>
      </c>
      <c r="AP17" s="178">
        <f t="shared" si="3"/>
        <v>0</v>
      </c>
    </row>
    <row r="18" spans="1:42" ht="23.45" customHeight="1" x14ac:dyDescent="0.25">
      <c r="A18" s="156" t="str">
        <f>Inventory!B10</f>
        <v>GHOSRX103726BK</v>
      </c>
      <c r="B18" s="156" t="str">
        <f>Inventory!C10</f>
        <v>BLACK TANK OPUS EPONYMOUS</v>
      </c>
      <c r="C18" s="157">
        <v>0.02</v>
      </c>
      <c r="D18" s="187">
        <v>50</v>
      </c>
      <c r="E18" s="158">
        <f>E12/D18*C18</f>
        <v>404</v>
      </c>
      <c r="F18" s="158">
        <f>F12/D18*C18</f>
        <v>414.1</v>
      </c>
      <c r="G18" s="158">
        <f>G12/D18*C18</f>
        <v>424.2</v>
      </c>
      <c r="H18" s="158">
        <f>H12/D18*C18</f>
        <v>434.3</v>
      </c>
      <c r="I18" s="159">
        <v>325</v>
      </c>
      <c r="J18" s="160">
        <v>0</v>
      </c>
      <c r="K18" s="161">
        <v>0</v>
      </c>
      <c r="L18" s="177">
        <v>0</v>
      </c>
      <c r="M18" s="194">
        <v>0</v>
      </c>
      <c r="N18" s="162">
        <v>0</v>
      </c>
      <c r="O18" s="163">
        <v>288</v>
      </c>
      <c r="P18" s="164">
        <f t="shared" si="9"/>
        <v>209</v>
      </c>
      <c r="Q18" s="164">
        <f t="shared" si="5"/>
        <v>198.89999999999998</v>
      </c>
      <c r="R18" s="164">
        <f t="shared" si="6"/>
        <v>188.8</v>
      </c>
      <c r="S18" s="164">
        <f t="shared" si="7"/>
        <v>178.7</v>
      </c>
      <c r="T18" s="165" t="s">
        <v>476</v>
      </c>
      <c r="U18" s="442" t="str">
        <f>Inventory!D10</f>
        <v>CULTURE</v>
      </c>
      <c r="V18" s="166">
        <v>72</v>
      </c>
      <c r="W18" s="166">
        <v>72</v>
      </c>
      <c r="X18" s="166">
        <v>72</v>
      </c>
      <c r="Y18" s="166">
        <v>36</v>
      </c>
      <c r="Z18" s="166">
        <v>36</v>
      </c>
      <c r="AA18" s="166">
        <v>0</v>
      </c>
      <c r="AB18" s="167">
        <f t="shared" si="8"/>
        <v>288</v>
      </c>
      <c r="AC18" s="514">
        <v>45881</v>
      </c>
      <c r="AD18" s="190"/>
      <c r="AE18" s="190"/>
      <c r="AF18" s="127"/>
      <c r="AG18" s="196">
        <f>'Tour Dates'!A16</f>
        <v>45864</v>
      </c>
      <c r="AH18" s="156" t="str">
        <f>'Tour Dates'!B16</f>
        <v>Nashville</v>
      </c>
      <c r="AI18" s="156" t="str">
        <f>'Tour Dates'!C16</f>
        <v>TN</v>
      </c>
      <c r="AJ18" s="156" t="str">
        <f>'Tour Dates'!D16</f>
        <v>Bridgestone Arena</v>
      </c>
      <c r="AK18" s="125"/>
      <c r="AL18" s="125"/>
      <c r="AM18" s="125"/>
      <c r="AN18" s="118"/>
      <c r="AO18" s="178">
        <v>35</v>
      </c>
      <c r="AP18" s="178">
        <f t="shared" si="3"/>
        <v>0</v>
      </c>
    </row>
    <row r="19" spans="1:42" ht="23.45" customHeight="1" x14ac:dyDescent="0.25">
      <c r="A19" s="156" t="str">
        <f>Inventory!B11</f>
        <v>GHOSRX203400BK</v>
      </c>
      <c r="B19" s="156" t="str">
        <f>Inventory!C11</f>
        <v>LADIES CROP TOP SHOWGHOULS</v>
      </c>
      <c r="C19" s="157">
        <v>0.01</v>
      </c>
      <c r="D19" s="187">
        <v>50</v>
      </c>
      <c r="E19" s="158">
        <f>E12/D19*C19</f>
        <v>202</v>
      </c>
      <c r="F19" s="158">
        <f>F12/D19*C19</f>
        <v>207.05</v>
      </c>
      <c r="G19" s="158">
        <f>G12/D19*C19</f>
        <v>212.1</v>
      </c>
      <c r="H19" s="158">
        <f>H12/D19*C19</f>
        <v>217.15</v>
      </c>
      <c r="I19" s="159">
        <v>246</v>
      </c>
      <c r="J19" s="160">
        <v>0</v>
      </c>
      <c r="K19" s="161">
        <v>0</v>
      </c>
      <c r="L19" s="177">
        <v>0</v>
      </c>
      <c r="M19" s="194">
        <v>0</v>
      </c>
      <c r="N19" s="162">
        <v>0</v>
      </c>
      <c r="O19" s="163">
        <v>0</v>
      </c>
      <c r="P19" s="164">
        <f t="shared" si="9"/>
        <v>44</v>
      </c>
      <c r="Q19" s="164">
        <f t="shared" si="5"/>
        <v>38.949999999999989</v>
      </c>
      <c r="R19" s="164">
        <f t="shared" si="6"/>
        <v>33.900000000000006</v>
      </c>
      <c r="S19" s="164">
        <f t="shared" si="7"/>
        <v>28.849999999999994</v>
      </c>
      <c r="T19" s="165" t="s">
        <v>526</v>
      </c>
      <c r="U19" s="442" t="s">
        <v>423</v>
      </c>
      <c r="V19" s="166"/>
      <c r="W19" s="166"/>
      <c r="X19" s="166"/>
      <c r="Y19" s="166"/>
      <c r="Z19" s="166"/>
      <c r="AA19" s="166"/>
      <c r="AB19" s="167">
        <f t="shared" si="8"/>
        <v>0</v>
      </c>
      <c r="AC19" s="514"/>
      <c r="AD19" s="190"/>
      <c r="AE19" s="190"/>
      <c r="AF19" s="127"/>
      <c r="AG19" s="196">
        <f>'Tour Dates'!A17</f>
        <v>45866</v>
      </c>
      <c r="AH19" s="156" t="str">
        <f>'Tour Dates'!B17</f>
        <v>Grand Rapids</v>
      </c>
      <c r="AI19" s="156" t="str">
        <f>'Tour Dates'!C17</f>
        <v>MI</v>
      </c>
      <c r="AJ19" s="156" t="str">
        <f>'Tour Dates'!D17</f>
        <v>Van Andel Arena</v>
      </c>
      <c r="AK19" s="125"/>
      <c r="AL19" s="125"/>
      <c r="AM19" s="125"/>
      <c r="AN19" s="118"/>
      <c r="AO19" s="178">
        <v>35</v>
      </c>
      <c r="AP19" s="178">
        <f t="shared" si="3"/>
        <v>0</v>
      </c>
    </row>
    <row r="20" spans="1:42" ht="23.45" customHeight="1" x14ac:dyDescent="0.25">
      <c r="A20" s="156" t="str">
        <f>Inventory!B12</f>
        <v>GHOSRX203727PK</v>
      </c>
      <c r="B20" s="156" t="str">
        <f>Inventory!C12</f>
        <v>LADIES PINK RAGLAN GARGOYLE</v>
      </c>
      <c r="C20" s="157">
        <v>0.02</v>
      </c>
      <c r="D20" s="187">
        <v>50</v>
      </c>
      <c r="E20" s="158">
        <f>E12/D20*C20</f>
        <v>404</v>
      </c>
      <c r="F20" s="158">
        <f>F12/D20*C20</f>
        <v>414.1</v>
      </c>
      <c r="G20" s="158">
        <f>G12/D20*C20</f>
        <v>424.2</v>
      </c>
      <c r="H20" s="158">
        <f>H12/D20*C20</f>
        <v>434.3</v>
      </c>
      <c r="I20" s="159">
        <v>766</v>
      </c>
      <c r="J20" s="160">
        <v>0</v>
      </c>
      <c r="K20" s="161">
        <v>0</v>
      </c>
      <c r="L20" s="177">
        <v>0</v>
      </c>
      <c r="M20" s="194">
        <v>0</v>
      </c>
      <c r="N20" s="162">
        <v>0</v>
      </c>
      <c r="O20" s="163">
        <v>0</v>
      </c>
      <c r="P20" s="164">
        <f t="shared" si="9"/>
        <v>362</v>
      </c>
      <c r="Q20" s="164">
        <f t="shared" si="5"/>
        <v>351.9</v>
      </c>
      <c r="R20" s="164">
        <f t="shared" si="6"/>
        <v>341.8</v>
      </c>
      <c r="S20" s="164">
        <f t="shared" si="7"/>
        <v>331.7</v>
      </c>
      <c r="T20" s="165" t="s">
        <v>527</v>
      </c>
      <c r="U20" s="442" t="str">
        <f>Inventory!D12</f>
        <v>CULTURE</v>
      </c>
      <c r="V20" s="166"/>
      <c r="W20" s="166"/>
      <c r="X20" s="166"/>
      <c r="Y20" s="166"/>
      <c r="Z20" s="166"/>
      <c r="AA20" s="166"/>
      <c r="AB20" s="167">
        <f t="shared" si="8"/>
        <v>0</v>
      </c>
      <c r="AC20" s="514"/>
      <c r="AD20" s="190"/>
      <c r="AE20" s="190"/>
      <c r="AF20" s="127"/>
      <c r="AG20" s="196">
        <f>'Tour Dates'!A18</f>
        <v>45867</v>
      </c>
      <c r="AH20" s="156" t="str">
        <f>'Tour Dates'!B18</f>
        <v>Milwaukee</v>
      </c>
      <c r="AI20" s="156" t="str">
        <f>'Tour Dates'!C18</f>
        <v>WI</v>
      </c>
      <c r="AJ20" s="156" t="str">
        <f>'Tour Dates'!D18</f>
        <v>Fiserv Forum</v>
      </c>
      <c r="AK20" s="125"/>
      <c r="AL20" s="125"/>
      <c r="AM20" s="125"/>
      <c r="AN20" s="118"/>
      <c r="AO20" s="178">
        <v>35</v>
      </c>
      <c r="AP20" s="178">
        <f t="shared" si="3"/>
        <v>0</v>
      </c>
    </row>
    <row r="21" spans="1:42" ht="20.25" customHeight="1" x14ac:dyDescent="0.25">
      <c r="A21" s="156">
        <f>Inventory!B13</f>
        <v>0</v>
      </c>
      <c r="B21" s="156">
        <f>Inventory!C13</f>
        <v>0</v>
      </c>
      <c r="C21" s="157">
        <v>0</v>
      </c>
      <c r="D21" s="187">
        <v>1</v>
      </c>
      <c r="E21" s="158">
        <f>E12/D21*C21</f>
        <v>0</v>
      </c>
      <c r="F21" s="158">
        <f>F12/D21*C21</f>
        <v>0</v>
      </c>
      <c r="G21" s="158">
        <f>G12/D21*C21</f>
        <v>0</v>
      </c>
      <c r="H21" s="158">
        <f>H12/D21*C21</f>
        <v>0</v>
      </c>
      <c r="I21" s="159">
        <v>0</v>
      </c>
      <c r="J21" s="160">
        <v>0</v>
      </c>
      <c r="K21" s="161">
        <v>0</v>
      </c>
      <c r="L21" s="177">
        <v>0</v>
      </c>
      <c r="M21" s="194">
        <v>0</v>
      </c>
      <c r="N21" s="162">
        <v>0</v>
      </c>
      <c r="O21" s="163">
        <v>0</v>
      </c>
      <c r="P21" s="164">
        <f t="shared" si="9"/>
        <v>0</v>
      </c>
      <c r="Q21" s="164">
        <f t="shared" si="5"/>
        <v>0</v>
      </c>
      <c r="R21" s="164">
        <f t="shared" si="6"/>
        <v>0</v>
      </c>
      <c r="S21" s="164">
        <f t="shared" si="7"/>
        <v>0</v>
      </c>
      <c r="T21" s="165"/>
      <c r="U21" s="442">
        <f>Inventory!D13</f>
        <v>0</v>
      </c>
      <c r="V21" s="166"/>
      <c r="W21" s="166"/>
      <c r="X21" s="166"/>
      <c r="Y21" s="166"/>
      <c r="Z21" s="166"/>
      <c r="AA21" s="166"/>
      <c r="AB21" s="167">
        <f t="shared" si="8"/>
        <v>0</v>
      </c>
      <c r="AC21" s="166"/>
      <c r="AD21" s="190"/>
      <c r="AE21" s="190"/>
      <c r="AF21" s="127"/>
      <c r="AG21" s="196">
        <f>'Tour Dates'!A19</f>
        <v>45868</v>
      </c>
      <c r="AH21" s="156" t="str">
        <f>'Tour Dates'!B19</f>
        <v>St. Louis</v>
      </c>
      <c r="AI21" s="156" t="str">
        <f>'Tour Dates'!C19</f>
        <v>MO</v>
      </c>
      <c r="AJ21" s="156" t="str">
        <f>'Tour Dates'!D19</f>
        <v>Enterprise Center</v>
      </c>
      <c r="AK21" s="125"/>
      <c r="AL21" s="125"/>
      <c r="AM21" s="125"/>
      <c r="AN21" s="118"/>
      <c r="AO21" s="178">
        <v>35</v>
      </c>
      <c r="AP21" s="178">
        <f t="shared" si="3"/>
        <v>0</v>
      </c>
    </row>
    <row r="22" spans="1:42" ht="20.25" customHeight="1" x14ac:dyDescent="0.25">
      <c r="A22" s="156" t="str">
        <f>Inventory!B14</f>
        <v>GHOSNS903311BK</v>
      </c>
      <c r="B22" s="156" t="str">
        <f>Inventory!C14</f>
        <v>BATWING HOODY</v>
      </c>
      <c r="C22" s="157">
        <v>0.11</v>
      </c>
      <c r="D22" s="187">
        <v>125</v>
      </c>
      <c r="E22" s="158">
        <f>E12/D22*C22</f>
        <v>888.8</v>
      </c>
      <c r="F22" s="158">
        <f>F12/D22*C22</f>
        <v>911.02</v>
      </c>
      <c r="G22" s="158">
        <f>G12/D22*C22</f>
        <v>933.24</v>
      </c>
      <c r="H22" s="158">
        <f>H12/D22*C22</f>
        <v>955.46</v>
      </c>
      <c r="I22" s="159">
        <v>358</v>
      </c>
      <c r="J22" s="160">
        <v>0</v>
      </c>
      <c r="K22" s="161">
        <v>1429</v>
      </c>
      <c r="L22" s="177">
        <v>0</v>
      </c>
      <c r="M22" s="553">
        <v>0</v>
      </c>
      <c r="N22" s="162">
        <v>0</v>
      </c>
      <c r="O22" s="163">
        <v>0</v>
      </c>
      <c r="P22" s="164">
        <f t="shared" si="9"/>
        <v>898.2</v>
      </c>
      <c r="Q22" s="164">
        <f t="shared" si="5"/>
        <v>875.98</v>
      </c>
      <c r="R22" s="164">
        <f t="shared" si="6"/>
        <v>853.76</v>
      </c>
      <c r="S22" s="164">
        <f t="shared" si="7"/>
        <v>831.54</v>
      </c>
      <c r="T22" s="165" t="s">
        <v>378</v>
      </c>
      <c r="U22" s="442" t="str">
        <f>Inventory!D14</f>
        <v>FARSTAR</v>
      </c>
      <c r="V22" s="166"/>
      <c r="W22" s="166"/>
      <c r="X22" s="166"/>
      <c r="Y22" s="166"/>
      <c r="Z22" s="166"/>
      <c r="AA22" s="166"/>
      <c r="AB22" s="167">
        <f t="shared" si="8"/>
        <v>0</v>
      </c>
      <c r="AC22" s="514"/>
      <c r="AD22" s="190"/>
      <c r="AE22" s="190"/>
      <c r="AF22" s="127"/>
      <c r="AG22" s="196">
        <f>'Tour Dates'!A20</f>
        <v>45870</v>
      </c>
      <c r="AH22" s="156" t="str">
        <f>'Tour Dates'!B20</f>
        <v>Rosemont</v>
      </c>
      <c r="AI22" s="156" t="str">
        <f>'Tour Dates'!C20</f>
        <v>IL</v>
      </c>
      <c r="AJ22" s="156" t="str">
        <f>'Tour Dates'!D20</f>
        <v>Allstate Arena</v>
      </c>
      <c r="AK22" s="125"/>
      <c r="AL22" s="125"/>
      <c r="AM22" s="125"/>
      <c r="AN22" s="118"/>
      <c r="AO22" s="178">
        <v>35</v>
      </c>
      <c r="AP22" s="178">
        <f t="shared" si="3"/>
        <v>0</v>
      </c>
    </row>
    <row r="23" spans="1:42" ht="20.25" customHeight="1" x14ac:dyDescent="0.25">
      <c r="A23" s="156" t="str">
        <f>Inventory!B15</f>
        <v>GHOSRX203401BK</v>
      </c>
      <c r="B23" s="156" t="str">
        <f>Inventory!C15</f>
        <v>PULLOVER HOODY SKELETON</v>
      </c>
      <c r="C23" s="168">
        <v>0.05</v>
      </c>
      <c r="D23" s="187">
        <v>80</v>
      </c>
      <c r="E23" s="158">
        <f>E12/D23*C23</f>
        <v>631.25</v>
      </c>
      <c r="F23" s="158">
        <f>F12/D23*C23</f>
        <v>647.03125</v>
      </c>
      <c r="G23" s="158">
        <f>G12/D23*C23</f>
        <v>662.8125</v>
      </c>
      <c r="H23" s="158">
        <f>H12/D23*C23</f>
        <v>678.59375</v>
      </c>
      <c r="I23" s="159">
        <v>683</v>
      </c>
      <c r="J23" s="160">
        <v>0</v>
      </c>
      <c r="K23" s="161">
        <v>0</v>
      </c>
      <c r="L23" s="177">
        <v>0</v>
      </c>
      <c r="M23" s="194">
        <v>0</v>
      </c>
      <c r="N23" s="162">
        <v>0</v>
      </c>
      <c r="O23" s="163">
        <v>0</v>
      </c>
      <c r="P23" s="164">
        <f t="shared" si="9"/>
        <v>51.75</v>
      </c>
      <c r="Q23" s="164">
        <f t="shared" si="5"/>
        <v>35.96875</v>
      </c>
      <c r="R23" s="164">
        <f t="shared" si="6"/>
        <v>20.1875</v>
      </c>
      <c r="S23" s="164">
        <f t="shared" si="7"/>
        <v>4.40625</v>
      </c>
      <c r="T23" s="165" t="s">
        <v>458</v>
      </c>
      <c r="U23" s="442" t="str">
        <f>Inventory!D15</f>
        <v>CULTURE</v>
      </c>
      <c r="V23" s="166"/>
      <c r="W23" s="166"/>
      <c r="X23" s="166"/>
      <c r="Y23" s="166"/>
      <c r="Z23" s="166"/>
      <c r="AA23" s="166"/>
      <c r="AB23" s="167">
        <f t="shared" si="8"/>
        <v>0</v>
      </c>
      <c r="AC23" s="514"/>
      <c r="AD23" s="190"/>
      <c r="AE23" s="190"/>
      <c r="AF23" s="127"/>
      <c r="AG23" s="196">
        <f>'Tour Dates'!A21</f>
        <v>45871</v>
      </c>
      <c r="AH23" s="156" t="str">
        <f>'Tour Dates'!B21</f>
        <v>Saint Paul</v>
      </c>
      <c r="AI23" s="156" t="str">
        <f>'Tour Dates'!C21</f>
        <v>MN</v>
      </c>
      <c r="AJ23" s="156" t="str">
        <f>'Tour Dates'!D21</f>
        <v>Xcel Energy Center</v>
      </c>
      <c r="AK23" s="125"/>
      <c r="AL23" s="125"/>
      <c r="AM23" s="125"/>
      <c r="AN23" s="118"/>
      <c r="AO23" s="178">
        <v>35</v>
      </c>
      <c r="AP23" s="178">
        <f t="shared" si="3"/>
        <v>0</v>
      </c>
    </row>
    <row r="24" spans="1:42" ht="20.25" customHeight="1" x14ac:dyDescent="0.25">
      <c r="A24" s="156" t="str">
        <f>Inventory!B16</f>
        <v>GHOSRX203275BK</v>
      </c>
      <c r="B24" s="156" t="str">
        <f>Inventory!C16</f>
        <v>SHORTS BLACK/ WHT PAPA V COSTUME CLAWS</v>
      </c>
      <c r="C24" s="168">
        <v>0.05</v>
      </c>
      <c r="D24" s="187">
        <v>45</v>
      </c>
      <c r="E24" s="158">
        <f>E12/D24*C24</f>
        <v>1122.2222222222224</v>
      </c>
      <c r="F24" s="158">
        <f>F12/D24*C24</f>
        <v>1150.2777777777778</v>
      </c>
      <c r="G24" s="158">
        <f>G12/D24*C24</f>
        <v>1178.3333333333335</v>
      </c>
      <c r="H24" s="158">
        <f>H12/D24*C24</f>
        <v>1206.3888888888889</v>
      </c>
      <c r="I24" s="159">
        <v>1892</v>
      </c>
      <c r="J24" s="160">
        <v>0</v>
      </c>
      <c r="K24" s="161">
        <v>0</v>
      </c>
      <c r="L24" s="177">
        <v>0</v>
      </c>
      <c r="M24" s="194">
        <v>0</v>
      </c>
      <c r="N24" s="162">
        <v>0</v>
      </c>
      <c r="O24" s="163">
        <v>0</v>
      </c>
      <c r="P24" s="164">
        <f t="shared" si="9"/>
        <v>769.7777777777776</v>
      </c>
      <c r="Q24" s="164">
        <f t="shared" si="5"/>
        <v>741.72222222222217</v>
      </c>
      <c r="R24" s="164">
        <f t="shared" si="6"/>
        <v>713.66666666666652</v>
      </c>
      <c r="S24" s="164">
        <f t="shared" si="7"/>
        <v>685.61111111111109</v>
      </c>
      <c r="T24" s="165" t="s">
        <v>374</v>
      </c>
      <c r="U24" s="442" t="s">
        <v>374</v>
      </c>
      <c r="V24" s="166"/>
      <c r="W24" s="166"/>
      <c r="X24" s="166"/>
      <c r="Y24" s="166"/>
      <c r="Z24" s="166"/>
      <c r="AA24" s="166"/>
      <c r="AB24" s="167">
        <f t="shared" si="8"/>
        <v>0</v>
      </c>
      <c r="AC24" s="514"/>
      <c r="AD24" s="190"/>
      <c r="AE24" s="190"/>
      <c r="AF24" s="127"/>
      <c r="AG24" s="196">
        <f>'Tour Dates'!A22</f>
        <v>45872</v>
      </c>
      <c r="AH24" s="156" t="str">
        <f>'Tour Dates'!B22</f>
        <v>Omaha</v>
      </c>
      <c r="AI24" s="156" t="str">
        <f>'Tour Dates'!C22</f>
        <v>NE</v>
      </c>
      <c r="AJ24" s="156" t="str">
        <f>'Tour Dates'!D22</f>
        <v>CHI Health Center</v>
      </c>
      <c r="AK24" s="125"/>
      <c r="AL24" s="125"/>
      <c r="AM24" s="125"/>
      <c r="AN24" s="118"/>
      <c r="AO24" s="178">
        <v>35</v>
      </c>
      <c r="AP24" s="178">
        <f t="shared" si="3"/>
        <v>0</v>
      </c>
    </row>
    <row r="25" spans="1:42" ht="20.25" customHeight="1" x14ac:dyDescent="0.25">
      <c r="A25" s="156" t="str">
        <f>Inventory!B17</f>
        <v>GHOSRX103510OT</v>
      </c>
      <c r="B25" s="156" t="str">
        <f>Inventory!C17</f>
        <v>TIE DYE T TOP HAT</v>
      </c>
      <c r="C25" s="168">
        <v>0</v>
      </c>
      <c r="D25" s="187">
        <v>60</v>
      </c>
      <c r="E25" s="158">
        <f>E12/D25*C25</f>
        <v>0</v>
      </c>
      <c r="F25" s="158">
        <f>F12/D25*C25</f>
        <v>0</v>
      </c>
      <c r="G25" s="158">
        <f>G12/D25*C25</f>
        <v>0</v>
      </c>
      <c r="H25" s="158">
        <f>H12/D25*C25</f>
        <v>0</v>
      </c>
      <c r="I25" s="159">
        <v>0</v>
      </c>
      <c r="J25" s="160">
        <v>0</v>
      </c>
      <c r="K25" s="161">
        <v>0</v>
      </c>
      <c r="L25" s="177">
        <v>0</v>
      </c>
      <c r="M25" s="194">
        <v>0</v>
      </c>
      <c r="N25" s="162">
        <v>0</v>
      </c>
      <c r="O25" s="163">
        <v>0</v>
      </c>
      <c r="P25" s="164">
        <f t="shared" si="9"/>
        <v>0</v>
      </c>
      <c r="Q25" s="164">
        <f t="shared" si="5"/>
        <v>0</v>
      </c>
      <c r="R25" s="164">
        <f t="shared" si="6"/>
        <v>0</v>
      </c>
      <c r="S25" s="164">
        <f t="shared" si="7"/>
        <v>0</v>
      </c>
      <c r="T25" s="165"/>
      <c r="U25" s="442" t="str">
        <f>Inventory!D17</f>
        <v>GMSUK</v>
      </c>
      <c r="V25" s="166"/>
      <c r="W25" s="166"/>
      <c r="X25" s="166"/>
      <c r="Y25" s="166"/>
      <c r="Z25" s="166"/>
      <c r="AA25" s="166"/>
      <c r="AB25" s="167">
        <f t="shared" si="8"/>
        <v>0</v>
      </c>
      <c r="AC25" s="166"/>
      <c r="AD25" s="190"/>
      <c r="AE25" s="190"/>
      <c r="AF25" s="127"/>
      <c r="AG25" s="196">
        <f>'Tour Dates'!A23</f>
        <v>45874</v>
      </c>
      <c r="AH25" s="156" t="str">
        <f>'Tour Dates'!B23</f>
        <v>Kansas City</v>
      </c>
      <c r="AI25" s="156" t="str">
        <f>'Tour Dates'!C23</f>
        <v>MO</v>
      </c>
      <c r="AJ25" s="156" t="str">
        <f>'Tour Dates'!D23</f>
        <v>T-Mobile Center</v>
      </c>
      <c r="AK25" s="125"/>
      <c r="AL25" s="125"/>
      <c r="AM25" s="125"/>
      <c r="AN25" s="118"/>
      <c r="AO25" s="178">
        <v>35</v>
      </c>
      <c r="AP25" s="178">
        <f t="shared" si="3"/>
        <v>0</v>
      </c>
    </row>
    <row r="26" spans="1:42" ht="20.25" customHeight="1" x14ac:dyDescent="0.25">
      <c r="A26" s="156" t="str">
        <f>Inventory!B18</f>
        <v>GHOSRX103437OT</v>
      </c>
      <c r="B26" s="156" t="str">
        <f>Inventory!C18</f>
        <v>CRYSTAL WASHED T AT THE GATES</v>
      </c>
      <c r="C26" s="168">
        <v>0.06</v>
      </c>
      <c r="D26" s="187">
        <v>60</v>
      </c>
      <c r="E26" s="158">
        <f>E12/D26*C26</f>
        <v>1009.9999999999999</v>
      </c>
      <c r="F26" s="158">
        <f>F12/D26*C26</f>
        <v>1035.25</v>
      </c>
      <c r="G26" s="158">
        <f>G12/D26*C26</f>
        <v>1060.5</v>
      </c>
      <c r="H26" s="158">
        <f>H12/D26*C26</f>
        <v>1085.75</v>
      </c>
      <c r="I26" s="159">
        <v>1106</v>
      </c>
      <c r="J26" s="160">
        <v>0</v>
      </c>
      <c r="K26" s="161">
        <v>0</v>
      </c>
      <c r="L26" s="177">
        <v>0</v>
      </c>
      <c r="M26" s="194">
        <v>0</v>
      </c>
      <c r="N26" s="162">
        <v>0</v>
      </c>
      <c r="O26" s="163">
        <v>0</v>
      </c>
      <c r="P26" s="164">
        <f t="shared" si="9"/>
        <v>96.000000000000114</v>
      </c>
      <c r="Q26" s="164">
        <f t="shared" si="5"/>
        <v>70.75</v>
      </c>
      <c r="R26" s="164">
        <f t="shared" si="6"/>
        <v>45.5</v>
      </c>
      <c r="S26" s="164">
        <f t="shared" si="7"/>
        <v>20.25</v>
      </c>
      <c r="T26" s="165" t="s">
        <v>448</v>
      </c>
      <c r="U26" s="442" t="str">
        <f>Inventory!D18</f>
        <v>CULTURE DAYTONA</v>
      </c>
      <c r="V26" s="166"/>
      <c r="W26" s="166"/>
      <c r="X26" s="166"/>
      <c r="Y26" s="166"/>
      <c r="Z26" s="166"/>
      <c r="AA26" s="166"/>
      <c r="AB26" s="167">
        <f t="shared" si="8"/>
        <v>0</v>
      </c>
      <c r="AC26" s="514"/>
      <c r="AD26" s="190"/>
      <c r="AE26" s="190"/>
      <c r="AF26" s="127"/>
      <c r="AG26" s="196">
        <f>'Tour Dates'!A24</f>
        <v>45876</v>
      </c>
      <c r="AH26" s="156" t="str">
        <f>'Tour Dates'!B24</f>
        <v>Denver</v>
      </c>
      <c r="AI26" s="156" t="str">
        <f>'Tour Dates'!C24</f>
        <v>CO</v>
      </c>
      <c r="AJ26" s="156" t="str">
        <f>'Tour Dates'!D24</f>
        <v>Ball Arena</v>
      </c>
      <c r="AK26" s="125"/>
      <c r="AL26" s="125"/>
      <c r="AM26" s="125"/>
      <c r="AN26" s="118"/>
      <c r="AO26" s="178">
        <v>39</v>
      </c>
      <c r="AP26" s="178">
        <f t="shared" si="3"/>
        <v>0</v>
      </c>
    </row>
    <row r="27" spans="1:42" ht="20.25" customHeight="1" x14ac:dyDescent="0.25">
      <c r="A27" s="156" t="str">
        <f>Inventory!B19</f>
        <v>GHOSRX203738BL</v>
      </c>
      <c r="B27" s="156" t="str">
        <f>Inventory!C19</f>
        <v>OILWASHED NAVY BLUE T COME TOGETHER</v>
      </c>
      <c r="C27" s="168">
        <v>0.02</v>
      </c>
      <c r="D27" s="187">
        <v>60</v>
      </c>
      <c r="E27" s="158">
        <f>E12/D27*C27</f>
        <v>336.66666666666663</v>
      </c>
      <c r="F27" s="158">
        <f>F12/D27*C27</f>
        <v>345.08333333333337</v>
      </c>
      <c r="G27" s="158">
        <f>G12/D27*C27</f>
        <v>353.5</v>
      </c>
      <c r="H27" s="158">
        <f>H12/D27*C27</f>
        <v>361.91666666666663</v>
      </c>
      <c r="I27" s="159">
        <v>666</v>
      </c>
      <c r="J27" s="160">
        <v>0</v>
      </c>
      <c r="K27" s="161">
        <v>0</v>
      </c>
      <c r="L27" s="177">
        <v>0</v>
      </c>
      <c r="M27" s="194">
        <v>0</v>
      </c>
      <c r="N27" s="162">
        <v>0</v>
      </c>
      <c r="O27" s="163">
        <v>0</v>
      </c>
      <c r="P27" s="164">
        <f t="shared" si="9"/>
        <v>329.33333333333337</v>
      </c>
      <c r="Q27" s="164">
        <f t="shared" si="5"/>
        <v>320.91666666666663</v>
      </c>
      <c r="R27" s="164">
        <f t="shared" si="6"/>
        <v>312.5</v>
      </c>
      <c r="S27" s="164">
        <f t="shared" si="7"/>
        <v>304.08333333333337</v>
      </c>
      <c r="T27" s="165" t="s">
        <v>486</v>
      </c>
      <c r="U27" s="442" t="str">
        <f>Inventory!D19</f>
        <v>CULTURE DAYTONA</v>
      </c>
      <c r="V27" s="166"/>
      <c r="W27" s="166"/>
      <c r="X27" s="166"/>
      <c r="Y27" s="166"/>
      <c r="Z27" s="166"/>
      <c r="AA27" s="166"/>
      <c r="AB27" s="167">
        <f t="shared" si="8"/>
        <v>0</v>
      </c>
      <c r="AC27" s="514"/>
      <c r="AD27" s="190"/>
      <c r="AE27" s="190"/>
      <c r="AF27" s="127"/>
      <c r="AG27" s="196">
        <f>'Tour Dates'!A25</f>
        <v>45878</v>
      </c>
      <c r="AH27" s="156" t="str">
        <f>'Tour Dates'!B25</f>
        <v>Las Vegas</v>
      </c>
      <c r="AI27" s="156" t="str">
        <f>'Tour Dates'!C25</f>
        <v>NV</v>
      </c>
      <c r="AJ27" s="156" t="str">
        <f>'Tour Dates'!D25</f>
        <v>MGM Grand Garden Arena</v>
      </c>
      <c r="AK27" s="125"/>
      <c r="AL27" s="125"/>
      <c r="AM27" s="125"/>
      <c r="AN27" s="118"/>
      <c r="AO27" s="178">
        <v>39</v>
      </c>
      <c r="AP27" s="178">
        <f t="shared" si="3"/>
        <v>0</v>
      </c>
    </row>
    <row r="28" spans="1:42" ht="20.25" customHeight="1" x14ac:dyDescent="0.25">
      <c r="A28" s="156" t="str">
        <f>Inventory!B20</f>
        <v>GHOSRX203570RD</v>
      </c>
      <c r="B28" s="156" t="str">
        <f>Inventory!C20</f>
        <v>SHORTS RED/WHITE LOGO</v>
      </c>
      <c r="C28" s="168">
        <v>0</v>
      </c>
      <c r="D28" s="187">
        <v>45</v>
      </c>
      <c r="E28" s="158">
        <f>E12/D28*C28</f>
        <v>0</v>
      </c>
      <c r="F28" s="158">
        <f>F12/D28*C28</f>
        <v>0</v>
      </c>
      <c r="G28" s="158">
        <f>G12/D28*C28</f>
        <v>0</v>
      </c>
      <c r="H28" s="158">
        <f>H12/D28*C28</f>
        <v>0</v>
      </c>
      <c r="I28" s="159">
        <v>0</v>
      </c>
      <c r="J28" s="160">
        <v>0</v>
      </c>
      <c r="K28" s="161">
        <v>0</v>
      </c>
      <c r="L28" s="177">
        <v>0</v>
      </c>
      <c r="M28" s="194">
        <v>0</v>
      </c>
      <c r="N28" s="162">
        <v>0</v>
      </c>
      <c r="O28" s="163">
        <v>0</v>
      </c>
      <c r="P28" s="164">
        <f t="shared" si="9"/>
        <v>0</v>
      </c>
      <c r="Q28" s="164">
        <f t="shared" si="5"/>
        <v>0</v>
      </c>
      <c r="R28" s="164">
        <f t="shared" si="6"/>
        <v>0</v>
      </c>
      <c r="S28" s="164">
        <f t="shared" si="7"/>
        <v>0</v>
      </c>
      <c r="T28" s="165" t="s">
        <v>489</v>
      </c>
      <c r="U28" s="442" t="str">
        <f>Inventory!D20</f>
        <v>CULTURE</v>
      </c>
      <c r="V28" s="166"/>
      <c r="W28" s="166"/>
      <c r="X28" s="166"/>
      <c r="Y28" s="166"/>
      <c r="Z28" s="166"/>
      <c r="AA28" s="166"/>
      <c r="AB28" s="167">
        <f t="shared" si="8"/>
        <v>0</v>
      </c>
      <c r="AC28" s="514"/>
      <c r="AD28" s="190"/>
      <c r="AE28" s="190"/>
      <c r="AF28" s="127"/>
      <c r="AG28" s="196" t="str">
        <f>'Tour Dates'!A26</f>
        <v>8/10/2025</v>
      </c>
      <c r="AH28" s="156" t="str">
        <f>'Tour Dates'!B26</f>
        <v>San Diego</v>
      </c>
      <c r="AI28" s="156" t="str">
        <f>'Tour Dates'!C26</f>
        <v>CA</v>
      </c>
      <c r="AJ28" s="156" t="str">
        <f>'Tour Dates'!D26</f>
        <v>Viejas Arena</v>
      </c>
      <c r="AK28" s="125"/>
      <c r="AL28" s="125"/>
      <c r="AM28" s="125"/>
      <c r="AN28" s="126"/>
      <c r="AO28" s="178">
        <v>39</v>
      </c>
      <c r="AP28" s="178">
        <f t="shared" si="3"/>
        <v>0</v>
      </c>
    </row>
    <row r="29" spans="1:42" ht="20.25" customHeight="1" x14ac:dyDescent="0.25">
      <c r="A29" s="156" t="str">
        <f>Inventory!B21</f>
        <v>GHOSRX203800BK</v>
      </c>
      <c r="B29" s="156" t="str">
        <f>Inventory!C21</f>
        <v>EVENT T TAMPA</v>
      </c>
      <c r="C29" s="168">
        <v>0</v>
      </c>
      <c r="D29" s="187">
        <v>50</v>
      </c>
      <c r="E29" s="158">
        <f>E12/D29*C29</f>
        <v>0</v>
      </c>
      <c r="F29" s="158">
        <f>F12/D29*C29</f>
        <v>0</v>
      </c>
      <c r="G29" s="158">
        <f>G12/D29*C29</f>
        <v>0</v>
      </c>
      <c r="H29" s="158">
        <f>H12/D29*C29</f>
        <v>0</v>
      </c>
      <c r="I29" s="159">
        <v>0</v>
      </c>
      <c r="J29" s="160">
        <v>0</v>
      </c>
      <c r="K29" s="161">
        <v>0</v>
      </c>
      <c r="L29" s="177">
        <v>0</v>
      </c>
      <c r="M29" s="194">
        <v>0</v>
      </c>
      <c r="N29" s="162">
        <v>0</v>
      </c>
      <c r="O29" s="163">
        <v>0</v>
      </c>
      <c r="P29" s="164">
        <f t="shared" si="9"/>
        <v>0</v>
      </c>
      <c r="Q29" s="164">
        <f t="shared" si="5"/>
        <v>0</v>
      </c>
      <c r="R29" s="164">
        <f t="shared" si="6"/>
        <v>0</v>
      </c>
      <c r="S29" s="164">
        <f t="shared" si="7"/>
        <v>0</v>
      </c>
      <c r="T29" s="165" t="s">
        <v>523</v>
      </c>
      <c r="U29" s="442" t="str">
        <f>Inventory!D21</f>
        <v>CULTURE DAYTONA</v>
      </c>
      <c r="V29" s="166"/>
      <c r="W29" s="166"/>
      <c r="X29" s="166"/>
      <c r="Y29" s="166"/>
      <c r="Z29" s="166"/>
      <c r="AA29" s="166"/>
      <c r="AB29" s="167">
        <f t="shared" si="8"/>
        <v>0</v>
      </c>
      <c r="AC29" s="514"/>
      <c r="AD29" s="190"/>
      <c r="AE29" s="190"/>
      <c r="AF29" s="127"/>
      <c r="AG29" s="196" t="str">
        <f>'Tour Dates'!A27</f>
        <v>8/11/2025</v>
      </c>
      <c r="AH29" s="156" t="str">
        <f>'Tour Dates'!B27</f>
        <v>Phoenix</v>
      </c>
      <c r="AI29" s="156" t="str">
        <f>'Tour Dates'!C27</f>
        <v>AZ</v>
      </c>
      <c r="AJ29" s="156" t="str">
        <f>'Tour Dates'!D27</f>
        <v>Footprint Center</v>
      </c>
      <c r="AK29" s="125"/>
      <c r="AL29" s="125"/>
      <c r="AM29" s="125"/>
      <c r="AN29" s="126"/>
      <c r="AO29" s="178">
        <v>39</v>
      </c>
      <c r="AP29" s="178">
        <f t="shared" si="3"/>
        <v>0</v>
      </c>
    </row>
    <row r="30" spans="1:42" ht="20.25" customHeight="1" x14ac:dyDescent="0.25">
      <c r="A30" s="156" t="str">
        <f>Inventory!B22</f>
        <v>GHOSRX203799BK</v>
      </c>
      <c r="B30" s="156" t="str">
        <f>Inventory!C22</f>
        <v>EVENT T PHILLY</v>
      </c>
      <c r="C30" s="168">
        <v>0</v>
      </c>
      <c r="D30" s="187">
        <v>50</v>
      </c>
      <c r="E30" s="158">
        <f>E12/D30*C30</f>
        <v>0</v>
      </c>
      <c r="F30" s="158">
        <f>F12/D30*C30</f>
        <v>0</v>
      </c>
      <c r="G30" s="158">
        <f>G12/D30*C30</f>
        <v>0</v>
      </c>
      <c r="H30" s="158">
        <f>H12/D30*C30</f>
        <v>0</v>
      </c>
      <c r="I30" s="159">
        <v>0</v>
      </c>
      <c r="J30" s="160">
        <v>0</v>
      </c>
      <c r="K30" s="161">
        <v>0</v>
      </c>
      <c r="L30" s="177">
        <v>0</v>
      </c>
      <c r="M30" s="194">
        <v>0</v>
      </c>
      <c r="N30" s="162">
        <v>0</v>
      </c>
      <c r="O30" s="163">
        <v>0</v>
      </c>
      <c r="P30" s="164">
        <f t="shared" si="9"/>
        <v>0</v>
      </c>
      <c r="Q30" s="164">
        <f t="shared" si="5"/>
        <v>0</v>
      </c>
      <c r="R30" s="164">
        <f t="shared" si="6"/>
        <v>0</v>
      </c>
      <c r="S30" s="164">
        <f t="shared" si="7"/>
        <v>0</v>
      </c>
      <c r="T30" s="165"/>
      <c r="U30" s="442" t="str">
        <f>Inventory!D22</f>
        <v>CULTURE</v>
      </c>
      <c r="V30" s="166"/>
      <c r="W30" s="166"/>
      <c r="X30" s="166"/>
      <c r="Y30" s="166"/>
      <c r="Z30" s="166"/>
      <c r="AA30" s="166"/>
      <c r="AB30" s="167">
        <f t="shared" si="8"/>
        <v>0</v>
      </c>
      <c r="AC30" s="166"/>
      <c r="AD30" s="190"/>
      <c r="AE30" s="190"/>
      <c r="AF30" s="127"/>
      <c r="AG30" s="196" t="str">
        <f>'Tour Dates'!A28</f>
        <v>8/14/2025</v>
      </c>
      <c r="AH30" s="156" t="str">
        <f>'Tour Dates'!B28</f>
        <v>Austin</v>
      </c>
      <c r="AI30" s="156" t="str">
        <f>'Tour Dates'!C28</f>
        <v>TX</v>
      </c>
      <c r="AJ30" s="156" t="str">
        <f>'Tour Dates'!D28</f>
        <v>Moody Center</v>
      </c>
      <c r="AK30" s="125">
        <v>9196</v>
      </c>
      <c r="AL30" s="125">
        <v>7380</v>
      </c>
      <c r="AM30" s="125">
        <v>7750</v>
      </c>
      <c r="AN30" s="126"/>
      <c r="AO30" s="178">
        <v>42</v>
      </c>
      <c r="AP30" s="178">
        <f t="shared" si="3"/>
        <v>325500</v>
      </c>
    </row>
    <row r="31" spans="1:42" ht="20.25" customHeight="1" x14ac:dyDescent="0.25">
      <c r="A31" s="156" t="str">
        <f>Inventory!B23</f>
        <v>GHOSRX203798BK</v>
      </c>
      <c r="B31" s="156" t="str">
        <f>Inventory!C23</f>
        <v>EVENT T BOSTON</v>
      </c>
      <c r="C31" s="168">
        <v>0</v>
      </c>
      <c r="D31" s="187">
        <v>50</v>
      </c>
      <c r="E31" s="158">
        <f>E12/D31*C31</f>
        <v>0</v>
      </c>
      <c r="F31" s="158">
        <f>F12/D31*C31</f>
        <v>0</v>
      </c>
      <c r="G31" s="158">
        <f>G12/D31*C31</f>
        <v>0</v>
      </c>
      <c r="H31" s="158">
        <f>H12/D31*C31</f>
        <v>0</v>
      </c>
      <c r="I31" s="159">
        <v>0</v>
      </c>
      <c r="J31" s="160">
        <v>0</v>
      </c>
      <c r="K31" s="161">
        <v>0</v>
      </c>
      <c r="L31" s="177">
        <v>0</v>
      </c>
      <c r="M31" s="194">
        <v>0</v>
      </c>
      <c r="N31" s="162">
        <v>0</v>
      </c>
      <c r="O31" s="163">
        <v>0</v>
      </c>
      <c r="P31" s="164">
        <f t="shared" si="9"/>
        <v>0</v>
      </c>
      <c r="Q31" s="164">
        <f t="shared" si="5"/>
        <v>0</v>
      </c>
      <c r="R31" s="164">
        <f t="shared" si="6"/>
        <v>0</v>
      </c>
      <c r="S31" s="164">
        <f t="shared" si="7"/>
        <v>0</v>
      </c>
      <c r="T31" s="165"/>
      <c r="U31" s="442" t="str">
        <f>Inventory!D23</f>
        <v>CULTURE</v>
      </c>
      <c r="V31" s="166"/>
      <c r="W31" s="166"/>
      <c r="X31" s="166"/>
      <c r="Y31" s="166"/>
      <c r="Z31" s="166"/>
      <c r="AA31" s="166"/>
      <c r="AB31" s="167">
        <f t="shared" si="8"/>
        <v>0</v>
      </c>
      <c r="AC31" s="166"/>
      <c r="AD31" s="190"/>
      <c r="AE31" s="190"/>
      <c r="AF31" s="127"/>
      <c r="AG31" s="196" t="str">
        <f>'Tour Dates'!A29</f>
        <v>8/15/2025</v>
      </c>
      <c r="AH31" s="156" t="str">
        <f>'Tour Dates'!B29</f>
        <v>Fort Worth</v>
      </c>
      <c r="AI31" s="156" t="str">
        <f>'Tour Dates'!C29</f>
        <v>TX</v>
      </c>
      <c r="AJ31" s="156" t="str">
        <f>'Tour Dates'!D29</f>
        <v>Dickies Arena</v>
      </c>
      <c r="AK31" s="125">
        <v>10268</v>
      </c>
      <c r="AL31" s="125">
        <v>9337</v>
      </c>
      <c r="AM31" s="125">
        <v>10000</v>
      </c>
      <c r="AN31" s="126"/>
      <c r="AO31" s="178">
        <v>45</v>
      </c>
      <c r="AP31" s="178">
        <f t="shared" si="3"/>
        <v>450000</v>
      </c>
    </row>
    <row r="32" spans="1:42" ht="20.25" customHeight="1" x14ac:dyDescent="0.25">
      <c r="A32" s="156" t="str">
        <f>Inventory!B24</f>
        <v>GHOSRX203801BK</v>
      </c>
      <c r="B32" s="156" t="str">
        <f>Inventory!C24</f>
        <v>EVENT T NEW YORK</v>
      </c>
      <c r="C32" s="168">
        <v>0</v>
      </c>
      <c r="D32" s="187">
        <v>50</v>
      </c>
      <c r="E32" s="158">
        <f>E12/D32*C32</f>
        <v>0</v>
      </c>
      <c r="F32" s="158">
        <f>F12/D32*C32</f>
        <v>0</v>
      </c>
      <c r="G32" s="158">
        <f>G12/D32*C32</f>
        <v>0</v>
      </c>
      <c r="H32" s="158">
        <f>H12/D32*C32</f>
        <v>0</v>
      </c>
      <c r="I32" s="159">
        <v>0</v>
      </c>
      <c r="J32" s="160">
        <v>0</v>
      </c>
      <c r="K32" s="161">
        <v>0</v>
      </c>
      <c r="L32" s="177">
        <v>0</v>
      </c>
      <c r="M32" s="194">
        <v>0</v>
      </c>
      <c r="N32" s="162">
        <v>0</v>
      </c>
      <c r="O32" s="163">
        <v>0</v>
      </c>
      <c r="P32" s="164">
        <f t="shared" si="9"/>
        <v>0</v>
      </c>
      <c r="Q32" s="164">
        <f t="shared" si="5"/>
        <v>0</v>
      </c>
      <c r="R32" s="164">
        <f t="shared" si="6"/>
        <v>0</v>
      </c>
      <c r="S32" s="164">
        <f t="shared" si="7"/>
        <v>0</v>
      </c>
      <c r="T32" s="165"/>
      <c r="U32" s="442" t="str">
        <f>Inventory!D24</f>
        <v>CULTURE</v>
      </c>
      <c r="V32" s="166"/>
      <c r="W32" s="166"/>
      <c r="X32" s="166"/>
      <c r="Y32" s="166"/>
      <c r="Z32" s="166"/>
      <c r="AA32" s="166"/>
      <c r="AB32" s="167">
        <f t="shared" si="8"/>
        <v>0</v>
      </c>
      <c r="AC32" s="166"/>
      <c r="AD32" s="190"/>
      <c r="AE32" s="190"/>
      <c r="AF32" s="127"/>
      <c r="AG32" s="196" t="str">
        <f>'Tour Dates'!A30</f>
        <v>8/16/2025</v>
      </c>
      <c r="AH32" s="156" t="str">
        <f>'Tour Dates'!B30</f>
        <v>Houston</v>
      </c>
      <c r="AI32" s="156" t="str">
        <f>'Tour Dates'!C30</f>
        <v>TX</v>
      </c>
      <c r="AJ32" s="156" t="str">
        <f>'Tour Dates'!D30</f>
        <v>Toyota Center</v>
      </c>
      <c r="AK32" s="125">
        <v>9922</v>
      </c>
      <c r="AL32" s="125">
        <v>6550</v>
      </c>
      <c r="AM32" s="125">
        <v>7500</v>
      </c>
      <c r="AN32" s="126"/>
      <c r="AO32" s="178">
        <v>42</v>
      </c>
      <c r="AP32" s="178">
        <f t="shared" si="3"/>
        <v>315000</v>
      </c>
    </row>
    <row r="33" spans="1:42" ht="20.25" customHeight="1" x14ac:dyDescent="0.25">
      <c r="A33" s="156" t="str">
        <f>Inventory!B25</f>
        <v>GHOSRX203822BK</v>
      </c>
      <c r="B33" s="156" t="str">
        <f>Inventory!C25</f>
        <v>EVENT T CHICAGO</v>
      </c>
      <c r="C33" s="168">
        <v>0</v>
      </c>
      <c r="D33" s="187">
        <v>50</v>
      </c>
      <c r="E33" s="158">
        <f>E12/D33*C33</f>
        <v>0</v>
      </c>
      <c r="F33" s="158">
        <f>F12/D33*C33</f>
        <v>0</v>
      </c>
      <c r="G33" s="158">
        <f>G12/D33*C33</f>
        <v>0</v>
      </c>
      <c r="H33" s="158">
        <f>H12/D33*C33</f>
        <v>0</v>
      </c>
      <c r="I33" s="159">
        <v>0</v>
      </c>
      <c r="J33" s="160">
        <v>0</v>
      </c>
      <c r="K33" s="161">
        <v>0</v>
      </c>
      <c r="L33" s="177">
        <v>0</v>
      </c>
      <c r="M33" s="194">
        <v>0</v>
      </c>
      <c r="N33" s="162">
        <v>0</v>
      </c>
      <c r="O33" s="163">
        <v>0</v>
      </c>
      <c r="P33" s="164">
        <f t="shared" si="9"/>
        <v>0</v>
      </c>
      <c r="Q33" s="164">
        <f t="shared" si="5"/>
        <v>0</v>
      </c>
      <c r="R33" s="164">
        <f t="shared" si="6"/>
        <v>0</v>
      </c>
      <c r="S33" s="164">
        <f t="shared" si="7"/>
        <v>0</v>
      </c>
      <c r="T33" s="165"/>
      <c r="U33" s="442" t="str">
        <f>Inventory!D25</f>
        <v>CULTURE</v>
      </c>
      <c r="V33" s="166"/>
      <c r="W33" s="166"/>
      <c r="X33" s="166"/>
      <c r="Y33" s="166"/>
      <c r="Z33" s="166"/>
      <c r="AA33" s="166"/>
      <c r="AB33" s="167">
        <f t="shared" si="8"/>
        <v>0</v>
      </c>
      <c r="AC33" s="166"/>
      <c r="AD33" s="190"/>
      <c r="AE33" s="190"/>
      <c r="AF33" s="127"/>
      <c r="AG33" s="147"/>
      <c r="AH33" s="124"/>
      <c r="AI33" s="124"/>
      <c r="AJ33" s="124"/>
      <c r="AK33" s="171">
        <f>SUM(AK6:AK32)</f>
        <v>29386</v>
      </c>
      <c r="AL33" s="171">
        <f>SUM(AL6:AL32)</f>
        <v>23267</v>
      </c>
      <c r="AM33" s="171">
        <f>SUM(AM6:AM32)</f>
        <v>25250</v>
      </c>
      <c r="AN33" s="126"/>
      <c r="AO33" s="179">
        <f>AP33/AM33</f>
        <v>43.188118811881189</v>
      </c>
      <c r="AP33" s="179">
        <f>SUM(AP6:AP32)</f>
        <v>1090500</v>
      </c>
    </row>
    <row r="34" spans="1:42" ht="20.25" customHeight="1" x14ac:dyDescent="0.25">
      <c r="A34" s="156">
        <f>Inventory!B26</f>
        <v>0</v>
      </c>
      <c r="B34" s="156">
        <f>Inventory!C26</f>
        <v>0</v>
      </c>
      <c r="C34" s="168">
        <v>0</v>
      </c>
      <c r="D34" s="187">
        <v>1</v>
      </c>
      <c r="E34" s="158">
        <f>E12/D34*C34</f>
        <v>0</v>
      </c>
      <c r="F34" s="158">
        <f>F12/D34*C34</f>
        <v>0</v>
      </c>
      <c r="G34" s="158">
        <f>G12/D34*C34</f>
        <v>0</v>
      </c>
      <c r="H34" s="158">
        <f>H12/D34*C34</f>
        <v>0</v>
      </c>
      <c r="I34" s="159">
        <v>0</v>
      </c>
      <c r="J34" s="160">
        <v>0</v>
      </c>
      <c r="K34" s="161">
        <v>0</v>
      </c>
      <c r="L34" s="177">
        <v>0</v>
      </c>
      <c r="M34" s="194">
        <v>0</v>
      </c>
      <c r="N34" s="162">
        <v>0</v>
      </c>
      <c r="O34" s="163">
        <v>0</v>
      </c>
      <c r="P34" s="164">
        <f t="shared" si="9"/>
        <v>0</v>
      </c>
      <c r="Q34" s="164">
        <f t="shared" si="5"/>
        <v>0</v>
      </c>
      <c r="R34" s="164">
        <f t="shared" si="6"/>
        <v>0</v>
      </c>
      <c r="S34" s="164">
        <f t="shared" si="7"/>
        <v>0</v>
      </c>
      <c r="T34" s="165"/>
      <c r="U34" s="442">
        <f>Inventory!D26</f>
        <v>0</v>
      </c>
      <c r="V34" s="166"/>
      <c r="W34" s="166"/>
      <c r="X34" s="166"/>
      <c r="Y34" s="166"/>
      <c r="Z34" s="166"/>
      <c r="AA34" s="166"/>
      <c r="AB34" s="167">
        <f t="shared" si="8"/>
        <v>0</v>
      </c>
      <c r="AC34" s="166"/>
      <c r="AD34" s="190"/>
      <c r="AE34" s="190"/>
      <c r="AF34" s="127"/>
      <c r="AG34" s="147"/>
      <c r="AH34" s="124"/>
      <c r="AI34" s="124"/>
      <c r="AJ34" s="124"/>
      <c r="AK34" s="124"/>
      <c r="AL34" s="448">
        <f>AL33/AK33</f>
        <v>0.79177159191451707</v>
      </c>
      <c r="AM34" s="449">
        <f>AM33/AK33</f>
        <v>0.85925270536990406</v>
      </c>
      <c r="AN34" s="124"/>
      <c r="AO34" s="154"/>
      <c r="AP34" s="155"/>
    </row>
    <row r="35" spans="1:42" ht="20.25" customHeight="1" x14ac:dyDescent="0.25">
      <c r="A35" s="156">
        <f>Inventory!B27</f>
        <v>0</v>
      </c>
      <c r="B35" s="156">
        <f>Inventory!C27</f>
        <v>0</v>
      </c>
      <c r="C35" s="168">
        <v>0</v>
      </c>
      <c r="D35" s="187">
        <v>1</v>
      </c>
      <c r="E35" s="158">
        <f>E12/D35*C35</f>
        <v>0</v>
      </c>
      <c r="F35" s="158">
        <f>F12/D35*C35</f>
        <v>0</v>
      </c>
      <c r="G35" s="158">
        <f>G12/D35*C35</f>
        <v>0</v>
      </c>
      <c r="H35" s="158">
        <f>H12/D35*C35</f>
        <v>0</v>
      </c>
      <c r="I35" s="159">
        <v>0</v>
      </c>
      <c r="J35" s="160">
        <v>0</v>
      </c>
      <c r="K35" s="161">
        <v>0</v>
      </c>
      <c r="L35" s="177">
        <v>0</v>
      </c>
      <c r="M35" s="194">
        <v>0</v>
      </c>
      <c r="N35" s="162">
        <v>0</v>
      </c>
      <c r="O35" s="163">
        <v>0</v>
      </c>
      <c r="P35" s="164">
        <f t="shared" si="9"/>
        <v>0</v>
      </c>
      <c r="Q35" s="164">
        <f t="shared" si="5"/>
        <v>0</v>
      </c>
      <c r="R35" s="164">
        <f t="shared" si="6"/>
        <v>0</v>
      </c>
      <c r="S35" s="164">
        <f t="shared" si="7"/>
        <v>0</v>
      </c>
      <c r="T35" s="165"/>
      <c r="U35" s="442">
        <f>Inventory!D27</f>
        <v>0</v>
      </c>
      <c r="V35" s="166"/>
      <c r="W35" s="166"/>
      <c r="X35" s="166"/>
      <c r="Y35" s="166"/>
      <c r="Z35" s="166"/>
      <c r="AA35" s="166"/>
      <c r="AB35" s="167">
        <f t="shared" si="8"/>
        <v>0</v>
      </c>
      <c r="AC35" s="166"/>
      <c r="AD35" s="190"/>
      <c r="AE35" s="190"/>
      <c r="AF35" s="127"/>
      <c r="AG35" s="147"/>
      <c r="AH35" s="124"/>
      <c r="AI35" s="124"/>
      <c r="AJ35" s="124"/>
      <c r="AK35" s="124"/>
      <c r="AL35" s="124"/>
      <c r="AM35" s="124"/>
      <c r="AN35" s="124"/>
      <c r="AO35" s="154"/>
      <c r="AP35" s="155"/>
    </row>
    <row r="36" spans="1:42" ht="20.25" customHeight="1" x14ac:dyDescent="0.25">
      <c r="A36" s="156" t="str">
        <f>Inventory!B28</f>
        <v>GHOSNS103665BK</v>
      </c>
      <c r="B36" s="156" t="str">
        <f>Inventory!C28</f>
        <v>HAT SATANIC PANIC</v>
      </c>
      <c r="C36" s="168">
        <v>0</v>
      </c>
      <c r="D36" s="187">
        <v>35</v>
      </c>
      <c r="E36" s="158">
        <f>E12/D36*C36</f>
        <v>0</v>
      </c>
      <c r="F36" s="169">
        <f>F12/D36*C36</f>
        <v>0</v>
      </c>
      <c r="G36" s="158">
        <f>G12/D36*C36</f>
        <v>0</v>
      </c>
      <c r="H36" s="158">
        <f>H12/D36*C36</f>
        <v>0</v>
      </c>
      <c r="I36" s="159">
        <v>0</v>
      </c>
      <c r="J36" s="160">
        <v>0</v>
      </c>
      <c r="K36" s="161">
        <v>0</v>
      </c>
      <c r="L36" s="177">
        <v>0</v>
      </c>
      <c r="M36" s="194">
        <v>0</v>
      </c>
      <c r="N36" s="162">
        <v>0</v>
      </c>
      <c r="O36" s="163">
        <v>0</v>
      </c>
      <c r="P36" s="164">
        <f t="shared" si="9"/>
        <v>0</v>
      </c>
      <c r="Q36" s="164">
        <f t="shared" si="5"/>
        <v>0</v>
      </c>
      <c r="R36" s="164">
        <f t="shared" si="6"/>
        <v>0</v>
      </c>
      <c r="S36" s="164">
        <f t="shared" si="7"/>
        <v>0</v>
      </c>
      <c r="T36" s="165"/>
      <c r="U36" s="442" t="str">
        <f>Inventory!D28</f>
        <v>WELLSUCCEED</v>
      </c>
      <c r="V36" s="166"/>
      <c r="W36" s="166"/>
      <c r="X36" s="166"/>
      <c r="Y36" s="166"/>
      <c r="Z36" s="166"/>
      <c r="AA36" s="166"/>
      <c r="AB36" s="167">
        <f t="shared" si="8"/>
        <v>0</v>
      </c>
      <c r="AC36" s="166"/>
      <c r="AD36" s="190"/>
      <c r="AE36" s="190"/>
      <c r="AF36" s="127"/>
      <c r="AG36" s="147"/>
      <c r="AH36" s="124"/>
      <c r="AI36" s="124"/>
      <c r="AJ36" s="124"/>
      <c r="AK36" s="124"/>
      <c r="AL36" s="124"/>
      <c r="AM36" s="124"/>
      <c r="AN36" s="124"/>
      <c r="AO36" s="154"/>
      <c r="AP36" s="155"/>
    </row>
    <row r="37" spans="1:42" ht="20.25" customHeight="1" x14ac:dyDescent="0.25">
      <c r="A37" s="156" t="str">
        <f>Inventory!B29</f>
        <v>GHOSNS903309GR</v>
      </c>
      <c r="B37" s="156" t="str">
        <f>Inventory!C29</f>
        <v>MASK BURNT GHOUL</v>
      </c>
      <c r="C37" s="168">
        <v>1.4999999999999999E-2</v>
      </c>
      <c r="D37" s="187">
        <v>40</v>
      </c>
      <c r="E37" s="158">
        <f>E12/D37*C37</f>
        <v>378.75</v>
      </c>
      <c r="F37" s="158">
        <f>F12/D37*C37</f>
        <v>388.21875</v>
      </c>
      <c r="G37" s="158">
        <f>G12/D37*C37</f>
        <v>397.6875</v>
      </c>
      <c r="H37" s="158">
        <f>H12/D37*C37</f>
        <v>407.15625</v>
      </c>
      <c r="I37" s="159">
        <v>602</v>
      </c>
      <c r="J37" s="160">
        <v>0</v>
      </c>
      <c r="K37" s="161">
        <v>0</v>
      </c>
      <c r="L37" s="177">
        <v>0</v>
      </c>
      <c r="M37" s="194">
        <v>0</v>
      </c>
      <c r="N37" s="162">
        <v>0</v>
      </c>
      <c r="O37" s="163">
        <v>0</v>
      </c>
      <c r="P37" s="164">
        <f t="shared" si="9"/>
        <v>223.25</v>
      </c>
      <c r="Q37" s="164">
        <f t="shared" si="5"/>
        <v>213.78125</v>
      </c>
      <c r="R37" s="164">
        <f t="shared" si="6"/>
        <v>204.3125</v>
      </c>
      <c r="S37" s="164">
        <f t="shared" si="7"/>
        <v>194.84375</v>
      </c>
      <c r="T37" s="165" t="s">
        <v>378</v>
      </c>
      <c r="U37" s="442" t="str">
        <f>Inventory!D29</f>
        <v>FARSTAR</v>
      </c>
      <c r="V37" s="166"/>
      <c r="W37" s="166"/>
      <c r="X37" s="166"/>
      <c r="Y37" s="166"/>
      <c r="Z37" s="166"/>
      <c r="AA37" s="166"/>
      <c r="AB37" s="167">
        <v>0</v>
      </c>
      <c r="AC37" s="514"/>
      <c r="AD37" s="190"/>
      <c r="AE37" s="190"/>
      <c r="AF37" s="127"/>
      <c r="AG37" s="147"/>
      <c r="AH37" s="124"/>
      <c r="AI37" s="124"/>
      <c r="AJ37" s="124"/>
      <c r="AK37" s="124"/>
      <c r="AL37" s="124"/>
      <c r="AM37" s="124"/>
      <c r="AN37" s="124"/>
      <c r="AO37" s="154"/>
      <c r="AP37" s="155"/>
    </row>
    <row r="38" spans="1:42" ht="20.25" customHeight="1" x14ac:dyDescent="0.25">
      <c r="A38" s="156" t="str">
        <f>Inventory!B30</f>
        <v>GHOSNS903279OT</v>
      </c>
      <c r="B38" s="156" t="str">
        <f>Inventory!C30</f>
        <v>PLUSHIE FRATER IMPERATOR</v>
      </c>
      <c r="C38" s="168">
        <v>0.08</v>
      </c>
      <c r="D38" s="187">
        <v>50</v>
      </c>
      <c r="E38" s="158">
        <f>E12/D38*C38</f>
        <v>1616</v>
      </c>
      <c r="F38" s="158">
        <f>F12/D38*C38</f>
        <v>1656.4</v>
      </c>
      <c r="G38" s="158">
        <f>G12/D38*C38</f>
        <v>1696.8</v>
      </c>
      <c r="H38" s="158">
        <f>H12/D38*C38</f>
        <v>1737.2</v>
      </c>
      <c r="I38" s="159">
        <v>3027</v>
      </c>
      <c r="J38" s="160">
        <v>0</v>
      </c>
      <c r="K38" s="161">
        <v>0</v>
      </c>
      <c r="L38" s="177">
        <v>0</v>
      </c>
      <c r="M38" s="194">
        <v>0</v>
      </c>
      <c r="N38" s="162">
        <v>3240</v>
      </c>
      <c r="O38" s="163">
        <v>0</v>
      </c>
      <c r="P38" s="164">
        <f t="shared" si="9"/>
        <v>4651</v>
      </c>
      <c r="Q38" s="164">
        <f t="shared" si="5"/>
        <v>4610.6000000000004</v>
      </c>
      <c r="R38" s="164">
        <f t="shared" si="6"/>
        <v>4570.2</v>
      </c>
      <c r="S38" s="164">
        <f t="shared" si="7"/>
        <v>4529.8</v>
      </c>
      <c r="T38" s="165" t="s">
        <v>378</v>
      </c>
      <c r="U38" s="442" t="str">
        <f>Inventory!D30</f>
        <v>FARSTAR</v>
      </c>
      <c r="V38" s="166"/>
      <c r="W38" s="166"/>
      <c r="X38" s="166"/>
      <c r="Y38" s="166"/>
      <c r="Z38" s="166"/>
      <c r="AA38" s="166"/>
      <c r="AB38" s="167">
        <v>0</v>
      </c>
      <c r="AC38" s="166"/>
      <c r="AD38" s="190"/>
      <c r="AE38" s="190"/>
      <c r="AF38" s="127"/>
    </row>
    <row r="39" spans="1:42" ht="20.25" customHeight="1" x14ac:dyDescent="0.25">
      <c r="A39" s="156" t="str">
        <f>Inventory!B31</f>
        <v>GHOSRX103259OT</v>
      </c>
      <c r="B39" s="156" t="str">
        <f>Inventory!C31</f>
        <v>CLEAR SLING BAG-SILVER LOGO</v>
      </c>
      <c r="C39" s="168">
        <v>7.4999999999999997E-3</v>
      </c>
      <c r="D39" s="187">
        <v>40</v>
      </c>
      <c r="E39" s="158">
        <f>E12/D39*C39</f>
        <v>189.375</v>
      </c>
      <c r="F39" s="158">
        <f>F12/D39*C39</f>
        <v>194.109375</v>
      </c>
      <c r="G39" s="158">
        <f>G12/D39*C39</f>
        <v>198.84375</v>
      </c>
      <c r="H39" s="158">
        <f>H12/D39*C39</f>
        <v>203.578125</v>
      </c>
      <c r="I39" s="159">
        <v>1831</v>
      </c>
      <c r="J39" s="160">
        <v>0</v>
      </c>
      <c r="K39" s="161">
        <v>0</v>
      </c>
      <c r="L39" s="177">
        <v>0</v>
      </c>
      <c r="M39" s="194">
        <v>0</v>
      </c>
      <c r="N39" s="162">
        <v>0</v>
      </c>
      <c r="O39" s="163">
        <v>0</v>
      </c>
      <c r="P39" s="164">
        <f t="shared" si="9"/>
        <v>1641.625</v>
      </c>
      <c r="Q39" s="164">
        <f t="shared" si="5"/>
        <v>1636.890625</v>
      </c>
      <c r="R39" s="164">
        <f t="shared" si="6"/>
        <v>1632.15625</v>
      </c>
      <c r="S39" s="164">
        <f t="shared" si="7"/>
        <v>1627.421875</v>
      </c>
      <c r="T39" s="165" t="s">
        <v>378</v>
      </c>
      <c r="U39" s="442" t="str">
        <f>Inventory!D31</f>
        <v>FARSTAR</v>
      </c>
      <c r="V39" s="166"/>
      <c r="W39" s="166"/>
      <c r="X39" s="166"/>
      <c r="Y39" s="166"/>
      <c r="Z39" s="166"/>
      <c r="AA39" s="166"/>
      <c r="AB39" s="167">
        <v>0</v>
      </c>
      <c r="AC39" s="514"/>
      <c r="AD39" s="190"/>
      <c r="AE39" s="190"/>
      <c r="AF39" s="127"/>
    </row>
    <row r="40" spans="1:42" ht="20.25" customHeight="1" x14ac:dyDescent="0.25">
      <c r="A40" s="156" t="str">
        <f>Inventory!B32</f>
        <v xml:space="preserve"> GHOSRX103241BK</v>
      </c>
      <c r="B40" s="156" t="str">
        <f>Inventory!C32</f>
        <v>CHOKER PAPA V</v>
      </c>
      <c r="C40" s="168">
        <v>1.2500000000000001E-2</v>
      </c>
      <c r="D40" s="187">
        <v>30</v>
      </c>
      <c r="E40" s="158">
        <f>E12/D40*C40</f>
        <v>420.83333333333331</v>
      </c>
      <c r="F40" s="158">
        <f>F12/D40*C40</f>
        <v>431.35416666666674</v>
      </c>
      <c r="G40" s="158">
        <f>G12/D40*C40</f>
        <v>441.875</v>
      </c>
      <c r="H40" s="158">
        <f>H12/D40*C40</f>
        <v>452.39583333333331</v>
      </c>
      <c r="I40" s="159">
        <v>2101</v>
      </c>
      <c r="J40" s="160">
        <v>0</v>
      </c>
      <c r="K40" s="161">
        <v>0</v>
      </c>
      <c r="L40" s="177">
        <v>0</v>
      </c>
      <c r="M40" s="194">
        <v>0</v>
      </c>
      <c r="N40" s="162">
        <v>0</v>
      </c>
      <c r="O40" s="163">
        <v>0</v>
      </c>
      <c r="P40" s="164">
        <f t="shared" si="9"/>
        <v>1680.1666666666667</v>
      </c>
      <c r="Q40" s="164">
        <f t="shared" si="5"/>
        <v>1669.6458333333333</v>
      </c>
      <c r="R40" s="164">
        <f t="shared" si="6"/>
        <v>1659.125</v>
      </c>
      <c r="S40" s="164">
        <f t="shared" si="7"/>
        <v>1648.6041666666667</v>
      </c>
      <c r="T40" s="165" t="s">
        <v>378</v>
      </c>
      <c r="U40" s="442" t="str">
        <f>Inventory!D32</f>
        <v>FARSTAR</v>
      </c>
      <c r="V40" s="166"/>
      <c r="W40" s="166"/>
      <c r="X40" s="166"/>
      <c r="Y40" s="166"/>
      <c r="Z40" s="166"/>
      <c r="AA40" s="166"/>
      <c r="AB40" s="167">
        <v>0</v>
      </c>
      <c r="AC40" s="514"/>
      <c r="AD40" s="190"/>
      <c r="AE40" s="190"/>
      <c r="AF40" s="127"/>
    </row>
    <row r="41" spans="1:42" ht="20.25" customHeight="1" x14ac:dyDescent="0.25">
      <c r="A41" s="156" t="str">
        <f>Inventory!B33</f>
        <v>GHOSRX203254GR</v>
      </c>
      <c r="B41" s="156" t="str">
        <f>Inventory!C33</f>
        <v>KEYCHAIN SKELETON GRUCIFIX</v>
      </c>
      <c r="C41" s="168">
        <v>0.02</v>
      </c>
      <c r="D41" s="187">
        <v>15</v>
      </c>
      <c r="E41" s="158">
        <f>E12/D41*C41</f>
        <v>1346.6666666666665</v>
      </c>
      <c r="F41" s="158">
        <f>F12/D41*C41</f>
        <v>1380.3333333333335</v>
      </c>
      <c r="G41" s="158">
        <f>G12/D41*C41</f>
        <v>1414</v>
      </c>
      <c r="H41" s="158">
        <f>H12/D41*C41</f>
        <v>1447.6666666666665</v>
      </c>
      <c r="I41" s="159">
        <v>4266</v>
      </c>
      <c r="J41" s="160">
        <v>0</v>
      </c>
      <c r="K41" s="161">
        <v>0</v>
      </c>
      <c r="L41" s="177">
        <v>0</v>
      </c>
      <c r="M41" s="194">
        <v>0</v>
      </c>
      <c r="N41" s="162">
        <v>0</v>
      </c>
      <c r="O41" s="163">
        <v>0</v>
      </c>
      <c r="P41" s="164">
        <f t="shared" si="9"/>
        <v>2919.3333333333335</v>
      </c>
      <c r="Q41" s="164">
        <f t="shared" si="5"/>
        <v>2885.6666666666665</v>
      </c>
      <c r="R41" s="164">
        <f t="shared" si="6"/>
        <v>2852</v>
      </c>
      <c r="S41" s="164">
        <f t="shared" si="7"/>
        <v>2818.3333333333335</v>
      </c>
      <c r="T41" s="165" t="s">
        <v>378</v>
      </c>
      <c r="U41" s="442" t="str">
        <f>Inventory!D33</f>
        <v>FARSTAR</v>
      </c>
      <c r="V41" s="166"/>
      <c r="W41" s="166"/>
      <c r="X41" s="166"/>
      <c r="Y41" s="166"/>
      <c r="Z41" s="166"/>
      <c r="AA41" s="166"/>
      <c r="AB41" s="167">
        <v>0</v>
      </c>
      <c r="AC41" s="514"/>
      <c r="AD41" s="190"/>
      <c r="AE41" s="190"/>
      <c r="AF41" s="127"/>
    </row>
    <row r="42" spans="1:42" ht="20.25" customHeight="1" x14ac:dyDescent="0.25">
      <c r="A42" s="156" t="str">
        <f>Inventory!B34</f>
        <v>GHOSRX903403OT</v>
      </c>
      <c r="B42" s="156" t="str">
        <f>Inventory!C34</f>
        <v>PATCH SET OF 3</v>
      </c>
      <c r="C42" s="168">
        <v>1.4999999999999999E-2</v>
      </c>
      <c r="D42" s="187">
        <v>20</v>
      </c>
      <c r="E42" s="158">
        <f>E12/D42*C42</f>
        <v>757.5</v>
      </c>
      <c r="F42" s="158">
        <f>F12/D42*C42</f>
        <v>776.4375</v>
      </c>
      <c r="G42" s="158">
        <f>G12/D42*C42</f>
        <v>795.375</v>
      </c>
      <c r="H42" s="158">
        <f>H12/D42*C42</f>
        <v>814.3125</v>
      </c>
      <c r="I42" s="159">
        <v>2711</v>
      </c>
      <c r="J42" s="160">
        <v>0</v>
      </c>
      <c r="K42" s="161">
        <v>0</v>
      </c>
      <c r="L42" s="177">
        <v>0</v>
      </c>
      <c r="M42" s="194">
        <v>0</v>
      </c>
      <c r="N42" s="162">
        <v>0</v>
      </c>
      <c r="O42" s="163">
        <v>0</v>
      </c>
      <c r="P42" s="164">
        <f t="shared" si="9"/>
        <v>1953.5</v>
      </c>
      <c r="Q42" s="164">
        <f t="shared" si="5"/>
        <v>1934.5625</v>
      </c>
      <c r="R42" s="164">
        <f t="shared" si="6"/>
        <v>1915.625</v>
      </c>
      <c r="S42" s="164">
        <f t="shared" si="7"/>
        <v>1896.6875</v>
      </c>
      <c r="T42" s="165" t="s">
        <v>378</v>
      </c>
      <c r="U42" s="442" t="str">
        <f>Inventory!D34</f>
        <v>WELLSUCCEED</v>
      </c>
      <c r="V42" s="166"/>
      <c r="W42" s="166"/>
      <c r="X42" s="166"/>
      <c r="Y42" s="166"/>
      <c r="Z42" s="166"/>
      <c r="AA42" s="166"/>
      <c r="AB42" s="167">
        <v>0</v>
      </c>
      <c r="AC42" s="514"/>
      <c r="AD42" s="190"/>
      <c r="AE42" s="190"/>
      <c r="AF42" s="127"/>
    </row>
    <row r="43" spans="1:42" ht="20.25" customHeight="1" x14ac:dyDescent="0.25">
      <c r="A43" s="156" t="str">
        <f>Inventory!B35</f>
        <v>GHOSNS103814BK</v>
      </c>
      <c r="B43" s="156" t="str">
        <f>Inventory!C35</f>
        <v xml:space="preserve">TOUR PROGRAM </v>
      </c>
      <c r="C43" s="157">
        <v>0</v>
      </c>
      <c r="D43" s="187">
        <v>1</v>
      </c>
      <c r="E43" s="158">
        <f>E12/D43*C43</f>
        <v>0</v>
      </c>
      <c r="F43" s="158">
        <f>F12/D43*C43</f>
        <v>0</v>
      </c>
      <c r="G43" s="158">
        <f>G12/D43*C43</f>
        <v>0</v>
      </c>
      <c r="H43" s="158">
        <f>H12/D43*C43</f>
        <v>0</v>
      </c>
      <c r="I43" s="159">
        <v>0</v>
      </c>
      <c r="J43" s="160">
        <v>0</v>
      </c>
      <c r="K43" s="161">
        <v>0</v>
      </c>
      <c r="L43" s="177">
        <v>0</v>
      </c>
      <c r="M43" s="194">
        <v>0</v>
      </c>
      <c r="N43" s="162">
        <v>0</v>
      </c>
      <c r="O43" s="163">
        <v>0</v>
      </c>
      <c r="P43" s="164">
        <f t="shared" si="9"/>
        <v>0</v>
      </c>
      <c r="Q43" s="164">
        <f t="shared" si="5"/>
        <v>0</v>
      </c>
      <c r="R43" s="164">
        <f t="shared" si="6"/>
        <v>0</v>
      </c>
      <c r="S43" s="164">
        <f t="shared" si="7"/>
        <v>0</v>
      </c>
      <c r="T43" s="170"/>
      <c r="U43" s="442" t="str">
        <f>Inventory!D35</f>
        <v>VANDALAY</v>
      </c>
      <c r="V43" s="166"/>
      <c r="W43" s="166"/>
      <c r="X43" s="166"/>
      <c r="Y43" s="166"/>
      <c r="Z43" s="166"/>
      <c r="AA43" s="166"/>
      <c r="AB43" s="167">
        <f t="shared" si="8"/>
        <v>0</v>
      </c>
      <c r="AC43" s="166"/>
      <c r="AD43" s="190"/>
      <c r="AE43" s="190"/>
      <c r="AF43" s="127"/>
    </row>
    <row r="44" spans="1:42" ht="20.25" customHeight="1" x14ac:dyDescent="0.25">
      <c r="A44" s="156" t="str">
        <f>Inventory!B36</f>
        <v>GHOSRX903408OT</v>
      </c>
      <c r="B44" s="156" t="str">
        <f>Inventory!C36</f>
        <v>LP SKELETA POLTERGEIST</v>
      </c>
      <c r="C44" s="168">
        <v>0.01</v>
      </c>
      <c r="D44" s="187">
        <v>40</v>
      </c>
      <c r="E44" s="158">
        <f>E12/D44*C44</f>
        <v>252.5</v>
      </c>
      <c r="F44" s="158">
        <f>F12/D44*C44</f>
        <v>258.8125</v>
      </c>
      <c r="G44" s="158">
        <f>G12/D44*C44</f>
        <v>265.125</v>
      </c>
      <c r="H44" s="158">
        <f>H12/D44*C44</f>
        <v>271.4375</v>
      </c>
      <c r="I44" s="159">
        <v>769</v>
      </c>
      <c r="J44" s="160">
        <v>0</v>
      </c>
      <c r="K44" s="161">
        <v>0</v>
      </c>
      <c r="L44" s="177">
        <v>0</v>
      </c>
      <c r="M44" s="194">
        <v>0</v>
      </c>
      <c r="N44" s="162">
        <v>0</v>
      </c>
      <c r="O44" s="163">
        <v>0</v>
      </c>
      <c r="P44" s="164">
        <f t="shared" si="9"/>
        <v>516.5</v>
      </c>
      <c r="Q44" s="164">
        <f t="shared" si="5"/>
        <v>510.1875</v>
      </c>
      <c r="R44" s="164">
        <f t="shared" si="6"/>
        <v>503.875</v>
      </c>
      <c r="S44" s="164">
        <f t="shared" si="7"/>
        <v>497.5625</v>
      </c>
      <c r="T44" s="170"/>
      <c r="U44" s="442" t="str">
        <f>Inventory!D36</f>
        <v>CONCORD</v>
      </c>
      <c r="V44" s="166"/>
      <c r="W44" s="166"/>
      <c r="X44" s="166"/>
      <c r="Y44" s="166"/>
      <c r="Z44" s="166"/>
      <c r="AA44" s="166"/>
      <c r="AB44" s="167">
        <f t="shared" si="8"/>
        <v>0</v>
      </c>
      <c r="AC44" s="166"/>
      <c r="AD44" s="190"/>
      <c r="AE44" s="190"/>
      <c r="AF44" s="127"/>
    </row>
    <row r="45" spans="1:42" ht="20.25" customHeight="1" x14ac:dyDescent="0.25">
      <c r="A45" s="515" t="str">
        <f>Inventory!B37</f>
        <v>GHOSNS203369OT</v>
      </c>
      <c r="B45" s="515" t="str">
        <f>Inventory!C37</f>
        <v>FOILED COMIC BOOK SISTER IMPERATOR # 1</v>
      </c>
      <c r="C45" s="516">
        <v>5.0000000000000001E-3</v>
      </c>
      <c r="D45" s="187">
        <v>30</v>
      </c>
      <c r="E45" s="158">
        <f>E12/D45*C45</f>
        <v>168.33333333333331</v>
      </c>
      <c r="F45" s="158">
        <f>F12/D45*C45</f>
        <v>172.54166666666669</v>
      </c>
      <c r="G45" s="158">
        <f>G12/D45*C45</f>
        <v>176.75</v>
      </c>
      <c r="H45" s="158">
        <f>H12/D45*C45</f>
        <v>180.95833333333331</v>
      </c>
      <c r="I45" s="159">
        <v>1375</v>
      </c>
      <c r="J45" s="160">
        <v>0</v>
      </c>
      <c r="K45" s="161">
        <v>0</v>
      </c>
      <c r="L45" s="177">
        <v>0</v>
      </c>
      <c r="M45" s="194">
        <v>0</v>
      </c>
      <c r="N45" s="162">
        <v>0</v>
      </c>
      <c r="O45" s="163">
        <v>0</v>
      </c>
      <c r="P45" s="164">
        <f t="shared" si="9"/>
        <v>1206.6666666666667</v>
      </c>
      <c r="Q45" s="164">
        <f t="shared" si="5"/>
        <v>1202.4583333333333</v>
      </c>
      <c r="R45" s="164">
        <f t="shared" si="6"/>
        <v>1198.25</v>
      </c>
      <c r="S45" s="164">
        <f t="shared" si="7"/>
        <v>1194.0416666666667</v>
      </c>
      <c r="T45" s="165" t="s">
        <v>422</v>
      </c>
      <c r="U45" s="442" t="str">
        <f>Inventory!D37</f>
        <v>DARK HORSE COMICS</v>
      </c>
      <c r="V45" s="166"/>
      <c r="W45" s="166"/>
      <c r="X45" s="166"/>
      <c r="Y45" s="166"/>
      <c r="Z45" s="166"/>
      <c r="AA45" s="166"/>
      <c r="AB45" s="167">
        <f t="shared" si="8"/>
        <v>0</v>
      </c>
      <c r="AC45" s="166"/>
      <c r="AD45" s="190"/>
      <c r="AE45" s="190"/>
      <c r="AF45" s="127"/>
    </row>
    <row r="46" spans="1:42" ht="20.25" customHeight="1" x14ac:dyDescent="0.25">
      <c r="A46" s="156" t="str">
        <f>Inventory!B38</f>
        <v>GHOSNS203533OT</v>
      </c>
      <c r="B46" s="156" t="str">
        <f>Inventory!C38</f>
        <v>COMIC BOOK SISTER IMPERATOR #2</v>
      </c>
      <c r="C46" s="168">
        <v>0</v>
      </c>
      <c r="D46" s="187">
        <v>15</v>
      </c>
      <c r="E46" s="158">
        <f>E12/D46*C46</f>
        <v>0</v>
      </c>
      <c r="F46" s="158">
        <f>F12/D46*C46</f>
        <v>0</v>
      </c>
      <c r="G46" s="158">
        <f>G12/D46*C46</f>
        <v>0</v>
      </c>
      <c r="H46" s="158">
        <f>H12/D46*C46</f>
        <v>0</v>
      </c>
      <c r="I46" s="159">
        <v>0</v>
      </c>
      <c r="J46" s="160">
        <v>0</v>
      </c>
      <c r="K46" s="161">
        <v>0</v>
      </c>
      <c r="L46" s="177">
        <v>0</v>
      </c>
      <c r="M46" s="194">
        <v>0</v>
      </c>
      <c r="N46" s="162">
        <v>0</v>
      </c>
      <c r="O46" s="163">
        <v>0</v>
      </c>
      <c r="P46" s="164">
        <f t="shared" si="9"/>
        <v>0</v>
      </c>
      <c r="Q46" s="164">
        <f t="shared" si="5"/>
        <v>0</v>
      </c>
      <c r="R46" s="164">
        <f t="shared" si="6"/>
        <v>0</v>
      </c>
      <c r="S46" s="164">
        <f t="shared" si="7"/>
        <v>0</v>
      </c>
      <c r="T46" s="165"/>
      <c r="U46" s="442" t="str">
        <f>Inventory!D38</f>
        <v>DARK HORSE COMICS</v>
      </c>
      <c r="V46" s="166"/>
      <c r="W46" s="166"/>
      <c r="X46" s="166"/>
      <c r="Y46" s="166"/>
      <c r="Z46" s="166"/>
      <c r="AA46" s="166"/>
      <c r="AB46" s="167">
        <f t="shared" si="8"/>
        <v>0</v>
      </c>
      <c r="AC46" s="166"/>
      <c r="AD46" s="190"/>
      <c r="AE46" s="190"/>
      <c r="AF46" s="127"/>
    </row>
    <row r="47" spans="1:42" ht="20.25" customHeight="1" x14ac:dyDescent="0.25">
      <c r="A47" s="156" t="str">
        <f>Inventory!B39</f>
        <v>GHOSNS203534OT</v>
      </c>
      <c r="B47" s="156" t="str">
        <f>Inventory!C39</f>
        <v>COMIC BOOK SISTER IMPERATOR #3</v>
      </c>
      <c r="C47" s="168">
        <v>0</v>
      </c>
      <c r="D47" s="187">
        <v>15</v>
      </c>
      <c r="E47" s="158">
        <f>E12/D47*C47</f>
        <v>0</v>
      </c>
      <c r="F47" s="158">
        <f>F12/D47*C47</f>
        <v>0</v>
      </c>
      <c r="G47" s="158">
        <f>G12/D47*C47</f>
        <v>0</v>
      </c>
      <c r="H47" s="158">
        <f>H12/D47*C47</f>
        <v>0</v>
      </c>
      <c r="I47" s="159">
        <v>0</v>
      </c>
      <c r="J47" s="160">
        <v>0</v>
      </c>
      <c r="K47" s="161">
        <v>0</v>
      </c>
      <c r="L47" s="177">
        <v>0</v>
      </c>
      <c r="M47" s="194">
        <v>0</v>
      </c>
      <c r="N47" s="162">
        <v>0</v>
      </c>
      <c r="O47" s="163">
        <v>0</v>
      </c>
      <c r="P47" s="164">
        <f t="shared" si="9"/>
        <v>0</v>
      </c>
      <c r="Q47" s="164">
        <f t="shared" si="5"/>
        <v>0</v>
      </c>
      <c r="R47" s="164">
        <f t="shared" si="6"/>
        <v>0</v>
      </c>
      <c r="S47" s="164">
        <f t="shared" si="7"/>
        <v>0</v>
      </c>
      <c r="T47" s="165"/>
      <c r="U47" s="442" t="str">
        <f>Inventory!D39</f>
        <v>DARK HORSE COMICS</v>
      </c>
      <c r="V47" s="166"/>
      <c r="W47" s="166"/>
      <c r="X47" s="166"/>
      <c r="Y47" s="166"/>
      <c r="Z47" s="166"/>
      <c r="AA47" s="166"/>
      <c r="AB47" s="167">
        <f t="shared" si="8"/>
        <v>0</v>
      </c>
      <c r="AC47" s="166"/>
      <c r="AD47" s="190"/>
      <c r="AE47" s="190"/>
      <c r="AF47" s="127"/>
    </row>
    <row r="48" spans="1:42" ht="20.25" customHeight="1" x14ac:dyDescent="0.25">
      <c r="A48" s="156" t="str">
        <f>Inventory!B40</f>
        <v>GHOSNS203535OT</v>
      </c>
      <c r="B48" s="156" t="str">
        <f>Inventory!C40</f>
        <v>COMIC BOOK SISTER IMPERATOR #4</v>
      </c>
      <c r="C48" s="168">
        <v>0</v>
      </c>
      <c r="D48" s="187">
        <v>15</v>
      </c>
      <c r="E48" s="158">
        <f>E12/D48*C48</f>
        <v>0</v>
      </c>
      <c r="F48" s="158">
        <f>F12/D48*C48</f>
        <v>0</v>
      </c>
      <c r="G48" s="158">
        <f>G12/D48*C48</f>
        <v>0</v>
      </c>
      <c r="H48" s="158">
        <f>H12/D48*C48</f>
        <v>0</v>
      </c>
      <c r="I48" s="159">
        <v>0</v>
      </c>
      <c r="J48" s="160">
        <v>0</v>
      </c>
      <c r="K48" s="161">
        <v>0</v>
      </c>
      <c r="L48" s="177">
        <v>0</v>
      </c>
      <c r="M48" s="194">
        <v>0</v>
      </c>
      <c r="N48" s="162">
        <v>0</v>
      </c>
      <c r="O48" s="163">
        <v>0</v>
      </c>
      <c r="P48" s="164">
        <f t="shared" si="9"/>
        <v>0</v>
      </c>
      <c r="Q48" s="164">
        <f t="shared" si="5"/>
        <v>0</v>
      </c>
      <c r="R48" s="164">
        <f t="shared" si="6"/>
        <v>0</v>
      </c>
      <c r="S48" s="164">
        <f t="shared" si="7"/>
        <v>0</v>
      </c>
      <c r="T48" s="165"/>
      <c r="U48" s="442" t="str">
        <f>Inventory!D40</f>
        <v>DARK HORSE COMICS</v>
      </c>
      <c r="V48" s="166"/>
      <c r="W48" s="166"/>
      <c r="X48" s="166"/>
      <c r="Y48" s="166"/>
      <c r="Z48" s="166"/>
      <c r="AA48" s="166"/>
      <c r="AB48" s="167">
        <f t="shared" si="8"/>
        <v>0</v>
      </c>
      <c r="AC48" s="166"/>
      <c r="AD48" s="190"/>
      <c r="AE48" s="190"/>
      <c r="AF48" s="127"/>
    </row>
    <row r="49" spans="1:32" ht="20.25" customHeight="1" x14ac:dyDescent="0.25">
      <c r="A49" s="156">
        <f>Inventory!B41</f>
        <v>0</v>
      </c>
      <c r="B49" s="156">
        <f>Inventory!C41</f>
        <v>0</v>
      </c>
      <c r="C49" s="168">
        <v>0</v>
      </c>
      <c r="D49" s="187">
        <v>1</v>
      </c>
      <c r="E49" s="158">
        <f>E12/D49*C49</f>
        <v>0</v>
      </c>
      <c r="F49" s="158">
        <f>F12/D49*C49</f>
        <v>0</v>
      </c>
      <c r="G49" s="158">
        <f>G12/D49*C49</f>
        <v>0</v>
      </c>
      <c r="H49" s="158">
        <f>H12/D49*C49</f>
        <v>0</v>
      </c>
      <c r="I49" s="159">
        <v>0</v>
      </c>
      <c r="J49" s="160">
        <v>0</v>
      </c>
      <c r="K49" s="161">
        <v>0</v>
      </c>
      <c r="L49" s="177">
        <v>0</v>
      </c>
      <c r="M49" s="194">
        <v>0</v>
      </c>
      <c r="N49" s="162">
        <v>0</v>
      </c>
      <c r="O49" s="163">
        <v>0</v>
      </c>
      <c r="P49" s="164">
        <f t="shared" si="9"/>
        <v>0</v>
      </c>
      <c r="Q49" s="164">
        <f t="shared" si="5"/>
        <v>0</v>
      </c>
      <c r="R49" s="164">
        <f t="shared" si="6"/>
        <v>0</v>
      </c>
      <c r="S49" s="164">
        <f t="shared" si="7"/>
        <v>0</v>
      </c>
      <c r="T49" s="165"/>
      <c r="U49" s="442">
        <f>Inventory!D41</f>
        <v>0</v>
      </c>
      <c r="V49" s="171"/>
      <c r="W49" s="171"/>
      <c r="X49" s="171"/>
      <c r="Y49" s="171"/>
      <c r="Z49" s="172"/>
      <c r="AA49" s="172"/>
      <c r="AB49" s="167">
        <f t="shared" si="8"/>
        <v>0</v>
      </c>
      <c r="AC49" s="166"/>
      <c r="AD49" s="190"/>
      <c r="AE49" s="190"/>
      <c r="AF49" s="127"/>
    </row>
    <row r="50" spans="1:32" ht="20.25" customHeight="1" x14ac:dyDescent="0.25">
      <c r="A50" s="515" t="str">
        <f>Inventory!B42</f>
        <v>GHOSNS103619OT</v>
      </c>
      <c r="B50" s="515" t="str">
        <f>Inventory!C42</f>
        <v>FOILED COMIC BOOK SISTER IMPERATOR #2</v>
      </c>
      <c r="C50" s="516">
        <v>5.0000000000000001E-3</v>
      </c>
      <c r="D50" s="187">
        <v>30</v>
      </c>
      <c r="E50" s="158">
        <f>E12/D50*C50</f>
        <v>168.33333333333331</v>
      </c>
      <c r="F50" s="158">
        <f>F12/D50*C50</f>
        <v>172.54166666666669</v>
      </c>
      <c r="G50" s="158">
        <f>G12/D50*C50</f>
        <v>176.75</v>
      </c>
      <c r="H50" s="158">
        <f>H12/D50*C50</f>
        <v>180.95833333333331</v>
      </c>
      <c r="I50" s="159">
        <v>471</v>
      </c>
      <c r="J50" s="160">
        <v>0</v>
      </c>
      <c r="K50" s="161">
        <v>0</v>
      </c>
      <c r="L50" s="177">
        <v>0</v>
      </c>
      <c r="M50" s="194">
        <v>0</v>
      </c>
      <c r="N50" s="162">
        <v>0</v>
      </c>
      <c r="O50" s="163">
        <v>0</v>
      </c>
      <c r="P50" s="164">
        <f t="shared" si="9"/>
        <v>302.66666666666669</v>
      </c>
      <c r="Q50" s="164">
        <f t="shared" si="5"/>
        <v>298.45833333333331</v>
      </c>
      <c r="R50" s="164">
        <f t="shared" si="6"/>
        <v>294.25</v>
      </c>
      <c r="S50" s="164">
        <f t="shared" si="7"/>
        <v>290.04166666666669</v>
      </c>
      <c r="T50" s="165"/>
      <c r="U50" s="442" t="str">
        <f>Inventory!D42</f>
        <v>DARK HORSE COMICS</v>
      </c>
      <c r="V50" s="171"/>
      <c r="W50" s="171"/>
      <c r="X50" s="171"/>
      <c r="Y50" s="171"/>
      <c r="Z50" s="171"/>
      <c r="AA50" s="171"/>
      <c r="AB50" s="167">
        <f t="shared" si="8"/>
        <v>0</v>
      </c>
      <c r="AC50" s="166"/>
      <c r="AD50" s="190"/>
      <c r="AE50" s="190"/>
      <c r="AF50" s="127"/>
    </row>
    <row r="51" spans="1:32" ht="20.25" customHeight="1" x14ac:dyDescent="0.25">
      <c r="A51" s="515" t="str">
        <f>Inventory!B43</f>
        <v xml:space="preserve"> GHOSNS103622OT </v>
      </c>
      <c r="B51" s="515" t="str">
        <f>Inventory!C43</f>
        <v>FOILED COMIC BOOK SISTER IMPERATOR #3</v>
      </c>
      <c r="C51" s="516">
        <v>5.0000000000000001E-3</v>
      </c>
      <c r="D51" s="187">
        <v>30</v>
      </c>
      <c r="E51" s="158">
        <f>E12/D51*C51</f>
        <v>168.33333333333331</v>
      </c>
      <c r="F51" s="158">
        <f>F12/D51*C51</f>
        <v>172.54166666666669</v>
      </c>
      <c r="G51" s="158">
        <f>G12/D51*C51</f>
        <v>176.75</v>
      </c>
      <c r="H51" s="158">
        <f>H12/D51*C51</f>
        <v>180.95833333333331</v>
      </c>
      <c r="I51" s="159">
        <v>536</v>
      </c>
      <c r="J51" s="160">
        <v>0</v>
      </c>
      <c r="K51" s="161">
        <v>0</v>
      </c>
      <c r="L51" s="177">
        <v>0</v>
      </c>
      <c r="M51" s="194">
        <v>0</v>
      </c>
      <c r="N51" s="162">
        <v>0</v>
      </c>
      <c r="O51" s="163">
        <v>0</v>
      </c>
      <c r="P51" s="164">
        <f t="shared" si="9"/>
        <v>367.66666666666669</v>
      </c>
      <c r="Q51" s="164">
        <f t="shared" si="5"/>
        <v>363.45833333333331</v>
      </c>
      <c r="R51" s="164">
        <f t="shared" si="6"/>
        <v>359.25</v>
      </c>
      <c r="S51" s="164">
        <f t="shared" si="7"/>
        <v>355.04166666666669</v>
      </c>
      <c r="T51" s="165"/>
      <c r="U51" s="442" t="str">
        <f>Inventory!D43</f>
        <v>DARK HORSE COMICS</v>
      </c>
      <c r="V51" s="171"/>
      <c r="W51" s="171"/>
      <c r="X51" s="171"/>
      <c r="Y51" s="171"/>
      <c r="Z51" s="171"/>
      <c r="AA51" s="171"/>
      <c r="AB51" s="167">
        <f t="shared" si="8"/>
        <v>0</v>
      </c>
      <c r="AC51" s="166"/>
      <c r="AD51" s="190"/>
      <c r="AE51" s="190"/>
      <c r="AF51" s="127"/>
    </row>
    <row r="52" spans="1:32" ht="20.25" customHeight="1" x14ac:dyDescent="0.25">
      <c r="A52" s="515" t="str">
        <f>Inventory!B44</f>
        <v>GHOSNS103624OT</v>
      </c>
      <c r="B52" s="515" t="str">
        <f>Inventory!C44</f>
        <v>FOILED COMIC BOOK SISTER IMPERATOR #4</v>
      </c>
      <c r="C52" s="516">
        <v>5.0000000000000001E-3</v>
      </c>
      <c r="D52" s="187">
        <v>30</v>
      </c>
      <c r="E52" s="158">
        <f>E12/D52*C52</f>
        <v>168.33333333333331</v>
      </c>
      <c r="F52" s="158">
        <f>F12/D52*C52</f>
        <v>172.54166666666669</v>
      </c>
      <c r="G52" s="158">
        <f>G12/D52*C52</f>
        <v>176.75</v>
      </c>
      <c r="H52" s="158">
        <f>H12/D52*C52</f>
        <v>180.95833333333331</v>
      </c>
      <c r="I52" s="159">
        <v>545</v>
      </c>
      <c r="J52" s="160">
        <v>0</v>
      </c>
      <c r="K52" s="161">
        <v>0</v>
      </c>
      <c r="L52" s="177">
        <v>0</v>
      </c>
      <c r="M52" s="194">
        <v>0</v>
      </c>
      <c r="N52" s="162">
        <v>0</v>
      </c>
      <c r="O52" s="163">
        <v>0</v>
      </c>
      <c r="P52" s="164">
        <f t="shared" si="9"/>
        <v>376.66666666666669</v>
      </c>
      <c r="Q52" s="164">
        <f t="shared" si="5"/>
        <v>372.45833333333331</v>
      </c>
      <c r="R52" s="164">
        <f t="shared" si="6"/>
        <v>368.25</v>
      </c>
      <c r="S52" s="164">
        <f t="shared" si="7"/>
        <v>364.04166666666669</v>
      </c>
      <c r="T52" s="165"/>
      <c r="U52" s="442" t="str">
        <f>Inventory!D44</f>
        <v>DARK HORSE COMICS</v>
      </c>
      <c r="V52" s="171"/>
      <c r="W52" s="171"/>
      <c r="X52" s="171"/>
      <c r="Y52" s="171"/>
      <c r="Z52" s="171"/>
      <c r="AA52" s="171"/>
      <c r="AB52" s="167">
        <f t="shared" si="8"/>
        <v>0</v>
      </c>
      <c r="AC52" s="166"/>
      <c r="AD52" s="190"/>
      <c r="AE52" s="190"/>
      <c r="AF52" s="127"/>
    </row>
    <row r="53" spans="1:32" ht="20.25" customHeight="1" x14ac:dyDescent="0.25">
      <c r="A53" s="156" t="str">
        <f>Inventory!B45</f>
        <v>GHOSRX003463OT</v>
      </c>
      <c r="B53" s="156" t="str">
        <f>Inventory!C45</f>
        <v xml:space="preserve">CD SKELETA </v>
      </c>
      <c r="C53" s="168">
        <v>0</v>
      </c>
      <c r="D53" s="187">
        <v>20</v>
      </c>
      <c r="E53" s="158">
        <f>E12/D53*C53</f>
        <v>0</v>
      </c>
      <c r="F53" s="158">
        <f>F12/D53*C53</f>
        <v>0</v>
      </c>
      <c r="G53" s="158">
        <f>G12/D53*C53</f>
        <v>0</v>
      </c>
      <c r="H53" s="158">
        <f>H12/D53*C53</f>
        <v>0</v>
      </c>
      <c r="I53" s="159">
        <v>0</v>
      </c>
      <c r="J53" s="160">
        <v>0</v>
      </c>
      <c r="K53" s="161">
        <v>0</v>
      </c>
      <c r="L53" s="177">
        <v>0</v>
      </c>
      <c r="M53" s="194">
        <v>0</v>
      </c>
      <c r="N53" s="162">
        <v>0</v>
      </c>
      <c r="O53" s="163">
        <v>0</v>
      </c>
      <c r="P53" s="164">
        <f t="shared" si="9"/>
        <v>0</v>
      </c>
      <c r="Q53" s="164">
        <f t="shared" si="5"/>
        <v>0</v>
      </c>
      <c r="R53" s="164">
        <f t="shared" si="6"/>
        <v>0</v>
      </c>
      <c r="S53" s="164">
        <f t="shared" si="7"/>
        <v>0</v>
      </c>
      <c r="T53" s="165"/>
      <c r="U53" s="442" t="str">
        <f>Inventory!D45</f>
        <v>GMSUK</v>
      </c>
      <c r="V53" s="171"/>
      <c r="W53" s="171"/>
      <c r="X53" s="171"/>
      <c r="Y53" s="171"/>
      <c r="Z53" s="171"/>
      <c r="AA53" s="171"/>
      <c r="AB53" s="167">
        <f t="shared" si="8"/>
        <v>0</v>
      </c>
      <c r="AC53" s="166"/>
      <c r="AD53" s="190"/>
      <c r="AE53" s="190"/>
      <c r="AF53" s="127"/>
    </row>
    <row r="54" spans="1:32" ht="20.25" customHeight="1" x14ac:dyDescent="0.25">
      <c r="A54" s="156" t="str">
        <f>Inventory!B46</f>
        <v>GHOSRX003470OT</v>
      </c>
      <c r="B54" s="156" t="str">
        <f>Inventory!C46</f>
        <v>ROLLING STONE MAG &amp; ALBUM</v>
      </c>
      <c r="C54" s="168">
        <v>5.0000000000000001E-3</v>
      </c>
      <c r="D54" s="187">
        <v>30</v>
      </c>
      <c r="E54" s="158">
        <f>E12/D54*C54</f>
        <v>168.33333333333331</v>
      </c>
      <c r="F54" s="158">
        <f>F12/D54*C54</f>
        <v>172.54166666666669</v>
      </c>
      <c r="G54" s="158">
        <f>G12/D54*C54</f>
        <v>176.75</v>
      </c>
      <c r="H54" s="158">
        <f>H12/D54*C54</f>
        <v>180.95833333333331</v>
      </c>
      <c r="I54" s="159">
        <v>1296</v>
      </c>
      <c r="J54" s="160">
        <v>0</v>
      </c>
      <c r="K54" s="161">
        <v>0</v>
      </c>
      <c r="L54" s="177">
        <v>0</v>
      </c>
      <c r="M54" s="194">
        <v>0</v>
      </c>
      <c r="N54" s="162">
        <v>0</v>
      </c>
      <c r="O54" s="163">
        <v>0</v>
      </c>
      <c r="P54" s="164">
        <f t="shared" si="9"/>
        <v>1127.6666666666667</v>
      </c>
      <c r="Q54" s="164">
        <f t="shared" si="5"/>
        <v>1123.4583333333333</v>
      </c>
      <c r="R54" s="164">
        <f t="shared" si="6"/>
        <v>1119.25</v>
      </c>
      <c r="S54" s="164">
        <f t="shared" si="7"/>
        <v>1115.0416666666667</v>
      </c>
      <c r="T54" s="165"/>
      <c r="U54" s="442" t="str">
        <f>Inventory!D46</f>
        <v>GMSUK</v>
      </c>
      <c r="V54" s="171"/>
      <c r="W54" s="171"/>
      <c r="X54" s="171"/>
      <c r="Y54" s="171"/>
      <c r="Z54" s="171"/>
      <c r="AA54" s="171"/>
      <c r="AB54" s="167">
        <f t="shared" si="8"/>
        <v>0</v>
      </c>
      <c r="AC54" s="166"/>
      <c r="AD54" s="190"/>
      <c r="AE54" s="190"/>
      <c r="AF54" s="127"/>
    </row>
    <row r="55" spans="1:32" ht="20.25" customHeight="1" x14ac:dyDescent="0.25">
      <c r="A55" s="156" t="str">
        <f>Inventory!B47</f>
        <v>GHOSRX003611BK</v>
      </c>
      <c r="B55" s="156" t="str">
        <f>Inventory!C47</f>
        <v>LP SKELETA BLACK VINYL</v>
      </c>
      <c r="C55" s="168">
        <v>0</v>
      </c>
      <c r="D55" s="187">
        <v>40</v>
      </c>
      <c r="E55" s="158">
        <f>E12/D55*C55</f>
        <v>0</v>
      </c>
      <c r="F55" s="158">
        <f>F12/D55*C55</f>
        <v>0</v>
      </c>
      <c r="G55" s="158">
        <f>G12/D55*C55</f>
        <v>0</v>
      </c>
      <c r="H55" s="158">
        <f>H12/D55*C55</f>
        <v>0</v>
      </c>
      <c r="I55" s="159">
        <v>0</v>
      </c>
      <c r="J55" s="160">
        <v>0</v>
      </c>
      <c r="K55" s="161">
        <v>0</v>
      </c>
      <c r="L55" s="177">
        <v>0</v>
      </c>
      <c r="M55" s="194">
        <v>0</v>
      </c>
      <c r="N55" s="162">
        <v>0</v>
      </c>
      <c r="O55" s="163">
        <v>0</v>
      </c>
      <c r="P55" s="164">
        <f t="shared" si="9"/>
        <v>0</v>
      </c>
      <c r="Q55" s="164">
        <f t="shared" si="5"/>
        <v>0</v>
      </c>
      <c r="R55" s="164">
        <f t="shared" si="6"/>
        <v>0</v>
      </c>
      <c r="S55" s="164">
        <f t="shared" si="7"/>
        <v>0</v>
      </c>
      <c r="T55" s="165"/>
      <c r="U55" s="442" t="str">
        <f>Inventory!D47</f>
        <v>GMSUK</v>
      </c>
      <c r="V55" s="171"/>
      <c r="W55" s="171"/>
      <c r="X55" s="171"/>
      <c r="Y55" s="171"/>
      <c r="Z55" s="171"/>
      <c r="AA55" s="171"/>
      <c r="AB55" s="167">
        <f t="shared" si="8"/>
        <v>0</v>
      </c>
      <c r="AC55" s="166"/>
      <c r="AD55" s="190"/>
      <c r="AE55" s="190"/>
      <c r="AF55" s="127"/>
    </row>
    <row r="56" spans="1:32" ht="20.25" customHeight="1" x14ac:dyDescent="0.25">
      <c r="A56" s="156" t="str">
        <f>Inventory!B48</f>
        <v>GHOSCG103805PU</v>
      </c>
      <c r="B56" s="156" t="str">
        <f>Inventory!C48</f>
        <v>LP PURPLE LENTICULAR</v>
      </c>
      <c r="C56" s="168">
        <v>0.01</v>
      </c>
      <c r="D56" s="187">
        <v>40</v>
      </c>
      <c r="E56" s="158">
        <f>E12/D56*C56</f>
        <v>252.5</v>
      </c>
      <c r="F56" s="158">
        <f>F12/D56*C56</f>
        <v>258.8125</v>
      </c>
      <c r="G56" s="158">
        <f>G12/D56*C56</f>
        <v>265.125</v>
      </c>
      <c r="H56" s="158">
        <f>H12/D56*C56</f>
        <v>271.4375</v>
      </c>
      <c r="I56" s="159">
        <v>298</v>
      </c>
      <c r="J56" s="160">
        <v>0</v>
      </c>
      <c r="K56" s="161">
        <v>0</v>
      </c>
      <c r="L56" s="177">
        <v>0</v>
      </c>
      <c r="M56" s="194">
        <v>0</v>
      </c>
      <c r="N56" s="162">
        <v>0</v>
      </c>
      <c r="O56" s="163">
        <v>0</v>
      </c>
      <c r="P56" s="164">
        <f t="shared" si="9"/>
        <v>45.5</v>
      </c>
      <c r="Q56" s="164">
        <f t="shared" si="5"/>
        <v>39.1875</v>
      </c>
      <c r="R56" s="164">
        <f t="shared" si="6"/>
        <v>32.875</v>
      </c>
      <c r="S56" s="164">
        <f t="shared" si="7"/>
        <v>26.5625</v>
      </c>
      <c r="T56" s="165"/>
      <c r="U56" s="442" t="str">
        <f>Inventory!D48</f>
        <v>CONCORD</v>
      </c>
      <c r="V56" s="171"/>
      <c r="W56" s="171"/>
      <c r="X56" s="171"/>
      <c r="Y56" s="171"/>
      <c r="Z56" s="171"/>
      <c r="AA56" s="171"/>
      <c r="AB56" s="167">
        <f t="shared" si="8"/>
        <v>0</v>
      </c>
      <c r="AC56" s="166"/>
      <c r="AD56" s="190"/>
      <c r="AE56" s="190"/>
      <c r="AF56" s="127"/>
    </row>
    <row r="57" spans="1:32" ht="20.25" customHeight="1" x14ac:dyDescent="0.25">
      <c r="A57" s="156" t="str">
        <f>Inventory!B49</f>
        <v>GHOSCG103844BK</v>
      </c>
      <c r="B57" s="156" t="str">
        <f>Inventory!C49</f>
        <v xml:space="preserve">CASSETTE </v>
      </c>
      <c r="C57" s="168">
        <v>5.0000000000000001E-3</v>
      </c>
      <c r="D57" s="187">
        <v>14</v>
      </c>
      <c r="E57" s="158">
        <f>E12/D57*C57</f>
        <v>360.71428571428572</v>
      </c>
      <c r="F57" s="158">
        <f>F12/D57*C57</f>
        <v>369.73214285714283</v>
      </c>
      <c r="G57" s="158">
        <f>G12/D57*C57</f>
        <v>378.75</v>
      </c>
      <c r="H57" s="158">
        <f>H12/D57*C57</f>
        <v>387.76785714285717</v>
      </c>
      <c r="I57" s="159">
        <v>46</v>
      </c>
      <c r="J57" s="160">
        <v>0</v>
      </c>
      <c r="K57" s="161">
        <v>500</v>
      </c>
      <c r="L57" s="177">
        <v>0</v>
      </c>
      <c r="M57" s="194">
        <v>0</v>
      </c>
      <c r="N57" s="162">
        <v>0</v>
      </c>
      <c r="O57" s="163">
        <v>0</v>
      </c>
      <c r="P57" s="164">
        <f t="shared" si="9"/>
        <v>185.28571428571428</v>
      </c>
      <c r="Q57" s="164">
        <f t="shared" si="5"/>
        <v>176.26785714285717</v>
      </c>
      <c r="R57" s="164">
        <f t="shared" si="6"/>
        <v>167.25</v>
      </c>
      <c r="S57" s="164">
        <f t="shared" si="7"/>
        <v>158.23214285714283</v>
      </c>
      <c r="T57" s="165"/>
      <c r="U57" s="442" t="str">
        <f>Inventory!D49</f>
        <v>CONCORD</v>
      </c>
      <c r="V57" s="171"/>
      <c r="W57" s="171"/>
      <c r="X57" s="171"/>
      <c r="Y57" s="171"/>
      <c r="Z57" s="171"/>
      <c r="AA57" s="171"/>
      <c r="AB57" s="167">
        <f t="shared" si="8"/>
        <v>0</v>
      </c>
      <c r="AC57" s="166"/>
      <c r="AD57" s="190"/>
      <c r="AE57" s="190"/>
      <c r="AF57" s="127"/>
    </row>
    <row r="58" spans="1:32" ht="20.25" customHeight="1" x14ac:dyDescent="0.25">
      <c r="A58" s="156">
        <f>Inventory!B50</f>
        <v>0</v>
      </c>
      <c r="B58" s="156">
        <f>Inventory!C50</f>
        <v>0</v>
      </c>
      <c r="C58" s="168"/>
      <c r="D58" s="187">
        <v>1</v>
      </c>
      <c r="E58" s="158">
        <f>E12/D58*C58</f>
        <v>0</v>
      </c>
      <c r="F58" s="158">
        <f>F12/D58*C58</f>
        <v>0</v>
      </c>
      <c r="G58" s="158">
        <f>G12/D58*C58</f>
        <v>0</v>
      </c>
      <c r="H58" s="158">
        <f>H12/D58*C58</f>
        <v>0</v>
      </c>
      <c r="I58" s="159">
        <v>0</v>
      </c>
      <c r="J58" s="160">
        <v>0</v>
      </c>
      <c r="K58" s="161">
        <v>0</v>
      </c>
      <c r="L58" s="177">
        <v>0</v>
      </c>
      <c r="M58" s="194">
        <v>0</v>
      </c>
      <c r="N58" s="162">
        <v>0</v>
      </c>
      <c r="O58" s="163">
        <v>0</v>
      </c>
      <c r="P58" s="164">
        <f t="shared" si="9"/>
        <v>0</v>
      </c>
      <c r="Q58" s="164">
        <f t="shared" si="5"/>
        <v>0</v>
      </c>
      <c r="R58" s="164">
        <f t="shared" si="6"/>
        <v>0</v>
      </c>
      <c r="S58" s="164">
        <f t="shared" si="7"/>
        <v>0</v>
      </c>
      <c r="T58" s="165"/>
      <c r="U58" s="442">
        <f>Inventory!D50</f>
        <v>0</v>
      </c>
      <c r="V58" s="171"/>
      <c r="W58" s="171"/>
      <c r="X58" s="171"/>
      <c r="Y58" s="171"/>
      <c r="Z58" s="171"/>
      <c r="AA58" s="171"/>
      <c r="AB58" s="167">
        <f t="shared" si="8"/>
        <v>0</v>
      </c>
      <c r="AC58" s="166"/>
      <c r="AD58" s="190"/>
      <c r="AE58" s="190"/>
      <c r="AF58" s="127"/>
    </row>
    <row r="59" spans="1:32" ht="20.25" customHeight="1" x14ac:dyDescent="0.25">
      <c r="A59" s="156">
        <f>Inventory!B51</f>
        <v>0</v>
      </c>
      <c r="B59" s="156">
        <f>Inventory!C51</f>
        <v>0</v>
      </c>
      <c r="C59" s="168"/>
      <c r="D59" s="187">
        <v>1</v>
      </c>
      <c r="E59" s="158">
        <f t="shared" ref="E59" si="10">E23/D59*C59</f>
        <v>0</v>
      </c>
      <c r="F59" s="158">
        <f>F12/D59*C59</f>
        <v>0</v>
      </c>
      <c r="G59" s="158">
        <f>G12/D59*C59</f>
        <v>0</v>
      </c>
      <c r="H59" s="158">
        <f>H12/D59*C59</f>
        <v>0</v>
      </c>
      <c r="I59" s="159">
        <v>0</v>
      </c>
      <c r="J59" s="160">
        <v>0</v>
      </c>
      <c r="K59" s="161">
        <v>0</v>
      </c>
      <c r="L59" s="177">
        <v>0</v>
      </c>
      <c r="M59" s="194">
        <v>0</v>
      </c>
      <c r="N59" s="162">
        <v>0</v>
      </c>
      <c r="O59" s="163">
        <v>0</v>
      </c>
      <c r="P59" s="164">
        <f t="shared" si="9"/>
        <v>0</v>
      </c>
      <c r="Q59" s="164">
        <f t="shared" si="5"/>
        <v>0</v>
      </c>
      <c r="R59" s="164">
        <f t="shared" si="6"/>
        <v>0</v>
      </c>
      <c r="S59" s="164">
        <f t="shared" si="7"/>
        <v>0</v>
      </c>
      <c r="T59" s="165"/>
      <c r="U59" s="442">
        <f>Inventory!D51</f>
        <v>0</v>
      </c>
      <c r="V59" s="171"/>
      <c r="W59" s="171"/>
      <c r="X59" s="171"/>
      <c r="Y59" s="171"/>
      <c r="Z59" s="171"/>
      <c r="AA59" s="171"/>
      <c r="AB59" s="167">
        <f t="shared" si="8"/>
        <v>0</v>
      </c>
      <c r="AC59" s="166"/>
      <c r="AD59" s="190"/>
      <c r="AE59" s="190"/>
      <c r="AF59" s="127"/>
    </row>
    <row r="60" spans="1:32" ht="23.25" customHeight="1" x14ac:dyDescent="0.2">
      <c r="C60" s="180">
        <f>SUM(C15:C52)</f>
        <v>0.98</v>
      </c>
    </row>
  </sheetData>
  <printOptions verticalCentered="1"/>
  <pageMargins left="0.19685039370078741" right="0.23622047244094491" top="0.39370078740157483" bottom="0.31496062992125984" header="0.23622047244094491" footer="0.39370078740157483"/>
  <pageSetup paperSize="9" scale="59" orientation="landscape" r:id="rId1"/>
  <headerFooter alignWithMargins="0">
    <oddFooter xml:space="preserve">&amp;C
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2">
    <pageSetUpPr fitToPage="1"/>
  </sheetPr>
  <dimension ref="A1:AE64"/>
  <sheetViews>
    <sheetView showGridLines="0" zoomScaleNormal="100" workbookViewId="0">
      <pane ySplit="1" topLeftCell="A2" activePane="bottomLeft" state="frozen"/>
      <selection activeCell="M3" sqref="M3:M64"/>
      <selection pane="bottomLeft" activeCell="I31" sqref="I31"/>
    </sheetView>
  </sheetViews>
  <sheetFormatPr defaultRowHeight="15" x14ac:dyDescent="0.25"/>
  <cols>
    <col min="1" max="1" width="13.42578125" bestFit="1" customWidth="1"/>
    <col min="2" max="2" width="16" bestFit="1" customWidth="1"/>
    <col min="3" max="3" width="6.5703125" customWidth="1"/>
    <col min="4" max="4" width="8.42578125" bestFit="1" customWidth="1"/>
    <col min="5" max="5" width="7.5703125" bestFit="1" customWidth="1"/>
    <col min="6" max="6" width="8.42578125" bestFit="1" customWidth="1"/>
    <col min="7" max="7" width="6.85546875" customWidth="1"/>
    <col min="8" max="8" width="8.42578125" bestFit="1" customWidth="1"/>
    <col min="9" max="9" width="4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24.7109375" customWidth="1"/>
    <col min="23" max="23" width="11.42578125" bestFit="1" customWidth="1"/>
    <col min="24" max="30" width="9.42578125" style="199"/>
  </cols>
  <sheetData>
    <row r="1" spans="1:31" ht="15.75" thickBot="1" x14ac:dyDescent="0.3">
      <c r="A1" s="36" t="s">
        <v>1</v>
      </c>
      <c r="B1" s="622" t="str">
        <f>Inventory!C3</f>
        <v>GHOST</v>
      </c>
      <c r="C1" s="623"/>
      <c r="D1" s="37" t="s">
        <v>23</v>
      </c>
      <c r="E1" s="629" t="str">
        <f>Inventory!C7</f>
        <v>BLACK T SKELETOUR 2025 ITIN</v>
      </c>
      <c r="F1" s="630"/>
      <c r="G1" s="630"/>
      <c r="H1" s="630"/>
      <c r="I1" s="630"/>
      <c r="J1" s="630"/>
      <c r="K1" s="631"/>
      <c r="L1" s="37" t="s">
        <v>24</v>
      </c>
      <c r="M1" s="95">
        <f>Inventory!H7</f>
        <v>5.7</v>
      </c>
      <c r="N1" s="37" t="s">
        <v>4</v>
      </c>
      <c r="O1" s="622" t="str">
        <f>Inventory!D7</f>
        <v>CULTURE</v>
      </c>
      <c r="P1" s="626"/>
      <c r="Q1" s="623"/>
      <c r="R1" s="37" t="s">
        <v>25</v>
      </c>
      <c r="S1" s="622" t="str">
        <f>Inventory!B7</f>
        <v>GHOSRX203729BK</v>
      </c>
      <c r="T1" s="626"/>
      <c r="U1" s="37" t="s">
        <v>66</v>
      </c>
      <c r="V1" s="627">
        <f>M64</f>
        <v>0.15037037037037038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3" t="s">
        <v>65</v>
      </c>
      <c r="O3" s="624" t="s">
        <v>26</v>
      </c>
      <c r="P3" s="625"/>
      <c r="Q3" s="42" t="s">
        <v>10</v>
      </c>
      <c r="R3" s="37" t="s">
        <v>28</v>
      </c>
      <c r="S3" s="43" t="s">
        <v>18</v>
      </c>
      <c r="X3" s="230" t="s">
        <v>92</v>
      </c>
      <c r="Y3" s="230" t="s">
        <v>93</v>
      </c>
      <c r="Z3" s="230" t="s">
        <v>94</v>
      </c>
      <c r="AA3" s="230" t="s">
        <v>95</v>
      </c>
      <c r="AB3" s="230" t="s">
        <v>96</v>
      </c>
      <c r="AC3" s="230" t="s">
        <v>97</v>
      </c>
      <c r="AD3" s="230" t="s">
        <v>127</v>
      </c>
      <c r="AE3" s="228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>
        <v>981</v>
      </c>
      <c r="D4" s="6"/>
      <c r="E4" s="6"/>
      <c r="F4" s="6"/>
      <c r="G4" s="6">
        <f>SUM(C4:F4)</f>
        <v>981</v>
      </c>
      <c r="H4" s="13">
        <v>7200</v>
      </c>
      <c r="I4" s="6"/>
      <c r="J4" s="84"/>
      <c r="K4" s="84"/>
      <c r="L4" s="90">
        <f>H4-G4-I4-J4</f>
        <v>6219</v>
      </c>
      <c r="M4" s="455">
        <v>0.17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>
        <v>896</v>
      </c>
      <c r="D5" s="8"/>
      <c r="E5" s="8"/>
      <c r="F5" s="8"/>
      <c r="G5" s="6">
        <f t="shared" ref="G5:G63" si="0">SUM(C5:F5)</f>
        <v>896</v>
      </c>
      <c r="H5" s="14"/>
      <c r="I5" s="8"/>
      <c r="J5" s="85"/>
      <c r="K5" s="85"/>
      <c r="L5" s="90">
        <f>L4+H5-G5-I5-J5</f>
        <v>5323</v>
      </c>
      <c r="M5" s="455">
        <v>0.14000000000000001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742</v>
      </c>
      <c r="D6" s="8"/>
      <c r="E6" s="8"/>
      <c r="F6" s="8"/>
      <c r="G6" s="6">
        <f t="shared" si="0"/>
        <v>742</v>
      </c>
      <c r="H6" s="14"/>
      <c r="I6" s="8"/>
      <c r="J6" s="85"/>
      <c r="K6" s="85"/>
      <c r="L6" s="90">
        <f t="shared" ref="L6:L63" si="2">L5+H6-G6-I6-J6</f>
        <v>4581</v>
      </c>
      <c r="M6" s="455">
        <v>0.11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>
        <v>340</v>
      </c>
      <c r="D7" s="8"/>
      <c r="E7" s="8"/>
      <c r="F7" s="8"/>
      <c r="G7" s="6">
        <f t="shared" si="0"/>
        <v>340</v>
      </c>
      <c r="H7" s="14"/>
      <c r="I7" s="8"/>
      <c r="J7" s="85"/>
      <c r="K7" s="85"/>
      <c r="L7" s="90">
        <f t="shared" si="2"/>
        <v>4241</v>
      </c>
      <c r="M7" s="455">
        <v>0.13</v>
      </c>
      <c r="O7" s="614"/>
      <c r="P7" s="615"/>
      <c r="Q7" s="198"/>
      <c r="R7" s="19">
        <f>SUM(R4:R6)</f>
        <v>0</v>
      </c>
      <c r="S7" s="31"/>
      <c r="U7" s="619" t="s">
        <v>36</v>
      </c>
      <c r="V7" s="620"/>
      <c r="W7" s="621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>
        <v>1083</v>
      </c>
      <c r="D8" s="8"/>
      <c r="E8" s="8">
        <v>2</v>
      </c>
      <c r="F8" s="8"/>
      <c r="G8" s="6">
        <f t="shared" si="0"/>
        <v>1085</v>
      </c>
      <c r="H8" s="14"/>
      <c r="I8" s="8"/>
      <c r="J8" s="85"/>
      <c r="K8" s="85"/>
      <c r="L8" s="90">
        <f t="shared" si="2"/>
        <v>3156</v>
      </c>
      <c r="M8" s="455">
        <v>0.15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>
        <v>836</v>
      </c>
      <c r="D9" s="8"/>
      <c r="E9" s="8"/>
      <c r="F9" s="8"/>
      <c r="G9" s="6">
        <f t="shared" si="0"/>
        <v>836</v>
      </c>
      <c r="H9" s="14"/>
      <c r="I9" s="8"/>
      <c r="J9" s="85"/>
      <c r="K9" s="85"/>
      <c r="L9" s="90">
        <f t="shared" si="2"/>
        <v>2320</v>
      </c>
      <c r="M9" s="455">
        <v>0.15</v>
      </c>
      <c r="O9" s="36" t="s">
        <v>10</v>
      </c>
      <c r="P9" s="37" t="s">
        <v>27</v>
      </c>
      <c r="Q9" s="37" t="s">
        <v>30</v>
      </c>
      <c r="R9" s="37" t="s">
        <v>28</v>
      </c>
      <c r="S9" s="52" t="s">
        <v>18</v>
      </c>
      <c r="T9" s="82" t="s">
        <v>312</v>
      </c>
      <c r="U9" s="36" t="s">
        <v>37</v>
      </c>
      <c r="V9" s="37" t="s">
        <v>38</v>
      </c>
      <c r="W9" s="195" t="s">
        <v>39</v>
      </c>
      <c r="X9" s="230" t="s">
        <v>92</v>
      </c>
      <c r="Y9" s="230" t="s">
        <v>93</v>
      </c>
      <c r="Z9" s="230" t="s">
        <v>94</v>
      </c>
      <c r="AA9" s="230" t="s">
        <v>95</v>
      </c>
      <c r="AB9" s="230" t="s">
        <v>96</v>
      </c>
      <c r="AC9" s="230" t="s">
        <v>97</v>
      </c>
      <c r="AD9" s="230" t="s">
        <v>127</v>
      </c>
      <c r="AE9" s="228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>
        <v>898</v>
      </c>
      <c r="D10" s="8"/>
      <c r="E10" s="8"/>
      <c r="F10" s="8"/>
      <c r="G10" s="6">
        <f t="shared" si="0"/>
        <v>898</v>
      </c>
      <c r="H10" s="14">
        <v>5400</v>
      </c>
      <c r="I10" s="8"/>
      <c r="J10" s="85"/>
      <c r="K10" s="85"/>
      <c r="L10" s="90">
        <f t="shared" si="2"/>
        <v>6822</v>
      </c>
      <c r="M10" s="455">
        <v>0.15</v>
      </c>
      <c r="O10" s="21">
        <v>45833</v>
      </c>
      <c r="P10" s="3">
        <v>82659</v>
      </c>
      <c r="Q10" s="6">
        <v>7200</v>
      </c>
      <c r="R10" s="6"/>
      <c r="S10" s="33" t="s">
        <v>136</v>
      </c>
      <c r="U10" s="32"/>
      <c r="V10" s="3"/>
      <c r="W10" s="74"/>
      <c r="X10" s="234">
        <v>648</v>
      </c>
      <c r="Y10" s="231">
        <v>1512</v>
      </c>
      <c r="Z10" s="231">
        <v>2088</v>
      </c>
      <c r="AA10" s="231">
        <v>1656</v>
      </c>
      <c r="AB10" s="231">
        <v>864</v>
      </c>
      <c r="AC10" s="231">
        <v>432</v>
      </c>
      <c r="AD10" s="231">
        <v>0</v>
      </c>
      <c r="AE10" s="33">
        <f>SUM(X10:AD10)</f>
        <v>7200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949</v>
      </c>
      <c r="D11" s="8"/>
      <c r="E11" s="8">
        <v>6</v>
      </c>
      <c r="F11" s="8"/>
      <c r="G11" s="6">
        <f t="shared" si="0"/>
        <v>955</v>
      </c>
      <c r="H11" s="14"/>
      <c r="I11" s="8"/>
      <c r="J11" s="85"/>
      <c r="K11" s="85"/>
      <c r="L11" s="90">
        <f t="shared" si="2"/>
        <v>5867</v>
      </c>
      <c r="M11" s="455">
        <v>0.13</v>
      </c>
      <c r="O11" s="21"/>
      <c r="P11" s="2"/>
      <c r="Q11" s="8"/>
      <c r="R11" s="6">
        <v>7200</v>
      </c>
      <c r="S11" s="33" t="s">
        <v>425</v>
      </c>
      <c r="T11" s="199">
        <v>100</v>
      </c>
      <c r="U11" s="29"/>
      <c r="V11" s="2"/>
      <c r="W11" s="75"/>
      <c r="X11" s="234">
        <v>648</v>
      </c>
      <c r="Y11" s="231">
        <v>1512</v>
      </c>
      <c r="Z11" s="231">
        <v>2088</v>
      </c>
      <c r="AA11" s="231">
        <v>1656</v>
      </c>
      <c r="AB11" s="231">
        <v>864</v>
      </c>
      <c r="AC11" s="231">
        <v>432</v>
      </c>
      <c r="AD11" s="227">
        <v>0</v>
      </c>
      <c r="AE11" s="33">
        <f t="shared" ref="AE11:AE34" si="3">SUM(X11:AD11)</f>
        <v>7200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891</v>
      </c>
      <c r="D12" s="8"/>
      <c r="E12" s="8"/>
      <c r="F12" s="8"/>
      <c r="G12" s="6">
        <f t="shared" si="0"/>
        <v>891</v>
      </c>
      <c r="H12" s="14"/>
      <c r="I12" s="8"/>
      <c r="J12" s="85"/>
      <c r="K12" s="85"/>
      <c r="L12" s="90">
        <f t="shared" si="2"/>
        <v>4976</v>
      </c>
      <c r="M12" s="455">
        <v>0.13</v>
      </c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906</v>
      </c>
      <c r="D13" s="8"/>
      <c r="E13" s="8"/>
      <c r="F13" s="8"/>
      <c r="G13" s="6">
        <f t="shared" si="0"/>
        <v>906</v>
      </c>
      <c r="H13" s="14"/>
      <c r="I13" s="8"/>
      <c r="J13" s="85"/>
      <c r="K13" s="85"/>
      <c r="L13" s="90">
        <f t="shared" si="2"/>
        <v>4070</v>
      </c>
      <c r="M13" s="455">
        <v>0.12</v>
      </c>
      <c r="O13" s="20">
        <v>45848</v>
      </c>
      <c r="P13" s="2">
        <v>83044</v>
      </c>
      <c r="Q13" s="8">
        <v>10800</v>
      </c>
      <c r="R13" s="8"/>
      <c r="S13" s="30" t="s">
        <v>136</v>
      </c>
      <c r="U13" s="29"/>
      <c r="V13" s="2"/>
      <c r="W13" s="75"/>
      <c r="X13" s="235">
        <v>864</v>
      </c>
      <c r="Y13" s="227">
        <v>2160</v>
      </c>
      <c r="Z13" s="227">
        <v>2880</v>
      </c>
      <c r="AA13" s="227">
        <v>2880</v>
      </c>
      <c r="AB13" s="227">
        <v>1152</v>
      </c>
      <c r="AC13" s="227">
        <v>864</v>
      </c>
      <c r="AD13" s="227">
        <v>0</v>
      </c>
      <c r="AE13" s="33">
        <f t="shared" si="3"/>
        <v>10800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860</v>
      </c>
      <c r="D14" s="8"/>
      <c r="E14" s="8"/>
      <c r="F14" s="8"/>
      <c r="G14" s="6">
        <f t="shared" si="0"/>
        <v>860</v>
      </c>
      <c r="H14" s="14">
        <v>5318</v>
      </c>
      <c r="I14" s="8"/>
      <c r="J14" s="85"/>
      <c r="K14" s="85"/>
      <c r="L14" s="90">
        <f t="shared" si="2"/>
        <v>8528</v>
      </c>
      <c r="M14" s="455">
        <v>0.15</v>
      </c>
      <c r="O14" s="20"/>
      <c r="P14" s="2"/>
      <c r="Q14" s="8"/>
      <c r="R14" s="8">
        <v>5400</v>
      </c>
      <c r="S14" s="30" t="s">
        <v>540</v>
      </c>
      <c r="T14" s="199">
        <v>75</v>
      </c>
      <c r="U14" s="29" t="s">
        <v>555</v>
      </c>
      <c r="V14" s="2"/>
      <c r="W14" s="75"/>
      <c r="X14" s="235">
        <v>432</v>
      </c>
      <c r="Y14" s="227">
        <v>1080</v>
      </c>
      <c r="Z14" s="227">
        <v>1440</v>
      </c>
      <c r="AA14" s="227">
        <v>1440</v>
      </c>
      <c r="AB14" s="227">
        <v>576</v>
      </c>
      <c r="AC14" s="227">
        <v>432</v>
      </c>
      <c r="AD14" s="227">
        <v>0</v>
      </c>
      <c r="AE14" s="33">
        <f t="shared" si="3"/>
        <v>5400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868</v>
      </c>
      <c r="D15" s="8"/>
      <c r="E15" s="8"/>
      <c r="F15" s="8"/>
      <c r="G15" s="6">
        <f t="shared" si="0"/>
        <v>868</v>
      </c>
      <c r="H15" s="14"/>
      <c r="I15" s="8"/>
      <c r="J15" s="85"/>
      <c r="K15" s="85"/>
      <c r="L15" s="90">
        <f t="shared" si="2"/>
        <v>7660</v>
      </c>
      <c r="M15" s="455">
        <v>0.14000000000000001</v>
      </c>
      <c r="O15" s="20"/>
      <c r="P15" s="2"/>
      <c r="Q15" s="8"/>
      <c r="R15" s="8">
        <v>5318</v>
      </c>
      <c r="S15" s="30" t="s">
        <v>541</v>
      </c>
      <c r="T15" s="199">
        <v>75</v>
      </c>
      <c r="U15" s="29" t="s">
        <v>566</v>
      </c>
      <c r="V15" s="2"/>
      <c r="W15" s="75"/>
      <c r="X15" s="235">
        <v>423</v>
      </c>
      <c r="Y15" s="227">
        <v>1036</v>
      </c>
      <c r="Z15" s="227">
        <v>1429</v>
      </c>
      <c r="AA15" s="227">
        <v>1424</v>
      </c>
      <c r="AB15" s="227">
        <v>574</v>
      </c>
      <c r="AC15" s="227">
        <v>432</v>
      </c>
      <c r="AD15" s="227">
        <v>0</v>
      </c>
      <c r="AE15" s="33">
        <f t="shared" si="3"/>
        <v>5318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1010</v>
      </c>
      <c r="D16" s="8"/>
      <c r="E16" s="8"/>
      <c r="F16" s="8"/>
      <c r="G16" s="6">
        <f t="shared" si="0"/>
        <v>1010</v>
      </c>
      <c r="H16" s="14"/>
      <c r="I16" s="8"/>
      <c r="J16" s="85"/>
      <c r="K16" s="85"/>
      <c r="L16" s="90">
        <f t="shared" si="2"/>
        <v>6650</v>
      </c>
      <c r="M16" s="455">
        <v>0.15</v>
      </c>
      <c r="O16" s="20"/>
      <c r="P16" s="2"/>
      <c r="Q16" s="8"/>
      <c r="R16" s="8"/>
      <c r="S16" s="30"/>
      <c r="U16" s="29"/>
      <c r="V16" s="2"/>
      <c r="W16" s="75"/>
      <c r="X16" s="235">
        <v>9</v>
      </c>
      <c r="Y16" s="227">
        <v>44</v>
      </c>
      <c r="Z16" s="227">
        <v>11</v>
      </c>
      <c r="AA16" s="227">
        <v>16</v>
      </c>
      <c r="AB16" s="227">
        <v>2</v>
      </c>
      <c r="AC16" s="227"/>
      <c r="AD16" s="227"/>
      <c r="AE16" s="33">
        <f t="shared" si="3"/>
        <v>82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499</v>
      </c>
      <c r="D17" s="8">
        <v>3</v>
      </c>
      <c r="E17" s="8"/>
      <c r="F17" s="8"/>
      <c r="G17" s="6">
        <f t="shared" si="0"/>
        <v>502</v>
      </c>
      <c r="H17" s="14"/>
      <c r="I17" s="8"/>
      <c r="J17" s="85"/>
      <c r="K17" s="85"/>
      <c r="L17" s="90">
        <f t="shared" si="2"/>
        <v>6148</v>
      </c>
      <c r="M17" s="455">
        <v>0.13</v>
      </c>
      <c r="O17" s="20">
        <v>45854</v>
      </c>
      <c r="P17" s="2">
        <v>83241</v>
      </c>
      <c r="Q17" s="8">
        <v>7190</v>
      </c>
      <c r="R17" s="8"/>
      <c r="S17" s="30" t="s">
        <v>136</v>
      </c>
      <c r="U17" s="29"/>
      <c r="V17" s="2"/>
      <c r="W17" s="75"/>
      <c r="X17" s="235">
        <v>504</v>
      </c>
      <c r="Y17" s="227">
        <v>1440</v>
      </c>
      <c r="Z17" s="227">
        <v>1944</v>
      </c>
      <c r="AA17" s="227">
        <v>1872</v>
      </c>
      <c r="AB17" s="227">
        <v>936</v>
      </c>
      <c r="AC17" s="227">
        <v>504</v>
      </c>
      <c r="AD17" s="227">
        <v>0</v>
      </c>
      <c r="AE17" s="33">
        <f t="shared" si="3"/>
        <v>7200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770</v>
      </c>
      <c r="D18" s="8">
        <v>3</v>
      </c>
      <c r="E18" s="8"/>
      <c r="F18" s="8"/>
      <c r="G18" s="6">
        <f t="shared" si="0"/>
        <v>773</v>
      </c>
      <c r="H18" s="14"/>
      <c r="I18" s="8"/>
      <c r="J18" s="85"/>
      <c r="K18" s="85"/>
      <c r="L18" s="90">
        <f t="shared" si="2"/>
        <v>5375</v>
      </c>
      <c r="M18" s="455">
        <v>0.16</v>
      </c>
      <c r="O18" s="20"/>
      <c r="P18" s="2"/>
      <c r="Q18" s="8"/>
      <c r="R18" s="8">
        <v>7190</v>
      </c>
      <c r="S18" s="30" t="s">
        <v>569</v>
      </c>
      <c r="T18" s="199">
        <v>100</v>
      </c>
      <c r="U18" s="29" t="s">
        <v>585</v>
      </c>
      <c r="V18" s="2"/>
      <c r="W18" s="75"/>
      <c r="X18" s="235">
        <v>498</v>
      </c>
      <c r="Y18" s="227">
        <v>1440</v>
      </c>
      <c r="Z18" s="227">
        <v>1944</v>
      </c>
      <c r="AA18" s="227">
        <v>1871</v>
      </c>
      <c r="AB18" s="227">
        <v>936</v>
      </c>
      <c r="AC18" s="227">
        <v>501</v>
      </c>
      <c r="AD18" s="227">
        <v>0</v>
      </c>
      <c r="AE18" s="33">
        <f t="shared" si="3"/>
        <v>7190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582</v>
      </c>
      <c r="D19" s="8"/>
      <c r="E19" s="8"/>
      <c r="F19" s="8"/>
      <c r="G19" s="6">
        <f t="shared" si="0"/>
        <v>582</v>
      </c>
      <c r="H19" s="14"/>
      <c r="I19" s="8"/>
      <c r="J19" s="85"/>
      <c r="K19" s="85"/>
      <c r="L19" s="90">
        <f t="shared" si="2"/>
        <v>4793</v>
      </c>
      <c r="M19" s="455">
        <v>0.15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684</v>
      </c>
      <c r="D20" s="8"/>
      <c r="E20" s="8"/>
      <c r="F20" s="8"/>
      <c r="G20" s="6">
        <f t="shared" si="0"/>
        <v>684</v>
      </c>
      <c r="H20" s="14">
        <v>7190</v>
      </c>
      <c r="I20" s="8"/>
      <c r="J20" s="85"/>
      <c r="K20" s="85"/>
      <c r="L20" s="90">
        <f t="shared" si="2"/>
        <v>11299</v>
      </c>
      <c r="M20" s="455">
        <v>0.11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1172</v>
      </c>
      <c r="D21" s="8"/>
      <c r="E21" s="8"/>
      <c r="F21" s="8"/>
      <c r="G21" s="6">
        <f t="shared" si="0"/>
        <v>1172</v>
      </c>
      <c r="H21" s="14"/>
      <c r="I21" s="8"/>
      <c r="J21" s="85"/>
      <c r="K21" s="85"/>
      <c r="L21" s="90">
        <f t="shared" si="2"/>
        <v>10127</v>
      </c>
      <c r="M21" s="455">
        <v>0.16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582</v>
      </c>
      <c r="D22" s="8"/>
      <c r="E22" s="8"/>
      <c r="F22" s="8"/>
      <c r="G22" s="6">
        <f t="shared" si="0"/>
        <v>582</v>
      </c>
      <c r="H22" s="14"/>
      <c r="I22" s="8"/>
      <c r="J22" s="85"/>
      <c r="K22" s="85"/>
      <c r="L22" s="90">
        <f t="shared" si="2"/>
        <v>9545</v>
      </c>
      <c r="M22" s="455">
        <v>0.16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784</v>
      </c>
      <c r="D23" s="8"/>
      <c r="E23" s="8"/>
      <c r="F23" s="8"/>
      <c r="G23" s="6">
        <f t="shared" si="0"/>
        <v>784</v>
      </c>
      <c r="H23" s="14"/>
      <c r="I23" s="8"/>
      <c r="J23" s="85"/>
      <c r="K23" s="85"/>
      <c r="L23" s="90">
        <f t="shared" si="2"/>
        <v>8761</v>
      </c>
      <c r="M23" s="455">
        <v>0.17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1155</v>
      </c>
      <c r="D24" s="8"/>
      <c r="E24" s="8"/>
      <c r="F24" s="8"/>
      <c r="G24" s="6">
        <f t="shared" si="0"/>
        <v>1155</v>
      </c>
      <c r="H24" s="14"/>
      <c r="I24" s="8"/>
      <c r="J24" s="85"/>
      <c r="K24" s="85"/>
      <c r="L24" s="90">
        <f t="shared" si="2"/>
        <v>7606</v>
      </c>
      <c r="M24" s="455">
        <v>0.15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1247</v>
      </c>
      <c r="D25" s="8">
        <v>1</v>
      </c>
      <c r="E25" s="8"/>
      <c r="F25" s="8"/>
      <c r="G25" s="6">
        <f t="shared" si="0"/>
        <v>1248</v>
      </c>
      <c r="H25" s="14"/>
      <c r="I25" s="8"/>
      <c r="J25" s="85"/>
      <c r="K25" s="85"/>
      <c r="L25" s="90">
        <f t="shared" si="2"/>
        <v>6358</v>
      </c>
      <c r="M25" s="455">
        <v>0.19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967</v>
      </c>
      <c r="D26" s="8">
        <v>6</v>
      </c>
      <c r="E26" s="8">
        <v>2</v>
      </c>
      <c r="F26" s="8"/>
      <c r="G26" s="6">
        <f t="shared" si="0"/>
        <v>975</v>
      </c>
      <c r="H26" s="14"/>
      <c r="I26" s="8"/>
      <c r="J26" s="85"/>
      <c r="K26" s="85"/>
      <c r="L26" s="90">
        <f t="shared" si="2"/>
        <v>5383</v>
      </c>
      <c r="M26" s="455">
        <v>0.16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1180</v>
      </c>
      <c r="D27" s="8"/>
      <c r="E27" s="8"/>
      <c r="F27" s="8"/>
      <c r="G27" s="6">
        <f t="shared" si="0"/>
        <v>1180</v>
      </c>
      <c r="H27" s="14"/>
      <c r="I27" s="8"/>
      <c r="J27" s="85"/>
      <c r="K27" s="85"/>
      <c r="L27" s="90">
        <f t="shared" si="2"/>
        <v>4203</v>
      </c>
      <c r="M27" s="455">
        <v>0.19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868</v>
      </c>
      <c r="D28" s="8"/>
      <c r="E28" s="8"/>
      <c r="F28" s="8">
        <v>8</v>
      </c>
      <c r="G28" s="6">
        <f t="shared" si="0"/>
        <v>876</v>
      </c>
      <c r="H28" s="14"/>
      <c r="I28" s="8"/>
      <c r="J28" s="85"/>
      <c r="K28" s="85"/>
      <c r="L28" s="90">
        <f t="shared" si="2"/>
        <v>3327</v>
      </c>
      <c r="M28" s="455">
        <v>0.16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1261</v>
      </c>
      <c r="D29" s="8">
        <v>1</v>
      </c>
      <c r="E29" s="8">
        <v>3</v>
      </c>
      <c r="F29" s="8"/>
      <c r="G29" s="6">
        <f t="shared" si="0"/>
        <v>1265</v>
      </c>
      <c r="H29" s="14"/>
      <c r="I29" s="8"/>
      <c r="J29" s="85"/>
      <c r="K29" s="85"/>
      <c r="L29" s="90">
        <f t="shared" si="2"/>
        <v>2062</v>
      </c>
      <c r="M29" s="455">
        <v>0.18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962</v>
      </c>
      <c r="D30" s="8">
        <v>13</v>
      </c>
      <c r="E30" s="8"/>
      <c r="F30" s="8"/>
      <c r="G30" s="6">
        <f t="shared" si="0"/>
        <v>975</v>
      </c>
      <c r="H30" s="14"/>
      <c r="I30" s="8">
        <v>133</v>
      </c>
      <c r="J30" s="85">
        <v>954</v>
      </c>
      <c r="K30" s="85" t="s">
        <v>538</v>
      </c>
      <c r="L30" s="90">
        <f t="shared" si="2"/>
        <v>0</v>
      </c>
      <c r="M30" s="455">
        <v>0.17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7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7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7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7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7"/>
      <c r="O35" s="606" t="s">
        <v>29</v>
      </c>
      <c r="P35" s="607"/>
      <c r="Q35" s="99">
        <f>SUM(Q10:Q34)</f>
        <v>25190</v>
      </c>
      <c r="R35" s="27">
        <f>SUM(R10:R34)</f>
        <v>25108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7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7"/>
      <c r="O37" s="616" t="s">
        <v>31</v>
      </c>
      <c r="P37" s="617"/>
      <c r="Q37" s="617"/>
      <c r="R37" s="617"/>
      <c r="S37" s="618"/>
      <c r="U37" s="619" t="s">
        <v>40</v>
      </c>
      <c r="V37" s="620"/>
      <c r="W37" s="621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7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7"/>
      <c r="O39" s="106" t="s">
        <v>32</v>
      </c>
      <c r="P39" s="37" t="s">
        <v>33</v>
      </c>
      <c r="Q39" s="39" t="s">
        <v>34</v>
      </c>
      <c r="R39" s="37" t="s">
        <v>18</v>
      </c>
      <c r="S39" s="107" t="s">
        <v>35</v>
      </c>
      <c r="U39" s="46" t="s">
        <v>26</v>
      </c>
      <c r="V39" s="612">
        <f>R7</f>
        <v>0</v>
      </c>
      <c r="W39" s="613"/>
      <c r="X39" s="230" t="s">
        <v>92</v>
      </c>
      <c r="Y39" s="230" t="s">
        <v>93</v>
      </c>
      <c r="Z39" s="230" t="s">
        <v>94</v>
      </c>
      <c r="AA39" s="230" t="s">
        <v>95</v>
      </c>
      <c r="AB39" s="230" t="s">
        <v>96</v>
      </c>
      <c r="AC39" s="230" t="s">
        <v>97</v>
      </c>
      <c r="AD39" s="230" t="s">
        <v>127</v>
      </c>
      <c r="AE39" s="228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7"/>
      <c r="O40" s="32">
        <v>954</v>
      </c>
      <c r="P40" s="6" t="s">
        <v>604</v>
      </c>
      <c r="Q40" s="3"/>
      <c r="R40" s="6"/>
      <c r="S40" s="105">
        <f>O40-Q40</f>
        <v>954</v>
      </c>
      <c r="U40" s="45" t="s">
        <v>41</v>
      </c>
      <c r="V40" s="605">
        <f>R35</f>
        <v>25108</v>
      </c>
      <c r="W40" s="604"/>
      <c r="X40" s="234">
        <v>40</v>
      </c>
      <c r="Y40" s="231">
        <v>232</v>
      </c>
      <c r="Z40" s="231">
        <v>557</v>
      </c>
      <c r="AA40" s="231">
        <v>125</v>
      </c>
      <c r="AB40" s="231">
        <v>0</v>
      </c>
      <c r="AC40" s="231">
        <v>0</v>
      </c>
      <c r="AD40" s="231">
        <v>0</v>
      </c>
      <c r="AE40" s="33">
        <f>SUM(X40:AD40)</f>
        <v>954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7"/>
      <c r="O41" s="29"/>
      <c r="P41" s="8"/>
      <c r="Q41" s="3">
        <v>270</v>
      </c>
      <c r="R41" s="6" t="s">
        <v>539</v>
      </c>
      <c r="S41" s="34">
        <f>S40+O41-Q41</f>
        <v>684</v>
      </c>
      <c r="U41" s="45" t="s">
        <v>42</v>
      </c>
      <c r="V41" s="605">
        <f>C64</f>
        <v>23973</v>
      </c>
      <c r="W41" s="604"/>
      <c r="X41" s="234">
        <v>30</v>
      </c>
      <c r="Y41" s="231">
        <v>60</v>
      </c>
      <c r="Z41" s="231">
        <v>90</v>
      </c>
      <c r="AA41" s="231">
        <v>90</v>
      </c>
      <c r="AB41" s="231">
        <v>0</v>
      </c>
      <c r="AC41" s="231">
        <v>0</v>
      </c>
      <c r="AD41" s="231">
        <v>0</v>
      </c>
      <c r="AE41" s="33">
        <f t="shared" ref="AE41:AE49" si="4">SUM(X41:AD41)</f>
        <v>270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7"/>
      <c r="O42" s="29"/>
      <c r="P42" s="8"/>
      <c r="Q42" s="2"/>
      <c r="R42" s="8"/>
      <c r="S42" s="34">
        <f>S41+O42-Q42</f>
        <v>684</v>
      </c>
      <c r="U42" s="45" t="s">
        <v>13</v>
      </c>
      <c r="V42" s="605">
        <f>D64</f>
        <v>27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7"/>
      <c r="O43" s="29"/>
      <c r="P43" s="8"/>
      <c r="Q43" s="2"/>
      <c r="R43" s="8"/>
      <c r="S43" s="34">
        <f t="shared" ref="S43:S62" si="5">S42+O43-Q43</f>
        <v>684</v>
      </c>
      <c r="U43" s="45" t="s">
        <v>43</v>
      </c>
      <c r="V43" s="605">
        <f>E64</f>
        <v>13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7"/>
      <c r="O44" s="29"/>
      <c r="P44" s="8"/>
      <c r="Q44" s="2"/>
      <c r="R44" s="8"/>
      <c r="S44" s="34">
        <f t="shared" si="5"/>
        <v>684</v>
      </c>
      <c r="U44" s="45" t="s">
        <v>14</v>
      </c>
      <c r="V44" s="605">
        <f>F64</f>
        <v>8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7"/>
      <c r="O45" s="29"/>
      <c r="P45" s="8"/>
      <c r="Q45" s="2"/>
      <c r="R45" s="8"/>
      <c r="S45" s="34">
        <f t="shared" si="5"/>
        <v>684</v>
      </c>
      <c r="U45" s="47" t="s">
        <v>44</v>
      </c>
      <c r="V45" s="605">
        <f>G64</f>
        <v>24021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7"/>
      <c r="O46" s="29"/>
      <c r="P46" s="8"/>
      <c r="Q46" s="2"/>
      <c r="R46" s="8"/>
      <c r="S46" s="34">
        <f t="shared" si="5"/>
        <v>684</v>
      </c>
      <c r="U46" s="47" t="s">
        <v>17</v>
      </c>
      <c r="V46" s="605">
        <f>I64</f>
        <v>133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7"/>
      <c r="O47" s="29"/>
      <c r="P47" s="8"/>
      <c r="Q47" s="2"/>
      <c r="R47" s="8"/>
      <c r="S47" s="34">
        <f t="shared" si="5"/>
        <v>684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7"/>
      <c r="O48" s="29"/>
      <c r="P48" s="8"/>
      <c r="Q48" s="2"/>
      <c r="R48" s="8"/>
      <c r="S48" s="34">
        <f t="shared" si="5"/>
        <v>684</v>
      </c>
      <c r="U48" s="45" t="s">
        <v>46</v>
      </c>
      <c r="V48" s="603">
        <f t="shared" ref="V48:V50" si="6">SUMIF($R$40:$R$63,U48,$Q$40:$Q$63)</f>
        <v>270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7"/>
      <c r="O49" s="29"/>
      <c r="P49" s="8"/>
      <c r="Q49" s="2"/>
      <c r="R49" s="8"/>
      <c r="S49" s="34">
        <f t="shared" si="5"/>
        <v>684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7"/>
      <c r="O50" s="29"/>
      <c r="P50" s="8"/>
      <c r="Q50" s="2"/>
      <c r="R50" s="8"/>
      <c r="S50" s="34">
        <f t="shared" si="5"/>
        <v>684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7"/>
      <c r="O51" s="29"/>
      <c r="P51" s="8"/>
      <c r="Q51" s="2"/>
      <c r="R51" s="8"/>
      <c r="S51" s="34">
        <f t="shared" si="5"/>
        <v>684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7"/>
      <c r="O52" s="29"/>
      <c r="P52" s="8"/>
      <c r="Q52" s="2"/>
      <c r="R52" s="8"/>
      <c r="S52" s="34">
        <f t="shared" si="5"/>
        <v>684</v>
      </c>
      <c r="U52" s="45" t="s">
        <v>49</v>
      </c>
      <c r="V52" s="603">
        <f>S64</f>
        <v>684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7"/>
      <c r="O53" s="29"/>
      <c r="P53" s="8"/>
      <c r="Q53" s="2"/>
      <c r="R53" s="8"/>
      <c r="S53" s="34">
        <f t="shared" si="5"/>
        <v>684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7"/>
      <c r="O54" s="29"/>
      <c r="P54" s="8"/>
      <c r="Q54" s="2"/>
      <c r="R54" s="8"/>
      <c r="S54" s="34">
        <f t="shared" si="5"/>
        <v>684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7"/>
      <c r="O55" s="29"/>
      <c r="P55" s="8"/>
      <c r="Q55" s="2"/>
      <c r="R55" s="8"/>
      <c r="S55" s="34">
        <f t="shared" si="5"/>
        <v>684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7"/>
      <c r="O56" s="29"/>
      <c r="P56" s="8"/>
      <c r="Q56" s="2"/>
      <c r="R56" s="8"/>
      <c r="S56" s="34">
        <f t="shared" si="5"/>
        <v>684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7"/>
      <c r="O57" s="29"/>
      <c r="P57" s="8"/>
      <c r="Q57" s="2"/>
      <c r="R57" s="8"/>
      <c r="S57" s="34">
        <f t="shared" si="5"/>
        <v>684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7"/>
      <c r="O58" s="29"/>
      <c r="P58" s="8"/>
      <c r="Q58" s="2"/>
      <c r="R58" s="8"/>
      <c r="S58" s="34">
        <f t="shared" si="5"/>
        <v>684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7"/>
      <c r="O59" s="29"/>
      <c r="P59" s="8"/>
      <c r="Q59" s="2"/>
      <c r="R59" s="8"/>
      <c r="S59" s="34">
        <f t="shared" si="5"/>
        <v>684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7"/>
      <c r="O60" s="29"/>
      <c r="P60" s="8"/>
      <c r="Q60" s="2"/>
      <c r="R60" s="8"/>
      <c r="S60" s="34">
        <f t="shared" si="5"/>
        <v>684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7"/>
      <c r="O61" s="29"/>
      <c r="P61" s="8"/>
      <c r="Q61" s="2"/>
      <c r="R61" s="8"/>
      <c r="S61" s="34">
        <f t="shared" si="5"/>
        <v>684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7"/>
      <c r="O62" s="29"/>
      <c r="P62" s="8"/>
      <c r="Q62" s="2"/>
      <c r="R62" s="8"/>
      <c r="S62" s="34">
        <f t="shared" si="5"/>
        <v>684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8"/>
      <c r="O63" s="100"/>
      <c r="P63" s="5"/>
      <c r="Q63" s="96"/>
      <c r="R63" s="5"/>
      <c r="S63" s="101">
        <f>S62+O63-Q63</f>
        <v>684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23973</v>
      </c>
      <c r="D64" s="27">
        <f t="shared" ref="D64:I64" si="9">SUM(D4:D63)</f>
        <v>27</v>
      </c>
      <c r="E64" s="27">
        <f t="shared" si="9"/>
        <v>13</v>
      </c>
      <c r="F64" s="27">
        <f t="shared" si="9"/>
        <v>8</v>
      </c>
      <c r="G64" s="27">
        <f t="shared" si="9"/>
        <v>24021</v>
      </c>
      <c r="H64" s="28">
        <f t="shared" si="9"/>
        <v>25108</v>
      </c>
      <c r="I64" s="27">
        <f t="shared" si="9"/>
        <v>133</v>
      </c>
      <c r="J64" s="87"/>
      <c r="K64" s="87"/>
      <c r="L64" s="91">
        <f>L63</f>
        <v>0</v>
      </c>
      <c r="M64" s="529">
        <f>IFERROR(AVERAGE(M4:M63),0)</f>
        <v>0.15037037037037038</v>
      </c>
      <c r="O64" s="102">
        <f>SUM(O40:O63)</f>
        <v>954</v>
      </c>
      <c r="P64" s="27"/>
      <c r="Q64" s="27">
        <f>SUM(Q40:Q63)</f>
        <v>270</v>
      </c>
      <c r="R64" s="27"/>
      <c r="S64" s="103">
        <f>S63</f>
        <v>684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V42:W42"/>
    <mergeCell ref="V43:W43"/>
    <mergeCell ref="V44:W44"/>
    <mergeCell ref="V40:W40"/>
    <mergeCell ref="V41:W41"/>
    <mergeCell ref="B1:C1"/>
    <mergeCell ref="O3:P3"/>
    <mergeCell ref="O1:Q1"/>
    <mergeCell ref="S1:T1"/>
    <mergeCell ref="V1:W1"/>
    <mergeCell ref="E1:K1"/>
    <mergeCell ref="O35:P35"/>
    <mergeCell ref="O4:P4"/>
    <mergeCell ref="O5:P5"/>
    <mergeCell ref="O6:P6"/>
    <mergeCell ref="V39:W39"/>
    <mergeCell ref="O7:P7"/>
    <mergeCell ref="O37:S37"/>
    <mergeCell ref="U37:W37"/>
    <mergeCell ref="U7:W7"/>
    <mergeCell ref="U55:W64"/>
    <mergeCell ref="V54:W54"/>
    <mergeCell ref="V52:W52"/>
    <mergeCell ref="V53:W53"/>
    <mergeCell ref="V45:W45"/>
    <mergeCell ref="V46:W46"/>
    <mergeCell ref="V47:W47"/>
    <mergeCell ref="V48:W48"/>
    <mergeCell ref="V49:W49"/>
    <mergeCell ref="V50:W50"/>
    <mergeCell ref="V51:W51"/>
  </mergeCell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3">
    <pageSetUpPr fitToPage="1"/>
  </sheetPr>
  <dimension ref="A1:AE64"/>
  <sheetViews>
    <sheetView showGridLines="0" workbookViewId="0">
      <pane ySplit="1" topLeftCell="A2" activePane="bottomLeft" state="frozen"/>
      <selection activeCell="U14" sqref="U14"/>
      <selection pane="bottomLeft" activeCell="J30" sqref="J30"/>
    </sheetView>
  </sheetViews>
  <sheetFormatPr defaultRowHeight="15" x14ac:dyDescent="0.25"/>
  <cols>
    <col min="1" max="1" width="13.42578125" bestFit="1" customWidth="1"/>
    <col min="2" max="2" width="16" bestFit="1" customWidth="1"/>
    <col min="3" max="3" width="5.5703125" bestFit="1" customWidth="1"/>
    <col min="4" max="4" width="9.140625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4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21.85546875" customWidth="1"/>
    <col min="23" max="23" width="11.42578125" bestFit="1" customWidth="1"/>
    <col min="24" max="30" width="9.42578125" style="199"/>
  </cols>
  <sheetData>
    <row r="1" spans="1:31" ht="15.75" thickBot="1" x14ac:dyDescent="0.3">
      <c r="A1" s="104" t="s">
        <v>1</v>
      </c>
      <c r="B1" s="622" t="str">
        <f>Inventory!C3</f>
        <v>GHOST</v>
      </c>
      <c r="C1" s="623"/>
      <c r="D1" s="49" t="s">
        <v>23</v>
      </c>
      <c r="E1" s="622" t="str">
        <f>Inventory!C8</f>
        <v>BLACK T SKELETA ALBUM COVER 2025 ITIN</v>
      </c>
      <c r="F1" s="626"/>
      <c r="G1" s="626"/>
      <c r="H1" s="626"/>
      <c r="I1" s="626"/>
      <c r="J1" s="626"/>
      <c r="K1" s="623"/>
      <c r="L1" s="49" t="s">
        <v>24</v>
      </c>
      <c r="M1" s="95">
        <f>Inventory!H8</f>
        <v>5.7</v>
      </c>
      <c r="N1" s="49" t="s">
        <v>4</v>
      </c>
      <c r="O1" s="622" t="str">
        <f>Inventory!D8</f>
        <v>CULTURE</v>
      </c>
      <c r="P1" s="626"/>
      <c r="Q1" s="623"/>
      <c r="R1" s="49" t="s">
        <v>25</v>
      </c>
      <c r="S1" s="622" t="str">
        <f>Inventory!B8</f>
        <v>GHOSRX203728BK</v>
      </c>
      <c r="T1" s="626"/>
      <c r="U1" s="49" t="s">
        <v>66</v>
      </c>
      <c r="V1" s="627">
        <f>M64</f>
        <v>0.10777777777777781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>
        <v>823</v>
      </c>
      <c r="D4" s="6"/>
      <c r="E4" s="6"/>
      <c r="F4" s="6"/>
      <c r="G4" s="6">
        <f>SUM(C4:F4)</f>
        <v>823</v>
      </c>
      <c r="H4" s="13">
        <v>5246</v>
      </c>
      <c r="I4" s="6"/>
      <c r="J4" s="84"/>
      <c r="K4" s="84"/>
      <c r="L4" s="90">
        <f>H4-G4-I4-J4</f>
        <v>4423</v>
      </c>
      <c r="M4" s="451">
        <v>0.14000000000000001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>
        <v>736</v>
      </c>
      <c r="D5" s="8">
        <v>2</v>
      </c>
      <c r="E5" s="8"/>
      <c r="F5" s="8"/>
      <c r="G5" s="6">
        <f t="shared" ref="G5:G63" si="0">SUM(C5:F5)</f>
        <v>738</v>
      </c>
      <c r="H5" s="14"/>
      <c r="I5" s="8"/>
      <c r="J5" s="85"/>
      <c r="K5" s="85"/>
      <c r="L5" s="90">
        <f>L4+H5-G5-I5-J5</f>
        <v>3685</v>
      </c>
      <c r="M5" s="451">
        <v>0.11</v>
      </c>
      <c r="O5" s="610"/>
      <c r="P5" s="611"/>
      <c r="Q5" s="197"/>
      <c r="R5" s="8">
        <f>AE5</f>
        <v>0</v>
      </c>
      <c r="S5" s="33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575</v>
      </c>
      <c r="D6" s="8"/>
      <c r="E6" s="8"/>
      <c r="F6" s="8"/>
      <c r="G6" s="6">
        <f t="shared" si="0"/>
        <v>575</v>
      </c>
      <c r="H6" s="14"/>
      <c r="I6" s="8"/>
      <c r="J6" s="85"/>
      <c r="K6" s="85"/>
      <c r="L6" s="90">
        <f t="shared" ref="L6:L63" si="2">L5+H6-G6-I6-J6</f>
        <v>3110</v>
      </c>
      <c r="M6" s="451">
        <v>0.09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>
        <v>286</v>
      </c>
      <c r="D7" s="8"/>
      <c r="E7" s="8"/>
      <c r="F7" s="8"/>
      <c r="G7" s="6">
        <f t="shared" si="0"/>
        <v>286</v>
      </c>
      <c r="H7" s="14"/>
      <c r="I7" s="8"/>
      <c r="J7" s="85"/>
      <c r="K7" s="85"/>
      <c r="L7" s="90">
        <f t="shared" si="2"/>
        <v>2824</v>
      </c>
      <c r="M7" s="451">
        <v>0.11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>
        <v>841</v>
      </c>
      <c r="D8" s="8"/>
      <c r="E8" s="8">
        <v>2</v>
      </c>
      <c r="F8" s="8"/>
      <c r="G8" s="6">
        <f t="shared" si="0"/>
        <v>843</v>
      </c>
      <c r="H8" s="14"/>
      <c r="I8" s="8"/>
      <c r="J8" s="85"/>
      <c r="K8" s="85"/>
      <c r="L8" s="90">
        <f t="shared" si="2"/>
        <v>1981</v>
      </c>
      <c r="M8" s="451">
        <v>0.12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>
        <v>610</v>
      </c>
      <c r="D9" s="8"/>
      <c r="E9" s="8"/>
      <c r="F9" s="8"/>
      <c r="G9" s="6">
        <f t="shared" si="0"/>
        <v>610</v>
      </c>
      <c r="H9" s="14"/>
      <c r="I9" s="8"/>
      <c r="J9" s="85"/>
      <c r="K9" s="85"/>
      <c r="L9" s="90">
        <f t="shared" si="2"/>
        <v>1371</v>
      </c>
      <c r="M9" s="451">
        <v>0.11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>
        <v>732</v>
      </c>
      <c r="D10" s="8"/>
      <c r="E10" s="8"/>
      <c r="F10" s="8"/>
      <c r="G10" s="6">
        <f t="shared" si="0"/>
        <v>732</v>
      </c>
      <c r="H10" s="14">
        <v>3600</v>
      </c>
      <c r="I10" s="8"/>
      <c r="J10" s="85"/>
      <c r="K10" s="85"/>
      <c r="L10" s="90">
        <f t="shared" si="2"/>
        <v>4239</v>
      </c>
      <c r="M10" s="451">
        <v>0.12</v>
      </c>
      <c r="O10" s="21">
        <v>45833</v>
      </c>
      <c r="P10" s="3">
        <v>82659</v>
      </c>
      <c r="Q10" s="6">
        <v>5256</v>
      </c>
      <c r="R10" s="6"/>
      <c r="S10" s="33" t="s">
        <v>136</v>
      </c>
      <c r="U10" s="32"/>
      <c r="V10" s="3"/>
      <c r="W10" s="74"/>
      <c r="X10" s="234">
        <v>504</v>
      </c>
      <c r="Y10" s="231">
        <v>1152</v>
      </c>
      <c r="Z10" s="231">
        <v>1440</v>
      </c>
      <c r="AA10" s="231">
        <v>1224</v>
      </c>
      <c r="AB10" s="231">
        <v>648</v>
      </c>
      <c r="AC10" s="231">
        <v>288</v>
      </c>
      <c r="AD10" s="231">
        <v>0</v>
      </c>
      <c r="AE10" s="33">
        <f>SUM(X10:AD10)</f>
        <v>5256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768</v>
      </c>
      <c r="D11" s="8"/>
      <c r="E11" s="8"/>
      <c r="F11" s="8"/>
      <c r="G11" s="6">
        <f t="shared" si="0"/>
        <v>768</v>
      </c>
      <c r="H11" s="14"/>
      <c r="I11" s="8"/>
      <c r="J11" s="85"/>
      <c r="K11" s="85"/>
      <c r="L11" s="90">
        <f t="shared" si="2"/>
        <v>3471</v>
      </c>
      <c r="M11" s="451">
        <v>0.1</v>
      </c>
      <c r="O11" s="20"/>
      <c r="P11" s="2"/>
      <c r="Q11" s="8"/>
      <c r="R11" s="6">
        <v>5246</v>
      </c>
      <c r="S11" s="33" t="s">
        <v>425</v>
      </c>
      <c r="T11" s="199">
        <v>73</v>
      </c>
      <c r="U11" s="29"/>
      <c r="V11" s="2"/>
      <c r="W11" s="75"/>
      <c r="X11" s="234">
        <v>500</v>
      </c>
      <c r="Y11" s="231">
        <v>1152</v>
      </c>
      <c r="Z11" s="231">
        <v>1437</v>
      </c>
      <c r="AA11" s="231">
        <v>1222</v>
      </c>
      <c r="AB11" s="231">
        <v>647</v>
      </c>
      <c r="AC11" s="231">
        <v>288</v>
      </c>
      <c r="AD11" s="227">
        <v>0</v>
      </c>
      <c r="AE11" s="33">
        <f t="shared" ref="AE11:AE34" si="3">SUM(X11:AD11)</f>
        <v>5246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818</v>
      </c>
      <c r="D12" s="8"/>
      <c r="E12" s="8"/>
      <c r="F12" s="8"/>
      <c r="G12" s="6">
        <f t="shared" si="0"/>
        <v>818</v>
      </c>
      <c r="H12" s="14"/>
      <c r="I12" s="8"/>
      <c r="J12" s="85"/>
      <c r="K12" s="85"/>
      <c r="L12" s="90">
        <f t="shared" si="2"/>
        <v>2653</v>
      </c>
      <c r="M12" s="451">
        <v>0.12</v>
      </c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644</v>
      </c>
      <c r="D13" s="8"/>
      <c r="E13" s="8">
        <v>3</v>
      </c>
      <c r="F13" s="8"/>
      <c r="G13" s="6">
        <f t="shared" si="0"/>
        <v>647</v>
      </c>
      <c r="H13" s="14"/>
      <c r="I13" s="8"/>
      <c r="J13" s="85"/>
      <c r="K13" s="85"/>
      <c r="L13" s="90">
        <f t="shared" si="2"/>
        <v>2006</v>
      </c>
      <c r="M13" s="451">
        <v>0.08</v>
      </c>
      <c r="O13" s="20">
        <v>45848</v>
      </c>
      <c r="P13" s="2">
        <v>83044</v>
      </c>
      <c r="Q13" s="8">
        <v>7200</v>
      </c>
      <c r="R13" s="8"/>
      <c r="S13" s="30" t="s">
        <v>136</v>
      </c>
      <c r="U13" s="29"/>
      <c r="V13" s="2"/>
      <c r="W13" s="75"/>
      <c r="X13" s="235">
        <v>576</v>
      </c>
      <c r="Y13" s="227">
        <v>1440</v>
      </c>
      <c r="Z13" s="227">
        <v>1944</v>
      </c>
      <c r="AA13" s="227">
        <v>1872</v>
      </c>
      <c r="AB13" s="227">
        <v>792</v>
      </c>
      <c r="AC13" s="227">
        <v>576</v>
      </c>
      <c r="AD13" s="227">
        <v>0</v>
      </c>
      <c r="AE13" s="33">
        <f t="shared" si="3"/>
        <v>7200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695</v>
      </c>
      <c r="D14" s="8"/>
      <c r="E14" s="8"/>
      <c r="F14" s="8"/>
      <c r="G14" s="6">
        <f t="shared" si="0"/>
        <v>695</v>
      </c>
      <c r="H14" s="14">
        <v>3583</v>
      </c>
      <c r="I14" s="8"/>
      <c r="J14" s="85"/>
      <c r="K14" s="85"/>
      <c r="L14" s="90">
        <f t="shared" si="2"/>
        <v>4894</v>
      </c>
      <c r="M14" s="451">
        <v>0.12</v>
      </c>
      <c r="O14" s="20"/>
      <c r="P14" s="2"/>
      <c r="Q14" s="8"/>
      <c r="R14" s="8">
        <v>3600</v>
      </c>
      <c r="S14" s="30" t="s">
        <v>540</v>
      </c>
      <c r="T14" s="199">
        <v>50</v>
      </c>
      <c r="U14" s="29" t="s">
        <v>555</v>
      </c>
      <c r="V14" s="2"/>
      <c r="W14" s="75"/>
      <c r="X14" s="235">
        <v>288</v>
      </c>
      <c r="Y14" s="227">
        <v>720</v>
      </c>
      <c r="Z14" s="227">
        <v>972</v>
      </c>
      <c r="AA14" s="227">
        <v>936</v>
      </c>
      <c r="AB14" s="227">
        <v>396</v>
      </c>
      <c r="AC14" s="227">
        <v>288</v>
      </c>
      <c r="AD14" s="227">
        <v>0</v>
      </c>
      <c r="AE14" s="33">
        <f t="shared" si="3"/>
        <v>3600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669</v>
      </c>
      <c r="D15" s="8"/>
      <c r="E15" s="8"/>
      <c r="F15" s="8"/>
      <c r="G15" s="6">
        <f t="shared" si="0"/>
        <v>669</v>
      </c>
      <c r="H15" s="14"/>
      <c r="I15" s="8"/>
      <c r="J15" s="85"/>
      <c r="K15" s="85"/>
      <c r="L15" s="90">
        <f t="shared" si="2"/>
        <v>4225</v>
      </c>
      <c r="M15" s="451">
        <v>0.11</v>
      </c>
      <c r="O15" s="20"/>
      <c r="P15" s="2"/>
      <c r="Q15" s="8"/>
      <c r="R15" s="8">
        <v>3583</v>
      </c>
      <c r="S15" s="30" t="s">
        <v>541</v>
      </c>
      <c r="T15" s="199">
        <v>50</v>
      </c>
      <c r="U15" s="29" t="s">
        <v>566</v>
      </c>
      <c r="V15" s="2"/>
      <c r="W15" s="75"/>
      <c r="X15" s="235">
        <v>288</v>
      </c>
      <c r="Y15" s="227">
        <v>720</v>
      </c>
      <c r="Z15" s="227">
        <v>972</v>
      </c>
      <c r="AA15" s="227">
        <v>936</v>
      </c>
      <c r="AB15" s="227">
        <v>383</v>
      </c>
      <c r="AC15" s="227">
        <v>284</v>
      </c>
      <c r="AD15" s="227">
        <v>0</v>
      </c>
      <c r="AE15" s="33">
        <f t="shared" si="3"/>
        <v>3583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809</v>
      </c>
      <c r="D16" s="8"/>
      <c r="E16" s="8"/>
      <c r="F16" s="8"/>
      <c r="G16" s="6">
        <f t="shared" si="0"/>
        <v>809</v>
      </c>
      <c r="H16" s="14"/>
      <c r="I16" s="8"/>
      <c r="J16" s="85"/>
      <c r="K16" s="85"/>
      <c r="L16" s="90">
        <f t="shared" si="2"/>
        <v>3416</v>
      </c>
      <c r="M16" s="451">
        <v>0.12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>
        <v>13</v>
      </c>
      <c r="AC16" s="227">
        <v>4</v>
      </c>
      <c r="AD16" s="227"/>
      <c r="AE16" s="33">
        <f t="shared" si="3"/>
        <v>17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474</v>
      </c>
      <c r="D17" s="8">
        <v>2</v>
      </c>
      <c r="E17" s="8"/>
      <c r="F17" s="8"/>
      <c r="G17" s="6">
        <f t="shared" si="0"/>
        <v>476</v>
      </c>
      <c r="H17" s="14"/>
      <c r="I17" s="8"/>
      <c r="J17" s="85"/>
      <c r="K17" s="85"/>
      <c r="L17" s="90">
        <f t="shared" si="2"/>
        <v>2940</v>
      </c>
      <c r="M17" s="451">
        <v>0.12</v>
      </c>
      <c r="O17" s="20">
        <v>45854</v>
      </c>
      <c r="P17" s="2">
        <v>83241</v>
      </c>
      <c r="Q17" s="8">
        <v>5112</v>
      </c>
      <c r="R17" s="8"/>
      <c r="S17" s="30" t="s">
        <v>136</v>
      </c>
      <c r="U17" s="29"/>
      <c r="V17" s="2"/>
      <c r="W17" s="75"/>
      <c r="X17" s="235">
        <v>360</v>
      </c>
      <c r="Y17" s="227">
        <v>1080</v>
      </c>
      <c r="Z17" s="227">
        <v>1440</v>
      </c>
      <c r="AA17" s="227">
        <v>1224</v>
      </c>
      <c r="AB17" s="227">
        <v>648</v>
      </c>
      <c r="AC17" s="227">
        <v>360</v>
      </c>
      <c r="AD17" s="227">
        <v>0</v>
      </c>
      <c r="AE17" s="33">
        <f t="shared" si="3"/>
        <v>5112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486</v>
      </c>
      <c r="D18" s="8"/>
      <c r="E18" s="8"/>
      <c r="F18" s="8"/>
      <c r="G18" s="6">
        <f t="shared" si="0"/>
        <v>486</v>
      </c>
      <c r="H18" s="14"/>
      <c r="I18" s="8"/>
      <c r="J18" s="85"/>
      <c r="K18" s="85"/>
      <c r="L18" s="90">
        <f t="shared" si="2"/>
        <v>2454</v>
      </c>
      <c r="M18" s="451">
        <v>0.1</v>
      </c>
      <c r="O18" s="20"/>
      <c r="P18" s="2"/>
      <c r="Q18" s="8"/>
      <c r="R18" s="8">
        <v>5098</v>
      </c>
      <c r="S18" s="30" t="s">
        <v>569</v>
      </c>
      <c r="T18" s="199">
        <v>71</v>
      </c>
      <c r="U18" s="29" t="s">
        <v>586</v>
      </c>
      <c r="V18" s="2"/>
      <c r="W18" s="75"/>
      <c r="X18" s="235">
        <v>360</v>
      </c>
      <c r="Y18" s="227">
        <v>1079</v>
      </c>
      <c r="Z18" s="227">
        <v>1433</v>
      </c>
      <c r="AA18" s="227">
        <v>1218</v>
      </c>
      <c r="AB18" s="227">
        <v>648</v>
      </c>
      <c r="AC18" s="227">
        <v>360</v>
      </c>
      <c r="AD18" s="227">
        <v>0</v>
      </c>
      <c r="AE18" s="33">
        <f t="shared" si="3"/>
        <v>5098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435</v>
      </c>
      <c r="D19" s="8">
        <v>1</v>
      </c>
      <c r="E19" s="8">
        <v>1</v>
      </c>
      <c r="F19" s="8"/>
      <c r="G19" s="6">
        <f t="shared" si="0"/>
        <v>437</v>
      </c>
      <c r="H19" s="14"/>
      <c r="I19" s="8"/>
      <c r="J19" s="85"/>
      <c r="K19" s="85"/>
      <c r="L19" s="90">
        <f t="shared" si="2"/>
        <v>2017</v>
      </c>
      <c r="M19" s="451">
        <v>0.11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621</v>
      </c>
      <c r="D20" s="8"/>
      <c r="E20" s="8"/>
      <c r="F20" s="8"/>
      <c r="G20" s="6">
        <f t="shared" si="0"/>
        <v>621</v>
      </c>
      <c r="H20" s="14">
        <v>5098</v>
      </c>
      <c r="I20" s="8"/>
      <c r="J20" s="85"/>
      <c r="K20" s="85"/>
      <c r="L20" s="90">
        <f t="shared" si="2"/>
        <v>6494</v>
      </c>
      <c r="M20" s="451">
        <v>0.1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958</v>
      </c>
      <c r="D21" s="8"/>
      <c r="E21" s="8"/>
      <c r="F21" s="8"/>
      <c r="G21" s="6">
        <f t="shared" si="0"/>
        <v>958</v>
      </c>
      <c r="H21" s="14"/>
      <c r="I21" s="8"/>
      <c r="J21" s="85"/>
      <c r="K21" s="85"/>
      <c r="L21" s="90">
        <f t="shared" si="2"/>
        <v>5536</v>
      </c>
      <c r="M21" s="451">
        <v>0.13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401</v>
      </c>
      <c r="D22" s="8"/>
      <c r="E22" s="8"/>
      <c r="F22" s="8"/>
      <c r="G22" s="6">
        <f t="shared" si="0"/>
        <v>401</v>
      </c>
      <c r="H22" s="14"/>
      <c r="I22" s="8"/>
      <c r="J22" s="85"/>
      <c r="K22" s="85"/>
      <c r="L22" s="90">
        <f t="shared" si="2"/>
        <v>5135</v>
      </c>
      <c r="M22" s="451">
        <v>0.11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564</v>
      </c>
      <c r="D23" s="8"/>
      <c r="E23" s="8"/>
      <c r="F23" s="8"/>
      <c r="G23" s="6">
        <f t="shared" si="0"/>
        <v>564</v>
      </c>
      <c r="H23" s="14"/>
      <c r="I23" s="8"/>
      <c r="J23" s="85"/>
      <c r="K23" s="85"/>
      <c r="L23" s="90">
        <f t="shared" si="2"/>
        <v>4571</v>
      </c>
      <c r="M23" s="451">
        <v>0.12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836</v>
      </c>
      <c r="D24" s="8"/>
      <c r="E24" s="8"/>
      <c r="F24" s="8"/>
      <c r="G24" s="6">
        <f t="shared" si="0"/>
        <v>836</v>
      </c>
      <c r="H24" s="14"/>
      <c r="I24" s="8"/>
      <c r="J24" s="85"/>
      <c r="K24" s="85"/>
      <c r="L24" s="90">
        <f t="shared" si="2"/>
        <v>3735</v>
      </c>
      <c r="M24" s="451">
        <v>0.11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614</v>
      </c>
      <c r="D25" s="8"/>
      <c r="E25" s="8"/>
      <c r="F25" s="8"/>
      <c r="G25" s="6">
        <f t="shared" si="0"/>
        <v>614</v>
      </c>
      <c r="H25" s="14"/>
      <c r="I25" s="8"/>
      <c r="J25" s="85"/>
      <c r="K25" s="85"/>
      <c r="L25" s="90">
        <f t="shared" si="2"/>
        <v>3121</v>
      </c>
      <c r="M25" s="451">
        <v>0.09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659</v>
      </c>
      <c r="D26" s="8"/>
      <c r="E26" s="8">
        <v>2</v>
      </c>
      <c r="F26" s="8"/>
      <c r="G26" s="6">
        <f t="shared" si="0"/>
        <v>661</v>
      </c>
      <c r="H26" s="14"/>
      <c r="I26" s="8"/>
      <c r="J26" s="85"/>
      <c r="K26" s="85"/>
      <c r="L26" s="90">
        <f t="shared" si="2"/>
        <v>2460</v>
      </c>
      <c r="M26" s="451">
        <v>0.11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638</v>
      </c>
      <c r="D27" s="8"/>
      <c r="E27" s="8">
        <v>2</v>
      </c>
      <c r="F27" s="8"/>
      <c r="G27" s="6">
        <f t="shared" si="0"/>
        <v>640</v>
      </c>
      <c r="H27" s="14"/>
      <c r="I27" s="8"/>
      <c r="J27" s="85"/>
      <c r="K27" s="85"/>
      <c r="L27" s="90">
        <f t="shared" si="2"/>
        <v>1820</v>
      </c>
      <c r="M27" s="451">
        <v>0.1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542</v>
      </c>
      <c r="D28" s="8"/>
      <c r="E28" s="8"/>
      <c r="F28" s="8">
        <v>4</v>
      </c>
      <c r="G28" s="6">
        <f t="shared" si="0"/>
        <v>546</v>
      </c>
      <c r="H28" s="14"/>
      <c r="I28" s="8"/>
      <c r="J28" s="85"/>
      <c r="K28" s="85"/>
      <c r="L28" s="90">
        <f t="shared" si="2"/>
        <v>1274</v>
      </c>
      <c r="M28" s="451">
        <v>0.1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558</v>
      </c>
      <c r="D29" s="8">
        <v>4</v>
      </c>
      <c r="E29" s="8"/>
      <c r="F29" s="8"/>
      <c r="G29" s="6">
        <f t="shared" si="0"/>
        <v>562</v>
      </c>
      <c r="H29" s="14"/>
      <c r="I29" s="8"/>
      <c r="J29" s="85"/>
      <c r="K29" s="85"/>
      <c r="L29" s="90">
        <f t="shared" si="2"/>
        <v>712</v>
      </c>
      <c r="M29" s="451">
        <v>0.08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468</v>
      </c>
      <c r="D30" s="8">
        <v>13</v>
      </c>
      <c r="E30" s="8"/>
      <c r="F30" s="8"/>
      <c r="G30" s="6">
        <f t="shared" si="0"/>
        <v>481</v>
      </c>
      <c r="H30" s="14"/>
      <c r="I30" s="8">
        <v>173</v>
      </c>
      <c r="J30" s="85">
        <v>58</v>
      </c>
      <c r="K30" s="85" t="s">
        <v>538</v>
      </c>
      <c r="L30" s="90">
        <f t="shared" si="2"/>
        <v>0</v>
      </c>
      <c r="M30" s="451">
        <v>0.08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7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7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7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7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7"/>
      <c r="O35" s="606" t="s">
        <v>29</v>
      </c>
      <c r="P35" s="607"/>
      <c r="Q35" s="99">
        <f>SUM(Q10:Q34)</f>
        <v>17568</v>
      </c>
      <c r="R35" s="27">
        <f>SUM(R10:R34)</f>
        <v>17527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7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7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7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7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7"/>
      <c r="O40" s="32">
        <v>58</v>
      </c>
      <c r="P40" s="6" t="s">
        <v>604</v>
      </c>
      <c r="Q40" s="3"/>
      <c r="R40" s="6"/>
      <c r="S40" s="105">
        <f>O40-Q40</f>
        <v>58</v>
      </c>
      <c r="U40" s="45" t="s">
        <v>41</v>
      </c>
      <c r="V40" s="605">
        <f>R35</f>
        <v>17527</v>
      </c>
      <c r="W40" s="604"/>
      <c r="X40" s="234">
        <v>0</v>
      </c>
      <c r="Y40" s="231">
        <v>29</v>
      </c>
      <c r="Z40" s="231">
        <v>0</v>
      </c>
      <c r="AA40" s="231">
        <v>29</v>
      </c>
      <c r="AB40" s="231">
        <v>0</v>
      </c>
      <c r="AC40" s="231">
        <v>0</v>
      </c>
      <c r="AD40" s="231">
        <v>0</v>
      </c>
      <c r="AE40" s="33">
        <f>SUM(X40:AD40)</f>
        <v>58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7"/>
      <c r="O41" s="29"/>
      <c r="P41" s="8"/>
      <c r="Q41" s="2"/>
      <c r="R41" s="8"/>
      <c r="S41" s="34">
        <f>S40+O41-Q41</f>
        <v>58</v>
      </c>
      <c r="U41" s="45" t="s">
        <v>42</v>
      </c>
      <c r="V41" s="605">
        <f>C64</f>
        <v>17260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7"/>
      <c r="O42" s="29"/>
      <c r="P42" s="8"/>
      <c r="Q42" s="2"/>
      <c r="R42" s="8"/>
      <c r="S42" s="34">
        <f t="shared" ref="S42:S62" si="5">S41+O42-Q42</f>
        <v>58</v>
      </c>
      <c r="U42" s="45" t="s">
        <v>13</v>
      </c>
      <c r="V42" s="605">
        <f>D64</f>
        <v>22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7"/>
      <c r="O43" s="29"/>
      <c r="P43" s="8"/>
      <c r="Q43" s="2"/>
      <c r="R43" s="8"/>
      <c r="S43" s="34">
        <f t="shared" si="5"/>
        <v>58</v>
      </c>
      <c r="U43" s="45" t="s">
        <v>43</v>
      </c>
      <c r="V43" s="605">
        <f>E64</f>
        <v>10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7"/>
      <c r="O44" s="29"/>
      <c r="P44" s="8"/>
      <c r="Q44" s="2"/>
      <c r="R44" s="8"/>
      <c r="S44" s="34">
        <f t="shared" si="5"/>
        <v>58</v>
      </c>
      <c r="U44" s="45" t="s">
        <v>14</v>
      </c>
      <c r="V44" s="605">
        <f>F64</f>
        <v>4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7"/>
      <c r="O45" s="29"/>
      <c r="P45" s="8"/>
      <c r="Q45" s="2"/>
      <c r="R45" s="8"/>
      <c r="S45" s="34">
        <f t="shared" si="5"/>
        <v>58</v>
      </c>
      <c r="U45" s="47" t="s">
        <v>44</v>
      </c>
      <c r="V45" s="605">
        <f>G64</f>
        <v>17296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7"/>
      <c r="O46" s="29"/>
      <c r="P46" s="8"/>
      <c r="Q46" s="2"/>
      <c r="R46" s="8"/>
      <c r="S46" s="34">
        <f t="shared" si="5"/>
        <v>58</v>
      </c>
      <c r="U46" s="47" t="s">
        <v>17</v>
      </c>
      <c r="V46" s="605">
        <f>I64</f>
        <v>173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7"/>
      <c r="O47" s="29"/>
      <c r="P47" s="8"/>
      <c r="Q47" s="2"/>
      <c r="R47" s="8"/>
      <c r="S47" s="34">
        <f t="shared" si="5"/>
        <v>58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7"/>
      <c r="O48" s="29"/>
      <c r="P48" s="8"/>
      <c r="Q48" s="2"/>
      <c r="R48" s="8"/>
      <c r="S48" s="34">
        <f t="shared" si="5"/>
        <v>58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7"/>
      <c r="O49" s="29"/>
      <c r="P49" s="8"/>
      <c r="Q49" s="2"/>
      <c r="R49" s="8"/>
      <c r="S49" s="34">
        <f t="shared" si="5"/>
        <v>58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7"/>
      <c r="O50" s="29"/>
      <c r="P50" s="8"/>
      <c r="Q50" s="2"/>
      <c r="R50" s="8"/>
      <c r="S50" s="34">
        <f t="shared" si="5"/>
        <v>58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7"/>
      <c r="O51" s="29"/>
      <c r="P51" s="8"/>
      <c r="Q51" s="2"/>
      <c r="R51" s="8"/>
      <c r="S51" s="34">
        <f t="shared" si="5"/>
        <v>58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7"/>
      <c r="O52" s="29"/>
      <c r="P52" s="8"/>
      <c r="Q52" s="2"/>
      <c r="R52" s="8"/>
      <c r="S52" s="34">
        <f t="shared" si="5"/>
        <v>58</v>
      </c>
      <c r="U52" s="45" t="s">
        <v>49</v>
      </c>
      <c r="V52" s="603">
        <f>S64</f>
        <v>58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7"/>
      <c r="O53" s="29"/>
      <c r="P53" s="8"/>
      <c r="Q53" s="2"/>
      <c r="R53" s="8"/>
      <c r="S53" s="34">
        <f t="shared" si="5"/>
        <v>58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7"/>
      <c r="O54" s="29"/>
      <c r="P54" s="8"/>
      <c r="Q54" s="2"/>
      <c r="R54" s="8"/>
      <c r="S54" s="34">
        <f t="shared" si="5"/>
        <v>58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7"/>
      <c r="O55" s="29"/>
      <c r="P55" s="8"/>
      <c r="Q55" s="2"/>
      <c r="R55" s="8"/>
      <c r="S55" s="34">
        <f t="shared" si="5"/>
        <v>58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7"/>
      <c r="O56" s="29"/>
      <c r="P56" s="8"/>
      <c r="Q56" s="2"/>
      <c r="R56" s="8"/>
      <c r="S56" s="34">
        <f t="shared" si="5"/>
        <v>58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7"/>
      <c r="O57" s="29"/>
      <c r="P57" s="8"/>
      <c r="Q57" s="2"/>
      <c r="R57" s="8"/>
      <c r="S57" s="34">
        <f t="shared" si="5"/>
        <v>58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7"/>
      <c r="O58" s="29"/>
      <c r="P58" s="8"/>
      <c r="Q58" s="2"/>
      <c r="R58" s="8"/>
      <c r="S58" s="34">
        <f t="shared" si="5"/>
        <v>58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7"/>
      <c r="O59" s="29"/>
      <c r="P59" s="8"/>
      <c r="Q59" s="2"/>
      <c r="R59" s="8"/>
      <c r="S59" s="34">
        <f t="shared" si="5"/>
        <v>58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7"/>
      <c r="O60" s="29"/>
      <c r="P60" s="8"/>
      <c r="Q60" s="2"/>
      <c r="R60" s="8"/>
      <c r="S60" s="34">
        <f t="shared" si="5"/>
        <v>58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7"/>
      <c r="O61" s="29"/>
      <c r="P61" s="8"/>
      <c r="Q61" s="2"/>
      <c r="R61" s="8"/>
      <c r="S61" s="34">
        <f t="shared" si="5"/>
        <v>58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7"/>
      <c r="O62" s="29"/>
      <c r="P62" s="8"/>
      <c r="Q62" s="2"/>
      <c r="R62" s="8"/>
      <c r="S62" s="34">
        <f t="shared" si="5"/>
        <v>58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8"/>
      <c r="O63" s="100"/>
      <c r="P63" s="5"/>
      <c r="Q63" s="96"/>
      <c r="R63" s="5"/>
      <c r="S63" s="101">
        <f>S62+O63-Q63</f>
        <v>58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17260</v>
      </c>
      <c r="D64" s="27">
        <f t="shared" ref="D64:I64" si="9">SUM(D4:D63)</f>
        <v>22</v>
      </c>
      <c r="E64" s="27">
        <f t="shared" si="9"/>
        <v>10</v>
      </c>
      <c r="F64" s="27">
        <f t="shared" si="9"/>
        <v>4</v>
      </c>
      <c r="G64" s="27">
        <f t="shared" si="9"/>
        <v>17296</v>
      </c>
      <c r="H64" s="28">
        <f t="shared" si="9"/>
        <v>17527</v>
      </c>
      <c r="I64" s="27">
        <f t="shared" si="9"/>
        <v>173</v>
      </c>
      <c r="J64" s="87"/>
      <c r="K64" s="87"/>
      <c r="L64" s="91">
        <f>L63</f>
        <v>0</v>
      </c>
      <c r="M64" s="529">
        <f>IFERROR(AVERAGE(M4:M63),0)</f>
        <v>0.10777777777777781</v>
      </c>
      <c r="O64" s="102">
        <f>SUM(O40:O63)</f>
        <v>58</v>
      </c>
      <c r="P64" s="27"/>
      <c r="Q64" s="27">
        <f>SUM(Q40:Q63)</f>
        <v>0</v>
      </c>
      <c r="R64" s="27"/>
      <c r="S64" s="103">
        <f>S63</f>
        <v>58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>
    <pageSetUpPr fitToPage="1"/>
  </sheetPr>
  <dimension ref="A1:AE64"/>
  <sheetViews>
    <sheetView showGridLines="0" workbookViewId="0">
      <pane ySplit="1" topLeftCell="A2" activePane="bottomLeft" state="frozen"/>
      <selection activeCell="U14" sqref="U14"/>
      <selection pane="bottomLeft" activeCell="I31" sqref="I31"/>
    </sheetView>
  </sheetViews>
  <sheetFormatPr defaultRowHeight="15" x14ac:dyDescent="0.25"/>
  <cols>
    <col min="1" max="1" width="13.42578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4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23.42578125" customWidth="1"/>
    <col min="23" max="23" width="11.42578125" bestFit="1" customWidth="1"/>
    <col min="24" max="30" width="9.42578125" style="199"/>
  </cols>
  <sheetData>
    <row r="1" spans="1:31" ht="15.75" thickBot="1" x14ac:dyDescent="0.3">
      <c r="A1" s="104" t="s">
        <v>1</v>
      </c>
      <c r="B1" s="622" t="str">
        <f>Inventory!C3</f>
        <v>GHOST</v>
      </c>
      <c r="C1" s="623"/>
      <c r="D1" s="49" t="s">
        <v>23</v>
      </c>
      <c r="E1" s="622" t="str">
        <f>Inventory!C9</f>
        <v>BLACK T WESTERN EMERITUS 2025 ITIN</v>
      </c>
      <c r="F1" s="626"/>
      <c r="G1" s="626"/>
      <c r="H1" s="626"/>
      <c r="I1" s="626"/>
      <c r="J1" s="626"/>
      <c r="K1" s="623"/>
      <c r="L1" s="49" t="s">
        <v>24</v>
      </c>
      <c r="M1" s="95">
        <f>Inventory!H9</f>
        <v>5.7</v>
      </c>
      <c r="N1" s="49" t="s">
        <v>4</v>
      </c>
      <c r="O1" s="622" t="str">
        <f>Inventory!D9</f>
        <v>CULTURE</v>
      </c>
      <c r="P1" s="626"/>
      <c r="Q1" s="623"/>
      <c r="R1" s="49" t="s">
        <v>25</v>
      </c>
      <c r="S1" s="622" t="str">
        <f>Inventory!B9</f>
        <v>GHOSRX203730BK</v>
      </c>
      <c r="T1" s="626"/>
      <c r="U1" s="49" t="s">
        <v>66</v>
      </c>
      <c r="V1" s="627">
        <f>M64</f>
        <v>0.17629629629629637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ht="15.75" thickBot="1" x14ac:dyDescent="0.3">
      <c r="A4" s="21">
        <f>IF('Tour Dates'!A4="","",'Tour Dates'!A4)</f>
        <v>45847</v>
      </c>
      <c r="B4" s="22" t="str">
        <f>IF('Tour Dates'!B4="","",'Tour Dates'!B4)</f>
        <v>Baltimore</v>
      </c>
      <c r="C4" s="10">
        <v>1005</v>
      </c>
      <c r="D4" s="6">
        <v>1</v>
      </c>
      <c r="E4" s="6"/>
      <c r="F4" s="6"/>
      <c r="G4" s="6">
        <f>SUM(C4:F4)</f>
        <v>1006</v>
      </c>
      <c r="H4" s="13">
        <v>7200</v>
      </c>
      <c r="I4" s="6"/>
      <c r="J4" s="84"/>
      <c r="K4" s="84"/>
      <c r="L4" s="90">
        <f>H4-G4-I4-J4</f>
        <v>6194</v>
      </c>
      <c r="M4" s="451">
        <v>0.17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>
        <v>1123</v>
      </c>
      <c r="D5" s="8"/>
      <c r="E5" s="8"/>
      <c r="F5" s="8"/>
      <c r="G5" s="6">
        <f t="shared" ref="G5:G63" si="0">SUM(C5:F5)</f>
        <v>1123</v>
      </c>
      <c r="H5" s="14"/>
      <c r="I5" s="8"/>
      <c r="J5" s="85"/>
      <c r="K5" s="85"/>
      <c r="L5" s="90">
        <f>L4+H5-G5-I5-J5</f>
        <v>5071</v>
      </c>
      <c r="M5" s="451">
        <v>0.17</v>
      </c>
      <c r="O5" s="608"/>
      <c r="P5" s="609"/>
      <c r="Q5" s="7"/>
      <c r="R5" s="8">
        <f>AE5</f>
        <v>0</v>
      </c>
      <c r="S5" s="33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978</v>
      </c>
      <c r="D6" s="8">
        <v>2</v>
      </c>
      <c r="E6" s="8"/>
      <c r="F6" s="8"/>
      <c r="G6" s="6">
        <f t="shared" si="0"/>
        <v>980</v>
      </c>
      <c r="H6" s="14"/>
      <c r="I6" s="8"/>
      <c r="J6" s="85"/>
      <c r="K6" s="85"/>
      <c r="L6" s="90">
        <f t="shared" ref="L6:L63" si="2">L5+H6-G6-I6-J6</f>
        <v>4091</v>
      </c>
      <c r="M6" s="451">
        <v>0.15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>
        <v>409</v>
      </c>
      <c r="D7" s="8"/>
      <c r="E7" s="8"/>
      <c r="F7" s="8"/>
      <c r="G7" s="6">
        <f t="shared" si="0"/>
        <v>409</v>
      </c>
      <c r="H7" s="14"/>
      <c r="I7" s="8"/>
      <c r="J7" s="85"/>
      <c r="K7" s="85"/>
      <c r="L7" s="90">
        <f t="shared" si="2"/>
        <v>3682</v>
      </c>
      <c r="M7" s="451">
        <v>0.16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>
        <v>1211</v>
      </c>
      <c r="D8" s="8"/>
      <c r="E8" s="8">
        <v>2</v>
      </c>
      <c r="F8" s="8"/>
      <c r="G8" s="6">
        <f t="shared" si="0"/>
        <v>1213</v>
      </c>
      <c r="H8" s="14"/>
      <c r="I8" s="8"/>
      <c r="J8" s="85"/>
      <c r="K8" s="85"/>
      <c r="L8" s="90">
        <f t="shared" si="2"/>
        <v>2469</v>
      </c>
      <c r="M8" s="451">
        <v>0.17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>
        <v>943</v>
      </c>
      <c r="D9" s="8"/>
      <c r="E9" s="8"/>
      <c r="F9" s="8"/>
      <c r="G9" s="6">
        <f t="shared" si="0"/>
        <v>943</v>
      </c>
      <c r="H9" s="14"/>
      <c r="I9" s="8"/>
      <c r="J9" s="85"/>
      <c r="K9" s="85"/>
      <c r="L9" s="90">
        <f t="shared" si="2"/>
        <v>1526</v>
      </c>
      <c r="M9" s="451">
        <v>0.14000000000000001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>
        <v>1176</v>
      </c>
      <c r="D10" s="8"/>
      <c r="E10" s="8"/>
      <c r="F10" s="8"/>
      <c r="G10" s="6">
        <f t="shared" si="0"/>
        <v>1176</v>
      </c>
      <c r="H10" s="14">
        <v>5400</v>
      </c>
      <c r="I10" s="8"/>
      <c r="J10" s="85"/>
      <c r="K10" s="85"/>
      <c r="L10" s="90">
        <f t="shared" si="2"/>
        <v>5750</v>
      </c>
      <c r="M10" s="451">
        <v>0.2</v>
      </c>
      <c r="O10" s="21">
        <v>45833</v>
      </c>
      <c r="P10" s="3">
        <v>82659</v>
      </c>
      <c r="Q10" s="6">
        <v>7200</v>
      </c>
      <c r="R10" s="6"/>
      <c r="S10" s="33" t="s">
        <v>136</v>
      </c>
      <c r="U10" s="32"/>
      <c r="V10" s="3"/>
      <c r="W10" s="74"/>
      <c r="X10" s="234">
        <v>648</v>
      </c>
      <c r="Y10" s="231">
        <v>1512</v>
      </c>
      <c r="Z10" s="231">
        <v>2088</v>
      </c>
      <c r="AA10" s="231">
        <v>1656</v>
      </c>
      <c r="AB10" s="231">
        <v>864</v>
      </c>
      <c r="AC10" s="231">
        <v>432</v>
      </c>
      <c r="AD10" s="231">
        <v>0</v>
      </c>
      <c r="AE10" s="33">
        <f>SUM(X10:AD10)</f>
        <v>7200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1060</v>
      </c>
      <c r="D11" s="8"/>
      <c r="E11" s="8">
        <v>2</v>
      </c>
      <c r="F11" s="8"/>
      <c r="G11" s="6">
        <f t="shared" si="0"/>
        <v>1062</v>
      </c>
      <c r="H11" s="14"/>
      <c r="I11" s="8"/>
      <c r="J11" s="85"/>
      <c r="K11" s="85"/>
      <c r="L11" s="90">
        <f t="shared" si="2"/>
        <v>4688</v>
      </c>
      <c r="M11" s="451">
        <v>0.14000000000000001</v>
      </c>
      <c r="O11" s="20"/>
      <c r="P11" s="2"/>
      <c r="Q11" s="8"/>
      <c r="R11" s="8">
        <v>7200</v>
      </c>
      <c r="S11" s="30" t="s">
        <v>425</v>
      </c>
      <c r="T11" s="199">
        <v>100</v>
      </c>
      <c r="U11" s="29"/>
      <c r="V11" s="2"/>
      <c r="W11" s="75"/>
      <c r="X11" s="234">
        <v>648</v>
      </c>
      <c r="Y11" s="231">
        <v>1512</v>
      </c>
      <c r="Z11" s="231">
        <v>2088</v>
      </c>
      <c r="AA11" s="231">
        <v>1656</v>
      </c>
      <c r="AB11" s="231">
        <v>864</v>
      </c>
      <c r="AC11" s="231">
        <v>432</v>
      </c>
      <c r="AD11" s="227">
        <v>0</v>
      </c>
      <c r="AE11" s="33">
        <f t="shared" ref="AE11:AE34" si="3">SUM(X11:AD11)</f>
        <v>7200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1011</v>
      </c>
      <c r="D12" s="8"/>
      <c r="E12" s="8"/>
      <c r="F12" s="8"/>
      <c r="G12" s="6">
        <f t="shared" si="0"/>
        <v>1011</v>
      </c>
      <c r="H12" s="14"/>
      <c r="I12" s="8"/>
      <c r="J12" s="85"/>
      <c r="K12" s="85"/>
      <c r="L12" s="90">
        <f t="shared" si="2"/>
        <v>3677</v>
      </c>
      <c r="M12" s="451">
        <v>0.14000000000000001</v>
      </c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937</v>
      </c>
      <c r="D13" s="8"/>
      <c r="E13" s="8">
        <v>1</v>
      </c>
      <c r="F13" s="8"/>
      <c r="G13" s="6">
        <f t="shared" si="0"/>
        <v>938</v>
      </c>
      <c r="H13" s="14"/>
      <c r="I13" s="8"/>
      <c r="J13" s="85"/>
      <c r="K13" s="85"/>
      <c r="L13" s="90">
        <f t="shared" si="2"/>
        <v>2739</v>
      </c>
      <c r="M13" s="451">
        <v>0.12</v>
      </c>
      <c r="O13" s="20">
        <v>45848</v>
      </c>
      <c r="P13" s="2">
        <v>83044</v>
      </c>
      <c r="Q13" s="8">
        <v>10685</v>
      </c>
      <c r="R13" s="8"/>
      <c r="S13" s="30" t="s">
        <v>136</v>
      </c>
      <c r="U13" s="29"/>
      <c r="V13" s="2"/>
      <c r="W13" s="75"/>
      <c r="X13" s="235">
        <v>864</v>
      </c>
      <c r="Y13" s="227">
        <v>2160</v>
      </c>
      <c r="Z13" s="227">
        <v>2880</v>
      </c>
      <c r="AA13" s="227">
        <v>2880</v>
      </c>
      <c r="AB13" s="227">
        <v>1152</v>
      </c>
      <c r="AC13" s="227">
        <v>864</v>
      </c>
      <c r="AD13" s="227">
        <v>0</v>
      </c>
      <c r="AE13" s="33">
        <f t="shared" si="3"/>
        <v>10800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1058</v>
      </c>
      <c r="D14" s="8"/>
      <c r="E14" s="8"/>
      <c r="F14" s="8"/>
      <c r="G14" s="6">
        <f t="shared" si="0"/>
        <v>1058</v>
      </c>
      <c r="H14" s="14">
        <v>5275</v>
      </c>
      <c r="I14" s="8"/>
      <c r="J14" s="85"/>
      <c r="K14" s="85"/>
      <c r="L14" s="90">
        <f t="shared" si="2"/>
        <v>6956</v>
      </c>
      <c r="M14" s="451">
        <v>0.19</v>
      </c>
      <c r="O14" s="20"/>
      <c r="P14" s="2"/>
      <c r="Q14" s="8"/>
      <c r="R14" s="8">
        <v>5400</v>
      </c>
      <c r="S14" s="30" t="s">
        <v>540</v>
      </c>
      <c r="T14" s="199">
        <v>75</v>
      </c>
      <c r="U14" s="29" t="s">
        <v>555</v>
      </c>
      <c r="V14" s="2"/>
      <c r="W14" s="75"/>
      <c r="X14" s="235">
        <v>432</v>
      </c>
      <c r="Y14" s="227">
        <v>1080</v>
      </c>
      <c r="Z14" s="227">
        <v>1440</v>
      </c>
      <c r="AA14" s="227">
        <v>1440</v>
      </c>
      <c r="AB14" s="227">
        <v>576</v>
      </c>
      <c r="AC14" s="227">
        <v>432</v>
      </c>
      <c r="AD14" s="227">
        <v>0</v>
      </c>
      <c r="AE14" s="33">
        <f t="shared" si="3"/>
        <v>5400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1482</v>
      </c>
      <c r="D15" s="8">
        <v>1</v>
      </c>
      <c r="E15" s="8"/>
      <c r="F15" s="8"/>
      <c r="G15" s="6">
        <f t="shared" si="0"/>
        <v>1483</v>
      </c>
      <c r="H15" s="14"/>
      <c r="I15" s="8"/>
      <c r="J15" s="85"/>
      <c r="K15" s="85"/>
      <c r="L15" s="90">
        <f t="shared" si="2"/>
        <v>5473</v>
      </c>
      <c r="M15" s="451">
        <v>0.24</v>
      </c>
      <c r="O15" s="20"/>
      <c r="P15" s="2"/>
      <c r="Q15" s="8"/>
      <c r="R15" s="8">
        <v>5275</v>
      </c>
      <c r="S15" s="30" t="s">
        <v>541</v>
      </c>
      <c r="T15" s="199">
        <v>75</v>
      </c>
      <c r="U15" s="29" t="s">
        <v>566</v>
      </c>
      <c r="V15" s="2"/>
      <c r="W15" s="75"/>
      <c r="X15" s="235">
        <v>413</v>
      </c>
      <c r="Y15" s="227">
        <v>1066</v>
      </c>
      <c r="Z15" s="227">
        <v>1412</v>
      </c>
      <c r="AA15" s="227">
        <v>1401</v>
      </c>
      <c r="AB15" s="227">
        <v>559</v>
      </c>
      <c r="AC15" s="227">
        <v>424</v>
      </c>
      <c r="AD15" s="227">
        <v>0</v>
      </c>
      <c r="AE15" s="33">
        <f t="shared" si="3"/>
        <v>5275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1324</v>
      </c>
      <c r="D16" s="8">
        <v>3</v>
      </c>
      <c r="E16" s="8"/>
      <c r="F16" s="8"/>
      <c r="G16" s="6">
        <f t="shared" si="0"/>
        <v>1327</v>
      </c>
      <c r="H16" s="14"/>
      <c r="I16" s="8"/>
      <c r="J16" s="85"/>
      <c r="K16" s="85"/>
      <c r="L16" s="90">
        <f t="shared" si="2"/>
        <v>4146</v>
      </c>
      <c r="M16" s="451">
        <v>0.2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699</v>
      </c>
      <c r="D17" s="8">
        <v>1</v>
      </c>
      <c r="E17" s="8"/>
      <c r="F17" s="8"/>
      <c r="G17" s="6">
        <f t="shared" si="0"/>
        <v>700</v>
      </c>
      <c r="H17" s="14"/>
      <c r="I17" s="8"/>
      <c r="J17" s="85"/>
      <c r="K17" s="85"/>
      <c r="L17" s="90">
        <f t="shared" si="2"/>
        <v>3446</v>
      </c>
      <c r="M17" s="451">
        <v>0.18</v>
      </c>
      <c r="O17" s="20">
        <v>45854</v>
      </c>
      <c r="P17" s="2">
        <v>83241</v>
      </c>
      <c r="Q17" s="8">
        <v>7200</v>
      </c>
      <c r="R17" s="8"/>
      <c r="S17" s="30" t="s">
        <v>136</v>
      </c>
      <c r="U17" s="29"/>
      <c r="V17" s="2"/>
      <c r="W17" s="75"/>
      <c r="X17" s="235">
        <v>504</v>
      </c>
      <c r="Y17" s="227">
        <v>1440</v>
      </c>
      <c r="Z17" s="227">
        <v>1944</v>
      </c>
      <c r="AA17" s="227">
        <v>1872</v>
      </c>
      <c r="AB17" s="227">
        <v>936</v>
      </c>
      <c r="AC17" s="227">
        <v>504</v>
      </c>
      <c r="AD17" s="227">
        <v>0</v>
      </c>
      <c r="AE17" s="33">
        <f t="shared" si="3"/>
        <v>7200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773</v>
      </c>
      <c r="D18" s="8"/>
      <c r="E18" s="8"/>
      <c r="F18" s="8"/>
      <c r="G18" s="6">
        <f t="shared" si="0"/>
        <v>773</v>
      </c>
      <c r="H18" s="14"/>
      <c r="I18" s="8"/>
      <c r="J18" s="85"/>
      <c r="K18" s="85"/>
      <c r="L18" s="90">
        <f t="shared" si="2"/>
        <v>2673</v>
      </c>
      <c r="M18" s="451">
        <v>0.16</v>
      </c>
      <c r="O18" s="20"/>
      <c r="P18" s="2"/>
      <c r="Q18" s="8"/>
      <c r="R18" s="8">
        <v>7131</v>
      </c>
      <c r="S18" s="30" t="s">
        <v>569</v>
      </c>
      <c r="T18" s="199">
        <v>100</v>
      </c>
      <c r="U18" s="29" t="s">
        <v>586</v>
      </c>
      <c r="V18" s="2"/>
      <c r="W18" s="75"/>
      <c r="X18" s="235">
        <v>499</v>
      </c>
      <c r="Y18" s="227">
        <v>1422</v>
      </c>
      <c r="Z18" s="227">
        <v>1923</v>
      </c>
      <c r="AA18" s="227">
        <v>1870</v>
      </c>
      <c r="AB18" s="227">
        <v>933</v>
      </c>
      <c r="AC18" s="227">
        <v>484</v>
      </c>
      <c r="AD18" s="227">
        <v>0</v>
      </c>
      <c r="AE18" s="33">
        <f t="shared" si="3"/>
        <v>7131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733</v>
      </c>
      <c r="D19" s="8"/>
      <c r="E19" s="8"/>
      <c r="F19" s="8"/>
      <c r="G19" s="6">
        <f t="shared" si="0"/>
        <v>733</v>
      </c>
      <c r="H19" s="14"/>
      <c r="I19" s="8"/>
      <c r="J19" s="85"/>
      <c r="K19" s="85"/>
      <c r="L19" s="90">
        <f t="shared" si="2"/>
        <v>1940</v>
      </c>
      <c r="M19" s="451">
        <v>0.18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972</v>
      </c>
      <c r="D20" s="8"/>
      <c r="E20" s="8"/>
      <c r="F20" s="8"/>
      <c r="G20" s="6">
        <f t="shared" si="0"/>
        <v>972</v>
      </c>
      <c r="H20" s="14">
        <v>7131</v>
      </c>
      <c r="I20" s="8"/>
      <c r="J20" s="85"/>
      <c r="K20" s="85"/>
      <c r="L20" s="90">
        <f t="shared" si="2"/>
        <v>8099</v>
      </c>
      <c r="M20" s="451">
        <v>0.16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1232</v>
      </c>
      <c r="D21" s="8"/>
      <c r="E21" s="8"/>
      <c r="F21" s="8"/>
      <c r="G21" s="6">
        <f t="shared" si="0"/>
        <v>1232</v>
      </c>
      <c r="H21" s="14"/>
      <c r="I21" s="8"/>
      <c r="J21" s="85"/>
      <c r="K21" s="85"/>
      <c r="L21" s="90">
        <f t="shared" si="2"/>
        <v>6867</v>
      </c>
      <c r="M21" s="451">
        <v>0.17</v>
      </c>
      <c r="O21" s="20">
        <v>45880</v>
      </c>
      <c r="P21" s="2">
        <v>84031</v>
      </c>
      <c r="Q21" s="8">
        <v>3600</v>
      </c>
      <c r="R21" s="8"/>
      <c r="S21" s="30" t="s">
        <v>136</v>
      </c>
      <c r="U21" s="29"/>
      <c r="V21" s="2"/>
      <c r="W21" s="75"/>
      <c r="X21" s="235">
        <v>216</v>
      </c>
      <c r="Y21" s="227">
        <v>288</v>
      </c>
      <c r="Z21" s="227">
        <v>936</v>
      </c>
      <c r="AA21" s="227">
        <v>1224</v>
      </c>
      <c r="AB21" s="227">
        <v>648</v>
      </c>
      <c r="AC21" s="227">
        <v>288</v>
      </c>
      <c r="AD21" s="227">
        <v>0</v>
      </c>
      <c r="AE21" s="33">
        <f t="shared" si="3"/>
        <v>3600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666</v>
      </c>
      <c r="D22" s="8"/>
      <c r="E22" s="8"/>
      <c r="F22" s="8"/>
      <c r="G22" s="6">
        <f t="shared" si="0"/>
        <v>666</v>
      </c>
      <c r="H22" s="14"/>
      <c r="I22" s="8"/>
      <c r="J22" s="85"/>
      <c r="K22" s="85"/>
      <c r="L22" s="90">
        <f t="shared" si="2"/>
        <v>6201</v>
      </c>
      <c r="M22" s="451">
        <v>0.18</v>
      </c>
      <c r="O22" s="20"/>
      <c r="P22" s="2"/>
      <c r="Q22" s="8"/>
      <c r="R22" s="8">
        <f>AE22</f>
        <v>3584</v>
      </c>
      <c r="S22" s="30" t="s">
        <v>593</v>
      </c>
      <c r="T22" s="199">
        <v>50</v>
      </c>
      <c r="U22" s="29" t="s">
        <v>603</v>
      </c>
      <c r="V22" s="2"/>
      <c r="W22" s="75"/>
      <c r="X22" s="235">
        <v>216</v>
      </c>
      <c r="Y22" s="227">
        <v>285</v>
      </c>
      <c r="Z22" s="227">
        <v>933</v>
      </c>
      <c r="AA22" s="227">
        <v>1216</v>
      </c>
      <c r="AB22" s="227">
        <v>646</v>
      </c>
      <c r="AC22" s="227">
        <v>288</v>
      </c>
      <c r="AD22" s="227">
        <v>0</v>
      </c>
      <c r="AE22" s="33">
        <f t="shared" si="3"/>
        <v>3584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977</v>
      </c>
      <c r="D23" s="8"/>
      <c r="E23" s="8"/>
      <c r="F23" s="8"/>
      <c r="G23" s="6">
        <f t="shared" si="0"/>
        <v>977</v>
      </c>
      <c r="H23" s="14"/>
      <c r="I23" s="8"/>
      <c r="J23" s="85"/>
      <c r="K23" s="85"/>
      <c r="L23" s="90">
        <f t="shared" si="2"/>
        <v>5224</v>
      </c>
      <c r="M23" s="451">
        <v>0.21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1393</v>
      </c>
      <c r="D24" s="8"/>
      <c r="E24" s="8"/>
      <c r="F24" s="8"/>
      <c r="G24" s="6">
        <f t="shared" si="0"/>
        <v>1393</v>
      </c>
      <c r="H24" s="14"/>
      <c r="I24" s="8"/>
      <c r="J24" s="85"/>
      <c r="K24" s="85"/>
      <c r="L24" s="90">
        <f t="shared" si="2"/>
        <v>3831</v>
      </c>
      <c r="M24" s="451">
        <v>0.19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1072</v>
      </c>
      <c r="D25" s="8">
        <v>1</v>
      </c>
      <c r="E25" s="8"/>
      <c r="F25" s="8"/>
      <c r="G25" s="6">
        <f t="shared" si="0"/>
        <v>1073</v>
      </c>
      <c r="H25" s="14"/>
      <c r="I25" s="8"/>
      <c r="J25" s="85"/>
      <c r="K25" s="85"/>
      <c r="L25" s="90">
        <f t="shared" si="2"/>
        <v>2758</v>
      </c>
      <c r="M25" s="451">
        <v>0.16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1058</v>
      </c>
      <c r="D26" s="8"/>
      <c r="E26" s="8">
        <v>2</v>
      </c>
      <c r="F26" s="8"/>
      <c r="G26" s="6">
        <f t="shared" si="0"/>
        <v>1060</v>
      </c>
      <c r="H26" s="14"/>
      <c r="I26" s="8"/>
      <c r="J26" s="85"/>
      <c r="K26" s="85"/>
      <c r="L26" s="90">
        <f t="shared" si="2"/>
        <v>1698</v>
      </c>
      <c r="M26" s="451">
        <v>0.17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929</v>
      </c>
      <c r="D27" s="8"/>
      <c r="E27" s="8">
        <v>1</v>
      </c>
      <c r="F27" s="8"/>
      <c r="G27" s="6">
        <f t="shared" si="0"/>
        <v>930</v>
      </c>
      <c r="H27" s="14"/>
      <c r="I27" s="8"/>
      <c r="J27" s="85"/>
      <c r="K27" s="85"/>
      <c r="L27" s="90">
        <f t="shared" si="2"/>
        <v>768</v>
      </c>
      <c r="M27" s="451">
        <v>0.15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1259</v>
      </c>
      <c r="D28" s="8">
        <v>2</v>
      </c>
      <c r="E28" s="8">
        <v>2</v>
      </c>
      <c r="F28" s="8">
        <v>7</v>
      </c>
      <c r="G28" s="6">
        <f t="shared" si="0"/>
        <v>1270</v>
      </c>
      <c r="H28" s="14">
        <v>3584</v>
      </c>
      <c r="I28" s="8"/>
      <c r="J28" s="85"/>
      <c r="K28" s="85"/>
      <c r="L28" s="90">
        <f t="shared" si="2"/>
        <v>3082</v>
      </c>
      <c r="M28" s="451">
        <v>0.24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1616</v>
      </c>
      <c r="D29" s="8">
        <v>3</v>
      </c>
      <c r="E29" s="8">
        <v>1</v>
      </c>
      <c r="F29" s="8"/>
      <c r="G29" s="6">
        <f t="shared" si="0"/>
        <v>1620</v>
      </c>
      <c r="H29" s="14"/>
      <c r="I29" s="8"/>
      <c r="J29" s="85"/>
      <c r="K29" s="85"/>
      <c r="L29" s="90">
        <f t="shared" si="2"/>
        <v>1462</v>
      </c>
      <c r="M29" s="451">
        <v>0.22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1143</v>
      </c>
      <c r="D30" s="8">
        <v>10</v>
      </c>
      <c r="E30" s="8"/>
      <c r="F30" s="8"/>
      <c r="G30" s="6">
        <f t="shared" si="0"/>
        <v>1153</v>
      </c>
      <c r="H30" s="14"/>
      <c r="I30" s="8">
        <v>141</v>
      </c>
      <c r="J30" s="85">
        <v>168</v>
      </c>
      <c r="K30" s="85" t="s">
        <v>538</v>
      </c>
      <c r="L30" s="90">
        <f t="shared" si="2"/>
        <v>0</v>
      </c>
      <c r="M30" s="451">
        <v>0.2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7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7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7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7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7"/>
      <c r="O35" s="606" t="s">
        <v>29</v>
      </c>
      <c r="P35" s="607"/>
      <c r="Q35" s="99">
        <f>SUM(Q10:Q34)</f>
        <v>28685</v>
      </c>
      <c r="R35" s="27">
        <f>SUM(R10:R34)</f>
        <v>28590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7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7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7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7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7"/>
      <c r="O40" s="32">
        <v>168</v>
      </c>
      <c r="P40" s="6" t="s">
        <v>604</v>
      </c>
      <c r="Q40" s="3"/>
      <c r="R40" s="6"/>
      <c r="S40" s="105">
        <f>O40-Q40</f>
        <v>168</v>
      </c>
      <c r="U40" s="45" t="s">
        <v>41</v>
      </c>
      <c r="V40" s="605">
        <f>R35</f>
        <v>28590</v>
      </c>
      <c r="W40" s="604"/>
      <c r="X40" s="234">
        <v>9</v>
      </c>
      <c r="Y40" s="231">
        <v>22</v>
      </c>
      <c r="Z40" s="231">
        <v>16</v>
      </c>
      <c r="AA40" s="231">
        <v>121</v>
      </c>
      <c r="AB40" s="231">
        <v>0</v>
      </c>
      <c r="AC40" s="231">
        <v>0</v>
      </c>
      <c r="AD40" s="231">
        <v>0</v>
      </c>
      <c r="AE40" s="33">
        <f>SUM(X40:AD40)</f>
        <v>168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7"/>
      <c r="O41" s="29"/>
      <c r="P41" s="8"/>
      <c r="Q41" s="2">
        <v>168</v>
      </c>
      <c r="R41" s="8" t="s">
        <v>539</v>
      </c>
      <c r="S41" s="34">
        <f>S40+O41-Q41</f>
        <v>0</v>
      </c>
      <c r="U41" s="45" t="s">
        <v>42</v>
      </c>
      <c r="V41" s="605">
        <f>C64</f>
        <v>28239</v>
      </c>
      <c r="W41" s="604"/>
      <c r="X41" s="235">
        <v>9</v>
      </c>
      <c r="Y41" s="227">
        <v>22</v>
      </c>
      <c r="Z41" s="227">
        <v>16</v>
      </c>
      <c r="AA41" s="227">
        <v>121</v>
      </c>
      <c r="AB41" s="227">
        <v>0</v>
      </c>
      <c r="AC41" s="227">
        <v>0</v>
      </c>
      <c r="AD41" s="227">
        <v>0</v>
      </c>
      <c r="AE41" s="33">
        <f t="shared" ref="AE41:AE49" si="4">SUM(X41:AD41)</f>
        <v>168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7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24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7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11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7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7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7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28281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7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141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7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7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168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7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7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7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7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7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7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7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7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7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7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7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7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7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7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8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28239</v>
      </c>
      <c r="D64" s="27">
        <f t="shared" ref="D64:I64" si="9">SUM(D4:D63)</f>
        <v>24</v>
      </c>
      <c r="E64" s="27">
        <f t="shared" si="9"/>
        <v>11</v>
      </c>
      <c r="F64" s="27">
        <f t="shared" si="9"/>
        <v>7</v>
      </c>
      <c r="G64" s="27">
        <f t="shared" si="9"/>
        <v>28281</v>
      </c>
      <c r="H64" s="28">
        <f t="shared" si="9"/>
        <v>28590</v>
      </c>
      <c r="I64" s="27">
        <f t="shared" si="9"/>
        <v>141</v>
      </c>
      <c r="J64" s="87"/>
      <c r="K64" s="87"/>
      <c r="L64" s="91">
        <f>L63</f>
        <v>0</v>
      </c>
      <c r="M64" s="529">
        <f>IFERROR(AVERAGE(M4:M63),0)</f>
        <v>0.17629629629629637</v>
      </c>
      <c r="O64" s="102">
        <f>SUM(O40:O63)</f>
        <v>168</v>
      </c>
      <c r="P64" s="27"/>
      <c r="Q64" s="27">
        <f>SUM(Q40:Q63)</f>
        <v>168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5">
    <pageSetUpPr fitToPage="1"/>
  </sheetPr>
  <dimension ref="A1:AE64"/>
  <sheetViews>
    <sheetView showGridLines="0" workbookViewId="0">
      <pane ySplit="1" topLeftCell="A6" activePane="bottomLeft" state="frozen"/>
      <selection activeCell="U14" sqref="U14"/>
      <selection pane="bottomLeft" activeCell="I31" sqref="I31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5.42578125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23" customWidth="1"/>
    <col min="23" max="23" width="11.42578125" bestFit="1" customWidth="1"/>
    <col min="24" max="30" width="9.42578125" style="199"/>
  </cols>
  <sheetData>
    <row r="1" spans="1:31" ht="15.75" thickBot="1" x14ac:dyDescent="0.3">
      <c r="A1" s="104" t="s">
        <v>1</v>
      </c>
      <c r="B1" s="622" t="str">
        <f>Inventory!C3</f>
        <v>GHOST</v>
      </c>
      <c r="C1" s="623"/>
      <c r="D1" s="49" t="s">
        <v>23</v>
      </c>
      <c r="E1" s="622" t="str">
        <f>Inventory!C10</f>
        <v>BLACK TANK OPUS EPONYMOUS</v>
      </c>
      <c r="F1" s="626"/>
      <c r="G1" s="626"/>
      <c r="H1" s="626"/>
      <c r="I1" s="626"/>
      <c r="J1" s="626"/>
      <c r="K1" s="623"/>
      <c r="L1" s="49" t="s">
        <v>24</v>
      </c>
      <c r="M1" s="95">
        <f>Inventory!H10</f>
        <v>7.38</v>
      </c>
      <c r="N1" s="49" t="s">
        <v>4</v>
      </c>
      <c r="O1" s="622" t="str">
        <f>Inventory!D10</f>
        <v>CULTURE</v>
      </c>
      <c r="P1" s="626"/>
      <c r="Q1" s="623"/>
      <c r="R1" s="49" t="s">
        <v>25</v>
      </c>
      <c r="S1" s="622" t="str">
        <f>Inventory!B10</f>
        <v>GHOSRX103726BK</v>
      </c>
      <c r="T1" s="626"/>
      <c r="U1" s="49" t="s">
        <v>66</v>
      </c>
      <c r="V1" s="627">
        <f>M64</f>
        <v>2.5555555555555571E-2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>
        <v>138</v>
      </c>
      <c r="D4" s="6"/>
      <c r="E4" s="6"/>
      <c r="F4" s="6"/>
      <c r="G4" s="6">
        <f>SUM(C4:F4)</f>
        <v>138</v>
      </c>
      <c r="H4" s="13">
        <v>1440</v>
      </c>
      <c r="I4" s="6"/>
      <c r="J4" s="84"/>
      <c r="K4" s="84"/>
      <c r="L4" s="90">
        <f>H4-G4-I4-J4</f>
        <v>1302</v>
      </c>
      <c r="M4" s="451">
        <v>0.02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>
        <v>195</v>
      </c>
      <c r="D5" s="8"/>
      <c r="E5" s="8"/>
      <c r="F5" s="8"/>
      <c r="G5" s="6">
        <f t="shared" ref="G5:G63" si="0">SUM(C5:F5)</f>
        <v>195</v>
      </c>
      <c r="H5" s="14"/>
      <c r="I5" s="8"/>
      <c r="J5" s="85"/>
      <c r="K5" s="85"/>
      <c r="L5" s="90">
        <f>L4+H5-G5-I5-J5</f>
        <v>1107</v>
      </c>
      <c r="M5" s="451">
        <v>0.03</v>
      </c>
      <c r="O5" s="610"/>
      <c r="P5" s="611"/>
      <c r="Q5" s="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199</v>
      </c>
      <c r="D6" s="8"/>
      <c r="E6" s="8"/>
      <c r="F6" s="8"/>
      <c r="G6" s="6">
        <f t="shared" si="0"/>
        <v>199</v>
      </c>
      <c r="H6" s="14"/>
      <c r="I6" s="8"/>
      <c r="J6" s="85"/>
      <c r="K6" s="85"/>
      <c r="L6" s="90">
        <f t="shared" ref="L6:L63" si="2">L5+H6-G6-I6-J6</f>
        <v>908</v>
      </c>
      <c r="M6" s="451">
        <v>0.03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>
        <v>87</v>
      </c>
      <c r="D7" s="8"/>
      <c r="E7" s="8"/>
      <c r="F7" s="8"/>
      <c r="G7" s="6">
        <f t="shared" si="0"/>
        <v>87</v>
      </c>
      <c r="H7" s="14"/>
      <c r="I7" s="8"/>
      <c r="J7" s="85"/>
      <c r="K7" s="85"/>
      <c r="L7" s="90">
        <f t="shared" si="2"/>
        <v>821</v>
      </c>
      <c r="M7" s="451">
        <v>0.03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>
        <v>211</v>
      </c>
      <c r="D8" s="8"/>
      <c r="E8" s="8"/>
      <c r="F8" s="8"/>
      <c r="G8" s="6">
        <f t="shared" si="0"/>
        <v>211</v>
      </c>
      <c r="H8" s="14"/>
      <c r="I8" s="8"/>
      <c r="J8" s="85"/>
      <c r="K8" s="85"/>
      <c r="L8" s="90">
        <f t="shared" si="2"/>
        <v>610</v>
      </c>
      <c r="M8" s="451">
        <v>0.03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>
        <v>141</v>
      </c>
      <c r="D9" s="8"/>
      <c r="E9" s="8"/>
      <c r="F9" s="8"/>
      <c r="G9" s="6">
        <f t="shared" si="0"/>
        <v>141</v>
      </c>
      <c r="H9" s="14"/>
      <c r="I9" s="8"/>
      <c r="J9" s="85"/>
      <c r="K9" s="85"/>
      <c r="L9" s="90">
        <f t="shared" si="2"/>
        <v>469</v>
      </c>
      <c r="M9" s="451">
        <v>0.03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>
        <v>99</v>
      </c>
      <c r="D10" s="8"/>
      <c r="E10" s="8"/>
      <c r="F10" s="8"/>
      <c r="G10" s="6">
        <f t="shared" si="0"/>
        <v>99</v>
      </c>
      <c r="H10" s="14">
        <v>720</v>
      </c>
      <c r="I10" s="8"/>
      <c r="J10" s="85"/>
      <c r="K10" s="85"/>
      <c r="L10" s="90">
        <f t="shared" si="2"/>
        <v>1090</v>
      </c>
      <c r="M10" s="451">
        <v>0.02</v>
      </c>
      <c r="O10" s="21">
        <v>45833</v>
      </c>
      <c r="P10" s="3">
        <v>82659</v>
      </c>
      <c r="Q10" s="6">
        <v>1440</v>
      </c>
      <c r="R10" s="6"/>
      <c r="S10" s="33" t="s">
        <v>136</v>
      </c>
      <c r="U10" s="32"/>
      <c r="V10" s="3"/>
      <c r="W10" s="74"/>
      <c r="X10" s="234">
        <v>216</v>
      </c>
      <c r="Y10" s="231">
        <v>288</v>
      </c>
      <c r="Z10" s="231">
        <v>360</v>
      </c>
      <c r="AA10" s="231">
        <v>288</v>
      </c>
      <c r="AB10" s="231">
        <v>216</v>
      </c>
      <c r="AC10" s="231">
        <v>72</v>
      </c>
      <c r="AD10" s="231">
        <v>0</v>
      </c>
      <c r="AE10" s="33">
        <f>SUM(X10:AD10)</f>
        <v>1440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205</v>
      </c>
      <c r="D11" s="8"/>
      <c r="E11" s="8"/>
      <c r="F11" s="8"/>
      <c r="G11" s="6">
        <f t="shared" si="0"/>
        <v>205</v>
      </c>
      <c r="H11" s="14"/>
      <c r="I11" s="8"/>
      <c r="J11" s="85"/>
      <c r="K11" s="85"/>
      <c r="L11" s="90">
        <f t="shared" si="2"/>
        <v>885</v>
      </c>
      <c r="M11" s="451">
        <v>0.03</v>
      </c>
      <c r="O11" s="20"/>
      <c r="P11" s="2"/>
      <c r="Q11" s="8"/>
      <c r="R11" s="8">
        <v>1440</v>
      </c>
      <c r="S11" s="30" t="s">
        <v>425</v>
      </c>
      <c r="T11" s="199">
        <v>20</v>
      </c>
      <c r="U11" s="29"/>
      <c r="V11" s="2"/>
      <c r="W11" s="75"/>
      <c r="X11" s="234">
        <v>216</v>
      </c>
      <c r="Y11" s="231">
        <v>288</v>
      </c>
      <c r="Z11" s="231">
        <v>360</v>
      </c>
      <c r="AA11" s="231">
        <v>288</v>
      </c>
      <c r="AB11" s="231">
        <v>216</v>
      </c>
      <c r="AC11" s="231">
        <v>72</v>
      </c>
      <c r="AD11" s="227">
        <v>0</v>
      </c>
      <c r="AE11" s="33">
        <f t="shared" ref="AE11:AE34" si="3">SUM(X11:AD11)</f>
        <v>1440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165</v>
      </c>
      <c r="D12" s="8"/>
      <c r="E12" s="8"/>
      <c r="F12" s="8"/>
      <c r="G12" s="6">
        <f t="shared" si="0"/>
        <v>165</v>
      </c>
      <c r="H12" s="14"/>
      <c r="I12" s="8"/>
      <c r="J12" s="85"/>
      <c r="K12" s="85"/>
      <c r="L12" s="90">
        <f t="shared" si="2"/>
        <v>720</v>
      </c>
      <c r="M12" s="451">
        <v>0.02</v>
      </c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194</v>
      </c>
      <c r="D13" s="8"/>
      <c r="E13" s="8"/>
      <c r="F13" s="8"/>
      <c r="G13" s="6">
        <f t="shared" si="0"/>
        <v>194</v>
      </c>
      <c r="H13" s="14"/>
      <c r="I13" s="8"/>
      <c r="J13" s="85"/>
      <c r="K13" s="85"/>
      <c r="L13" s="90">
        <f t="shared" si="2"/>
        <v>526</v>
      </c>
      <c r="M13" s="451">
        <v>0.03</v>
      </c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170</v>
      </c>
      <c r="D14" s="8"/>
      <c r="E14" s="8"/>
      <c r="F14" s="8"/>
      <c r="G14" s="6">
        <f t="shared" si="0"/>
        <v>170</v>
      </c>
      <c r="H14" s="14"/>
      <c r="I14" s="8"/>
      <c r="J14" s="85"/>
      <c r="K14" s="85"/>
      <c r="L14" s="90">
        <f t="shared" si="2"/>
        <v>356</v>
      </c>
      <c r="M14" s="451">
        <v>0.03</v>
      </c>
      <c r="O14" s="20">
        <v>45848</v>
      </c>
      <c r="P14" s="2">
        <v>83044</v>
      </c>
      <c r="Q14" s="8">
        <v>720</v>
      </c>
      <c r="R14" s="8"/>
      <c r="S14" s="30" t="s">
        <v>136</v>
      </c>
      <c r="U14" s="29"/>
      <c r="V14" s="2"/>
      <c r="W14" s="75"/>
      <c r="X14" s="235">
        <v>108</v>
      </c>
      <c r="Y14" s="227">
        <v>180</v>
      </c>
      <c r="Z14" s="227">
        <v>216</v>
      </c>
      <c r="AA14" s="227">
        <v>144</v>
      </c>
      <c r="AB14" s="227">
        <v>72</v>
      </c>
      <c r="AC14" s="227">
        <v>0</v>
      </c>
      <c r="AD14" s="227">
        <v>0</v>
      </c>
      <c r="AE14" s="33">
        <f t="shared" si="3"/>
        <v>720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101</v>
      </c>
      <c r="D15" s="8"/>
      <c r="E15" s="8"/>
      <c r="F15" s="8"/>
      <c r="G15" s="6">
        <f t="shared" si="0"/>
        <v>101</v>
      </c>
      <c r="H15" s="14"/>
      <c r="I15" s="8"/>
      <c r="J15" s="85"/>
      <c r="K15" s="85"/>
      <c r="L15" s="90">
        <f t="shared" si="2"/>
        <v>255</v>
      </c>
      <c r="M15" s="451">
        <v>0.02</v>
      </c>
      <c r="O15" s="20"/>
      <c r="P15" s="2"/>
      <c r="Q15" s="8"/>
      <c r="R15" s="8">
        <v>720</v>
      </c>
      <c r="S15" s="30" t="s">
        <v>540</v>
      </c>
      <c r="T15" s="199">
        <v>10</v>
      </c>
      <c r="U15" s="29" t="s">
        <v>555</v>
      </c>
      <c r="V15" s="2"/>
      <c r="W15" s="75"/>
      <c r="X15" s="235">
        <v>108</v>
      </c>
      <c r="Y15" s="227">
        <v>180</v>
      </c>
      <c r="Z15" s="227">
        <v>216</v>
      </c>
      <c r="AA15" s="227">
        <v>144</v>
      </c>
      <c r="AB15" s="227">
        <v>72</v>
      </c>
      <c r="AC15" s="227">
        <v>0</v>
      </c>
      <c r="AD15" s="227">
        <v>0</v>
      </c>
      <c r="AE15" s="33">
        <f t="shared" si="3"/>
        <v>720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203</v>
      </c>
      <c r="D16" s="8"/>
      <c r="E16" s="8"/>
      <c r="F16" s="8"/>
      <c r="G16" s="6">
        <f t="shared" si="0"/>
        <v>203</v>
      </c>
      <c r="H16" s="14">
        <v>1434</v>
      </c>
      <c r="I16" s="8"/>
      <c r="J16" s="85"/>
      <c r="K16" s="85"/>
      <c r="L16" s="90">
        <f t="shared" si="2"/>
        <v>1486</v>
      </c>
      <c r="M16" s="451">
        <v>0.03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129</v>
      </c>
      <c r="D17" s="8">
        <v>1</v>
      </c>
      <c r="E17" s="8"/>
      <c r="F17" s="8"/>
      <c r="G17" s="6">
        <f t="shared" si="0"/>
        <v>130</v>
      </c>
      <c r="H17" s="14"/>
      <c r="I17" s="8"/>
      <c r="J17" s="85"/>
      <c r="K17" s="85"/>
      <c r="L17" s="90">
        <f t="shared" si="2"/>
        <v>1356</v>
      </c>
      <c r="M17" s="451">
        <v>0.03</v>
      </c>
      <c r="O17" s="20">
        <v>45854</v>
      </c>
      <c r="P17" s="2">
        <v>83241</v>
      </c>
      <c r="Q17" s="8">
        <v>1440</v>
      </c>
      <c r="R17" s="8"/>
      <c r="S17" s="30" t="s">
        <v>136</v>
      </c>
      <c r="U17" s="29"/>
      <c r="V17" s="2"/>
      <c r="W17" s="75"/>
      <c r="X17" s="235">
        <v>216</v>
      </c>
      <c r="Y17" s="227">
        <v>360</v>
      </c>
      <c r="Z17" s="227">
        <v>432</v>
      </c>
      <c r="AA17" s="227">
        <v>288</v>
      </c>
      <c r="AB17" s="227">
        <v>144</v>
      </c>
      <c r="AC17" s="227">
        <v>0</v>
      </c>
      <c r="AD17" s="227">
        <v>0</v>
      </c>
      <c r="AE17" s="33">
        <f t="shared" si="3"/>
        <v>1440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130</v>
      </c>
      <c r="D18" s="8"/>
      <c r="E18" s="8"/>
      <c r="F18" s="8"/>
      <c r="G18" s="6">
        <f t="shared" si="0"/>
        <v>130</v>
      </c>
      <c r="H18" s="14"/>
      <c r="I18" s="8"/>
      <c r="J18" s="85"/>
      <c r="K18" s="85"/>
      <c r="L18" s="90">
        <f t="shared" si="2"/>
        <v>1226</v>
      </c>
      <c r="M18" s="451">
        <v>0.03</v>
      </c>
      <c r="O18" s="20"/>
      <c r="P18" s="2"/>
      <c r="Q18" s="8"/>
      <c r="R18" s="8">
        <v>1434</v>
      </c>
      <c r="S18" s="30" t="s">
        <v>560</v>
      </c>
      <c r="T18" s="199">
        <v>20</v>
      </c>
      <c r="U18" s="29" t="s">
        <v>576</v>
      </c>
      <c r="V18" s="2"/>
      <c r="W18" s="75"/>
      <c r="X18" s="235">
        <v>215</v>
      </c>
      <c r="Y18" s="227">
        <v>357</v>
      </c>
      <c r="Z18" s="227">
        <v>431</v>
      </c>
      <c r="AA18" s="227">
        <v>288</v>
      </c>
      <c r="AB18" s="227">
        <v>143</v>
      </c>
      <c r="AC18" s="227">
        <v>0</v>
      </c>
      <c r="AD18" s="227">
        <v>0</v>
      </c>
      <c r="AE18" s="33">
        <f t="shared" si="3"/>
        <v>1434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102</v>
      </c>
      <c r="D19" s="8"/>
      <c r="E19" s="8"/>
      <c r="F19" s="8"/>
      <c r="G19" s="6">
        <f t="shared" si="0"/>
        <v>102</v>
      </c>
      <c r="H19" s="14"/>
      <c r="I19" s="8"/>
      <c r="J19" s="85"/>
      <c r="K19" s="85"/>
      <c r="L19" s="90">
        <f t="shared" si="2"/>
        <v>1124</v>
      </c>
      <c r="M19" s="451">
        <v>0.03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190</v>
      </c>
      <c r="D20" s="8"/>
      <c r="E20" s="8"/>
      <c r="F20" s="8"/>
      <c r="G20" s="6">
        <f t="shared" si="0"/>
        <v>190</v>
      </c>
      <c r="H20" s="14"/>
      <c r="I20" s="8"/>
      <c r="J20" s="85"/>
      <c r="K20" s="85"/>
      <c r="L20" s="90">
        <f t="shared" si="2"/>
        <v>934</v>
      </c>
      <c r="M20" s="451">
        <v>0.03</v>
      </c>
      <c r="O20" s="20">
        <v>45876</v>
      </c>
      <c r="P20" s="2">
        <v>83941</v>
      </c>
      <c r="Q20" s="8">
        <v>300</v>
      </c>
      <c r="R20" s="8"/>
      <c r="S20" s="30" t="s">
        <v>136</v>
      </c>
      <c r="U20" s="29"/>
      <c r="V20" s="2"/>
      <c r="W20" s="75"/>
      <c r="X20" s="235">
        <v>0</v>
      </c>
      <c r="Y20" s="227">
        <v>0</v>
      </c>
      <c r="Z20" s="227">
        <v>96</v>
      </c>
      <c r="AA20" s="227">
        <v>120</v>
      </c>
      <c r="AB20" s="227">
        <v>72</v>
      </c>
      <c r="AC20" s="227">
        <v>12</v>
      </c>
      <c r="AD20" s="227">
        <v>0</v>
      </c>
      <c r="AE20" s="33">
        <f t="shared" si="3"/>
        <v>300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162</v>
      </c>
      <c r="D21" s="8"/>
      <c r="E21" s="8"/>
      <c r="F21" s="8"/>
      <c r="G21" s="6">
        <f t="shared" si="0"/>
        <v>162</v>
      </c>
      <c r="H21" s="14"/>
      <c r="I21" s="8"/>
      <c r="J21" s="85"/>
      <c r="K21" s="85"/>
      <c r="L21" s="90">
        <f t="shared" si="2"/>
        <v>772</v>
      </c>
      <c r="M21" s="451">
        <v>0.02</v>
      </c>
      <c r="O21" s="20"/>
      <c r="P21" s="2"/>
      <c r="Q21" s="8"/>
      <c r="R21" s="8">
        <v>300</v>
      </c>
      <c r="S21" s="30" t="s">
        <v>592</v>
      </c>
      <c r="U21" s="29" t="s">
        <v>594</v>
      </c>
      <c r="V21" s="2"/>
      <c r="W21" s="75"/>
      <c r="X21" s="235">
        <v>0</v>
      </c>
      <c r="Y21" s="227">
        <v>0</v>
      </c>
      <c r="Z21" s="227">
        <v>96</v>
      </c>
      <c r="AA21" s="227">
        <v>120</v>
      </c>
      <c r="AB21" s="227">
        <v>72</v>
      </c>
      <c r="AC21" s="227">
        <v>12</v>
      </c>
      <c r="AD21" s="227">
        <v>0</v>
      </c>
      <c r="AE21" s="33">
        <f t="shared" si="3"/>
        <v>300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97</v>
      </c>
      <c r="D22" s="8"/>
      <c r="E22" s="8"/>
      <c r="F22" s="8"/>
      <c r="G22" s="6">
        <f t="shared" si="0"/>
        <v>97</v>
      </c>
      <c r="H22" s="14"/>
      <c r="I22" s="8"/>
      <c r="J22" s="85"/>
      <c r="K22" s="85"/>
      <c r="L22" s="90">
        <f t="shared" si="2"/>
        <v>675</v>
      </c>
      <c r="M22" s="451">
        <v>0.03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91</v>
      </c>
      <c r="D23" s="8"/>
      <c r="E23" s="8"/>
      <c r="F23" s="8"/>
      <c r="G23" s="6">
        <f t="shared" si="0"/>
        <v>91</v>
      </c>
      <c r="H23" s="14"/>
      <c r="I23" s="8"/>
      <c r="J23" s="85"/>
      <c r="K23" s="85"/>
      <c r="L23" s="90">
        <f t="shared" si="2"/>
        <v>584</v>
      </c>
      <c r="M23" s="451">
        <v>0.02</v>
      </c>
      <c r="O23" s="20">
        <v>45877</v>
      </c>
      <c r="P23" s="2">
        <v>83986</v>
      </c>
      <c r="Q23" s="8">
        <v>288</v>
      </c>
      <c r="R23" s="8"/>
      <c r="S23" s="30" t="s">
        <v>136</v>
      </c>
      <c r="U23" s="29"/>
      <c r="V23" s="2"/>
      <c r="W23" s="75"/>
      <c r="X23" s="235">
        <v>72</v>
      </c>
      <c r="Y23" s="227">
        <v>72</v>
      </c>
      <c r="Z23" s="227">
        <v>72</v>
      </c>
      <c r="AA23" s="227">
        <v>36</v>
      </c>
      <c r="AB23" s="227">
        <v>36</v>
      </c>
      <c r="AC23" s="227">
        <v>0</v>
      </c>
      <c r="AD23" s="227">
        <v>0</v>
      </c>
      <c r="AE23" s="33">
        <f t="shared" si="3"/>
        <v>288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259</v>
      </c>
      <c r="D24" s="8">
        <v>2</v>
      </c>
      <c r="E24" s="8"/>
      <c r="F24" s="8"/>
      <c r="G24" s="6">
        <f t="shared" si="0"/>
        <v>261</v>
      </c>
      <c r="H24" s="14"/>
      <c r="I24" s="8"/>
      <c r="J24" s="85"/>
      <c r="K24" s="85"/>
      <c r="L24" s="90">
        <f t="shared" si="2"/>
        <v>323</v>
      </c>
      <c r="M24" s="451">
        <v>0.03</v>
      </c>
      <c r="O24" s="20"/>
      <c r="P24" s="2"/>
      <c r="Q24" s="8"/>
      <c r="R24" s="8">
        <v>285</v>
      </c>
      <c r="S24" s="30" t="s">
        <v>593</v>
      </c>
      <c r="T24" s="199">
        <v>4</v>
      </c>
      <c r="U24" s="29" t="s">
        <v>603</v>
      </c>
      <c r="V24" s="2"/>
      <c r="W24" s="75"/>
      <c r="X24" s="235">
        <v>72</v>
      </c>
      <c r="Y24" s="227">
        <v>72</v>
      </c>
      <c r="Z24" s="227">
        <v>69</v>
      </c>
      <c r="AA24" s="227">
        <v>36</v>
      </c>
      <c r="AB24" s="227">
        <v>36</v>
      </c>
      <c r="AC24" s="227">
        <v>0</v>
      </c>
      <c r="AD24" s="227">
        <v>0</v>
      </c>
      <c r="AE24" s="33">
        <f t="shared" si="3"/>
        <v>285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97</v>
      </c>
      <c r="D25" s="8"/>
      <c r="E25" s="8"/>
      <c r="F25" s="8"/>
      <c r="G25" s="6">
        <f t="shared" si="0"/>
        <v>97</v>
      </c>
      <c r="H25" s="14"/>
      <c r="I25" s="8"/>
      <c r="J25" s="85"/>
      <c r="K25" s="85"/>
      <c r="L25" s="90">
        <f t="shared" si="2"/>
        <v>226</v>
      </c>
      <c r="M25" s="451">
        <v>0.01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97</v>
      </c>
      <c r="D26" s="8">
        <v>2</v>
      </c>
      <c r="E26" s="8">
        <v>2</v>
      </c>
      <c r="F26" s="8"/>
      <c r="G26" s="6">
        <f t="shared" si="0"/>
        <v>101</v>
      </c>
      <c r="H26" s="14"/>
      <c r="I26" s="8"/>
      <c r="J26" s="85"/>
      <c r="K26" s="85"/>
      <c r="L26" s="90">
        <f t="shared" si="2"/>
        <v>125</v>
      </c>
      <c r="M26" s="451">
        <v>0.02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102</v>
      </c>
      <c r="D27" s="8"/>
      <c r="E27" s="8"/>
      <c r="F27" s="8"/>
      <c r="G27" s="6">
        <f t="shared" si="0"/>
        <v>102</v>
      </c>
      <c r="H27" s="14">
        <v>300</v>
      </c>
      <c r="I27" s="8"/>
      <c r="J27" s="85"/>
      <c r="K27" s="85"/>
      <c r="L27" s="90">
        <f t="shared" si="2"/>
        <v>323</v>
      </c>
      <c r="M27" s="451">
        <v>0.02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123</v>
      </c>
      <c r="D28" s="8"/>
      <c r="E28" s="8"/>
      <c r="F28" s="8">
        <v>1</v>
      </c>
      <c r="G28" s="6">
        <f t="shared" si="0"/>
        <v>124</v>
      </c>
      <c r="H28" s="14">
        <v>285</v>
      </c>
      <c r="I28" s="8"/>
      <c r="J28" s="85"/>
      <c r="K28" s="85"/>
      <c r="L28" s="90">
        <f t="shared" si="2"/>
        <v>484</v>
      </c>
      <c r="M28" s="451">
        <v>0.02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152</v>
      </c>
      <c r="D29" s="8">
        <v>1</v>
      </c>
      <c r="E29" s="8"/>
      <c r="F29" s="8"/>
      <c r="G29" s="6">
        <f t="shared" si="0"/>
        <v>153</v>
      </c>
      <c r="H29" s="14"/>
      <c r="I29" s="8"/>
      <c r="J29" s="85"/>
      <c r="K29" s="85"/>
      <c r="L29" s="90">
        <f t="shared" si="2"/>
        <v>331</v>
      </c>
      <c r="M29" s="451">
        <v>0.02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162</v>
      </c>
      <c r="D30" s="8">
        <v>9</v>
      </c>
      <c r="E30" s="8"/>
      <c r="F30" s="8"/>
      <c r="G30" s="6">
        <f t="shared" si="0"/>
        <v>171</v>
      </c>
      <c r="H30" s="14"/>
      <c r="I30" s="8">
        <v>8</v>
      </c>
      <c r="J30" s="85">
        <v>152</v>
      </c>
      <c r="K30" s="85" t="s">
        <v>538</v>
      </c>
      <c r="L30" s="90">
        <f t="shared" si="2"/>
        <v>0</v>
      </c>
      <c r="M30" s="451">
        <v>0.03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7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7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7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7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7"/>
      <c r="O35" s="606" t="s">
        <v>29</v>
      </c>
      <c r="P35" s="607"/>
      <c r="Q35" s="99">
        <f>SUM(Q10:Q34)</f>
        <v>4188</v>
      </c>
      <c r="R35" s="27">
        <f>SUM(R10:R34)</f>
        <v>4179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7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7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7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7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7"/>
      <c r="O40" s="32">
        <v>152</v>
      </c>
      <c r="P40" s="6" t="s">
        <v>604</v>
      </c>
      <c r="Q40" s="3"/>
      <c r="R40" s="6"/>
      <c r="S40" s="105">
        <f>O40-Q40</f>
        <v>152</v>
      </c>
      <c r="U40" s="45" t="s">
        <v>41</v>
      </c>
      <c r="V40" s="605">
        <f>R35</f>
        <v>4179</v>
      </c>
      <c r="W40" s="604"/>
      <c r="X40" s="234">
        <v>41</v>
      </c>
      <c r="Y40" s="231">
        <v>15</v>
      </c>
      <c r="Z40" s="231">
        <v>41</v>
      </c>
      <c r="AA40" s="231">
        <v>32</v>
      </c>
      <c r="AB40" s="231">
        <v>22</v>
      </c>
      <c r="AC40" s="231">
        <v>1</v>
      </c>
      <c r="AD40" s="231">
        <v>0</v>
      </c>
      <c r="AE40" s="33">
        <f>SUM(X40:AD40)</f>
        <v>152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7"/>
      <c r="O41" s="29"/>
      <c r="P41" s="8"/>
      <c r="Q41" s="2">
        <v>152</v>
      </c>
      <c r="R41" s="8" t="s">
        <v>539</v>
      </c>
      <c r="S41" s="34">
        <f>S40+O41-Q41</f>
        <v>0</v>
      </c>
      <c r="U41" s="45" t="s">
        <v>42</v>
      </c>
      <c r="V41" s="605">
        <f>C64</f>
        <v>4001</v>
      </c>
      <c r="W41" s="604"/>
      <c r="X41" s="235">
        <v>41</v>
      </c>
      <c r="Y41" s="227">
        <v>15</v>
      </c>
      <c r="Z41" s="227">
        <v>41</v>
      </c>
      <c r="AA41" s="227">
        <v>32</v>
      </c>
      <c r="AB41" s="227">
        <v>22</v>
      </c>
      <c r="AC41" s="227">
        <v>1</v>
      </c>
      <c r="AD41" s="227">
        <v>0</v>
      </c>
      <c r="AE41" s="33">
        <f t="shared" ref="AE41:AE49" si="4">SUM(X41:AD41)</f>
        <v>152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7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15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7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2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7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1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7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4019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7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8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7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7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152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7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7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7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7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7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7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7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7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7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7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7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7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7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7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8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4001</v>
      </c>
      <c r="D64" s="27">
        <f t="shared" ref="D64:I64" si="9">SUM(D4:D63)</f>
        <v>15</v>
      </c>
      <c r="E64" s="27">
        <f t="shared" si="9"/>
        <v>2</v>
      </c>
      <c r="F64" s="27">
        <f t="shared" si="9"/>
        <v>1</v>
      </c>
      <c r="G64" s="27">
        <f t="shared" si="9"/>
        <v>4019</v>
      </c>
      <c r="H64" s="28">
        <f t="shared" si="9"/>
        <v>4179</v>
      </c>
      <c r="I64" s="27">
        <f t="shared" si="9"/>
        <v>8</v>
      </c>
      <c r="J64" s="87"/>
      <c r="K64" s="87"/>
      <c r="L64" s="91">
        <f>L63</f>
        <v>0</v>
      </c>
      <c r="M64" s="529">
        <f>IFERROR(AVERAGE(M4:M63),0)</f>
        <v>2.5555555555555571E-2</v>
      </c>
      <c r="O64" s="102">
        <f>SUM(O40:O63)</f>
        <v>152</v>
      </c>
      <c r="P64" s="27"/>
      <c r="Q64" s="27">
        <f>SUM(Q40:Q63)</f>
        <v>152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6">
    <pageSetUpPr fitToPage="1"/>
  </sheetPr>
  <dimension ref="A1:AE64"/>
  <sheetViews>
    <sheetView showGridLines="0" workbookViewId="0">
      <pane ySplit="1" topLeftCell="A2" activePane="bottomLeft" state="frozen"/>
      <selection activeCell="U14" sqref="U14"/>
      <selection pane="bottomLeft" activeCell="I30" sqref="I30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22.285156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Inventory!C11</f>
        <v>LADIES CROP TOP SHOWGHOULS</v>
      </c>
      <c r="F1" s="626"/>
      <c r="G1" s="626"/>
      <c r="H1" s="626"/>
      <c r="I1" s="626"/>
      <c r="J1" s="626"/>
      <c r="K1" s="623"/>
      <c r="L1" s="49" t="s">
        <v>24</v>
      </c>
      <c r="M1" s="95">
        <f>Inventory!H11</f>
        <v>9.77</v>
      </c>
      <c r="N1" s="49" t="s">
        <v>4</v>
      </c>
      <c r="O1" s="622" t="str">
        <f>Inventory!D11</f>
        <v>GMSUK</v>
      </c>
      <c r="P1" s="626"/>
      <c r="Q1" s="623"/>
      <c r="R1" s="49" t="s">
        <v>25</v>
      </c>
      <c r="S1" s="622" t="str">
        <f>Inventory!B11</f>
        <v>GHOSRX203400BK</v>
      </c>
      <c r="T1" s="626"/>
      <c r="U1" s="49" t="s">
        <v>66</v>
      </c>
      <c r="V1" s="627">
        <f>M64</f>
        <v>1.9629629629629639E-2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>
        <v>135</v>
      </c>
      <c r="D4" s="6"/>
      <c r="E4" s="6"/>
      <c r="F4" s="6"/>
      <c r="G4" s="6">
        <f>SUM(C4:F4)</f>
        <v>135</v>
      </c>
      <c r="H4" s="13">
        <v>1028</v>
      </c>
      <c r="I4" s="6"/>
      <c r="J4" s="84"/>
      <c r="K4" s="84"/>
      <c r="L4" s="90">
        <f>H4-G4-I4-J4</f>
        <v>893</v>
      </c>
      <c r="M4" s="451">
        <v>0.02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>
        <v>145</v>
      </c>
      <c r="D5" s="8"/>
      <c r="E5" s="8"/>
      <c r="F5" s="8"/>
      <c r="G5" s="6">
        <f t="shared" ref="G5:G63" si="0">SUM(C5:F5)</f>
        <v>145</v>
      </c>
      <c r="H5" s="14"/>
      <c r="I5" s="8"/>
      <c r="J5" s="85"/>
      <c r="K5" s="85"/>
      <c r="L5" s="90">
        <f>L4+H5-G5-I5-J5</f>
        <v>748</v>
      </c>
      <c r="M5" s="451">
        <v>0.02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165</v>
      </c>
      <c r="D6" s="8"/>
      <c r="E6" s="8"/>
      <c r="F6" s="8"/>
      <c r="G6" s="6">
        <f t="shared" si="0"/>
        <v>165</v>
      </c>
      <c r="H6" s="14"/>
      <c r="I6" s="8"/>
      <c r="J6" s="85"/>
      <c r="K6" s="85"/>
      <c r="L6" s="90">
        <f t="shared" ref="L6:L63" si="2">L5+H6-G6-I6-J6</f>
        <v>583</v>
      </c>
      <c r="M6" s="451">
        <v>0.02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>
        <v>56</v>
      </c>
      <c r="D7" s="8"/>
      <c r="E7" s="8"/>
      <c r="F7" s="8"/>
      <c r="G7" s="6">
        <f t="shared" si="0"/>
        <v>56</v>
      </c>
      <c r="H7" s="14"/>
      <c r="I7" s="8"/>
      <c r="J7" s="85"/>
      <c r="K7" s="85"/>
      <c r="L7" s="90">
        <f t="shared" si="2"/>
        <v>527</v>
      </c>
      <c r="M7" s="451">
        <v>0.02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>
        <v>199</v>
      </c>
      <c r="D8" s="8"/>
      <c r="E8" s="8"/>
      <c r="F8" s="8"/>
      <c r="G8" s="6">
        <f t="shared" si="0"/>
        <v>199</v>
      </c>
      <c r="H8" s="14"/>
      <c r="I8" s="8"/>
      <c r="J8" s="85"/>
      <c r="K8" s="85"/>
      <c r="L8" s="90">
        <f t="shared" si="2"/>
        <v>328</v>
      </c>
      <c r="M8" s="451">
        <v>0.03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>
        <v>99</v>
      </c>
      <c r="D9" s="8"/>
      <c r="E9" s="8"/>
      <c r="F9" s="8"/>
      <c r="G9" s="6">
        <f t="shared" si="0"/>
        <v>99</v>
      </c>
      <c r="H9" s="14"/>
      <c r="I9" s="8"/>
      <c r="J9" s="85"/>
      <c r="K9" s="85"/>
      <c r="L9" s="90">
        <f t="shared" si="2"/>
        <v>229</v>
      </c>
      <c r="M9" s="451">
        <v>0.02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>
        <v>61</v>
      </c>
      <c r="D10" s="8"/>
      <c r="E10" s="8"/>
      <c r="F10" s="8"/>
      <c r="G10" s="6">
        <f t="shared" si="0"/>
        <v>61</v>
      </c>
      <c r="H10" s="14">
        <v>720</v>
      </c>
      <c r="I10" s="8"/>
      <c r="J10" s="85"/>
      <c r="K10" s="85"/>
      <c r="L10" s="90">
        <f t="shared" si="2"/>
        <v>888</v>
      </c>
      <c r="M10" s="451">
        <v>0.01</v>
      </c>
      <c r="O10" s="20">
        <v>45832</v>
      </c>
      <c r="P10" s="2">
        <v>82642</v>
      </c>
      <c r="Q10" s="6">
        <v>1028</v>
      </c>
      <c r="R10" s="6">
        <v>1028</v>
      </c>
      <c r="S10" s="33" t="s">
        <v>425</v>
      </c>
      <c r="U10" s="32"/>
      <c r="V10" s="3"/>
      <c r="W10" s="74"/>
      <c r="X10" s="234">
        <v>245</v>
      </c>
      <c r="Y10" s="231">
        <v>279</v>
      </c>
      <c r="Z10" s="231">
        <v>214</v>
      </c>
      <c r="AA10" s="231">
        <v>290</v>
      </c>
      <c r="AB10" s="231">
        <v>0</v>
      </c>
      <c r="AC10" s="231">
        <v>0</v>
      </c>
      <c r="AD10" s="231">
        <v>0</v>
      </c>
      <c r="AE10" s="33">
        <f>SUM(X10:AD10)</f>
        <v>1028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130</v>
      </c>
      <c r="D11" s="8"/>
      <c r="E11" s="8">
        <v>3</v>
      </c>
      <c r="F11" s="8"/>
      <c r="G11" s="6">
        <f t="shared" si="0"/>
        <v>133</v>
      </c>
      <c r="H11" s="14"/>
      <c r="I11" s="8"/>
      <c r="J11" s="85"/>
      <c r="K11" s="85"/>
      <c r="L11" s="90">
        <f t="shared" si="2"/>
        <v>755</v>
      </c>
      <c r="M11" s="451">
        <v>0.02</v>
      </c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118</v>
      </c>
      <c r="D12" s="8"/>
      <c r="E12" s="8"/>
      <c r="F12" s="8"/>
      <c r="G12" s="6">
        <f t="shared" si="0"/>
        <v>118</v>
      </c>
      <c r="H12" s="14"/>
      <c r="I12" s="8"/>
      <c r="J12" s="85"/>
      <c r="K12" s="85"/>
      <c r="L12" s="90">
        <f t="shared" si="2"/>
        <v>637</v>
      </c>
      <c r="M12" s="451">
        <v>0.02</v>
      </c>
      <c r="O12" s="20">
        <v>45848</v>
      </c>
      <c r="P12" s="2">
        <v>83044</v>
      </c>
      <c r="Q12" s="8">
        <v>720</v>
      </c>
      <c r="R12" s="8"/>
      <c r="S12" s="30" t="s">
        <v>136</v>
      </c>
      <c r="U12" s="29"/>
      <c r="V12" s="2"/>
      <c r="W12" s="75"/>
      <c r="X12" s="235">
        <v>144</v>
      </c>
      <c r="Y12" s="227">
        <v>216</v>
      </c>
      <c r="Z12" s="227">
        <v>180</v>
      </c>
      <c r="AA12" s="227">
        <v>180</v>
      </c>
      <c r="AB12" s="227">
        <v>0</v>
      </c>
      <c r="AC12" s="227">
        <v>0</v>
      </c>
      <c r="AD12" s="227">
        <v>0</v>
      </c>
      <c r="AE12" s="33">
        <f t="shared" si="3"/>
        <v>720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141</v>
      </c>
      <c r="D13" s="8"/>
      <c r="E13" s="8"/>
      <c r="F13" s="8"/>
      <c r="G13" s="6">
        <f t="shared" si="0"/>
        <v>141</v>
      </c>
      <c r="H13" s="14"/>
      <c r="I13" s="8"/>
      <c r="J13" s="85"/>
      <c r="K13" s="85"/>
      <c r="L13" s="90">
        <f t="shared" si="2"/>
        <v>496</v>
      </c>
      <c r="M13" s="451">
        <v>0.02</v>
      </c>
      <c r="O13" s="20"/>
      <c r="P13" s="2"/>
      <c r="Q13" s="8"/>
      <c r="R13" s="8">
        <v>720</v>
      </c>
      <c r="S13" s="30" t="s">
        <v>540</v>
      </c>
      <c r="T13" s="199">
        <v>5</v>
      </c>
      <c r="U13" s="29" t="s">
        <v>555</v>
      </c>
      <c r="V13" s="2"/>
      <c r="W13" s="75"/>
      <c r="X13" s="235">
        <v>144</v>
      </c>
      <c r="Y13" s="227">
        <v>216</v>
      </c>
      <c r="Z13" s="227">
        <v>180</v>
      </c>
      <c r="AA13" s="227">
        <v>180</v>
      </c>
      <c r="AB13" s="227">
        <v>0</v>
      </c>
      <c r="AC13" s="227">
        <v>0</v>
      </c>
      <c r="AD13" s="227">
        <v>0</v>
      </c>
      <c r="AE13" s="33">
        <f t="shared" si="3"/>
        <v>720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100</v>
      </c>
      <c r="D14" s="8"/>
      <c r="E14" s="8"/>
      <c r="F14" s="8"/>
      <c r="G14" s="6">
        <f t="shared" si="0"/>
        <v>100</v>
      </c>
      <c r="H14" s="14"/>
      <c r="I14" s="8"/>
      <c r="J14" s="85"/>
      <c r="K14" s="85"/>
      <c r="L14" s="90">
        <f t="shared" si="2"/>
        <v>396</v>
      </c>
      <c r="M14" s="451">
        <v>0.02</v>
      </c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80</v>
      </c>
      <c r="D15" s="8"/>
      <c r="E15" s="8"/>
      <c r="F15" s="8"/>
      <c r="G15" s="6">
        <f t="shared" si="0"/>
        <v>80</v>
      </c>
      <c r="H15" s="14"/>
      <c r="I15" s="8"/>
      <c r="J15" s="85"/>
      <c r="K15" s="85"/>
      <c r="L15" s="90">
        <f t="shared" si="2"/>
        <v>316</v>
      </c>
      <c r="M15" s="451">
        <v>0.01</v>
      </c>
      <c r="O15" s="20">
        <v>45854</v>
      </c>
      <c r="P15" s="2">
        <v>83241</v>
      </c>
      <c r="Q15" s="8">
        <v>1440</v>
      </c>
      <c r="R15" s="8"/>
      <c r="S15" s="30" t="s">
        <v>136</v>
      </c>
      <c r="U15" s="29"/>
      <c r="V15" s="2"/>
      <c r="W15" s="75"/>
      <c r="X15" s="235">
        <v>288</v>
      </c>
      <c r="Y15" s="227">
        <v>432</v>
      </c>
      <c r="Z15" s="227">
        <v>360</v>
      </c>
      <c r="AA15" s="227">
        <v>360</v>
      </c>
      <c r="AB15" s="227">
        <v>0</v>
      </c>
      <c r="AC15" s="227">
        <v>0</v>
      </c>
      <c r="AD15" s="227">
        <v>0</v>
      </c>
      <c r="AE15" s="33">
        <f t="shared" si="3"/>
        <v>1440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101</v>
      </c>
      <c r="D16" s="8"/>
      <c r="E16" s="8"/>
      <c r="F16" s="8"/>
      <c r="G16" s="6">
        <f t="shared" si="0"/>
        <v>101</v>
      </c>
      <c r="H16" s="14">
        <v>1408</v>
      </c>
      <c r="I16" s="8"/>
      <c r="J16" s="85"/>
      <c r="K16" s="85"/>
      <c r="L16" s="90">
        <f t="shared" si="2"/>
        <v>1623</v>
      </c>
      <c r="M16" s="451">
        <v>0.01</v>
      </c>
      <c r="O16" s="20"/>
      <c r="P16" s="2"/>
      <c r="Q16" s="8"/>
      <c r="R16" s="8">
        <v>1408</v>
      </c>
      <c r="S16" s="30" t="s">
        <v>577</v>
      </c>
      <c r="T16" s="199">
        <v>20</v>
      </c>
      <c r="U16" s="29" t="s">
        <v>576</v>
      </c>
      <c r="V16" s="2"/>
      <c r="W16" s="75"/>
      <c r="X16" s="235">
        <v>266</v>
      </c>
      <c r="Y16" s="227">
        <v>432</v>
      </c>
      <c r="Z16" s="227">
        <v>350</v>
      </c>
      <c r="AA16" s="227">
        <v>360</v>
      </c>
      <c r="AB16" s="227">
        <v>0</v>
      </c>
      <c r="AC16" s="227">
        <v>0</v>
      </c>
      <c r="AD16" s="227">
        <v>0</v>
      </c>
      <c r="AE16" s="33">
        <f t="shared" si="3"/>
        <v>1408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52</v>
      </c>
      <c r="D17" s="8">
        <v>1</v>
      </c>
      <c r="E17" s="8"/>
      <c r="F17" s="8"/>
      <c r="G17" s="6">
        <f t="shared" si="0"/>
        <v>53</v>
      </c>
      <c r="H17" s="14"/>
      <c r="I17" s="8"/>
      <c r="J17" s="85"/>
      <c r="K17" s="85"/>
      <c r="L17" s="90">
        <f t="shared" si="2"/>
        <v>1570</v>
      </c>
      <c r="M17" s="451">
        <v>0.01</v>
      </c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131</v>
      </c>
      <c r="D18" s="8"/>
      <c r="E18" s="8"/>
      <c r="F18" s="8"/>
      <c r="G18" s="6">
        <f t="shared" si="0"/>
        <v>131</v>
      </c>
      <c r="H18" s="14"/>
      <c r="I18" s="8"/>
      <c r="J18" s="85"/>
      <c r="K18" s="85"/>
      <c r="L18" s="90">
        <f t="shared" si="2"/>
        <v>1439</v>
      </c>
      <c r="M18" s="451">
        <v>0.03</v>
      </c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70</v>
      </c>
      <c r="D19" s="8"/>
      <c r="E19" s="8"/>
      <c r="F19" s="8"/>
      <c r="G19" s="6">
        <f t="shared" si="0"/>
        <v>70</v>
      </c>
      <c r="H19" s="14"/>
      <c r="I19" s="8"/>
      <c r="J19" s="85"/>
      <c r="K19" s="85"/>
      <c r="L19" s="90">
        <f t="shared" si="2"/>
        <v>1369</v>
      </c>
      <c r="M19" s="451">
        <v>0.02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138</v>
      </c>
      <c r="D20" s="8"/>
      <c r="E20" s="8"/>
      <c r="F20" s="8"/>
      <c r="G20" s="6">
        <f t="shared" si="0"/>
        <v>138</v>
      </c>
      <c r="H20" s="14"/>
      <c r="I20" s="8"/>
      <c r="J20" s="85"/>
      <c r="K20" s="85"/>
      <c r="L20" s="90">
        <f t="shared" si="2"/>
        <v>1231</v>
      </c>
      <c r="M20" s="451">
        <v>0.02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145</v>
      </c>
      <c r="D21" s="8"/>
      <c r="E21" s="8"/>
      <c r="F21" s="8"/>
      <c r="G21" s="6">
        <f t="shared" si="0"/>
        <v>145</v>
      </c>
      <c r="H21" s="14"/>
      <c r="I21" s="8"/>
      <c r="J21" s="85"/>
      <c r="K21" s="85"/>
      <c r="L21" s="90">
        <f t="shared" si="2"/>
        <v>1086</v>
      </c>
      <c r="M21" s="451">
        <v>0.02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57</v>
      </c>
      <c r="D22" s="8"/>
      <c r="E22" s="8"/>
      <c r="F22" s="8"/>
      <c r="G22" s="6">
        <f t="shared" si="0"/>
        <v>57</v>
      </c>
      <c r="H22" s="14"/>
      <c r="I22" s="8"/>
      <c r="J22" s="85"/>
      <c r="K22" s="85"/>
      <c r="L22" s="90">
        <f t="shared" si="2"/>
        <v>1029</v>
      </c>
      <c r="M22" s="451">
        <v>0.02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161</v>
      </c>
      <c r="D23" s="8"/>
      <c r="E23" s="8"/>
      <c r="F23" s="8"/>
      <c r="G23" s="6">
        <f t="shared" si="0"/>
        <v>161</v>
      </c>
      <c r="H23" s="14"/>
      <c r="I23" s="8"/>
      <c r="J23" s="85"/>
      <c r="K23" s="85"/>
      <c r="L23" s="90">
        <f t="shared" si="2"/>
        <v>868</v>
      </c>
      <c r="M23" s="451">
        <v>0.03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131</v>
      </c>
      <c r="D24" s="8"/>
      <c r="E24" s="8"/>
      <c r="F24" s="8"/>
      <c r="G24" s="6">
        <f t="shared" si="0"/>
        <v>131</v>
      </c>
      <c r="H24" s="14"/>
      <c r="I24" s="8"/>
      <c r="J24" s="85"/>
      <c r="K24" s="85"/>
      <c r="L24" s="90">
        <f t="shared" si="2"/>
        <v>737</v>
      </c>
      <c r="M24" s="451">
        <v>0.02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219</v>
      </c>
      <c r="D25" s="8"/>
      <c r="E25" s="8"/>
      <c r="F25" s="8"/>
      <c r="G25" s="6">
        <f t="shared" si="0"/>
        <v>219</v>
      </c>
      <c r="H25" s="14"/>
      <c r="I25" s="8"/>
      <c r="J25" s="85"/>
      <c r="K25" s="85"/>
      <c r="L25" s="90">
        <f t="shared" si="2"/>
        <v>518</v>
      </c>
      <c r="M25" s="451">
        <v>0.03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117</v>
      </c>
      <c r="D26" s="8"/>
      <c r="E26" s="8">
        <v>2</v>
      </c>
      <c r="F26" s="8"/>
      <c r="G26" s="6">
        <f t="shared" si="0"/>
        <v>119</v>
      </c>
      <c r="H26" s="14"/>
      <c r="I26" s="8"/>
      <c r="J26" s="85"/>
      <c r="K26" s="85"/>
      <c r="L26" s="90">
        <f t="shared" si="2"/>
        <v>399</v>
      </c>
      <c r="M26" s="451">
        <v>0.02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158</v>
      </c>
      <c r="D27" s="8"/>
      <c r="E27" s="8"/>
      <c r="F27" s="8"/>
      <c r="G27" s="6">
        <f t="shared" si="0"/>
        <v>158</v>
      </c>
      <c r="H27" s="14"/>
      <c r="I27" s="8"/>
      <c r="J27" s="85"/>
      <c r="K27" s="85"/>
      <c r="L27" s="90">
        <f t="shared" si="2"/>
        <v>241</v>
      </c>
      <c r="M27" s="451">
        <v>0.03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67</v>
      </c>
      <c r="D28" s="8"/>
      <c r="E28" s="8"/>
      <c r="F28" s="8"/>
      <c r="G28" s="6">
        <f t="shared" si="0"/>
        <v>67</v>
      </c>
      <c r="H28" s="14"/>
      <c r="I28" s="8"/>
      <c r="J28" s="85"/>
      <c r="K28" s="85"/>
      <c r="L28" s="90">
        <f t="shared" si="2"/>
        <v>174</v>
      </c>
      <c r="M28" s="451">
        <v>0.01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132</v>
      </c>
      <c r="D29" s="8">
        <v>1</v>
      </c>
      <c r="E29" s="8"/>
      <c r="F29" s="8"/>
      <c r="G29" s="6">
        <f t="shared" si="0"/>
        <v>133</v>
      </c>
      <c r="H29" s="14"/>
      <c r="I29" s="8"/>
      <c r="J29" s="85"/>
      <c r="K29" s="85"/>
      <c r="L29" s="90">
        <f t="shared" si="2"/>
        <v>41</v>
      </c>
      <c r="M29" s="451">
        <v>0.02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52</v>
      </c>
      <c r="D30" s="8"/>
      <c r="E30" s="8"/>
      <c r="F30" s="8"/>
      <c r="G30" s="6">
        <f t="shared" si="0"/>
        <v>52</v>
      </c>
      <c r="H30" s="14"/>
      <c r="I30" s="8">
        <v>-11</v>
      </c>
      <c r="J30" s="85">
        <v>0</v>
      </c>
      <c r="K30" s="85" t="s">
        <v>538</v>
      </c>
      <c r="L30" s="90">
        <f t="shared" si="2"/>
        <v>0</v>
      </c>
      <c r="M30" s="451">
        <v>0.01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7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7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7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7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7"/>
      <c r="O35" s="606" t="s">
        <v>29</v>
      </c>
      <c r="P35" s="607"/>
      <c r="Q35" s="99">
        <f>SUM(Q10:Q34)</f>
        <v>3188</v>
      </c>
      <c r="R35" s="27">
        <f>SUM(R10:R34)</f>
        <v>3156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7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7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7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7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7"/>
      <c r="O40" s="32">
        <v>0</v>
      </c>
      <c r="P40" s="6" t="s">
        <v>604</v>
      </c>
      <c r="Q40" s="3"/>
      <c r="R40" s="6"/>
      <c r="S40" s="105">
        <f>O40-Q40</f>
        <v>0</v>
      </c>
      <c r="U40" s="45" t="s">
        <v>41</v>
      </c>
      <c r="V40" s="605">
        <f>R35</f>
        <v>3156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7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3160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7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2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7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5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7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7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3167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7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-11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7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7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7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7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7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7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7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7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7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7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7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7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7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7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7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7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8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3160</v>
      </c>
      <c r="D64" s="27">
        <f t="shared" ref="D64:I64" si="9">SUM(D4:D63)</f>
        <v>2</v>
      </c>
      <c r="E64" s="27">
        <f t="shared" si="9"/>
        <v>5</v>
      </c>
      <c r="F64" s="27">
        <f t="shared" si="9"/>
        <v>0</v>
      </c>
      <c r="G64" s="27">
        <f t="shared" si="9"/>
        <v>3167</v>
      </c>
      <c r="H64" s="28">
        <f t="shared" si="9"/>
        <v>3156</v>
      </c>
      <c r="I64" s="27">
        <f t="shared" si="9"/>
        <v>-11</v>
      </c>
      <c r="J64" s="87"/>
      <c r="K64" s="87"/>
      <c r="L64" s="91">
        <f>L63</f>
        <v>0</v>
      </c>
      <c r="M64" s="529">
        <f>IFERROR(AVERAGE(M4:M63),0)</f>
        <v>1.9629629629629639E-2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BCC848A1-A344-4ECC-94D0-8164BFBA34B9}"/>
    <hyperlink ref="D1" location="Inventory!A1" display="Item" xr:uid="{1F313E3A-B536-4003-A7E8-F993F759A23A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7">
    <pageSetUpPr fitToPage="1"/>
  </sheetPr>
  <dimension ref="A1:AE64"/>
  <sheetViews>
    <sheetView showGridLines="0" workbookViewId="0">
      <pane ySplit="1" topLeftCell="A2" activePane="bottomLeft" state="frozen"/>
      <selection activeCell="U14" sqref="U14"/>
      <selection pane="bottomLeft" activeCell="I30" sqref="I30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23.42578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Inventory!C12</f>
        <v>LADIES PINK RAGLAN GARGOYLE</v>
      </c>
      <c r="F1" s="626"/>
      <c r="G1" s="626"/>
      <c r="H1" s="626"/>
      <c r="I1" s="626"/>
      <c r="J1" s="626"/>
      <c r="K1" s="623"/>
      <c r="L1" s="49" t="s">
        <v>24</v>
      </c>
      <c r="M1" s="95">
        <f>Inventory!H12</f>
        <v>12.29</v>
      </c>
      <c r="N1" s="49" t="s">
        <v>4</v>
      </c>
      <c r="O1" s="622" t="str">
        <f>Inventory!D12</f>
        <v>CULTURE</v>
      </c>
      <c r="P1" s="626"/>
      <c r="Q1" s="623"/>
      <c r="R1" s="49" t="s">
        <v>25</v>
      </c>
      <c r="S1" s="622" t="str">
        <f>Inventory!B12</f>
        <v>GHOSRX203727PK</v>
      </c>
      <c r="T1" s="626"/>
      <c r="U1" s="49" t="s">
        <v>66</v>
      </c>
      <c r="V1" s="627">
        <f>M64</f>
        <v>1.8888888888888896E-2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>
        <v>135</v>
      </c>
      <c r="D4" s="6"/>
      <c r="E4" s="6"/>
      <c r="F4" s="6"/>
      <c r="G4" s="6">
        <f>SUM(C4:F4)</f>
        <v>135</v>
      </c>
      <c r="H4" s="13">
        <v>1152</v>
      </c>
      <c r="I4" s="6"/>
      <c r="J4" s="84"/>
      <c r="K4" s="84"/>
      <c r="L4" s="90">
        <f>H4-G4-I4-J4</f>
        <v>1017</v>
      </c>
      <c r="M4" s="451">
        <v>0.02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>
        <v>146</v>
      </c>
      <c r="D5" s="8"/>
      <c r="E5" s="8"/>
      <c r="F5" s="8"/>
      <c r="G5" s="6">
        <f t="shared" ref="G5:G63" si="0">SUM(C5:F5)</f>
        <v>146</v>
      </c>
      <c r="H5" s="14"/>
      <c r="I5" s="8"/>
      <c r="J5" s="85"/>
      <c r="K5" s="85"/>
      <c r="L5" s="90">
        <f>L4+H5-G5-I5-J5</f>
        <v>871</v>
      </c>
      <c r="M5" s="451">
        <v>0.02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146</v>
      </c>
      <c r="D6" s="8"/>
      <c r="E6" s="8"/>
      <c r="F6" s="8"/>
      <c r="G6" s="6">
        <f t="shared" si="0"/>
        <v>146</v>
      </c>
      <c r="H6" s="14"/>
      <c r="I6" s="8"/>
      <c r="J6" s="85"/>
      <c r="K6" s="85"/>
      <c r="L6" s="90">
        <f t="shared" ref="L6:L63" si="2">L5+H6-G6-I6-J6</f>
        <v>725</v>
      </c>
      <c r="M6" s="451">
        <v>0.02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>
        <v>70</v>
      </c>
      <c r="D7" s="8"/>
      <c r="E7" s="8"/>
      <c r="F7" s="8"/>
      <c r="G7" s="6">
        <f t="shared" si="0"/>
        <v>70</v>
      </c>
      <c r="H7" s="14"/>
      <c r="I7" s="8"/>
      <c r="J7" s="85"/>
      <c r="K7" s="85"/>
      <c r="L7" s="90">
        <f t="shared" si="2"/>
        <v>655</v>
      </c>
      <c r="M7" s="451">
        <v>0.03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>
        <v>121</v>
      </c>
      <c r="D8" s="8"/>
      <c r="E8" s="8">
        <v>1</v>
      </c>
      <c r="F8" s="8"/>
      <c r="G8" s="6">
        <f t="shared" si="0"/>
        <v>122</v>
      </c>
      <c r="H8" s="14"/>
      <c r="I8" s="8"/>
      <c r="J8" s="85"/>
      <c r="K8" s="85"/>
      <c r="L8" s="90">
        <f t="shared" si="2"/>
        <v>533</v>
      </c>
      <c r="M8" s="451">
        <v>0.02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>
        <v>78</v>
      </c>
      <c r="D9" s="8"/>
      <c r="E9" s="8"/>
      <c r="F9" s="8"/>
      <c r="G9" s="6">
        <f t="shared" si="0"/>
        <v>78</v>
      </c>
      <c r="H9" s="14"/>
      <c r="I9" s="8"/>
      <c r="J9" s="85"/>
      <c r="K9" s="85"/>
      <c r="L9" s="90">
        <f t="shared" si="2"/>
        <v>455</v>
      </c>
      <c r="M9" s="451">
        <v>0.01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>
        <v>91</v>
      </c>
      <c r="D10" s="8"/>
      <c r="E10" s="8"/>
      <c r="F10" s="8"/>
      <c r="G10" s="6">
        <f t="shared" si="0"/>
        <v>91</v>
      </c>
      <c r="H10" s="14">
        <v>720</v>
      </c>
      <c r="I10" s="8"/>
      <c r="J10" s="85"/>
      <c r="K10" s="85"/>
      <c r="L10" s="90">
        <f t="shared" si="2"/>
        <v>1084</v>
      </c>
      <c r="M10" s="451">
        <v>0.02</v>
      </c>
      <c r="O10" s="21">
        <v>45833</v>
      </c>
      <c r="P10" s="3">
        <v>82659</v>
      </c>
      <c r="Q10" s="6">
        <v>1152</v>
      </c>
      <c r="R10" s="6"/>
      <c r="S10" s="33" t="s">
        <v>136</v>
      </c>
      <c r="U10" s="32"/>
      <c r="V10" s="3"/>
      <c r="W10" s="74"/>
      <c r="X10" s="234">
        <v>288</v>
      </c>
      <c r="Y10" s="231">
        <v>360</v>
      </c>
      <c r="Z10" s="231">
        <v>288</v>
      </c>
      <c r="AA10" s="231">
        <v>216</v>
      </c>
      <c r="AB10" s="231">
        <v>0</v>
      </c>
      <c r="AC10" s="231">
        <v>0</v>
      </c>
      <c r="AD10" s="231">
        <v>0</v>
      </c>
      <c r="AE10" s="33">
        <f>SUM(X10:AD10)</f>
        <v>1152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117</v>
      </c>
      <c r="D11" s="8"/>
      <c r="E11" s="8"/>
      <c r="F11" s="8"/>
      <c r="G11" s="6">
        <f t="shared" si="0"/>
        <v>117</v>
      </c>
      <c r="H11" s="14"/>
      <c r="I11" s="8"/>
      <c r="J11" s="85"/>
      <c r="K11" s="85"/>
      <c r="L11" s="90">
        <f t="shared" si="2"/>
        <v>967</v>
      </c>
      <c r="M11" s="451">
        <v>0.02</v>
      </c>
      <c r="O11" s="20"/>
      <c r="P11" s="2"/>
      <c r="Q11" s="8"/>
      <c r="R11" s="8">
        <v>1152</v>
      </c>
      <c r="S11" s="30" t="s">
        <v>425</v>
      </c>
      <c r="T11" s="199">
        <v>9</v>
      </c>
      <c r="U11" s="29"/>
      <c r="V11" s="2"/>
      <c r="W11" s="75"/>
      <c r="X11" s="235">
        <v>288</v>
      </c>
      <c r="Y11" s="227">
        <v>360</v>
      </c>
      <c r="Z11" s="227">
        <v>288</v>
      </c>
      <c r="AA11" s="227">
        <v>216</v>
      </c>
      <c r="AB11" s="227">
        <v>0</v>
      </c>
      <c r="AC11" s="227">
        <v>0</v>
      </c>
      <c r="AD11" s="227">
        <v>0</v>
      </c>
      <c r="AE11" s="33">
        <f t="shared" ref="AE11:AE34" si="3">SUM(X11:AD11)</f>
        <v>1152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99</v>
      </c>
      <c r="D12" s="8"/>
      <c r="E12" s="8"/>
      <c r="F12" s="8"/>
      <c r="G12" s="6">
        <f t="shared" si="0"/>
        <v>99</v>
      </c>
      <c r="H12" s="14"/>
      <c r="I12" s="8"/>
      <c r="J12" s="85"/>
      <c r="K12" s="85"/>
      <c r="L12" s="90">
        <f t="shared" si="2"/>
        <v>868</v>
      </c>
      <c r="M12" s="451">
        <v>0.01</v>
      </c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155</v>
      </c>
      <c r="D13" s="8"/>
      <c r="E13" s="8"/>
      <c r="F13" s="8"/>
      <c r="G13" s="6">
        <f t="shared" si="0"/>
        <v>155</v>
      </c>
      <c r="H13" s="14"/>
      <c r="I13" s="8"/>
      <c r="J13" s="85"/>
      <c r="K13" s="85"/>
      <c r="L13" s="90">
        <f t="shared" si="2"/>
        <v>713</v>
      </c>
      <c r="M13" s="451">
        <v>0.02</v>
      </c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73</v>
      </c>
      <c r="D14" s="8"/>
      <c r="E14" s="8"/>
      <c r="F14" s="8"/>
      <c r="G14" s="6">
        <f t="shared" si="0"/>
        <v>73</v>
      </c>
      <c r="H14" s="14"/>
      <c r="I14" s="8"/>
      <c r="J14" s="85"/>
      <c r="K14" s="85"/>
      <c r="L14" s="90">
        <f t="shared" si="2"/>
        <v>640</v>
      </c>
      <c r="M14" s="451">
        <v>0.01</v>
      </c>
      <c r="O14" s="20">
        <v>45848</v>
      </c>
      <c r="P14" s="2">
        <v>83044</v>
      </c>
      <c r="Q14" s="8">
        <v>720</v>
      </c>
      <c r="R14" s="8"/>
      <c r="S14" s="30" t="s">
        <v>136</v>
      </c>
      <c r="U14" s="29"/>
      <c r="V14" s="2"/>
      <c r="W14" s="75"/>
      <c r="X14" s="235">
        <v>180</v>
      </c>
      <c r="Y14" s="227">
        <v>252</v>
      </c>
      <c r="Z14" s="227">
        <v>144</v>
      </c>
      <c r="AA14" s="227">
        <v>144</v>
      </c>
      <c r="AB14" s="227">
        <v>0</v>
      </c>
      <c r="AC14" s="227">
        <v>0</v>
      </c>
      <c r="AD14" s="227">
        <v>0</v>
      </c>
      <c r="AE14" s="33">
        <f t="shared" si="3"/>
        <v>720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72</v>
      </c>
      <c r="D15" s="8"/>
      <c r="E15" s="8"/>
      <c r="F15" s="8"/>
      <c r="G15" s="6">
        <f t="shared" si="0"/>
        <v>72</v>
      </c>
      <c r="H15" s="14"/>
      <c r="I15" s="8"/>
      <c r="J15" s="85"/>
      <c r="K15" s="85"/>
      <c r="L15" s="90">
        <f t="shared" si="2"/>
        <v>568</v>
      </c>
      <c r="M15" s="451">
        <v>0.01</v>
      </c>
      <c r="O15" s="20"/>
      <c r="P15" s="2"/>
      <c r="Q15" s="8"/>
      <c r="R15" s="8">
        <v>720</v>
      </c>
      <c r="S15" s="30" t="s">
        <v>540</v>
      </c>
      <c r="T15" s="199">
        <v>5</v>
      </c>
      <c r="U15" s="29" t="s">
        <v>555</v>
      </c>
      <c r="V15" s="2"/>
      <c r="W15" s="75"/>
      <c r="X15" s="235">
        <v>180</v>
      </c>
      <c r="Y15" s="227">
        <v>252</v>
      </c>
      <c r="Z15" s="227">
        <v>144</v>
      </c>
      <c r="AA15" s="227">
        <v>144</v>
      </c>
      <c r="AB15" s="227">
        <v>0</v>
      </c>
      <c r="AC15" s="227">
        <v>0</v>
      </c>
      <c r="AD15" s="227">
        <v>0</v>
      </c>
      <c r="AE15" s="33">
        <f t="shared" si="3"/>
        <v>720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75</v>
      </c>
      <c r="D16" s="8"/>
      <c r="E16" s="8"/>
      <c r="F16" s="8"/>
      <c r="G16" s="6">
        <f t="shared" si="0"/>
        <v>75</v>
      </c>
      <c r="H16" s="14">
        <v>1435</v>
      </c>
      <c r="I16" s="8"/>
      <c r="J16" s="85"/>
      <c r="K16" s="85"/>
      <c r="L16" s="90">
        <f t="shared" si="2"/>
        <v>1928</v>
      </c>
      <c r="M16" s="451">
        <v>0.01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67</v>
      </c>
      <c r="D17" s="8"/>
      <c r="E17" s="8"/>
      <c r="F17" s="8"/>
      <c r="G17" s="6">
        <f t="shared" si="0"/>
        <v>67</v>
      </c>
      <c r="H17" s="14"/>
      <c r="I17" s="8"/>
      <c r="J17" s="85"/>
      <c r="K17" s="85"/>
      <c r="L17" s="90">
        <f t="shared" si="2"/>
        <v>1861</v>
      </c>
      <c r="M17" s="451">
        <v>0.02</v>
      </c>
      <c r="O17" s="20">
        <v>45854</v>
      </c>
      <c r="P17" s="2">
        <v>83241</v>
      </c>
      <c r="Q17" s="8">
        <v>1435</v>
      </c>
      <c r="R17" s="8"/>
      <c r="S17" s="30" t="s">
        <v>136</v>
      </c>
      <c r="U17" s="29"/>
      <c r="V17" s="2"/>
      <c r="W17" s="75"/>
      <c r="X17" s="235">
        <v>360</v>
      </c>
      <c r="Y17" s="227">
        <v>504</v>
      </c>
      <c r="Z17" s="227">
        <v>288</v>
      </c>
      <c r="AA17" s="227">
        <v>288</v>
      </c>
      <c r="AB17" s="227">
        <v>0</v>
      </c>
      <c r="AC17" s="227">
        <v>0</v>
      </c>
      <c r="AD17" s="227">
        <v>0</v>
      </c>
      <c r="AE17" s="33">
        <f t="shared" si="3"/>
        <v>1440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82</v>
      </c>
      <c r="D18" s="8"/>
      <c r="E18" s="8"/>
      <c r="F18" s="8"/>
      <c r="G18" s="6">
        <f t="shared" si="0"/>
        <v>82</v>
      </c>
      <c r="H18" s="14"/>
      <c r="I18" s="8"/>
      <c r="J18" s="85"/>
      <c r="K18" s="85"/>
      <c r="L18" s="90">
        <f t="shared" si="2"/>
        <v>1779</v>
      </c>
      <c r="M18" s="451">
        <v>0.02</v>
      </c>
      <c r="O18" s="20"/>
      <c r="P18" s="2"/>
      <c r="Q18" s="8"/>
      <c r="R18" s="8">
        <v>1435</v>
      </c>
      <c r="S18" s="30" t="s">
        <v>560</v>
      </c>
      <c r="T18" s="199">
        <v>20</v>
      </c>
      <c r="U18" s="29" t="s">
        <v>576</v>
      </c>
      <c r="V18" s="2"/>
      <c r="W18" s="75"/>
      <c r="X18" s="235">
        <v>359</v>
      </c>
      <c r="Y18" s="227">
        <v>500</v>
      </c>
      <c r="Z18" s="227">
        <v>288</v>
      </c>
      <c r="AA18" s="227">
        <v>288</v>
      </c>
      <c r="AB18" s="227">
        <v>0</v>
      </c>
      <c r="AC18" s="227">
        <v>0</v>
      </c>
      <c r="AD18" s="227">
        <v>0</v>
      </c>
      <c r="AE18" s="33">
        <f t="shared" si="3"/>
        <v>1435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79</v>
      </c>
      <c r="D19" s="8"/>
      <c r="E19" s="8"/>
      <c r="F19" s="8"/>
      <c r="G19" s="6">
        <f t="shared" si="0"/>
        <v>79</v>
      </c>
      <c r="H19" s="14"/>
      <c r="I19" s="8"/>
      <c r="J19" s="85"/>
      <c r="K19" s="85"/>
      <c r="L19" s="90">
        <f t="shared" si="2"/>
        <v>1700</v>
      </c>
      <c r="M19" s="451">
        <v>0.02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108</v>
      </c>
      <c r="D20" s="8"/>
      <c r="E20" s="8"/>
      <c r="F20" s="8"/>
      <c r="G20" s="6">
        <f t="shared" si="0"/>
        <v>108</v>
      </c>
      <c r="H20" s="14"/>
      <c r="I20" s="8"/>
      <c r="J20" s="85"/>
      <c r="K20" s="85"/>
      <c r="L20" s="90">
        <f t="shared" si="2"/>
        <v>1592</v>
      </c>
      <c r="M20" s="451">
        <v>0.02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107</v>
      </c>
      <c r="D21" s="8"/>
      <c r="E21" s="8"/>
      <c r="F21" s="8"/>
      <c r="G21" s="6">
        <f t="shared" si="0"/>
        <v>107</v>
      </c>
      <c r="H21" s="14"/>
      <c r="I21" s="8"/>
      <c r="J21" s="85"/>
      <c r="K21" s="85"/>
      <c r="L21" s="90">
        <f t="shared" si="2"/>
        <v>1485</v>
      </c>
      <c r="M21" s="451">
        <v>0.01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66</v>
      </c>
      <c r="D22" s="8"/>
      <c r="E22" s="8"/>
      <c r="F22" s="8"/>
      <c r="G22" s="6">
        <f t="shared" si="0"/>
        <v>66</v>
      </c>
      <c r="H22" s="14"/>
      <c r="I22" s="8"/>
      <c r="J22" s="85"/>
      <c r="K22" s="85"/>
      <c r="L22" s="90">
        <f t="shared" si="2"/>
        <v>1419</v>
      </c>
      <c r="M22" s="451">
        <v>0.02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86</v>
      </c>
      <c r="D23" s="8"/>
      <c r="E23" s="8"/>
      <c r="F23" s="8"/>
      <c r="G23" s="6">
        <f t="shared" si="0"/>
        <v>86</v>
      </c>
      <c r="H23" s="14"/>
      <c r="I23" s="8"/>
      <c r="J23" s="85"/>
      <c r="K23" s="85"/>
      <c r="L23" s="90">
        <f t="shared" si="2"/>
        <v>1333</v>
      </c>
      <c r="M23" s="451">
        <v>0.02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119</v>
      </c>
      <c r="D24" s="8"/>
      <c r="E24" s="8"/>
      <c r="F24" s="8"/>
      <c r="G24" s="6">
        <f t="shared" si="0"/>
        <v>119</v>
      </c>
      <c r="H24" s="14"/>
      <c r="I24" s="8"/>
      <c r="J24" s="85"/>
      <c r="K24" s="85"/>
      <c r="L24" s="90">
        <f t="shared" si="2"/>
        <v>1214</v>
      </c>
      <c r="M24" s="451">
        <v>0.02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143</v>
      </c>
      <c r="D25" s="8"/>
      <c r="E25" s="8"/>
      <c r="F25" s="8"/>
      <c r="G25" s="6">
        <f t="shared" si="0"/>
        <v>143</v>
      </c>
      <c r="H25" s="14"/>
      <c r="I25" s="8"/>
      <c r="J25" s="85"/>
      <c r="K25" s="85"/>
      <c r="L25" s="90">
        <f t="shared" si="2"/>
        <v>1071</v>
      </c>
      <c r="M25" s="451">
        <v>0.02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151</v>
      </c>
      <c r="D26" s="8"/>
      <c r="E26" s="8">
        <v>2</v>
      </c>
      <c r="F26" s="8"/>
      <c r="G26" s="6">
        <f t="shared" si="0"/>
        <v>153</v>
      </c>
      <c r="H26" s="14"/>
      <c r="I26" s="8"/>
      <c r="J26" s="85"/>
      <c r="K26" s="85"/>
      <c r="L26" s="90">
        <f t="shared" si="2"/>
        <v>918</v>
      </c>
      <c r="M26" s="451">
        <v>0.02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155</v>
      </c>
      <c r="D27" s="8">
        <v>3</v>
      </c>
      <c r="E27" s="8">
        <v>1</v>
      </c>
      <c r="F27" s="8"/>
      <c r="G27" s="6">
        <f t="shared" si="0"/>
        <v>159</v>
      </c>
      <c r="H27" s="14"/>
      <c r="I27" s="8"/>
      <c r="J27" s="85"/>
      <c r="K27" s="85"/>
      <c r="L27" s="90">
        <f t="shared" si="2"/>
        <v>759</v>
      </c>
      <c r="M27" s="451">
        <v>0.03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125</v>
      </c>
      <c r="D28" s="8"/>
      <c r="E28" s="8"/>
      <c r="F28" s="8">
        <v>1</v>
      </c>
      <c r="G28" s="6">
        <f t="shared" si="0"/>
        <v>126</v>
      </c>
      <c r="H28" s="14"/>
      <c r="I28" s="8"/>
      <c r="J28" s="85"/>
      <c r="K28" s="85"/>
      <c r="L28" s="90">
        <f t="shared" si="2"/>
        <v>633</v>
      </c>
      <c r="M28" s="451">
        <v>0.02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128</v>
      </c>
      <c r="D29" s="8">
        <v>3</v>
      </c>
      <c r="E29" s="8"/>
      <c r="F29" s="8"/>
      <c r="G29" s="6">
        <f t="shared" si="0"/>
        <v>131</v>
      </c>
      <c r="H29" s="14"/>
      <c r="I29" s="8"/>
      <c r="J29" s="85"/>
      <c r="K29" s="85"/>
      <c r="L29" s="90">
        <f t="shared" si="2"/>
        <v>502</v>
      </c>
      <c r="M29" s="451">
        <v>0.02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145</v>
      </c>
      <c r="D30" s="8">
        <v>9</v>
      </c>
      <c r="E30" s="8"/>
      <c r="F30" s="8"/>
      <c r="G30" s="6">
        <f t="shared" si="0"/>
        <v>154</v>
      </c>
      <c r="H30" s="14"/>
      <c r="I30" s="8">
        <v>6</v>
      </c>
      <c r="J30" s="85">
        <v>342</v>
      </c>
      <c r="K30" s="85" t="s">
        <v>538</v>
      </c>
      <c r="L30" s="90">
        <f t="shared" si="2"/>
        <v>0</v>
      </c>
      <c r="M30" s="451">
        <v>0.03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7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7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7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7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7"/>
      <c r="O35" s="606" t="s">
        <v>29</v>
      </c>
      <c r="P35" s="607"/>
      <c r="Q35" s="99">
        <f>SUM(Q10:Q34)</f>
        <v>3307</v>
      </c>
      <c r="R35" s="27">
        <f>SUM(R10:R34)</f>
        <v>3307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7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7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7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7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7"/>
      <c r="O40" s="32">
        <v>342</v>
      </c>
      <c r="P40" s="6" t="s">
        <v>604</v>
      </c>
      <c r="Q40" s="3"/>
      <c r="R40" s="6"/>
      <c r="S40" s="105">
        <f>O40-Q40</f>
        <v>342</v>
      </c>
      <c r="U40" s="45" t="s">
        <v>41</v>
      </c>
      <c r="V40" s="605">
        <f>R35</f>
        <v>3307</v>
      </c>
      <c r="W40" s="604"/>
      <c r="X40" s="234">
        <v>111</v>
      </c>
      <c r="Y40" s="231">
        <v>227</v>
      </c>
      <c r="Z40" s="231">
        <v>1</v>
      </c>
      <c r="AA40" s="231">
        <v>3</v>
      </c>
      <c r="AB40" s="231">
        <v>0</v>
      </c>
      <c r="AC40" s="231">
        <v>0</v>
      </c>
      <c r="AD40" s="231"/>
      <c r="AE40" s="33">
        <f>SUM(X40:AD40)</f>
        <v>342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7"/>
      <c r="O41" s="29"/>
      <c r="P41" s="8"/>
      <c r="Q41" s="2">
        <v>100</v>
      </c>
      <c r="R41" s="8" t="s">
        <v>539</v>
      </c>
      <c r="S41" s="34">
        <f>S40+O41-Q41</f>
        <v>242</v>
      </c>
      <c r="U41" s="45" t="s">
        <v>42</v>
      </c>
      <c r="V41" s="605">
        <f>C64</f>
        <v>2939</v>
      </c>
      <c r="W41" s="604"/>
      <c r="X41" s="235">
        <v>36</v>
      </c>
      <c r="Y41" s="227">
        <v>60</v>
      </c>
      <c r="Z41" s="227">
        <v>1</v>
      </c>
      <c r="AA41" s="227">
        <v>3</v>
      </c>
      <c r="AB41" s="227">
        <v>0</v>
      </c>
      <c r="AC41" s="227">
        <v>0</v>
      </c>
      <c r="AD41" s="227">
        <v>0</v>
      </c>
      <c r="AE41" s="33">
        <f t="shared" ref="AE41:AE49" si="4">SUM(X41:AD41)</f>
        <v>100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7"/>
      <c r="O42" s="29"/>
      <c r="P42" s="8"/>
      <c r="Q42" s="2"/>
      <c r="R42" s="8"/>
      <c r="S42" s="34">
        <f t="shared" ref="S42:S62" si="5">S41+O42-Q42</f>
        <v>242</v>
      </c>
      <c r="U42" s="45" t="s">
        <v>13</v>
      </c>
      <c r="V42" s="605">
        <f>D64</f>
        <v>15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7"/>
      <c r="O43" s="29"/>
      <c r="P43" s="8"/>
      <c r="Q43" s="2"/>
      <c r="R43" s="8"/>
      <c r="S43" s="34">
        <f t="shared" si="5"/>
        <v>242</v>
      </c>
      <c r="U43" s="45" t="s">
        <v>43</v>
      </c>
      <c r="V43" s="605">
        <f>E64</f>
        <v>4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7"/>
      <c r="O44" s="29"/>
      <c r="P44" s="8"/>
      <c r="Q44" s="2"/>
      <c r="R44" s="8"/>
      <c r="S44" s="34">
        <f t="shared" si="5"/>
        <v>242</v>
      </c>
      <c r="U44" s="45" t="s">
        <v>14</v>
      </c>
      <c r="V44" s="605">
        <f>F64</f>
        <v>1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7"/>
      <c r="O45" s="29"/>
      <c r="P45" s="8"/>
      <c r="Q45" s="2"/>
      <c r="R45" s="8"/>
      <c r="S45" s="34">
        <f t="shared" si="5"/>
        <v>242</v>
      </c>
      <c r="U45" s="47" t="s">
        <v>44</v>
      </c>
      <c r="V45" s="605">
        <f>G64</f>
        <v>2959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7"/>
      <c r="O46" s="29"/>
      <c r="P46" s="8"/>
      <c r="Q46" s="2"/>
      <c r="R46" s="8"/>
      <c r="S46" s="34">
        <f t="shared" si="5"/>
        <v>242</v>
      </c>
      <c r="U46" s="47" t="s">
        <v>17</v>
      </c>
      <c r="V46" s="605">
        <f>I64</f>
        <v>6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7"/>
      <c r="O47" s="29"/>
      <c r="P47" s="8"/>
      <c r="Q47" s="2"/>
      <c r="R47" s="8"/>
      <c r="S47" s="34">
        <f t="shared" si="5"/>
        <v>242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7"/>
      <c r="O48" s="29"/>
      <c r="P48" s="8"/>
      <c r="Q48" s="2"/>
      <c r="R48" s="8"/>
      <c r="S48" s="34">
        <f t="shared" si="5"/>
        <v>242</v>
      </c>
      <c r="U48" s="45" t="s">
        <v>46</v>
      </c>
      <c r="V48" s="603">
        <f t="shared" ref="V48:V50" si="6">SUMIF($R$40:$R$63,U48,$Q$40:$Q$63)</f>
        <v>100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7"/>
      <c r="O49" s="29"/>
      <c r="P49" s="8"/>
      <c r="Q49" s="2"/>
      <c r="R49" s="8"/>
      <c r="S49" s="34">
        <f t="shared" si="5"/>
        <v>242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7"/>
      <c r="O50" s="29"/>
      <c r="P50" s="8"/>
      <c r="Q50" s="2"/>
      <c r="R50" s="8"/>
      <c r="S50" s="34">
        <f t="shared" si="5"/>
        <v>242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7"/>
      <c r="O51" s="29"/>
      <c r="P51" s="8"/>
      <c r="Q51" s="2"/>
      <c r="R51" s="8"/>
      <c r="S51" s="34">
        <f t="shared" si="5"/>
        <v>242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7"/>
      <c r="O52" s="29"/>
      <c r="P52" s="8"/>
      <c r="Q52" s="2"/>
      <c r="R52" s="8"/>
      <c r="S52" s="34">
        <f t="shared" si="5"/>
        <v>242</v>
      </c>
      <c r="U52" s="45" t="s">
        <v>49</v>
      </c>
      <c r="V52" s="603">
        <f>S64</f>
        <v>242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7"/>
      <c r="O53" s="29"/>
      <c r="P53" s="8"/>
      <c r="Q53" s="2"/>
      <c r="R53" s="8"/>
      <c r="S53" s="34">
        <f t="shared" si="5"/>
        <v>242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7"/>
      <c r="O54" s="29"/>
      <c r="P54" s="8"/>
      <c r="Q54" s="2"/>
      <c r="R54" s="8"/>
      <c r="S54" s="34">
        <f t="shared" si="5"/>
        <v>242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7"/>
      <c r="O55" s="29"/>
      <c r="P55" s="8"/>
      <c r="Q55" s="2"/>
      <c r="R55" s="8"/>
      <c r="S55" s="34">
        <f t="shared" si="5"/>
        <v>242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7"/>
      <c r="O56" s="29"/>
      <c r="P56" s="8"/>
      <c r="Q56" s="2"/>
      <c r="R56" s="8"/>
      <c r="S56" s="34">
        <f t="shared" si="5"/>
        <v>242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7"/>
      <c r="O57" s="29"/>
      <c r="P57" s="8"/>
      <c r="Q57" s="2"/>
      <c r="R57" s="8"/>
      <c r="S57" s="34">
        <f t="shared" si="5"/>
        <v>242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7"/>
      <c r="O58" s="29"/>
      <c r="P58" s="8"/>
      <c r="Q58" s="2"/>
      <c r="R58" s="8"/>
      <c r="S58" s="34">
        <f t="shared" si="5"/>
        <v>242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7"/>
      <c r="O59" s="29"/>
      <c r="P59" s="8"/>
      <c r="Q59" s="2"/>
      <c r="R59" s="8"/>
      <c r="S59" s="34">
        <f t="shared" si="5"/>
        <v>242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7"/>
      <c r="O60" s="29"/>
      <c r="P60" s="8"/>
      <c r="Q60" s="2"/>
      <c r="R60" s="8"/>
      <c r="S60" s="34">
        <f t="shared" si="5"/>
        <v>242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7"/>
      <c r="O61" s="29"/>
      <c r="P61" s="8"/>
      <c r="Q61" s="2"/>
      <c r="R61" s="8"/>
      <c r="S61" s="34">
        <f t="shared" si="5"/>
        <v>242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7"/>
      <c r="O62" s="29"/>
      <c r="P62" s="8"/>
      <c r="Q62" s="2"/>
      <c r="R62" s="8"/>
      <c r="S62" s="34">
        <f t="shared" si="5"/>
        <v>242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8"/>
      <c r="O63" s="100"/>
      <c r="P63" s="5"/>
      <c r="Q63" s="96"/>
      <c r="R63" s="5"/>
      <c r="S63" s="101">
        <f>S62+O63-Q63</f>
        <v>242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2939</v>
      </c>
      <c r="D64" s="27">
        <f t="shared" ref="D64:I64" si="9">SUM(D4:D63)</f>
        <v>15</v>
      </c>
      <c r="E64" s="27">
        <f t="shared" si="9"/>
        <v>4</v>
      </c>
      <c r="F64" s="27">
        <f t="shared" si="9"/>
        <v>1</v>
      </c>
      <c r="G64" s="27">
        <f t="shared" si="9"/>
        <v>2959</v>
      </c>
      <c r="H64" s="28">
        <f t="shared" si="9"/>
        <v>3307</v>
      </c>
      <c r="I64" s="27">
        <f t="shared" si="9"/>
        <v>6</v>
      </c>
      <c r="J64" s="87"/>
      <c r="K64" s="87"/>
      <c r="L64" s="91">
        <f>L63</f>
        <v>0</v>
      </c>
      <c r="M64" s="529">
        <f>IFERROR(AVERAGE(M4:M63),0)</f>
        <v>1.8888888888888896E-2</v>
      </c>
      <c r="O64" s="102">
        <f>SUM(O40:O63)</f>
        <v>342</v>
      </c>
      <c r="P64" s="27"/>
      <c r="Q64" s="27">
        <f>SUM(Q40:Q63)</f>
        <v>100</v>
      </c>
      <c r="R64" s="27"/>
      <c r="S64" s="103">
        <f>S63</f>
        <v>242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05973AEB-EFD6-417C-9588-C47A13F6E17B}"/>
    <hyperlink ref="D1" location="Inventory!A1" display="Item" xr:uid="{684D148F-6207-44CA-BF21-C8B2CEC520CC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8">
    <pageSetUpPr fitToPage="1"/>
  </sheetPr>
  <dimension ref="A1:AE64"/>
  <sheetViews>
    <sheetView showGridLines="0" workbookViewId="0">
      <pane ySplit="1" topLeftCell="A2" activePane="bottomLeft" state="frozen"/>
      <selection activeCell="P18" sqref="P18"/>
      <selection pane="bottomLeft" activeCell="P17" sqref="P17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Inventory!C13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Inventory!H13</f>
        <v>0</v>
      </c>
      <c r="N1" s="49" t="s">
        <v>4</v>
      </c>
      <c r="O1" s="622">
        <f>Inventory!D13</f>
        <v>0</v>
      </c>
      <c r="P1" s="626"/>
      <c r="Q1" s="623"/>
      <c r="R1" s="49" t="s">
        <v>25</v>
      </c>
      <c r="S1" s="622">
        <f>Inventory!B13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1"/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451"/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451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451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451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451"/>
      <c r="O10" s="21"/>
      <c r="P10" s="3"/>
      <c r="Q10" s="6"/>
      <c r="R10" s="6"/>
      <c r="S10" s="33"/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451"/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451"/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451"/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451"/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451"/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451"/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451"/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451"/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451"/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451"/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451"/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451"/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451"/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451"/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451"/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451"/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451"/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451"/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451"/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451"/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7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7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7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7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7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7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7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7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7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7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7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7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7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7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7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0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7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7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7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7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7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7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7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7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7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7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7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7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7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7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7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7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7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8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529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FDFF9E99-CEF1-4CED-B525-B6436064479B}"/>
    <hyperlink ref="D1" location="Inventory!A1" display="Item" xr:uid="{6E7E5914-2140-4E68-A701-194FEA4E6129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9">
    <pageSetUpPr fitToPage="1"/>
  </sheetPr>
  <dimension ref="A1:AE69"/>
  <sheetViews>
    <sheetView showGridLines="0" workbookViewId="0">
      <pane ySplit="1" topLeftCell="A2" activePane="bottomLeft" state="frozen"/>
      <selection activeCell="P18" sqref="P18"/>
      <selection pane="bottomLeft" activeCell="I30" sqref="I30"/>
    </sheetView>
  </sheetViews>
  <sheetFormatPr defaultRowHeight="15" x14ac:dyDescent="0.25"/>
  <cols>
    <col min="1" max="1" width="13.42578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5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22.710937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Inventory!C14</f>
        <v>BATWING HOODY</v>
      </c>
      <c r="F1" s="626"/>
      <c r="G1" s="626"/>
      <c r="H1" s="626"/>
      <c r="I1" s="626"/>
      <c r="J1" s="626"/>
      <c r="K1" s="623"/>
      <c r="L1" s="49" t="s">
        <v>24</v>
      </c>
      <c r="M1" s="95">
        <f>Inventory!H14</f>
        <v>28.5</v>
      </c>
      <c r="N1" s="49" t="s">
        <v>4</v>
      </c>
      <c r="O1" s="622" t="str">
        <f>Inventory!D14</f>
        <v>FARSTAR</v>
      </c>
      <c r="P1" s="626"/>
      <c r="Q1" s="623"/>
      <c r="R1" s="49" t="s">
        <v>25</v>
      </c>
      <c r="S1" s="622" t="str">
        <f>Inventory!B14</f>
        <v>GHOSNS903311BK</v>
      </c>
      <c r="T1" s="626"/>
      <c r="U1" s="49" t="s">
        <v>66</v>
      </c>
      <c r="V1" s="627">
        <f>M64</f>
        <v>9.7407407407407415E-2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>
        <v>140</v>
      </c>
      <c r="D4" s="6">
        <v>1</v>
      </c>
      <c r="E4" s="6"/>
      <c r="F4" s="6"/>
      <c r="G4" s="6">
        <f>SUM(C4:F4)</f>
        <v>141</v>
      </c>
      <c r="H4" s="13">
        <f>1247+53</f>
        <v>1300</v>
      </c>
      <c r="I4" s="6"/>
      <c r="J4" s="84"/>
      <c r="K4" s="84"/>
      <c r="L4" s="90">
        <f>H4-G4-I4-J4</f>
        <v>1159</v>
      </c>
      <c r="M4" s="451">
        <v>0.06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>
        <v>263</v>
      </c>
      <c r="D5" s="8"/>
      <c r="E5" s="8"/>
      <c r="F5" s="8"/>
      <c r="G5" s="6">
        <f t="shared" ref="G5:G63" si="0">SUM(C5:F5)</f>
        <v>263</v>
      </c>
      <c r="H5" s="14"/>
      <c r="I5" s="8"/>
      <c r="J5" s="85"/>
      <c r="K5" s="85"/>
      <c r="L5" s="90">
        <f>L4+H5-G5-I5-J5</f>
        <v>896</v>
      </c>
      <c r="M5" s="451">
        <v>0.1</v>
      </c>
      <c r="O5" s="610"/>
      <c r="P5" s="611"/>
      <c r="Q5" s="197"/>
      <c r="R5" s="8">
        <f>AE5</f>
        <v>0</v>
      </c>
      <c r="S5" s="30"/>
      <c r="U5">
        <v>4583</v>
      </c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277</v>
      </c>
      <c r="D6" s="8">
        <v>1</v>
      </c>
      <c r="E6" s="8"/>
      <c r="F6" s="8"/>
      <c r="G6" s="6">
        <f t="shared" si="0"/>
        <v>278</v>
      </c>
      <c r="H6" s="14"/>
      <c r="I6" s="8"/>
      <c r="J6" s="85"/>
      <c r="K6" s="85"/>
      <c r="L6" s="90">
        <f t="shared" ref="L6:L63" si="2">L5+H6-G6-I6-J6</f>
        <v>618</v>
      </c>
      <c r="M6" s="451">
        <v>0.1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>
        <v>99</v>
      </c>
      <c r="D7" s="8"/>
      <c r="E7" s="8"/>
      <c r="F7" s="8"/>
      <c r="G7" s="6">
        <f t="shared" si="0"/>
        <v>99</v>
      </c>
      <c r="H7" s="14"/>
      <c r="I7" s="8"/>
      <c r="J7" s="85"/>
      <c r="K7" s="85"/>
      <c r="L7" s="90">
        <f t="shared" si="2"/>
        <v>519</v>
      </c>
      <c r="M7" s="451">
        <v>0.1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>
        <v>251</v>
      </c>
      <c r="D8" s="8"/>
      <c r="E8" s="8"/>
      <c r="F8" s="8"/>
      <c r="G8" s="6">
        <f t="shared" si="0"/>
        <v>251</v>
      </c>
      <c r="H8" s="14"/>
      <c r="I8" s="8"/>
      <c r="J8" s="85"/>
      <c r="K8" s="85"/>
      <c r="L8" s="90">
        <f t="shared" si="2"/>
        <v>268</v>
      </c>
      <c r="M8" s="451">
        <v>0.09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>
        <v>220</v>
      </c>
      <c r="D9" s="8"/>
      <c r="E9" s="8"/>
      <c r="F9" s="8"/>
      <c r="G9" s="6">
        <f t="shared" si="0"/>
        <v>220</v>
      </c>
      <c r="H9" s="14">
        <v>180</v>
      </c>
      <c r="I9" s="8"/>
      <c r="J9" s="85"/>
      <c r="K9" s="85"/>
      <c r="L9" s="90">
        <f t="shared" si="2"/>
        <v>228</v>
      </c>
      <c r="M9" s="451">
        <v>0.1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46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>
        <v>203</v>
      </c>
      <c r="D10" s="8"/>
      <c r="E10" s="8"/>
      <c r="F10" s="8"/>
      <c r="G10" s="6">
        <f t="shared" si="0"/>
        <v>203</v>
      </c>
      <c r="H10" s="14">
        <v>180</v>
      </c>
      <c r="I10" s="8"/>
      <c r="J10" s="85"/>
      <c r="K10" s="85"/>
      <c r="L10" s="90">
        <f t="shared" si="2"/>
        <v>205</v>
      </c>
      <c r="M10" s="451">
        <v>0.09</v>
      </c>
      <c r="O10" s="20">
        <v>45832</v>
      </c>
      <c r="P10" s="2">
        <v>82642</v>
      </c>
      <c r="Q10" s="8">
        <v>1247</v>
      </c>
      <c r="R10" s="8">
        <v>1247</v>
      </c>
      <c r="S10" s="30" t="s">
        <v>425</v>
      </c>
      <c r="U10" s="547" t="s">
        <v>553</v>
      </c>
      <c r="V10" s="548"/>
      <c r="W10" s="549"/>
      <c r="X10" s="550">
        <v>131</v>
      </c>
      <c r="Y10" s="551">
        <v>385</v>
      </c>
      <c r="Z10" s="551">
        <v>400</v>
      </c>
      <c r="AA10" s="551">
        <v>160</v>
      </c>
      <c r="AB10" s="551">
        <v>171</v>
      </c>
      <c r="AC10" s="551"/>
      <c r="AD10" s="551">
        <v>0</v>
      </c>
      <c r="AE10" s="552">
        <f>SUM(X10:AD10)</f>
        <v>1247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254</v>
      </c>
      <c r="D11" s="8"/>
      <c r="E11" s="8"/>
      <c r="F11" s="8"/>
      <c r="G11" s="6">
        <f t="shared" si="0"/>
        <v>254</v>
      </c>
      <c r="H11" s="14">
        <v>180</v>
      </c>
      <c r="I11" s="8"/>
      <c r="J11" s="85"/>
      <c r="K11" s="85"/>
      <c r="L11" s="90">
        <f t="shared" si="2"/>
        <v>131</v>
      </c>
      <c r="M11" s="451">
        <v>0.08</v>
      </c>
      <c r="O11" s="21">
        <v>45714</v>
      </c>
      <c r="P11" s="3">
        <v>72641</v>
      </c>
      <c r="Q11" s="6">
        <v>4549</v>
      </c>
      <c r="R11" s="6"/>
      <c r="S11" s="33" t="s">
        <v>136</v>
      </c>
      <c r="U11" s="32"/>
      <c r="V11" s="3"/>
      <c r="W11" s="74"/>
      <c r="X11" s="234">
        <v>350</v>
      </c>
      <c r="Y11" s="231">
        <v>900</v>
      </c>
      <c r="Z11" s="231">
        <v>1200</v>
      </c>
      <c r="AA11" s="231">
        <v>1000</v>
      </c>
      <c r="AB11" s="231">
        <v>700</v>
      </c>
      <c r="AC11" s="231">
        <v>350</v>
      </c>
      <c r="AD11" s="231">
        <v>0</v>
      </c>
      <c r="AE11" s="33">
        <f t="shared" ref="AE11:AE39" si="3">SUM(X11:AD11)</f>
        <v>4500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186</v>
      </c>
      <c r="D12" s="8"/>
      <c r="E12" s="8"/>
      <c r="F12" s="8"/>
      <c r="G12" s="6">
        <f t="shared" si="0"/>
        <v>186</v>
      </c>
      <c r="H12" s="14">
        <v>180</v>
      </c>
      <c r="I12" s="8"/>
      <c r="J12" s="85"/>
      <c r="K12" s="85"/>
      <c r="L12" s="90">
        <f t="shared" si="2"/>
        <v>125</v>
      </c>
      <c r="M12" s="451">
        <v>7.0000000000000007E-2</v>
      </c>
      <c r="O12" s="20"/>
      <c r="P12" s="2"/>
      <c r="Q12" s="2"/>
      <c r="R12" s="533">
        <v>53</v>
      </c>
      <c r="S12" s="534" t="s">
        <v>425</v>
      </c>
      <c r="T12" s="199">
        <v>5</v>
      </c>
      <c r="U12" s="538" t="s">
        <v>545</v>
      </c>
      <c r="V12" s="2"/>
      <c r="W12" s="75"/>
      <c r="X12" s="235">
        <v>0</v>
      </c>
      <c r="Y12" s="227">
        <v>0</v>
      </c>
      <c r="Z12" s="227">
        <v>0</v>
      </c>
      <c r="AA12" s="227">
        <v>0</v>
      </c>
      <c r="AB12" s="227">
        <v>0</v>
      </c>
      <c r="AC12" s="227">
        <v>53</v>
      </c>
      <c r="AD12" s="227">
        <v>0</v>
      </c>
      <c r="AE12" s="33">
        <f t="shared" si="3"/>
        <v>53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254</v>
      </c>
      <c r="D13" s="8">
        <v>2</v>
      </c>
      <c r="E13" s="8"/>
      <c r="F13" s="8"/>
      <c r="G13" s="6">
        <f t="shared" si="0"/>
        <v>256</v>
      </c>
      <c r="H13" s="14">
        <f>180+536</f>
        <v>716</v>
      </c>
      <c r="I13" s="8"/>
      <c r="J13" s="85"/>
      <c r="K13" s="85"/>
      <c r="L13" s="90">
        <f t="shared" si="2"/>
        <v>585</v>
      </c>
      <c r="M13" s="451">
        <v>0.09</v>
      </c>
      <c r="O13" s="20"/>
      <c r="P13" s="2"/>
      <c r="Q13" s="2"/>
      <c r="R13" s="533">
        <f>AE13</f>
        <v>180</v>
      </c>
      <c r="S13" s="534" t="s">
        <v>328</v>
      </c>
      <c r="T13" s="199">
        <v>14</v>
      </c>
      <c r="U13" s="538" t="s">
        <v>544</v>
      </c>
      <c r="V13" s="2"/>
      <c r="W13" s="75"/>
      <c r="X13" s="235">
        <v>14</v>
      </c>
      <c r="Y13" s="227">
        <v>39</v>
      </c>
      <c r="Z13" s="227">
        <v>52</v>
      </c>
      <c r="AA13" s="227">
        <v>39</v>
      </c>
      <c r="AB13" s="227">
        <v>24</v>
      </c>
      <c r="AC13" s="227">
        <v>12</v>
      </c>
      <c r="AD13" s="227">
        <v>0</v>
      </c>
      <c r="AE13" s="33">
        <f t="shared" si="3"/>
        <v>180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247</v>
      </c>
      <c r="D14" s="8"/>
      <c r="E14" s="8"/>
      <c r="F14" s="8"/>
      <c r="G14" s="6">
        <f t="shared" si="0"/>
        <v>247</v>
      </c>
      <c r="H14" s="14">
        <v>180</v>
      </c>
      <c r="I14" s="8"/>
      <c r="J14" s="85"/>
      <c r="K14" s="85"/>
      <c r="L14" s="90">
        <f t="shared" si="2"/>
        <v>518</v>
      </c>
      <c r="M14" s="451">
        <v>0.11</v>
      </c>
      <c r="O14" s="21"/>
      <c r="P14" s="3"/>
      <c r="Q14" s="3"/>
      <c r="R14" s="533">
        <f t="shared" ref="R14:R23" si="4">AE14</f>
        <v>180</v>
      </c>
      <c r="S14" s="534" t="s">
        <v>331</v>
      </c>
      <c r="T14" s="199">
        <v>14</v>
      </c>
      <c r="U14" s="538" t="s">
        <v>515</v>
      </c>
      <c r="V14" s="3"/>
      <c r="W14" s="74"/>
      <c r="X14" s="234">
        <v>14</v>
      </c>
      <c r="Y14" s="231">
        <v>39</v>
      </c>
      <c r="Z14" s="231">
        <v>52</v>
      </c>
      <c r="AA14" s="231">
        <v>39</v>
      </c>
      <c r="AB14" s="231">
        <v>24</v>
      </c>
      <c r="AC14" s="231">
        <v>12</v>
      </c>
      <c r="AD14" s="227">
        <v>0</v>
      </c>
      <c r="AE14" s="33">
        <f t="shared" si="3"/>
        <v>180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257</v>
      </c>
      <c r="D15" s="8"/>
      <c r="E15" s="8"/>
      <c r="F15" s="8"/>
      <c r="G15" s="6">
        <f t="shared" si="0"/>
        <v>257</v>
      </c>
      <c r="H15" s="14">
        <v>180</v>
      </c>
      <c r="I15" s="8"/>
      <c r="J15" s="85"/>
      <c r="K15" s="85"/>
      <c r="L15" s="90">
        <f t="shared" si="2"/>
        <v>441</v>
      </c>
      <c r="M15" s="451">
        <v>0.1</v>
      </c>
      <c r="O15" s="20"/>
      <c r="P15" s="2"/>
      <c r="Q15" s="2"/>
      <c r="R15" s="533">
        <f t="shared" si="4"/>
        <v>180</v>
      </c>
      <c r="S15" s="535" t="s">
        <v>334</v>
      </c>
      <c r="T15" s="199">
        <v>14</v>
      </c>
      <c r="U15" s="538" t="s">
        <v>516</v>
      </c>
      <c r="V15" s="2"/>
      <c r="W15" s="75"/>
      <c r="X15" s="235">
        <v>14</v>
      </c>
      <c r="Y15" s="227">
        <v>39</v>
      </c>
      <c r="Z15" s="227">
        <v>52</v>
      </c>
      <c r="AA15" s="227">
        <v>39</v>
      </c>
      <c r="AB15" s="227">
        <v>24</v>
      </c>
      <c r="AC15" s="227">
        <v>12</v>
      </c>
      <c r="AD15" s="227">
        <v>0</v>
      </c>
      <c r="AE15" s="33">
        <f t="shared" si="3"/>
        <v>180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257</v>
      </c>
      <c r="D16" s="8"/>
      <c r="E16" s="8"/>
      <c r="F16" s="8"/>
      <c r="G16" s="6">
        <f t="shared" si="0"/>
        <v>257</v>
      </c>
      <c r="H16" s="14">
        <v>180</v>
      </c>
      <c r="I16" s="8"/>
      <c r="J16" s="85"/>
      <c r="K16" s="85"/>
      <c r="L16" s="90">
        <f t="shared" si="2"/>
        <v>364</v>
      </c>
      <c r="M16" s="451">
        <v>0.1</v>
      </c>
      <c r="O16" s="20"/>
      <c r="P16" s="2"/>
      <c r="Q16" s="2"/>
      <c r="R16" s="533">
        <f t="shared" si="4"/>
        <v>180</v>
      </c>
      <c r="S16" s="534" t="s">
        <v>336</v>
      </c>
      <c r="T16" s="199">
        <v>14</v>
      </c>
      <c r="U16" s="538" t="s">
        <v>517</v>
      </c>
      <c r="V16" s="2"/>
      <c r="W16" s="75"/>
      <c r="X16" s="235">
        <v>14</v>
      </c>
      <c r="Y16" s="227">
        <v>39</v>
      </c>
      <c r="Z16" s="227">
        <v>52</v>
      </c>
      <c r="AA16" s="227">
        <v>39</v>
      </c>
      <c r="AB16" s="227">
        <v>24</v>
      </c>
      <c r="AC16" s="227">
        <v>12</v>
      </c>
      <c r="AD16" s="227">
        <v>0</v>
      </c>
      <c r="AE16" s="33">
        <f t="shared" si="3"/>
        <v>180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184</v>
      </c>
      <c r="D17" s="8">
        <v>1</v>
      </c>
      <c r="E17" s="8"/>
      <c r="F17" s="8"/>
      <c r="G17" s="6">
        <f t="shared" si="0"/>
        <v>185</v>
      </c>
      <c r="H17" s="14">
        <v>180</v>
      </c>
      <c r="I17" s="8"/>
      <c r="J17" s="85"/>
      <c r="K17" s="85"/>
      <c r="L17" s="90">
        <f t="shared" si="2"/>
        <v>359</v>
      </c>
      <c r="M17" s="451">
        <v>0.12</v>
      </c>
      <c r="O17" s="20"/>
      <c r="P17" s="2"/>
      <c r="Q17" s="2"/>
      <c r="R17" s="569">
        <f t="shared" si="4"/>
        <v>180</v>
      </c>
      <c r="S17" s="570" t="s">
        <v>339</v>
      </c>
      <c r="T17" s="567">
        <v>14</v>
      </c>
      <c r="U17" s="568" t="s">
        <v>528</v>
      </c>
      <c r="V17" s="2"/>
      <c r="W17" s="75"/>
      <c r="X17" s="235">
        <v>14</v>
      </c>
      <c r="Y17" s="227">
        <v>39</v>
      </c>
      <c r="Z17" s="227">
        <v>52</v>
      </c>
      <c r="AA17" s="227">
        <v>39</v>
      </c>
      <c r="AB17" s="227">
        <v>24</v>
      </c>
      <c r="AC17" s="227">
        <v>12</v>
      </c>
      <c r="AD17" s="227">
        <v>0</v>
      </c>
      <c r="AE17" s="33">
        <f t="shared" si="3"/>
        <v>180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190</v>
      </c>
      <c r="D18" s="8"/>
      <c r="E18" s="8"/>
      <c r="F18" s="8"/>
      <c r="G18" s="6">
        <f t="shared" si="0"/>
        <v>190</v>
      </c>
      <c r="H18" s="14">
        <v>180</v>
      </c>
      <c r="I18" s="8"/>
      <c r="J18" s="85"/>
      <c r="K18" s="85"/>
      <c r="L18" s="90">
        <f t="shared" si="2"/>
        <v>349</v>
      </c>
      <c r="M18" s="451">
        <v>0.1</v>
      </c>
      <c r="O18" s="20"/>
      <c r="P18" s="2"/>
      <c r="Q18" s="2"/>
      <c r="R18" s="541">
        <f t="shared" si="4"/>
        <v>180</v>
      </c>
      <c r="S18" s="542" t="s">
        <v>342</v>
      </c>
      <c r="T18" s="199">
        <v>14</v>
      </c>
      <c r="U18" s="545" t="s">
        <v>547</v>
      </c>
      <c r="V18" s="2"/>
      <c r="W18" s="75"/>
      <c r="X18" s="235">
        <v>14</v>
      </c>
      <c r="Y18" s="227">
        <v>39</v>
      </c>
      <c r="Z18" s="227">
        <v>52</v>
      </c>
      <c r="AA18" s="227">
        <v>39</v>
      </c>
      <c r="AB18" s="227">
        <v>24</v>
      </c>
      <c r="AC18" s="227">
        <v>12</v>
      </c>
      <c r="AD18" s="227">
        <v>0</v>
      </c>
      <c r="AE18" s="33">
        <f t="shared" si="3"/>
        <v>180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182</v>
      </c>
      <c r="D19" s="8"/>
      <c r="E19" s="8"/>
      <c r="F19" s="8"/>
      <c r="G19" s="6">
        <f t="shared" si="0"/>
        <v>182</v>
      </c>
      <c r="H19" s="14">
        <v>180</v>
      </c>
      <c r="I19" s="8"/>
      <c r="J19" s="85"/>
      <c r="K19" s="85"/>
      <c r="L19" s="90">
        <f t="shared" si="2"/>
        <v>347</v>
      </c>
      <c r="M19" s="451">
        <v>0.11</v>
      </c>
      <c r="O19" s="20"/>
      <c r="P19" s="2"/>
      <c r="Q19" s="2"/>
      <c r="R19" s="541">
        <f t="shared" si="4"/>
        <v>180</v>
      </c>
      <c r="S19" s="542" t="s">
        <v>345</v>
      </c>
      <c r="T19" s="199">
        <v>14</v>
      </c>
      <c r="U19" s="545" t="s">
        <v>548</v>
      </c>
      <c r="V19" s="2"/>
      <c r="W19" s="75"/>
      <c r="X19" s="235">
        <v>14</v>
      </c>
      <c r="Y19" s="227">
        <v>39</v>
      </c>
      <c r="Z19" s="227">
        <v>52</v>
      </c>
      <c r="AA19" s="227">
        <v>39</v>
      </c>
      <c r="AB19" s="227">
        <v>24</v>
      </c>
      <c r="AC19" s="227">
        <v>12</v>
      </c>
      <c r="AD19" s="227">
        <v>0</v>
      </c>
      <c r="AE19" s="33">
        <f t="shared" si="3"/>
        <v>180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201</v>
      </c>
      <c r="D20" s="8"/>
      <c r="E20" s="8"/>
      <c r="F20" s="8"/>
      <c r="G20" s="6">
        <f t="shared" si="0"/>
        <v>201</v>
      </c>
      <c r="H20" s="14">
        <v>180</v>
      </c>
      <c r="I20" s="8"/>
      <c r="J20" s="85"/>
      <c r="K20" s="85"/>
      <c r="L20" s="90">
        <f t="shared" si="2"/>
        <v>326</v>
      </c>
      <c r="M20" s="451">
        <v>0.08</v>
      </c>
      <c r="O20" s="20"/>
      <c r="P20" s="2"/>
      <c r="Q20" s="2"/>
      <c r="R20" s="541">
        <f t="shared" si="4"/>
        <v>180</v>
      </c>
      <c r="S20" s="542" t="s">
        <v>348</v>
      </c>
      <c r="T20" s="199">
        <v>14</v>
      </c>
      <c r="U20" s="545" t="s">
        <v>549</v>
      </c>
      <c r="V20" s="2"/>
      <c r="W20" s="75"/>
      <c r="X20" s="235">
        <v>14</v>
      </c>
      <c r="Y20" s="227">
        <v>39</v>
      </c>
      <c r="Z20" s="227">
        <v>52</v>
      </c>
      <c r="AA20" s="227">
        <v>39</v>
      </c>
      <c r="AB20" s="227">
        <v>24</v>
      </c>
      <c r="AC20" s="227">
        <v>12</v>
      </c>
      <c r="AD20" s="227">
        <v>0</v>
      </c>
      <c r="AE20" s="33">
        <f t="shared" si="3"/>
        <v>180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311</v>
      </c>
      <c r="D21" s="8"/>
      <c r="E21" s="8"/>
      <c r="F21" s="8"/>
      <c r="G21" s="6">
        <f t="shared" si="0"/>
        <v>311</v>
      </c>
      <c r="H21" s="14">
        <v>180</v>
      </c>
      <c r="I21" s="8"/>
      <c r="J21" s="85"/>
      <c r="K21" s="85"/>
      <c r="L21" s="90">
        <f t="shared" si="2"/>
        <v>195</v>
      </c>
      <c r="M21" s="451">
        <v>0.11</v>
      </c>
      <c r="O21" s="20"/>
      <c r="P21" s="2"/>
      <c r="Q21" s="2"/>
      <c r="R21" s="541">
        <f t="shared" si="4"/>
        <v>180</v>
      </c>
      <c r="S21" s="542" t="s">
        <v>351</v>
      </c>
      <c r="T21" s="199">
        <v>14</v>
      </c>
      <c r="U21" s="545" t="s">
        <v>550</v>
      </c>
      <c r="V21" s="2"/>
      <c r="W21" s="75"/>
      <c r="X21" s="235">
        <v>14</v>
      </c>
      <c r="Y21" s="227">
        <v>39</v>
      </c>
      <c r="Z21" s="227">
        <v>52</v>
      </c>
      <c r="AA21" s="227">
        <v>39</v>
      </c>
      <c r="AB21" s="227">
        <v>24</v>
      </c>
      <c r="AC21" s="227">
        <v>12</v>
      </c>
      <c r="AD21" s="227">
        <v>0</v>
      </c>
      <c r="AE21" s="33">
        <f t="shared" si="3"/>
        <v>180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177</v>
      </c>
      <c r="D22" s="8"/>
      <c r="E22" s="8"/>
      <c r="F22" s="8"/>
      <c r="G22" s="6">
        <f t="shared" si="0"/>
        <v>177</v>
      </c>
      <c r="H22" s="14">
        <v>180</v>
      </c>
      <c r="I22" s="8"/>
      <c r="J22" s="85"/>
      <c r="K22" s="85"/>
      <c r="L22" s="90">
        <f t="shared" si="2"/>
        <v>198</v>
      </c>
      <c r="M22" s="451">
        <v>0.12</v>
      </c>
      <c r="O22" s="20"/>
      <c r="P22" s="2"/>
      <c r="Q22" s="2"/>
      <c r="R22" s="541">
        <f t="shared" si="4"/>
        <v>180</v>
      </c>
      <c r="S22" s="542" t="s">
        <v>353</v>
      </c>
      <c r="T22" s="199">
        <v>14</v>
      </c>
      <c r="U22" s="545" t="s">
        <v>551</v>
      </c>
      <c r="V22" s="2"/>
      <c r="W22" s="75"/>
      <c r="X22" s="235">
        <v>14</v>
      </c>
      <c r="Y22" s="227">
        <v>39</v>
      </c>
      <c r="Z22" s="227">
        <v>52</v>
      </c>
      <c r="AA22" s="227">
        <v>39</v>
      </c>
      <c r="AB22" s="227">
        <v>24</v>
      </c>
      <c r="AC22" s="227">
        <v>12</v>
      </c>
      <c r="AD22" s="227">
        <v>0</v>
      </c>
      <c r="AE22" s="33">
        <f t="shared" si="3"/>
        <v>180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159</v>
      </c>
      <c r="D23" s="8"/>
      <c r="E23" s="8"/>
      <c r="F23" s="8"/>
      <c r="G23" s="6">
        <f t="shared" si="0"/>
        <v>159</v>
      </c>
      <c r="H23" s="14">
        <v>180</v>
      </c>
      <c r="I23" s="8"/>
      <c r="J23" s="85"/>
      <c r="K23" s="85"/>
      <c r="L23" s="90">
        <f t="shared" si="2"/>
        <v>219</v>
      </c>
      <c r="M23" s="451">
        <v>0.08</v>
      </c>
      <c r="O23" s="20"/>
      <c r="P23" s="2"/>
      <c r="Q23" s="2"/>
      <c r="R23" s="541">
        <f t="shared" si="4"/>
        <v>180</v>
      </c>
      <c r="S23" s="542" t="s">
        <v>356</v>
      </c>
      <c r="T23" s="199">
        <v>14</v>
      </c>
      <c r="U23" s="545" t="s">
        <v>552</v>
      </c>
      <c r="V23" s="2"/>
      <c r="W23" s="75"/>
      <c r="X23" s="235">
        <v>14</v>
      </c>
      <c r="Y23" s="227">
        <v>39</v>
      </c>
      <c r="Z23" s="227">
        <v>52</v>
      </c>
      <c r="AA23" s="227">
        <v>39</v>
      </c>
      <c r="AB23" s="227">
        <v>24</v>
      </c>
      <c r="AC23" s="227">
        <v>12</v>
      </c>
      <c r="AD23" s="227">
        <v>0</v>
      </c>
      <c r="AE23" s="33">
        <f t="shared" si="3"/>
        <v>180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281</v>
      </c>
      <c r="D24" s="8"/>
      <c r="E24" s="8"/>
      <c r="F24" s="8"/>
      <c r="G24" s="6">
        <f t="shared" si="0"/>
        <v>281</v>
      </c>
      <c r="H24" s="14">
        <v>180</v>
      </c>
      <c r="I24" s="8"/>
      <c r="J24" s="85"/>
      <c r="K24" s="85"/>
      <c r="L24" s="90">
        <f t="shared" si="2"/>
        <v>118</v>
      </c>
      <c r="M24" s="451">
        <v>0.09</v>
      </c>
      <c r="O24" s="20"/>
      <c r="P24" s="2"/>
      <c r="Q24" s="2"/>
      <c r="R24" s="554">
        <f>AE24</f>
        <v>180</v>
      </c>
      <c r="S24" s="555" t="s">
        <v>359</v>
      </c>
      <c r="T24" s="556">
        <v>14</v>
      </c>
      <c r="U24" s="557" t="s">
        <v>574</v>
      </c>
      <c r="V24" s="2"/>
      <c r="W24" s="75"/>
      <c r="X24" s="235">
        <v>14</v>
      </c>
      <c r="Y24" s="227">
        <v>39</v>
      </c>
      <c r="Z24" s="227">
        <v>52</v>
      </c>
      <c r="AA24" s="227">
        <v>39</v>
      </c>
      <c r="AB24" s="227">
        <v>24</v>
      </c>
      <c r="AC24" s="227">
        <v>12</v>
      </c>
      <c r="AD24" s="227">
        <v>0</v>
      </c>
      <c r="AE24" s="33">
        <f t="shared" si="3"/>
        <v>180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320</v>
      </c>
      <c r="D25" s="8">
        <v>1</v>
      </c>
      <c r="E25" s="8"/>
      <c r="F25" s="8"/>
      <c r="G25" s="6">
        <f t="shared" si="0"/>
        <v>321</v>
      </c>
      <c r="H25" s="573">
        <v>720</v>
      </c>
      <c r="I25" s="8"/>
      <c r="J25" s="85"/>
      <c r="K25" s="85"/>
      <c r="L25" s="90">
        <f t="shared" si="2"/>
        <v>517</v>
      </c>
      <c r="M25" s="451">
        <v>0.12</v>
      </c>
      <c r="O25" s="20"/>
      <c r="P25" s="2"/>
      <c r="Q25" s="2"/>
      <c r="R25" s="554">
        <f t="shared" ref="R25:R34" si="5">AE25</f>
        <v>180</v>
      </c>
      <c r="S25" s="555" t="s">
        <v>362</v>
      </c>
      <c r="T25" s="556">
        <v>14</v>
      </c>
      <c r="U25" s="557" t="s">
        <v>573</v>
      </c>
      <c r="V25" s="2"/>
      <c r="W25" s="75"/>
      <c r="X25" s="235">
        <v>14</v>
      </c>
      <c r="Y25" s="227">
        <v>39</v>
      </c>
      <c r="Z25" s="227">
        <v>52</v>
      </c>
      <c r="AA25" s="227">
        <v>39</v>
      </c>
      <c r="AB25" s="227">
        <v>24</v>
      </c>
      <c r="AC25" s="227">
        <v>12</v>
      </c>
      <c r="AD25" s="227">
        <v>0</v>
      </c>
      <c r="AE25" s="33">
        <f t="shared" si="3"/>
        <v>180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282</v>
      </c>
      <c r="D26" s="8"/>
      <c r="E26" s="8"/>
      <c r="F26" s="8"/>
      <c r="G26" s="6">
        <f t="shared" si="0"/>
        <v>282</v>
      </c>
      <c r="H26" s="14"/>
      <c r="I26" s="8"/>
      <c r="J26" s="85"/>
      <c r="K26" s="85"/>
      <c r="L26" s="90">
        <f t="shared" si="2"/>
        <v>235</v>
      </c>
      <c r="M26" s="451">
        <v>0.11</v>
      </c>
      <c r="O26" s="20"/>
      <c r="P26" s="2"/>
      <c r="Q26" s="2"/>
      <c r="R26" s="554">
        <f t="shared" si="5"/>
        <v>180</v>
      </c>
      <c r="S26" s="555" t="s">
        <v>365</v>
      </c>
      <c r="T26" s="556">
        <v>14</v>
      </c>
      <c r="U26" s="557" t="s">
        <v>572</v>
      </c>
      <c r="V26" s="2"/>
      <c r="W26" s="75"/>
      <c r="X26" s="235">
        <v>14</v>
      </c>
      <c r="Y26" s="227">
        <v>39</v>
      </c>
      <c r="Z26" s="227">
        <v>52</v>
      </c>
      <c r="AA26" s="227">
        <v>39</v>
      </c>
      <c r="AB26" s="227">
        <v>24</v>
      </c>
      <c r="AC26" s="227">
        <v>12</v>
      </c>
      <c r="AD26" s="227">
        <v>0</v>
      </c>
      <c r="AE26" s="33">
        <f t="shared" si="3"/>
        <v>180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239</v>
      </c>
      <c r="D27" s="8"/>
      <c r="E27" s="8"/>
      <c r="F27" s="8"/>
      <c r="G27" s="6">
        <f t="shared" si="0"/>
        <v>239</v>
      </c>
      <c r="H27" s="578">
        <v>360</v>
      </c>
      <c r="I27" s="8"/>
      <c r="J27" s="85"/>
      <c r="K27" s="85"/>
      <c r="L27" s="90">
        <f t="shared" si="2"/>
        <v>356</v>
      </c>
      <c r="M27" s="451">
        <v>0.1</v>
      </c>
      <c r="O27" s="20"/>
      <c r="P27" s="2"/>
      <c r="Q27" s="2"/>
      <c r="R27" s="554">
        <f t="shared" si="5"/>
        <v>180</v>
      </c>
      <c r="S27" s="555" t="s">
        <v>368</v>
      </c>
      <c r="T27" s="556">
        <v>14</v>
      </c>
      <c r="U27" s="557" t="s">
        <v>571</v>
      </c>
      <c r="V27" s="2"/>
      <c r="W27" s="75"/>
      <c r="X27" s="235">
        <v>14</v>
      </c>
      <c r="Y27" s="227">
        <v>39</v>
      </c>
      <c r="Z27" s="227">
        <v>52</v>
      </c>
      <c r="AA27" s="227">
        <v>39</v>
      </c>
      <c r="AB27" s="227">
        <v>24</v>
      </c>
      <c r="AC27" s="227">
        <v>12</v>
      </c>
      <c r="AD27" s="227">
        <v>0</v>
      </c>
      <c r="AE27" s="33">
        <f t="shared" si="3"/>
        <v>180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199</v>
      </c>
      <c r="D28" s="8">
        <v>2</v>
      </c>
      <c r="E28" s="8">
        <v>2</v>
      </c>
      <c r="F28" s="8">
        <v>4</v>
      </c>
      <c r="G28" s="6">
        <f t="shared" si="0"/>
        <v>207</v>
      </c>
      <c r="H28" s="14">
        <v>1429</v>
      </c>
      <c r="I28" s="8"/>
      <c r="J28" s="85"/>
      <c r="K28" s="85"/>
      <c r="L28" s="90">
        <f t="shared" si="2"/>
        <v>1578</v>
      </c>
      <c r="M28" s="451">
        <v>0.09</v>
      </c>
      <c r="O28" s="20"/>
      <c r="P28" s="2"/>
      <c r="Q28" s="2"/>
      <c r="R28" s="554">
        <f t="shared" si="5"/>
        <v>180</v>
      </c>
      <c r="S28" s="555" t="s">
        <v>370</v>
      </c>
      <c r="T28" s="556">
        <v>14</v>
      </c>
      <c r="U28" s="557" t="s">
        <v>575</v>
      </c>
      <c r="V28" s="2"/>
      <c r="W28" s="75"/>
      <c r="X28" s="235">
        <v>14</v>
      </c>
      <c r="Y28" s="227">
        <v>39</v>
      </c>
      <c r="Z28" s="227">
        <v>52</v>
      </c>
      <c r="AA28" s="227">
        <v>39</v>
      </c>
      <c r="AB28" s="227">
        <v>24</v>
      </c>
      <c r="AC28" s="227">
        <v>12</v>
      </c>
      <c r="AD28" s="227">
        <v>0</v>
      </c>
      <c r="AE28" s="33">
        <f t="shared" si="3"/>
        <v>180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303</v>
      </c>
      <c r="D29" s="8">
        <v>2</v>
      </c>
      <c r="E29" s="8"/>
      <c r="F29" s="8"/>
      <c r="G29" s="6">
        <f t="shared" si="0"/>
        <v>305</v>
      </c>
      <c r="H29" s="14"/>
      <c r="I29" s="8"/>
      <c r="J29" s="85"/>
      <c r="K29" s="85"/>
      <c r="L29" s="90">
        <f t="shared" si="2"/>
        <v>1273</v>
      </c>
      <c r="M29" s="451">
        <v>0.11</v>
      </c>
      <c r="O29" s="20"/>
      <c r="P29" s="2"/>
      <c r="Q29" s="2"/>
      <c r="R29" s="561">
        <f t="shared" si="5"/>
        <v>180</v>
      </c>
      <c r="S29" s="562" t="s">
        <v>382</v>
      </c>
      <c r="T29" s="563">
        <v>14</v>
      </c>
      <c r="U29" s="564" t="s">
        <v>590</v>
      </c>
      <c r="V29" s="2"/>
      <c r="W29" s="75"/>
      <c r="X29" s="235">
        <v>14</v>
      </c>
      <c r="Y29" s="227">
        <v>39</v>
      </c>
      <c r="Z29" s="227">
        <v>52</v>
      </c>
      <c r="AA29" s="227">
        <v>39</v>
      </c>
      <c r="AB29" s="227">
        <v>24</v>
      </c>
      <c r="AC29" s="227">
        <v>12</v>
      </c>
      <c r="AD29" s="227">
        <v>0</v>
      </c>
      <c r="AE29" s="33">
        <f t="shared" si="3"/>
        <v>180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243</v>
      </c>
      <c r="D30" s="8">
        <v>1</v>
      </c>
      <c r="E30" s="8"/>
      <c r="F30" s="8"/>
      <c r="G30" s="6">
        <f t="shared" si="0"/>
        <v>244</v>
      </c>
      <c r="H30" s="14"/>
      <c r="I30" s="8">
        <v>-64</v>
      </c>
      <c r="J30" s="85">
        <v>1093</v>
      </c>
      <c r="K30" s="85" t="s">
        <v>538</v>
      </c>
      <c r="L30" s="90">
        <f t="shared" si="2"/>
        <v>0</v>
      </c>
      <c r="M30" s="451">
        <v>0.1</v>
      </c>
      <c r="O30" s="20"/>
      <c r="P30" s="2"/>
      <c r="Q30" s="2"/>
      <c r="R30" s="561">
        <f t="shared" si="5"/>
        <v>180</v>
      </c>
      <c r="S30" s="562" t="s">
        <v>386</v>
      </c>
      <c r="T30" s="563">
        <v>14</v>
      </c>
      <c r="U30" s="564" t="s">
        <v>590</v>
      </c>
      <c r="V30" s="2"/>
      <c r="W30" s="75"/>
      <c r="X30" s="235">
        <v>14</v>
      </c>
      <c r="Y30" s="227">
        <v>39</v>
      </c>
      <c r="Z30" s="227">
        <v>52</v>
      </c>
      <c r="AA30" s="227">
        <v>39</v>
      </c>
      <c r="AB30" s="227">
        <v>24</v>
      </c>
      <c r="AC30" s="227">
        <v>12</v>
      </c>
      <c r="AD30" s="227">
        <v>0</v>
      </c>
      <c r="AE30" s="33">
        <f t="shared" si="3"/>
        <v>180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7"/>
      <c r="O31" s="20"/>
      <c r="P31" s="2"/>
      <c r="Q31" s="2"/>
      <c r="R31" s="574">
        <f t="shared" si="5"/>
        <v>180</v>
      </c>
      <c r="S31" s="575" t="s">
        <v>388</v>
      </c>
      <c r="T31" s="576">
        <v>14</v>
      </c>
      <c r="U31" s="577" t="s">
        <v>588</v>
      </c>
      <c r="V31" s="2"/>
      <c r="W31" s="75"/>
      <c r="X31" s="235">
        <v>14</v>
      </c>
      <c r="Y31" s="227">
        <v>39</v>
      </c>
      <c r="Z31" s="227">
        <v>52</v>
      </c>
      <c r="AA31" s="227">
        <v>39</v>
      </c>
      <c r="AB31" s="227">
        <v>24</v>
      </c>
      <c r="AC31" s="227">
        <v>12</v>
      </c>
      <c r="AD31" s="227">
        <v>0</v>
      </c>
      <c r="AE31" s="33">
        <f t="shared" si="3"/>
        <v>180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7"/>
      <c r="O32" s="20"/>
      <c r="P32" s="2"/>
      <c r="Q32" s="2"/>
      <c r="R32" s="574">
        <f t="shared" si="5"/>
        <v>180</v>
      </c>
      <c r="S32" s="575" t="s">
        <v>601</v>
      </c>
      <c r="T32" s="576">
        <v>14</v>
      </c>
      <c r="U32" s="577" t="s">
        <v>588</v>
      </c>
      <c r="V32" s="2"/>
      <c r="W32" s="75"/>
      <c r="X32" s="235">
        <v>14</v>
      </c>
      <c r="Y32" s="227">
        <v>39</v>
      </c>
      <c r="Z32" s="227">
        <v>52</v>
      </c>
      <c r="AA32" s="227">
        <v>39</v>
      </c>
      <c r="AB32" s="227">
        <v>24</v>
      </c>
      <c r="AC32" s="227">
        <v>12</v>
      </c>
      <c r="AD32" s="227">
        <v>0</v>
      </c>
      <c r="AE32" s="33">
        <f t="shared" si="3"/>
        <v>180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7"/>
      <c r="O33" s="23"/>
      <c r="P33" s="96"/>
      <c r="Q33" s="96"/>
      <c r="R33" s="561">
        <f t="shared" si="5"/>
        <v>180</v>
      </c>
      <c r="S33" s="562" t="s">
        <v>392</v>
      </c>
      <c r="T33" s="563">
        <v>14</v>
      </c>
      <c r="U33" s="564" t="s">
        <v>589</v>
      </c>
      <c r="V33" s="2"/>
      <c r="W33" s="2"/>
      <c r="X33" s="227">
        <v>14</v>
      </c>
      <c r="Y33" s="227">
        <v>39</v>
      </c>
      <c r="Z33" s="227">
        <v>52</v>
      </c>
      <c r="AA33" s="227">
        <v>39</v>
      </c>
      <c r="AB33" s="227">
        <v>24</v>
      </c>
      <c r="AC33" s="227">
        <v>12</v>
      </c>
      <c r="AD33" s="227">
        <v>0</v>
      </c>
      <c r="AE33" s="33">
        <f t="shared" si="3"/>
        <v>180</v>
      </c>
    </row>
    <row r="34" spans="1:31" x14ac:dyDescent="0.25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7"/>
      <c r="O34" s="23"/>
      <c r="P34" s="96"/>
      <c r="Q34" s="96"/>
      <c r="R34" s="561">
        <f t="shared" si="5"/>
        <v>180</v>
      </c>
      <c r="S34" s="572" t="s">
        <v>394</v>
      </c>
      <c r="T34" s="563">
        <v>14</v>
      </c>
      <c r="U34" s="564" t="s">
        <v>589</v>
      </c>
      <c r="V34" s="2"/>
      <c r="W34" s="2"/>
      <c r="X34" s="227">
        <v>14</v>
      </c>
      <c r="Y34" s="227">
        <v>39</v>
      </c>
      <c r="Z34" s="227">
        <v>52</v>
      </c>
      <c r="AA34" s="227">
        <v>39</v>
      </c>
      <c r="AB34" s="227">
        <v>24</v>
      </c>
      <c r="AC34" s="227">
        <v>12</v>
      </c>
      <c r="AD34" s="227">
        <v>0</v>
      </c>
      <c r="AE34" s="33">
        <f t="shared" si="3"/>
        <v>180</v>
      </c>
    </row>
    <row r="35" spans="1:31" x14ac:dyDescent="0.25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7"/>
      <c r="O35" s="23"/>
      <c r="P35" s="96"/>
      <c r="Q35" s="96"/>
      <c r="R35" s="565">
        <v>536</v>
      </c>
      <c r="S35" s="566" t="s">
        <v>339</v>
      </c>
      <c r="T35" s="567">
        <v>42</v>
      </c>
      <c r="U35" s="568" t="s">
        <v>570</v>
      </c>
      <c r="V35" s="2"/>
      <c r="W35" s="2"/>
      <c r="X35" s="227">
        <v>56</v>
      </c>
      <c r="Y35" s="227">
        <v>52</v>
      </c>
      <c r="Z35" s="227">
        <v>65</v>
      </c>
      <c r="AA35" s="227">
        <v>195</v>
      </c>
      <c r="AB35" s="227">
        <v>168</v>
      </c>
      <c r="AC35" s="227">
        <v>0</v>
      </c>
      <c r="AD35" s="227">
        <v>0</v>
      </c>
      <c r="AE35" s="33">
        <f t="shared" si="3"/>
        <v>536</v>
      </c>
    </row>
    <row r="36" spans="1:31" x14ac:dyDescent="0.25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7"/>
      <c r="O36" s="23"/>
      <c r="P36" s="96"/>
      <c r="Q36" s="96"/>
      <c r="R36" s="96"/>
      <c r="S36" s="97"/>
      <c r="U36" s="29"/>
      <c r="V36" s="2"/>
      <c r="W36" s="2"/>
      <c r="X36" s="227"/>
      <c r="Y36" s="227"/>
      <c r="Z36" s="227"/>
      <c r="AA36" s="227"/>
      <c r="AB36" s="227"/>
      <c r="AC36" s="227"/>
      <c r="AD36" s="227"/>
      <c r="AE36" s="33">
        <f t="shared" si="3"/>
        <v>0</v>
      </c>
    </row>
    <row r="37" spans="1:31" x14ac:dyDescent="0.25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7"/>
      <c r="O37" s="23">
        <v>45854</v>
      </c>
      <c r="P37" s="96">
        <v>83278</v>
      </c>
      <c r="Q37" s="96">
        <v>1429</v>
      </c>
      <c r="R37" s="96">
        <v>1429</v>
      </c>
      <c r="S37" s="97" t="s">
        <v>593</v>
      </c>
      <c r="T37" s="199">
        <v>96</v>
      </c>
      <c r="U37" s="29" t="s">
        <v>600</v>
      </c>
      <c r="V37" s="2"/>
      <c r="W37" s="2"/>
      <c r="X37" s="227">
        <v>154</v>
      </c>
      <c r="Y37" s="227">
        <v>255</v>
      </c>
      <c r="Z37" s="227">
        <v>458</v>
      </c>
      <c r="AA37" s="227">
        <v>306</v>
      </c>
      <c r="AB37" s="227">
        <v>205</v>
      </c>
      <c r="AC37" s="227">
        <v>51</v>
      </c>
      <c r="AD37" s="227">
        <v>0</v>
      </c>
      <c r="AE37" s="33">
        <f t="shared" si="3"/>
        <v>1429</v>
      </c>
    </row>
    <row r="38" spans="1:31" x14ac:dyDescent="0.25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7"/>
      <c r="O38" s="23"/>
      <c r="P38" s="96"/>
      <c r="Q38" s="96"/>
      <c r="R38" s="96"/>
      <c r="S38" s="97"/>
      <c r="U38" s="29"/>
      <c r="V38" s="2"/>
      <c r="W38" s="2"/>
      <c r="X38" s="227"/>
      <c r="Y38" s="227"/>
      <c r="Z38" s="227"/>
      <c r="AA38" s="227"/>
      <c r="AB38" s="227"/>
      <c r="AC38" s="227"/>
      <c r="AD38" s="227"/>
      <c r="AE38" s="33">
        <f t="shared" si="3"/>
        <v>0</v>
      </c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7"/>
      <c r="O39" s="23"/>
      <c r="P39" s="96"/>
      <c r="Q39" s="5"/>
      <c r="R39" s="5"/>
      <c r="S39" s="97"/>
      <c r="U39" s="17"/>
      <c r="V39" s="18"/>
      <c r="W39" s="18"/>
      <c r="X39" s="237"/>
      <c r="Y39" s="237"/>
      <c r="Z39" s="237"/>
      <c r="AA39" s="237"/>
      <c r="AB39" s="237"/>
      <c r="AC39" s="237"/>
      <c r="AD39" s="237"/>
      <c r="AE39" s="31">
        <f t="shared" si="3"/>
        <v>0</v>
      </c>
    </row>
    <row r="40" spans="1:31" ht="15.75" thickBot="1" x14ac:dyDescent="0.3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7"/>
      <c r="O40" s="606" t="s">
        <v>29</v>
      </c>
      <c r="P40" s="607"/>
      <c r="Q40" s="99">
        <f>SUM(Q10:Q39)</f>
        <v>7225</v>
      </c>
      <c r="R40" s="27">
        <f>SUM(R10:R39)</f>
        <v>7225</v>
      </c>
      <c r="S40" s="98"/>
    </row>
    <row r="41" spans="1:31" ht="15.75" thickBot="1" x14ac:dyDescent="0.3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7"/>
      <c r="O41" s="4"/>
    </row>
    <row r="42" spans="1:31" ht="15.75" thickBot="1" x14ac:dyDescent="0.3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7"/>
      <c r="O42" s="634" t="s">
        <v>31</v>
      </c>
      <c r="P42" s="635"/>
      <c r="Q42" s="635"/>
      <c r="R42" s="635"/>
      <c r="S42" s="636"/>
      <c r="U42" s="637" t="s">
        <v>40</v>
      </c>
      <c r="V42" s="638"/>
      <c r="W42" s="639"/>
    </row>
    <row r="43" spans="1:31" ht="15.75" thickBot="1" x14ac:dyDescent="0.3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7"/>
    </row>
    <row r="44" spans="1:31" ht="15.75" thickBot="1" x14ac:dyDescent="0.3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7"/>
      <c r="O44" s="108" t="s">
        <v>32</v>
      </c>
      <c r="P44" s="49" t="s">
        <v>33</v>
      </c>
      <c r="Q44" s="109" t="s">
        <v>34</v>
      </c>
      <c r="R44" s="49" t="s">
        <v>18</v>
      </c>
      <c r="S44" s="110" t="s">
        <v>35</v>
      </c>
      <c r="U44" s="46" t="s">
        <v>26</v>
      </c>
      <c r="V44" s="612">
        <f>R7</f>
        <v>0</v>
      </c>
      <c r="W44" s="613"/>
      <c r="X44" s="232" t="s">
        <v>92</v>
      </c>
      <c r="Y44" s="232" t="s">
        <v>93</v>
      </c>
      <c r="Z44" s="232" t="s">
        <v>94</v>
      </c>
      <c r="AA44" s="232" t="s">
        <v>95</v>
      </c>
      <c r="AB44" s="232" t="s">
        <v>96</v>
      </c>
      <c r="AC44" s="232" t="s">
        <v>97</v>
      </c>
      <c r="AD44" s="232" t="s">
        <v>127</v>
      </c>
      <c r="AE44" s="229" t="s">
        <v>98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7"/>
      <c r="O45" s="32">
        <v>1093</v>
      </c>
      <c r="P45" s="6" t="s">
        <v>604</v>
      </c>
      <c r="Q45" s="3"/>
      <c r="R45" s="6"/>
      <c r="S45" s="105">
        <f>O45-Q45</f>
        <v>1093</v>
      </c>
      <c r="U45" s="45" t="s">
        <v>41</v>
      </c>
      <c r="V45" s="605">
        <f>R40</f>
        <v>7225</v>
      </c>
      <c r="W45" s="604"/>
      <c r="X45" s="234">
        <v>91</v>
      </c>
      <c r="Y45" s="231">
        <v>157</v>
      </c>
      <c r="Z45" s="231">
        <v>357</v>
      </c>
      <c r="AA45" s="231">
        <v>266</v>
      </c>
      <c r="AB45" s="231">
        <v>198</v>
      </c>
      <c r="AC45" s="231">
        <v>24</v>
      </c>
      <c r="AD45" s="231">
        <v>0</v>
      </c>
      <c r="AE45" s="33">
        <f>SUM(X45:AD45)</f>
        <v>1093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7"/>
      <c r="O46" s="29"/>
      <c r="P46" s="8"/>
      <c r="Q46" s="2"/>
      <c r="R46" s="8"/>
      <c r="S46" s="34">
        <f>S45+O46-Q46</f>
        <v>1093</v>
      </c>
      <c r="U46" s="45" t="s">
        <v>42</v>
      </c>
      <c r="V46" s="605">
        <f>C64</f>
        <v>6179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ref="AE46:AE54" si="6">SUM(X46:AD46)</f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7"/>
      <c r="O47" s="29"/>
      <c r="P47" s="8"/>
      <c r="Q47" s="2"/>
      <c r="R47" s="8"/>
      <c r="S47" s="34">
        <f t="shared" ref="S47:S67" si="7">S46+O47-Q47</f>
        <v>1093</v>
      </c>
      <c r="U47" s="45" t="s">
        <v>13</v>
      </c>
      <c r="V47" s="605">
        <f>D64</f>
        <v>11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6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7"/>
      <c r="O48" s="29"/>
      <c r="P48" s="8"/>
      <c r="Q48" s="2"/>
      <c r="R48" s="8"/>
      <c r="S48" s="34">
        <f t="shared" si="7"/>
        <v>1093</v>
      </c>
      <c r="U48" s="45" t="s">
        <v>43</v>
      </c>
      <c r="V48" s="605">
        <f>E64</f>
        <v>2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6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7"/>
      <c r="O49" s="29"/>
      <c r="P49" s="8"/>
      <c r="Q49" s="2"/>
      <c r="R49" s="8"/>
      <c r="S49" s="34">
        <f t="shared" si="7"/>
        <v>1093</v>
      </c>
      <c r="U49" s="45" t="s">
        <v>14</v>
      </c>
      <c r="V49" s="605">
        <f>F64</f>
        <v>4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6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7"/>
      <c r="O50" s="29"/>
      <c r="P50" s="8"/>
      <c r="Q50" s="2"/>
      <c r="R50" s="8"/>
      <c r="S50" s="34">
        <f t="shared" si="7"/>
        <v>1093</v>
      </c>
      <c r="U50" s="47" t="s">
        <v>44</v>
      </c>
      <c r="V50" s="605">
        <f>G64</f>
        <v>6196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si="6"/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7"/>
      <c r="O51" s="29"/>
      <c r="P51" s="8"/>
      <c r="Q51" s="2"/>
      <c r="R51" s="8"/>
      <c r="S51" s="34">
        <f t="shared" si="7"/>
        <v>1093</v>
      </c>
      <c r="U51" s="47" t="s">
        <v>17</v>
      </c>
      <c r="V51" s="605">
        <f>I64</f>
        <v>-64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6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7"/>
      <c r="O52" s="29"/>
      <c r="P52" s="8"/>
      <c r="Q52" s="2"/>
      <c r="R52" s="8"/>
      <c r="S52" s="34">
        <f t="shared" si="7"/>
        <v>1093</v>
      </c>
      <c r="U52" s="45" t="s">
        <v>45</v>
      </c>
      <c r="V52" s="603">
        <f>SUMIF($R$45:$R$68,U52,$Q$45:$Q$68)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6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7"/>
      <c r="O53" s="29"/>
      <c r="P53" s="8"/>
      <c r="Q53" s="2"/>
      <c r="R53" s="8"/>
      <c r="S53" s="34">
        <f t="shared" si="7"/>
        <v>1093</v>
      </c>
      <c r="U53" s="45" t="s">
        <v>46</v>
      </c>
      <c r="V53" s="603">
        <f t="shared" ref="V53:V55" si="8">SUMIF($R$45:$R$68,U53,$Q$45:$Q$68)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6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7"/>
      <c r="O54" s="29"/>
      <c r="P54" s="8"/>
      <c r="Q54" s="2"/>
      <c r="R54" s="8"/>
      <c r="S54" s="34">
        <f t="shared" si="7"/>
        <v>1093</v>
      </c>
      <c r="U54" s="45" t="s">
        <v>47</v>
      </c>
      <c r="V54" s="603">
        <f t="shared" si="8"/>
        <v>0</v>
      </c>
      <c r="W54" s="604"/>
      <c r="X54" s="235"/>
      <c r="Y54" s="227"/>
      <c r="Z54" s="227"/>
      <c r="AA54" s="227"/>
      <c r="AB54" s="227"/>
      <c r="AC54" s="227"/>
      <c r="AD54" s="227"/>
      <c r="AE54" s="33">
        <f t="shared" si="6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7"/>
      <c r="O55" s="29"/>
      <c r="P55" s="8"/>
      <c r="Q55" s="2"/>
      <c r="R55" s="8"/>
      <c r="S55" s="34">
        <f t="shared" si="7"/>
        <v>1093</v>
      </c>
      <c r="U55" s="45" t="s">
        <v>48</v>
      </c>
      <c r="V55" s="603">
        <f t="shared" si="8"/>
        <v>0</v>
      </c>
      <c r="W55" s="604"/>
      <c r="X55" s="235"/>
      <c r="Y55" s="227"/>
      <c r="Z55" s="227"/>
      <c r="AA55" s="227"/>
      <c r="AB55" s="227"/>
      <c r="AC55" s="227"/>
      <c r="AD55" s="227"/>
      <c r="AE55" s="33">
        <f t="shared" ref="AE55:AE69" si="9">SUM(X55:AD55)</f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7"/>
      <c r="O56" s="29"/>
      <c r="P56" s="8"/>
      <c r="Q56" s="2"/>
      <c r="R56" s="8"/>
      <c r="S56" s="34">
        <f t="shared" si="7"/>
        <v>1093</v>
      </c>
      <c r="U56" s="45" t="s">
        <v>113</v>
      </c>
      <c r="V56" s="603">
        <f t="shared" ref="V56" si="10">SUMIF($R$45:$R$68,U56,$Q$45:$Q$68)</f>
        <v>0</v>
      </c>
      <c r="W56" s="604"/>
      <c r="X56" s="235"/>
      <c r="Y56" s="227"/>
      <c r="Z56" s="227"/>
      <c r="AA56" s="227"/>
      <c r="AB56" s="227"/>
      <c r="AC56" s="227"/>
      <c r="AD56" s="227"/>
      <c r="AE56" s="33">
        <f t="shared" si="9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7"/>
      <c r="O57" s="29"/>
      <c r="P57" s="8"/>
      <c r="Q57" s="2"/>
      <c r="R57" s="8"/>
      <c r="S57" s="34">
        <f t="shared" si="7"/>
        <v>1093</v>
      </c>
      <c r="U57" s="45" t="s">
        <v>49</v>
      </c>
      <c r="V57" s="603">
        <f>S69</f>
        <v>1093</v>
      </c>
      <c r="W57" s="604"/>
      <c r="X57" s="235"/>
      <c r="Y57" s="227"/>
      <c r="Z57" s="227"/>
      <c r="AA57" s="227"/>
      <c r="AB57" s="227"/>
      <c r="AC57" s="227"/>
      <c r="AD57" s="227"/>
      <c r="AE57" s="33">
        <f t="shared" si="9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7"/>
      <c r="O58" s="29"/>
      <c r="P58" s="8"/>
      <c r="Q58" s="2"/>
      <c r="R58" s="8"/>
      <c r="S58" s="34">
        <f t="shared" si="7"/>
        <v>1093</v>
      </c>
      <c r="U58" s="45" t="s">
        <v>50</v>
      </c>
      <c r="V58" s="603">
        <f>(V44+V45)-SUM(V50:W57)</f>
        <v>0</v>
      </c>
      <c r="W58" s="604"/>
      <c r="X58" s="235"/>
      <c r="Y58" s="227"/>
      <c r="Z58" s="227"/>
      <c r="AA58" s="227"/>
      <c r="AB58" s="227"/>
      <c r="AC58" s="227"/>
      <c r="AD58" s="227"/>
      <c r="AE58" s="33">
        <f t="shared" si="9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7"/>
      <c r="O59" s="29"/>
      <c r="P59" s="8"/>
      <c r="Q59" s="2"/>
      <c r="R59" s="8"/>
      <c r="S59" s="34">
        <f t="shared" si="7"/>
        <v>1093</v>
      </c>
      <c r="U59" s="45" t="s">
        <v>51</v>
      </c>
      <c r="V59" s="601"/>
      <c r="W59" s="602"/>
      <c r="X59" s="235"/>
      <c r="Y59" s="227"/>
      <c r="Z59" s="227"/>
      <c r="AA59" s="227"/>
      <c r="AB59" s="227"/>
      <c r="AC59" s="227"/>
      <c r="AD59" s="227"/>
      <c r="AE59" s="33">
        <f t="shared" si="9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7"/>
      <c r="O60" s="29"/>
      <c r="P60" s="8"/>
      <c r="Q60" s="2"/>
      <c r="R60" s="8"/>
      <c r="S60" s="34">
        <f t="shared" si="7"/>
        <v>1093</v>
      </c>
      <c r="U60" s="592"/>
      <c r="V60" s="593"/>
      <c r="W60" s="594"/>
      <c r="X60" s="235"/>
      <c r="Y60" s="227"/>
      <c r="Z60" s="227"/>
      <c r="AA60" s="227"/>
      <c r="AB60" s="227"/>
      <c r="AC60" s="227"/>
      <c r="AD60" s="227"/>
      <c r="AE60" s="33">
        <f t="shared" si="9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7"/>
      <c r="O61" s="29"/>
      <c r="P61" s="8"/>
      <c r="Q61" s="2"/>
      <c r="R61" s="8"/>
      <c r="S61" s="34">
        <f t="shared" si="7"/>
        <v>1093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9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7"/>
      <c r="O62" s="29"/>
      <c r="P62" s="8"/>
      <c r="Q62" s="2"/>
      <c r="R62" s="8"/>
      <c r="S62" s="34">
        <f t="shared" si="7"/>
        <v>1093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9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8"/>
      <c r="O63" s="29"/>
      <c r="P63" s="8"/>
      <c r="Q63" s="2"/>
      <c r="R63" s="8"/>
      <c r="S63" s="34">
        <f t="shared" si="7"/>
        <v>1093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9"/>
        <v>0</v>
      </c>
    </row>
    <row r="64" spans="1:31" ht="15.75" thickBot="1" x14ac:dyDescent="0.3">
      <c r="A64" s="24" t="s">
        <v>29</v>
      </c>
      <c r="B64" s="25"/>
      <c r="C64" s="26">
        <f>SUM(C4:C63)</f>
        <v>6179</v>
      </c>
      <c r="D64" s="27">
        <f t="shared" ref="D64:I64" si="11">SUM(D4:D63)</f>
        <v>11</v>
      </c>
      <c r="E64" s="27">
        <f t="shared" si="11"/>
        <v>2</v>
      </c>
      <c r="F64" s="27">
        <f t="shared" si="11"/>
        <v>4</v>
      </c>
      <c r="G64" s="27">
        <f t="shared" si="11"/>
        <v>6196</v>
      </c>
      <c r="H64" s="28">
        <f t="shared" si="11"/>
        <v>7225</v>
      </c>
      <c r="I64" s="27">
        <f t="shared" si="11"/>
        <v>-64</v>
      </c>
      <c r="J64" s="87"/>
      <c r="K64" s="87"/>
      <c r="L64" s="91">
        <f>L63</f>
        <v>0</v>
      </c>
      <c r="M64" s="529">
        <f>IFERROR(AVERAGE(M4:M63),0)</f>
        <v>9.7407407407407415E-2</v>
      </c>
      <c r="O64" s="29"/>
      <c r="P64" s="8"/>
      <c r="Q64" s="2"/>
      <c r="R64" s="8"/>
      <c r="S64" s="34">
        <f t="shared" si="7"/>
        <v>1093</v>
      </c>
      <c r="U64" s="595"/>
      <c r="V64" s="596"/>
      <c r="W64" s="597"/>
      <c r="X64" s="235"/>
      <c r="Y64" s="227"/>
      <c r="Z64" s="227"/>
      <c r="AA64" s="227"/>
      <c r="AB64" s="227"/>
      <c r="AC64" s="227"/>
      <c r="AD64" s="227"/>
      <c r="AE64" s="33">
        <f t="shared" si="9"/>
        <v>0</v>
      </c>
    </row>
    <row r="65" spans="15:31" x14ac:dyDescent="0.25">
      <c r="O65" s="29"/>
      <c r="P65" s="8"/>
      <c r="Q65" s="2"/>
      <c r="R65" s="8"/>
      <c r="S65" s="34">
        <f t="shared" si="7"/>
        <v>1093</v>
      </c>
      <c r="U65" s="595"/>
      <c r="V65" s="596"/>
      <c r="W65" s="597"/>
      <c r="X65" s="235"/>
      <c r="Y65" s="227"/>
      <c r="Z65" s="227"/>
      <c r="AA65" s="227"/>
      <c r="AB65" s="227"/>
      <c r="AC65" s="227"/>
      <c r="AD65" s="227"/>
      <c r="AE65" s="33">
        <f t="shared" si="9"/>
        <v>0</v>
      </c>
    </row>
    <row r="66" spans="15:31" x14ac:dyDescent="0.25">
      <c r="O66" s="29"/>
      <c r="P66" s="8"/>
      <c r="Q66" s="2"/>
      <c r="R66" s="8"/>
      <c r="S66" s="34">
        <f t="shared" si="7"/>
        <v>1093</v>
      </c>
      <c r="U66" s="595"/>
      <c r="V66" s="596"/>
      <c r="W66" s="597"/>
      <c r="X66" s="235"/>
      <c r="Y66" s="227"/>
      <c r="Z66" s="227"/>
      <c r="AA66" s="227"/>
      <c r="AB66" s="227"/>
      <c r="AC66" s="227"/>
      <c r="AD66" s="227"/>
      <c r="AE66" s="33">
        <f t="shared" si="9"/>
        <v>0</v>
      </c>
    </row>
    <row r="67" spans="15:31" x14ac:dyDescent="0.25">
      <c r="O67" s="29"/>
      <c r="P67" s="8"/>
      <c r="Q67" s="2"/>
      <c r="R67" s="8"/>
      <c r="S67" s="34">
        <f t="shared" si="7"/>
        <v>1093</v>
      </c>
      <c r="U67" s="595"/>
      <c r="V67" s="596"/>
      <c r="W67" s="597"/>
      <c r="X67" s="235"/>
      <c r="Y67" s="227"/>
      <c r="Z67" s="227"/>
      <c r="AA67" s="227"/>
      <c r="AB67" s="227"/>
      <c r="AC67" s="227"/>
      <c r="AD67" s="227"/>
      <c r="AE67" s="33">
        <f t="shared" si="9"/>
        <v>0</v>
      </c>
    </row>
    <row r="68" spans="15:31" ht="15.75" thickBot="1" x14ac:dyDescent="0.3">
      <c r="O68" s="100"/>
      <c r="P68" s="5"/>
      <c r="Q68" s="96"/>
      <c r="R68" s="5"/>
      <c r="S68" s="101">
        <f>S67+O68-Q68</f>
        <v>1093</v>
      </c>
      <c r="U68" s="595"/>
      <c r="V68" s="596"/>
      <c r="W68" s="597"/>
      <c r="X68" s="235"/>
      <c r="Y68" s="227"/>
      <c r="Z68" s="227"/>
      <c r="AA68" s="227"/>
      <c r="AB68" s="227"/>
      <c r="AC68" s="227"/>
      <c r="AD68" s="227"/>
      <c r="AE68" s="33">
        <f t="shared" si="9"/>
        <v>0</v>
      </c>
    </row>
    <row r="69" spans="15:31" ht="15.75" thickBot="1" x14ac:dyDescent="0.3">
      <c r="O69" s="102">
        <f>SUM(O45:O68)</f>
        <v>1093</v>
      </c>
      <c r="P69" s="27"/>
      <c r="Q69" s="27">
        <f>SUM(Q45:Q68)</f>
        <v>0</v>
      </c>
      <c r="R69" s="27"/>
      <c r="S69" s="103">
        <f>S68</f>
        <v>1093</v>
      </c>
      <c r="U69" s="598"/>
      <c r="V69" s="599"/>
      <c r="W69" s="600"/>
      <c r="X69" s="235"/>
      <c r="Y69" s="227"/>
      <c r="Z69" s="227"/>
      <c r="AA69" s="227"/>
      <c r="AB69" s="227"/>
      <c r="AC69" s="227"/>
      <c r="AD69" s="227"/>
      <c r="AE69" s="33">
        <f t="shared" si="9"/>
        <v>0</v>
      </c>
    </row>
  </sheetData>
  <mergeCells count="31">
    <mergeCell ref="O42:S42"/>
    <mergeCell ref="U42:W42"/>
    <mergeCell ref="U7:W7"/>
    <mergeCell ref="S1:T1"/>
    <mergeCell ref="V1:W1"/>
    <mergeCell ref="V50:W50"/>
    <mergeCell ref="B1:C1"/>
    <mergeCell ref="O3:P3"/>
    <mergeCell ref="V44:W44"/>
    <mergeCell ref="V45:W45"/>
    <mergeCell ref="V46:W46"/>
    <mergeCell ref="V47:W47"/>
    <mergeCell ref="V48:W48"/>
    <mergeCell ref="V49:W49"/>
    <mergeCell ref="O1:Q1"/>
    <mergeCell ref="E1:K1"/>
    <mergeCell ref="O40:P40"/>
    <mergeCell ref="O4:P4"/>
    <mergeCell ref="O5:P5"/>
    <mergeCell ref="O6:P6"/>
    <mergeCell ref="O7:P7"/>
    <mergeCell ref="U60:W69"/>
    <mergeCell ref="V59:W59"/>
    <mergeCell ref="V58:W58"/>
    <mergeCell ref="V51:W51"/>
    <mergeCell ref="V52:W52"/>
    <mergeCell ref="V53:W53"/>
    <mergeCell ref="V54:W54"/>
    <mergeCell ref="V55:W55"/>
    <mergeCell ref="V57:W57"/>
    <mergeCell ref="V56:W56"/>
  </mergeCells>
  <hyperlinks>
    <hyperlink ref="A1" location="'Tour Dates'!A1" display="Tour" xr:uid="{7D39EFB4-8EEF-4E09-917C-61451423A0C3}"/>
    <hyperlink ref="D1" location="Inventory!A1" display="Item" xr:uid="{4E45274D-6EFD-485E-8BDB-1D1CD2E0A0FF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0">
    <pageSetUpPr fitToPage="1"/>
  </sheetPr>
  <dimension ref="A1:AE64"/>
  <sheetViews>
    <sheetView showGridLines="0" workbookViewId="0">
      <pane ySplit="1" topLeftCell="A2" activePane="bottomLeft" state="frozen"/>
      <selection activeCell="U14" sqref="U14"/>
      <selection pane="bottomLeft" activeCell="I30" sqref="I30"/>
    </sheetView>
  </sheetViews>
  <sheetFormatPr defaultRowHeight="15" x14ac:dyDescent="0.25"/>
  <cols>
    <col min="1" max="1" width="13.42578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21.1406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Inventory!C15</f>
        <v>PULLOVER HOODY SKELETON</v>
      </c>
      <c r="F1" s="626"/>
      <c r="G1" s="626"/>
      <c r="H1" s="626"/>
      <c r="I1" s="626"/>
      <c r="J1" s="626"/>
      <c r="K1" s="623"/>
      <c r="L1" s="49" t="s">
        <v>24</v>
      </c>
      <c r="M1" s="95">
        <f>Inventory!H15</f>
        <v>14.19</v>
      </c>
      <c r="N1" s="49" t="s">
        <v>4</v>
      </c>
      <c r="O1" s="622" t="str">
        <f>Inventory!D15</f>
        <v>CULTURE</v>
      </c>
      <c r="P1" s="626"/>
      <c r="Q1" s="623"/>
      <c r="R1" s="49" t="s">
        <v>25</v>
      </c>
      <c r="S1" s="622" t="str">
        <f>Inventory!B15</f>
        <v>GHOSRX203401BK</v>
      </c>
      <c r="T1" s="626"/>
      <c r="U1" s="49" t="s">
        <v>66</v>
      </c>
      <c r="V1" s="627">
        <f>M64</f>
        <v>7.4074074074074112E-2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>
        <v>280</v>
      </c>
      <c r="D4" s="6"/>
      <c r="E4" s="6"/>
      <c r="F4" s="6"/>
      <c r="G4" s="6">
        <f>SUM(C4:F4)</f>
        <v>280</v>
      </c>
      <c r="H4" s="13">
        <f>1811+717</f>
        <v>2528</v>
      </c>
      <c r="I4" s="6"/>
      <c r="J4" s="84"/>
      <c r="K4" s="84"/>
      <c r="L4" s="90">
        <f>H4-G4-I4-J4</f>
        <v>2248</v>
      </c>
      <c r="M4" s="451">
        <v>0.08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>
        <v>251</v>
      </c>
      <c r="D5" s="8"/>
      <c r="E5" s="8"/>
      <c r="F5" s="8"/>
      <c r="G5" s="6">
        <f t="shared" ref="G5:G63" si="0">SUM(C5:F5)</f>
        <v>251</v>
      </c>
      <c r="H5" s="14"/>
      <c r="I5" s="8"/>
      <c r="J5" s="85"/>
      <c r="K5" s="85"/>
      <c r="L5" s="90">
        <f>L4+H5-G5-I5-J5</f>
        <v>1997</v>
      </c>
      <c r="M5" s="451">
        <v>0.06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203</v>
      </c>
      <c r="D6" s="8"/>
      <c r="E6" s="8"/>
      <c r="F6" s="8"/>
      <c r="G6" s="6">
        <f t="shared" si="0"/>
        <v>203</v>
      </c>
      <c r="H6" s="14"/>
      <c r="I6" s="8"/>
      <c r="J6" s="85"/>
      <c r="K6" s="85"/>
      <c r="L6" s="90">
        <f t="shared" ref="L6:L63" si="2">L5+H6-G6-I6-J6</f>
        <v>1794</v>
      </c>
      <c r="M6" s="451">
        <v>0.05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>
        <v>107</v>
      </c>
      <c r="D7" s="8"/>
      <c r="E7" s="8"/>
      <c r="F7" s="8"/>
      <c r="G7" s="6">
        <f t="shared" si="0"/>
        <v>107</v>
      </c>
      <c r="H7" s="14"/>
      <c r="I7" s="8"/>
      <c r="J7" s="85"/>
      <c r="K7" s="85"/>
      <c r="L7" s="90">
        <f t="shared" si="2"/>
        <v>1687</v>
      </c>
      <c r="M7" s="451">
        <v>7.0000000000000007E-2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>
        <v>303</v>
      </c>
      <c r="D8" s="8"/>
      <c r="E8" s="8"/>
      <c r="F8" s="8"/>
      <c r="G8" s="6">
        <f t="shared" si="0"/>
        <v>303</v>
      </c>
      <c r="H8" s="14"/>
      <c r="I8" s="8"/>
      <c r="J8" s="85"/>
      <c r="K8" s="85"/>
      <c r="L8" s="90">
        <f t="shared" si="2"/>
        <v>1384</v>
      </c>
      <c r="M8" s="451">
        <v>7.0000000000000007E-2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>
        <v>270</v>
      </c>
      <c r="D9" s="8"/>
      <c r="E9" s="8"/>
      <c r="F9" s="8"/>
      <c r="G9" s="6">
        <f t="shared" si="0"/>
        <v>270</v>
      </c>
      <c r="H9" s="14"/>
      <c r="I9" s="8"/>
      <c r="J9" s="85"/>
      <c r="K9" s="85"/>
      <c r="L9" s="90">
        <f t="shared" si="2"/>
        <v>1114</v>
      </c>
      <c r="M9" s="451">
        <v>0.08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>
        <v>224</v>
      </c>
      <c r="D10" s="8"/>
      <c r="E10" s="8"/>
      <c r="F10" s="8"/>
      <c r="G10" s="6">
        <f t="shared" si="0"/>
        <v>224</v>
      </c>
      <c r="H10" s="14">
        <v>1260</v>
      </c>
      <c r="I10" s="8"/>
      <c r="J10" s="85"/>
      <c r="K10" s="85"/>
      <c r="L10" s="90">
        <f t="shared" si="2"/>
        <v>2150</v>
      </c>
      <c r="M10" s="451">
        <v>0.06</v>
      </c>
      <c r="O10" s="21">
        <v>45832</v>
      </c>
      <c r="P10" s="3">
        <v>82634</v>
      </c>
      <c r="Q10" s="6">
        <v>717</v>
      </c>
      <c r="R10" s="6"/>
      <c r="S10" s="33" t="s">
        <v>136</v>
      </c>
      <c r="U10" s="32"/>
      <c r="V10" s="3"/>
      <c r="W10" s="74"/>
      <c r="X10" s="234">
        <v>96</v>
      </c>
      <c r="Y10" s="231">
        <v>108</v>
      </c>
      <c r="Z10" s="231">
        <v>264</v>
      </c>
      <c r="AA10" s="231">
        <v>36</v>
      </c>
      <c r="AB10" s="231">
        <v>0</v>
      </c>
      <c r="AC10" s="231">
        <v>216</v>
      </c>
      <c r="AD10" s="231">
        <v>0</v>
      </c>
      <c r="AE10" s="33">
        <f>SUM(X10:AD10)</f>
        <v>720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356</v>
      </c>
      <c r="D11" s="8"/>
      <c r="E11" s="8"/>
      <c r="F11" s="8"/>
      <c r="G11" s="6">
        <f t="shared" si="0"/>
        <v>356</v>
      </c>
      <c r="H11" s="14"/>
      <c r="I11" s="8"/>
      <c r="J11" s="85"/>
      <c r="K11" s="85"/>
      <c r="L11" s="90">
        <f t="shared" si="2"/>
        <v>1794</v>
      </c>
      <c r="M11" s="451">
        <v>0.08</v>
      </c>
      <c r="O11" s="20"/>
      <c r="P11" s="2"/>
      <c r="Q11" s="8"/>
      <c r="R11" s="8">
        <v>717</v>
      </c>
      <c r="S11" s="30" t="s">
        <v>425</v>
      </c>
      <c r="U11" s="29"/>
      <c r="V11" s="2"/>
      <c r="W11" s="75"/>
      <c r="X11" s="235">
        <v>95</v>
      </c>
      <c r="Y11" s="227">
        <v>108</v>
      </c>
      <c r="Z11" s="227">
        <v>263</v>
      </c>
      <c r="AA11" s="227">
        <v>36</v>
      </c>
      <c r="AB11" s="227">
        <v>0</v>
      </c>
      <c r="AC11" s="227">
        <v>215</v>
      </c>
      <c r="AD11" s="227">
        <v>0</v>
      </c>
      <c r="AE11" s="33">
        <f t="shared" ref="AE11:AE34" si="3">SUM(X11:AD11)</f>
        <v>717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396</v>
      </c>
      <c r="D12" s="8"/>
      <c r="E12" s="8"/>
      <c r="F12" s="8"/>
      <c r="G12" s="6">
        <f t="shared" si="0"/>
        <v>396</v>
      </c>
      <c r="H12" s="14"/>
      <c r="I12" s="8"/>
      <c r="J12" s="85"/>
      <c r="K12" s="85"/>
      <c r="L12" s="90">
        <f t="shared" si="2"/>
        <v>1398</v>
      </c>
      <c r="M12" s="451">
        <v>0.09</v>
      </c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328</v>
      </c>
      <c r="D13" s="8">
        <v>1</v>
      </c>
      <c r="E13" s="8">
        <v>1</v>
      </c>
      <c r="F13" s="8"/>
      <c r="G13" s="6">
        <f t="shared" si="0"/>
        <v>330</v>
      </c>
      <c r="H13" s="14"/>
      <c r="I13" s="8"/>
      <c r="J13" s="85"/>
      <c r="K13" s="85"/>
      <c r="L13" s="90">
        <f t="shared" si="2"/>
        <v>1068</v>
      </c>
      <c r="M13" s="451">
        <v>7.0000000000000007E-2</v>
      </c>
      <c r="O13" s="20">
        <v>45832</v>
      </c>
      <c r="P13" s="2">
        <v>82642</v>
      </c>
      <c r="Q13" s="8">
        <v>1811</v>
      </c>
      <c r="R13" s="8">
        <v>1811</v>
      </c>
      <c r="S13" s="30" t="s">
        <v>425</v>
      </c>
      <c r="U13" s="29"/>
      <c r="V13" s="2"/>
      <c r="W13" s="75"/>
      <c r="X13" s="235">
        <v>107</v>
      </c>
      <c r="Y13" s="227">
        <v>356</v>
      </c>
      <c r="Z13" s="227">
        <v>415</v>
      </c>
      <c r="AA13" s="227">
        <v>540</v>
      </c>
      <c r="AB13" s="227">
        <v>393</v>
      </c>
      <c r="AC13" s="227">
        <v>0</v>
      </c>
      <c r="AD13" s="227">
        <v>0</v>
      </c>
      <c r="AE13" s="33">
        <f t="shared" si="3"/>
        <v>1811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333</v>
      </c>
      <c r="D14" s="8"/>
      <c r="E14" s="8"/>
      <c r="F14" s="8"/>
      <c r="G14" s="6">
        <f t="shared" si="0"/>
        <v>333</v>
      </c>
      <c r="H14" s="14">
        <v>1257</v>
      </c>
      <c r="I14" s="8"/>
      <c r="J14" s="85"/>
      <c r="K14" s="85"/>
      <c r="L14" s="90">
        <f t="shared" si="2"/>
        <v>1992</v>
      </c>
      <c r="M14" s="451">
        <v>0.1</v>
      </c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287</v>
      </c>
      <c r="D15" s="8"/>
      <c r="E15" s="8"/>
      <c r="F15" s="8"/>
      <c r="G15" s="6">
        <f t="shared" si="0"/>
        <v>287</v>
      </c>
      <c r="H15" s="14"/>
      <c r="I15" s="8"/>
      <c r="J15" s="85"/>
      <c r="K15" s="85"/>
      <c r="L15" s="90">
        <f t="shared" si="2"/>
        <v>1705</v>
      </c>
      <c r="M15" s="451">
        <v>7.0000000000000007E-2</v>
      </c>
      <c r="O15" s="20">
        <v>45848</v>
      </c>
      <c r="P15" s="2">
        <v>83044</v>
      </c>
      <c r="Q15" s="8">
        <v>2520</v>
      </c>
      <c r="R15" s="8"/>
      <c r="S15" s="30" t="s">
        <v>136</v>
      </c>
      <c r="U15" s="29"/>
      <c r="V15" s="2"/>
      <c r="W15" s="75"/>
      <c r="X15" s="235">
        <v>240</v>
      </c>
      <c r="Y15" s="227">
        <v>432</v>
      </c>
      <c r="Z15" s="227">
        <v>648</v>
      </c>
      <c r="AA15" s="227">
        <v>720</v>
      </c>
      <c r="AB15" s="227">
        <v>360</v>
      </c>
      <c r="AC15" s="227">
        <v>120</v>
      </c>
      <c r="AD15" s="227">
        <v>0</v>
      </c>
      <c r="AE15" s="33">
        <f t="shared" si="3"/>
        <v>2520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309</v>
      </c>
      <c r="D16" s="8">
        <v>2</v>
      </c>
      <c r="E16" s="8"/>
      <c r="F16" s="8"/>
      <c r="G16" s="6">
        <f t="shared" si="0"/>
        <v>311</v>
      </c>
      <c r="H16" s="14"/>
      <c r="I16" s="8"/>
      <c r="J16" s="85"/>
      <c r="K16" s="85"/>
      <c r="L16" s="90">
        <f t="shared" si="2"/>
        <v>1394</v>
      </c>
      <c r="M16" s="451">
        <v>7.0000000000000007E-2</v>
      </c>
      <c r="O16" s="20"/>
      <c r="P16" s="2"/>
      <c r="Q16" s="8"/>
      <c r="R16" s="8">
        <v>1260</v>
      </c>
      <c r="S16" s="30" t="s">
        <v>540</v>
      </c>
      <c r="T16" s="199">
        <v>54</v>
      </c>
      <c r="U16" s="29" t="s">
        <v>555</v>
      </c>
      <c r="V16" s="2"/>
      <c r="W16" s="75"/>
      <c r="X16" s="235">
        <v>120</v>
      </c>
      <c r="Y16" s="227">
        <v>216</v>
      </c>
      <c r="Z16" s="227">
        <v>324</v>
      </c>
      <c r="AA16" s="227">
        <v>360</v>
      </c>
      <c r="AB16" s="227">
        <v>180</v>
      </c>
      <c r="AC16" s="227">
        <v>60</v>
      </c>
      <c r="AD16" s="227">
        <v>0</v>
      </c>
      <c r="AE16" s="33">
        <f t="shared" si="3"/>
        <v>1260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235</v>
      </c>
      <c r="D17" s="8">
        <v>2</v>
      </c>
      <c r="E17" s="8"/>
      <c r="F17" s="8"/>
      <c r="G17" s="6">
        <f t="shared" si="0"/>
        <v>237</v>
      </c>
      <c r="H17" s="14"/>
      <c r="I17" s="8"/>
      <c r="J17" s="85"/>
      <c r="K17" s="85"/>
      <c r="L17" s="90">
        <f t="shared" si="2"/>
        <v>1157</v>
      </c>
      <c r="M17" s="451">
        <v>0.1</v>
      </c>
      <c r="O17" s="20"/>
      <c r="P17" s="2"/>
      <c r="Q17" s="8"/>
      <c r="R17" s="8">
        <v>1257</v>
      </c>
      <c r="S17" s="30" t="s">
        <v>541</v>
      </c>
      <c r="T17" s="199">
        <v>54</v>
      </c>
      <c r="U17" s="29" t="s">
        <v>566</v>
      </c>
      <c r="V17" s="2"/>
      <c r="W17" s="75"/>
      <c r="X17" s="235">
        <v>120</v>
      </c>
      <c r="Y17" s="227">
        <v>214</v>
      </c>
      <c r="Z17" s="227">
        <v>324</v>
      </c>
      <c r="AA17" s="227">
        <v>360</v>
      </c>
      <c r="AB17" s="227">
        <v>60</v>
      </c>
      <c r="AC17" s="227">
        <v>179</v>
      </c>
      <c r="AD17" s="227">
        <v>0</v>
      </c>
      <c r="AE17" s="33">
        <f t="shared" si="3"/>
        <v>1257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241</v>
      </c>
      <c r="D18" s="8"/>
      <c r="E18" s="8"/>
      <c r="F18" s="8"/>
      <c r="G18" s="6">
        <f t="shared" si="0"/>
        <v>241</v>
      </c>
      <c r="H18" s="14"/>
      <c r="I18" s="8"/>
      <c r="J18" s="85"/>
      <c r="K18" s="85"/>
      <c r="L18" s="90">
        <f t="shared" si="2"/>
        <v>916</v>
      </c>
      <c r="M18" s="451">
        <v>0.08</v>
      </c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176</v>
      </c>
      <c r="D19" s="8">
        <v>2</v>
      </c>
      <c r="E19" s="8">
        <v>1</v>
      </c>
      <c r="F19" s="8"/>
      <c r="G19" s="6">
        <f t="shared" si="0"/>
        <v>179</v>
      </c>
      <c r="H19" s="14"/>
      <c r="I19" s="8"/>
      <c r="J19" s="85"/>
      <c r="K19" s="85"/>
      <c r="L19" s="90">
        <f t="shared" si="2"/>
        <v>737</v>
      </c>
      <c r="M19" s="451">
        <v>7.0000000000000007E-2</v>
      </c>
      <c r="O19" s="20">
        <v>45854</v>
      </c>
      <c r="P19" s="2">
        <v>83241</v>
      </c>
      <c r="Q19" s="8">
        <v>2520</v>
      </c>
      <c r="R19" s="8"/>
      <c r="S19" s="30" t="s">
        <v>136</v>
      </c>
      <c r="U19" s="29"/>
      <c r="V19" s="2"/>
      <c r="W19" s="75"/>
      <c r="X19" s="235">
        <v>240</v>
      </c>
      <c r="Y19" s="227">
        <v>432</v>
      </c>
      <c r="Z19" s="227">
        <v>648</v>
      </c>
      <c r="AA19" s="227">
        <v>720</v>
      </c>
      <c r="AB19" s="227">
        <v>360</v>
      </c>
      <c r="AC19" s="227">
        <v>120</v>
      </c>
      <c r="AD19" s="227">
        <v>0</v>
      </c>
      <c r="AE19" s="33">
        <f t="shared" si="3"/>
        <v>2520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332</v>
      </c>
      <c r="D20" s="8"/>
      <c r="E20" s="8"/>
      <c r="F20" s="8"/>
      <c r="G20" s="6">
        <f t="shared" si="0"/>
        <v>332</v>
      </c>
      <c r="H20" s="14">
        <v>2473</v>
      </c>
      <c r="I20" s="8"/>
      <c r="J20" s="85"/>
      <c r="K20" s="85"/>
      <c r="L20" s="90">
        <f t="shared" si="2"/>
        <v>2878</v>
      </c>
      <c r="M20" s="451">
        <v>0.09</v>
      </c>
      <c r="O20" s="20"/>
      <c r="P20" s="2"/>
      <c r="Q20" s="8"/>
      <c r="R20" s="8">
        <v>2473</v>
      </c>
      <c r="S20" s="30" t="s">
        <v>569</v>
      </c>
      <c r="T20" s="199">
        <v>140</v>
      </c>
      <c r="U20" s="29" t="s">
        <v>586</v>
      </c>
      <c r="V20" s="2"/>
      <c r="W20" s="75"/>
      <c r="X20" s="235">
        <v>239</v>
      </c>
      <c r="Y20" s="227">
        <v>418</v>
      </c>
      <c r="Z20" s="227">
        <v>648</v>
      </c>
      <c r="AA20" s="227">
        <v>714</v>
      </c>
      <c r="AB20" s="227">
        <v>348</v>
      </c>
      <c r="AC20" s="227">
        <v>106</v>
      </c>
      <c r="AD20" s="227">
        <v>0</v>
      </c>
      <c r="AE20" s="33">
        <f t="shared" si="3"/>
        <v>2473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428</v>
      </c>
      <c r="D21" s="8"/>
      <c r="E21" s="8"/>
      <c r="F21" s="8"/>
      <c r="G21" s="6">
        <f t="shared" si="0"/>
        <v>428</v>
      </c>
      <c r="H21" s="14"/>
      <c r="I21" s="8"/>
      <c r="J21" s="85"/>
      <c r="K21" s="85"/>
      <c r="L21" s="90">
        <f t="shared" si="2"/>
        <v>2450</v>
      </c>
      <c r="M21" s="451">
        <v>0.1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194</v>
      </c>
      <c r="D22" s="8"/>
      <c r="E22" s="8"/>
      <c r="F22" s="8"/>
      <c r="G22" s="6">
        <f t="shared" si="0"/>
        <v>194</v>
      </c>
      <c r="H22" s="14"/>
      <c r="I22" s="8"/>
      <c r="J22" s="85"/>
      <c r="K22" s="85"/>
      <c r="L22" s="90">
        <f t="shared" si="2"/>
        <v>2256</v>
      </c>
      <c r="M22" s="451">
        <v>0.08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220</v>
      </c>
      <c r="D23" s="8"/>
      <c r="E23" s="8"/>
      <c r="F23" s="8"/>
      <c r="G23" s="6">
        <f t="shared" si="0"/>
        <v>220</v>
      </c>
      <c r="H23" s="14"/>
      <c r="I23" s="8"/>
      <c r="J23" s="85"/>
      <c r="K23" s="85"/>
      <c r="L23" s="90">
        <f t="shared" si="2"/>
        <v>2036</v>
      </c>
      <c r="M23" s="451">
        <v>7.0000000000000007E-2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478</v>
      </c>
      <c r="D24" s="8"/>
      <c r="E24" s="8"/>
      <c r="F24" s="8"/>
      <c r="G24" s="6">
        <f t="shared" si="0"/>
        <v>478</v>
      </c>
      <c r="H24" s="14"/>
      <c r="I24" s="8"/>
      <c r="J24" s="85"/>
      <c r="K24" s="85"/>
      <c r="L24" s="90">
        <f t="shared" si="2"/>
        <v>1558</v>
      </c>
      <c r="M24" s="451">
        <v>0.1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337</v>
      </c>
      <c r="D25" s="8"/>
      <c r="E25" s="8">
        <v>3</v>
      </c>
      <c r="F25" s="8"/>
      <c r="G25" s="6">
        <f t="shared" si="0"/>
        <v>340</v>
      </c>
      <c r="H25" s="14"/>
      <c r="I25" s="8"/>
      <c r="J25" s="85"/>
      <c r="K25" s="85"/>
      <c r="L25" s="90">
        <f t="shared" si="2"/>
        <v>1218</v>
      </c>
      <c r="M25" s="451">
        <v>0.08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318</v>
      </c>
      <c r="D26" s="8"/>
      <c r="E26" s="8">
        <v>2</v>
      </c>
      <c r="F26" s="8"/>
      <c r="G26" s="6">
        <f t="shared" si="0"/>
        <v>320</v>
      </c>
      <c r="H26" s="14"/>
      <c r="I26" s="8"/>
      <c r="J26" s="85"/>
      <c r="K26" s="85"/>
      <c r="L26" s="90">
        <f t="shared" si="2"/>
        <v>898</v>
      </c>
      <c r="M26" s="451">
        <v>0.08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220</v>
      </c>
      <c r="D27" s="8"/>
      <c r="E27" s="8">
        <v>1</v>
      </c>
      <c r="F27" s="8"/>
      <c r="G27" s="6">
        <f t="shared" si="0"/>
        <v>221</v>
      </c>
      <c r="H27" s="14"/>
      <c r="I27" s="8"/>
      <c r="J27" s="85"/>
      <c r="K27" s="85"/>
      <c r="L27" s="90">
        <f t="shared" si="2"/>
        <v>677</v>
      </c>
      <c r="M27" s="451">
        <v>0.06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167</v>
      </c>
      <c r="D28" s="8"/>
      <c r="E28" s="8"/>
      <c r="F28" s="8">
        <v>3</v>
      </c>
      <c r="G28" s="6">
        <f t="shared" si="0"/>
        <v>170</v>
      </c>
      <c r="H28" s="14"/>
      <c r="I28" s="8"/>
      <c r="J28" s="85"/>
      <c r="K28" s="85"/>
      <c r="L28" s="90">
        <f t="shared" si="2"/>
        <v>507</v>
      </c>
      <c r="M28" s="451">
        <v>0.05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207</v>
      </c>
      <c r="D29" s="8"/>
      <c r="E29" s="8"/>
      <c r="F29" s="8"/>
      <c r="G29" s="6">
        <f t="shared" si="0"/>
        <v>207</v>
      </c>
      <c r="H29" s="14"/>
      <c r="I29" s="8"/>
      <c r="J29" s="85"/>
      <c r="K29" s="85"/>
      <c r="L29" s="90">
        <f t="shared" si="2"/>
        <v>300</v>
      </c>
      <c r="M29" s="451">
        <v>0.05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147</v>
      </c>
      <c r="D30" s="8">
        <v>1</v>
      </c>
      <c r="E30" s="8"/>
      <c r="F30" s="8"/>
      <c r="G30" s="6">
        <f t="shared" si="0"/>
        <v>148</v>
      </c>
      <c r="H30" s="14"/>
      <c r="I30" s="8">
        <v>54</v>
      </c>
      <c r="J30" s="85">
        <v>98</v>
      </c>
      <c r="K30" s="85" t="s">
        <v>538</v>
      </c>
      <c r="L30" s="90">
        <f t="shared" si="2"/>
        <v>0</v>
      </c>
      <c r="M30" s="451">
        <v>0.04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7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7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7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7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7"/>
      <c r="O35" s="606" t="s">
        <v>29</v>
      </c>
      <c r="P35" s="607"/>
      <c r="Q35" s="99">
        <f>SUM(Q10:Q34)</f>
        <v>7568</v>
      </c>
      <c r="R35" s="27">
        <f>SUM(R10:R34)</f>
        <v>7518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7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7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7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7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7"/>
      <c r="O40" s="32">
        <v>98</v>
      </c>
      <c r="P40" s="6" t="s">
        <v>604</v>
      </c>
      <c r="Q40" s="3"/>
      <c r="R40" s="6"/>
      <c r="S40" s="105">
        <f>O40-Q40</f>
        <v>98</v>
      </c>
      <c r="U40" s="45" t="s">
        <v>41</v>
      </c>
      <c r="V40" s="605">
        <f>R35</f>
        <v>7518</v>
      </c>
      <c r="W40" s="604"/>
      <c r="X40" s="234">
        <v>65</v>
      </c>
      <c r="Y40" s="231">
        <v>1</v>
      </c>
      <c r="Z40" s="231">
        <v>6</v>
      </c>
      <c r="AA40" s="231">
        <v>26</v>
      </c>
      <c r="AB40" s="231">
        <v>0</v>
      </c>
      <c r="AC40" s="231">
        <v>0</v>
      </c>
      <c r="AD40" s="231">
        <v>0</v>
      </c>
      <c r="AE40" s="33">
        <f>SUM(X40:AD40)</f>
        <v>98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7"/>
      <c r="O41" s="29"/>
      <c r="P41" s="8"/>
      <c r="Q41" s="2">
        <v>41</v>
      </c>
      <c r="R41" s="8" t="s">
        <v>539</v>
      </c>
      <c r="S41" s="34">
        <f>S40+O41-Q41</f>
        <v>57</v>
      </c>
      <c r="U41" s="45" t="s">
        <v>42</v>
      </c>
      <c r="V41" s="605">
        <f>C64</f>
        <v>7347</v>
      </c>
      <c r="W41" s="604"/>
      <c r="X41" s="235">
        <v>8</v>
      </c>
      <c r="Y41" s="227">
        <v>1</v>
      </c>
      <c r="Z41" s="227">
        <v>6</v>
      </c>
      <c r="AA41" s="227">
        <v>26</v>
      </c>
      <c r="AB41" s="227">
        <v>0</v>
      </c>
      <c r="AC41" s="227">
        <v>0</v>
      </c>
      <c r="AD41" s="227">
        <v>0</v>
      </c>
      <c r="AE41" s="33">
        <f t="shared" ref="AE41:AE49" si="4">SUM(X41:AD41)</f>
        <v>41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7"/>
      <c r="O42" s="29"/>
      <c r="P42" s="8"/>
      <c r="Q42" s="2"/>
      <c r="R42" s="8"/>
      <c r="S42" s="34">
        <f t="shared" ref="S42:S62" si="5">S41+O42-Q42</f>
        <v>57</v>
      </c>
      <c r="U42" s="45" t="s">
        <v>13</v>
      </c>
      <c r="V42" s="605">
        <f>D64</f>
        <v>8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7"/>
      <c r="O43" s="29"/>
      <c r="P43" s="8"/>
      <c r="Q43" s="2"/>
      <c r="R43" s="8"/>
      <c r="S43" s="34">
        <f t="shared" si="5"/>
        <v>57</v>
      </c>
      <c r="U43" s="45" t="s">
        <v>43</v>
      </c>
      <c r="V43" s="605">
        <f>E64</f>
        <v>8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7"/>
      <c r="O44" s="29"/>
      <c r="P44" s="8"/>
      <c r="Q44" s="2"/>
      <c r="R44" s="8"/>
      <c r="S44" s="34">
        <f t="shared" si="5"/>
        <v>57</v>
      </c>
      <c r="U44" s="45" t="s">
        <v>14</v>
      </c>
      <c r="V44" s="605">
        <f>F64</f>
        <v>3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7"/>
      <c r="O45" s="29"/>
      <c r="P45" s="8"/>
      <c r="Q45" s="2"/>
      <c r="R45" s="8"/>
      <c r="S45" s="34">
        <f t="shared" si="5"/>
        <v>57</v>
      </c>
      <c r="U45" s="47" t="s">
        <v>44</v>
      </c>
      <c r="V45" s="605">
        <f>G64</f>
        <v>7366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7"/>
      <c r="O46" s="29"/>
      <c r="P46" s="8"/>
      <c r="Q46" s="2"/>
      <c r="R46" s="8"/>
      <c r="S46" s="34">
        <f t="shared" si="5"/>
        <v>57</v>
      </c>
      <c r="U46" s="47" t="s">
        <v>17</v>
      </c>
      <c r="V46" s="605">
        <f>I64</f>
        <v>54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7"/>
      <c r="O47" s="29"/>
      <c r="P47" s="8"/>
      <c r="Q47" s="2"/>
      <c r="R47" s="8"/>
      <c r="S47" s="34">
        <f t="shared" si="5"/>
        <v>57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7"/>
      <c r="O48" s="29"/>
      <c r="P48" s="8"/>
      <c r="Q48" s="2"/>
      <c r="R48" s="8"/>
      <c r="S48" s="34">
        <f t="shared" si="5"/>
        <v>57</v>
      </c>
      <c r="U48" s="45" t="s">
        <v>46</v>
      </c>
      <c r="V48" s="603">
        <f t="shared" ref="V48:V50" si="6">SUMIF($R$40:$R$63,U48,$Q$40:$Q$63)</f>
        <v>41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7"/>
      <c r="O49" s="29"/>
      <c r="P49" s="8"/>
      <c r="Q49" s="2"/>
      <c r="R49" s="8"/>
      <c r="S49" s="34">
        <f t="shared" si="5"/>
        <v>57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7"/>
      <c r="O50" s="29"/>
      <c r="P50" s="8"/>
      <c r="Q50" s="2"/>
      <c r="R50" s="8"/>
      <c r="S50" s="34">
        <f t="shared" si="5"/>
        <v>57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7"/>
      <c r="O51" s="29"/>
      <c r="P51" s="8"/>
      <c r="Q51" s="2"/>
      <c r="R51" s="8"/>
      <c r="S51" s="34">
        <f t="shared" si="5"/>
        <v>57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7"/>
      <c r="O52" s="29"/>
      <c r="P52" s="8"/>
      <c r="Q52" s="2"/>
      <c r="R52" s="8"/>
      <c r="S52" s="34">
        <f t="shared" si="5"/>
        <v>57</v>
      </c>
      <c r="U52" s="45" t="s">
        <v>49</v>
      </c>
      <c r="V52" s="603">
        <f>S64</f>
        <v>57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7"/>
      <c r="O53" s="29"/>
      <c r="P53" s="8"/>
      <c r="Q53" s="2"/>
      <c r="R53" s="8"/>
      <c r="S53" s="34">
        <f t="shared" si="5"/>
        <v>57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7"/>
      <c r="O54" s="29"/>
      <c r="P54" s="8"/>
      <c r="Q54" s="2"/>
      <c r="R54" s="8"/>
      <c r="S54" s="34">
        <f t="shared" si="5"/>
        <v>57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7"/>
      <c r="O55" s="29"/>
      <c r="P55" s="8"/>
      <c r="Q55" s="2"/>
      <c r="R55" s="8"/>
      <c r="S55" s="34">
        <f t="shared" si="5"/>
        <v>57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7"/>
      <c r="O56" s="29"/>
      <c r="P56" s="8"/>
      <c r="Q56" s="2"/>
      <c r="R56" s="8"/>
      <c r="S56" s="34">
        <f t="shared" si="5"/>
        <v>57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7"/>
      <c r="O57" s="29"/>
      <c r="P57" s="8"/>
      <c r="Q57" s="2"/>
      <c r="R57" s="8"/>
      <c r="S57" s="34">
        <f t="shared" si="5"/>
        <v>57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7"/>
      <c r="O58" s="29"/>
      <c r="P58" s="8"/>
      <c r="Q58" s="2"/>
      <c r="R58" s="8"/>
      <c r="S58" s="34">
        <f t="shared" si="5"/>
        <v>57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7"/>
      <c r="O59" s="29"/>
      <c r="P59" s="8"/>
      <c r="Q59" s="2"/>
      <c r="R59" s="8"/>
      <c r="S59" s="34">
        <f t="shared" si="5"/>
        <v>57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7"/>
      <c r="O60" s="29"/>
      <c r="P60" s="8"/>
      <c r="Q60" s="2"/>
      <c r="R60" s="8"/>
      <c r="S60" s="34">
        <f t="shared" si="5"/>
        <v>57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7"/>
      <c r="O61" s="29"/>
      <c r="P61" s="8"/>
      <c r="Q61" s="2"/>
      <c r="R61" s="8"/>
      <c r="S61" s="34">
        <f t="shared" si="5"/>
        <v>57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7"/>
      <c r="O62" s="29"/>
      <c r="P62" s="8"/>
      <c r="Q62" s="2"/>
      <c r="R62" s="8"/>
      <c r="S62" s="34">
        <f t="shared" si="5"/>
        <v>57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8"/>
      <c r="O63" s="100"/>
      <c r="P63" s="5"/>
      <c r="Q63" s="96"/>
      <c r="R63" s="5"/>
      <c r="S63" s="101">
        <f>S62+O63-Q63</f>
        <v>57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7347</v>
      </c>
      <c r="D64" s="27">
        <f t="shared" ref="D64:I64" si="9">SUM(D4:D63)</f>
        <v>8</v>
      </c>
      <c r="E64" s="27">
        <f t="shared" si="9"/>
        <v>8</v>
      </c>
      <c r="F64" s="27">
        <f t="shared" si="9"/>
        <v>3</v>
      </c>
      <c r="G64" s="27">
        <f t="shared" si="9"/>
        <v>7366</v>
      </c>
      <c r="H64" s="28">
        <f t="shared" si="9"/>
        <v>7518</v>
      </c>
      <c r="I64" s="27">
        <f t="shared" si="9"/>
        <v>54</v>
      </c>
      <c r="J64" s="87"/>
      <c r="K64" s="87"/>
      <c r="L64" s="91">
        <f>L63</f>
        <v>0</v>
      </c>
      <c r="M64" s="529">
        <f>IFERROR(AVERAGE(M4:M63),0)</f>
        <v>7.4074074074074112E-2</v>
      </c>
      <c r="O64" s="102">
        <f>SUM(O40:O63)</f>
        <v>98</v>
      </c>
      <c r="P64" s="27"/>
      <c r="Q64" s="27">
        <f>SUM(Q40:Q63)</f>
        <v>41</v>
      </c>
      <c r="R64" s="27"/>
      <c r="S64" s="103">
        <f>S63</f>
        <v>57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498BD89A-072D-480E-9CFE-B6E898B9B379}"/>
    <hyperlink ref="D1" location="Inventory!A1" display="Item" xr:uid="{5B595B74-A1AF-4B9E-B762-1DE2B5CA89F7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1">
    <pageSetUpPr fitToPage="1"/>
  </sheetPr>
  <dimension ref="A1:AE64"/>
  <sheetViews>
    <sheetView showGridLines="0" tabSelected="1" topLeftCell="L1" zoomScale="115" zoomScaleNormal="115" workbookViewId="0">
      <pane ySplit="1" topLeftCell="A19" activePane="bottomLeft" state="frozen"/>
      <selection activeCell="M5" sqref="M5:M30"/>
      <selection pane="bottomLeft" activeCell="Y42" sqref="Y42:AD42"/>
    </sheetView>
  </sheetViews>
  <sheetFormatPr defaultRowHeight="15" x14ac:dyDescent="0.25"/>
  <cols>
    <col min="1" max="1" width="13.42578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21.8554687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Inventory!C16</f>
        <v>SHORTS BLACK/ WHT PAPA V COSTUME CLAWS</v>
      </c>
      <c r="F1" s="626"/>
      <c r="G1" s="626"/>
      <c r="H1" s="626"/>
      <c r="I1" s="626"/>
      <c r="J1" s="626"/>
      <c r="K1" s="623"/>
      <c r="L1" s="49" t="s">
        <v>24</v>
      </c>
      <c r="M1" s="95">
        <f>Inventory!H16</f>
        <v>5.5</v>
      </c>
      <c r="N1" s="49" t="s">
        <v>4</v>
      </c>
      <c r="O1" s="622" t="str">
        <f>Inventory!D16</f>
        <v>CULTURE</v>
      </c>
      <c r="P1" s="626"/>
      <c r="Q1" s="623"/>
      <c r="R1" s="49" t="s">
        <v>25</v>
      </c>
      <c r="S1" s="622" t="str">
        <f>Inventory!B16</f>
        <v>GHOSRX203275BK</v>
      </c>
      <c r="T1" s="626"/>
      <c r="U1" s="49" t="s">
        <v>66</v>
      </c>
      <c r="V1" s="627">
        <f>M64</f>
        <v>3.6666666666666681E-2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>
        <v>204</v>
      </c>
      <c r="D4" s="6"/>
      <c r="E4" s="6"/>
      <c r="F4" s="6"/>
      <c r="G4" s="6">
        <f>SUM(C4:F4)</f>
        <v>204</v>
      </c>
      <c r="H4" s="13">
        <v>323</v>
      </c>
      <c r="I4" s="6"/>
      <c r="J4" s="84"/>
      <c r="K4" s="84"/>
      <c r="L4" s="90">
        <f>H4-G4-I4-J4</f>
        <v>119</v>
      </c>
      <c r="M4" s="451">
        <v>0.03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>
        <v>329</v>
      </c>
      <c r="D5" s="8"/>
      <c r="E5" s="8"/>
      <c r="F5" s="8"/>
      <c r="G5" s="6">
        <f t="shared" ref="G5:G63" si="0">SUM(C5:F5)</f>
        <v>329</v>
      </c>
      <c r="H5" s="14">
        <v>900</v>
      </c>
      <c r="I5" s="8"/>
      <c r="J5" s="85"/>
      <c r="K5" s="85"/>
      <c r="L5" s="90">
        <f>L4+H5-G5-I5-J5</f>
        <v>690</v>
      </c>
      <c r="M5" s="451">
        <v>0.04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311</v>
      </c>
      <c r="D6" s="8"/>
      <c r="E6" s="8"/>
      <c r="F6" s="8"/>
      <c r="G6" s="6">
        <f t="shared" si="0"/>
        <v>311</v>
      </c>
      <c r="H6" s="14"/>
      <c r="I6" s="8"/>
      <c r="J6" s="85"/>
      <c r="K6" s="85"/>
      <c r="L6" s="90">
        <f t="shared" ref="L6:L63" si="2">L5+H6-G6-I6-J6</f>
        <v>379</v>
      </c>
      <c r="M6" s="451">
        <v>0.04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>
        <v>116</v>
      </c>
      <c r="D7" s="8"/>
      <c r="E7" s="8"/>
      <c r="F7" s="8"/>
      <c r="G7" s="6">
        <f t="shared" si="0"/>
        <v>116</v>
      </c>
      <c r="H7" s="14"/>
      <c r="I7" s="8"/>
      <c r="J7" s="85"/>
      <c r="K7" s="85"/>
      <c r="L7" s="90">
        <f t="shared" si="2"/>
        <v>263</v>
      </c>
      <c r="M7" s="451">
        <v>0.04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>
        <v>256</v>
      </c>
      <c r="D8" s="8"/>
      <c r="E8" s="8"/>
      <c r="F8" s="8"/>
      <c r="G8" s="6">
        <f t="shared" si="0"/>
        <v>256</v>
      </c>
      <c r="H8" s="14"/>
      <c r="I8" s="8"/>
      <c r="J8" s="85"/>
      <c r="K8" s="85"/>
      <c r="L8" s="90">
        <f t="shared" si="2"/>
        <v>7</v>
      </c>
      <c r="M8" s="451">
        <v>0.03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>
        <v>261</v>
      </c>
      <c r="D9" s="8"/>
      <c r="E9" s="8"/>
      <c r="F9" s="8"/>
      <c r="G9" s="6">
        <f t="shared" si="0"/>
        <v>261</v>
      </c>
      <c r="H9" s="14">
        <v>900</v>
      </c>
      <c r="I9" s="8"/>
      <c r="J9" s="85"/>
      <c r="K9" s="85"/>
      <c r="L9" s="90">
        <f t="shared" si="2"/>
        <v>646</v>
      </c>
      <c r="M9" s="451">
        <v>0.04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>
        <v>248</v>
      </c>
      <c r="D10" s="8"/>
      <c r="E10" s="8"/>
      <c r="F10" s="8"/>
      <c r="G10" s="6">
        <f t="shared" si="0"/>
        <v>248</v>
      </c>
      <c r="H10" s="14"/>
      <c r="I10" s="8"/>
      <c r="J10" s="85"/>
      <c r="K10" s="85"/>
      <c r="L10" s="90">
        <f t="shared" si="2"/>
        <v>398</v>
      </c>
      <c r="M10" s="451">
        <v>0.04</v>
      </c>
      <c r="O10" s="20">
        <v>45832</v>
      </c>
      <c r="P10" s="2">
        <v>82642</v>
      </c>
      <c r="Q10" s="8">
        <v>323</v>
      </c>
      <c r="R10" s="8">
        <v>323</v>
      </c>
      <c r="S10" s="30" t="s">
        <v>425</v>
      </c>
      <c r="U10" s="29"/>
      <c r="V10" s="3"/>
      <c r="W10" s="74"/>
      <c r="X10" s="234">
        <v>600</v>
      </c>
      <c r="Y10" s="231">
        <v>800</v>
      </c>
      <c r="Z10" s="231">
        <v>700</v>
      </c>
      <c r="AA10" s="231">
        <v>600</v>
      </c>
      <c r="AB10" s="231">
        <v>300</v>
      </c>
      <c r="AC10" s="231">
        <v>0</v>
      </c>
      <c r="AD10" s="231">
        <v>0</v>
      </c>
      <c r="AE10" s="33">
        <f>SUM(X10:AD10)</f>
        <v>3000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201</v>
      </c>
      <c r="D11" s="8"/>
      <c r="E11" s="8"/>
      <c r="F11" s="8"/>
      <c r="G11" s="6">
        <f t="shared" si="0"/>
        <v>201</v>
      </c>
      <c r="H11" s="14"/>
      <c r="I11" s="8"/>
      <c r="J11" s="85"/>
      <c r="K11" s="85"/>
      <c r="L11" s="90">
        <f t="shared" si="2"/>
        <v>197</v>
      </c>
      <c r="M11" s="451">
        <v>0.02</v>
      </c>
      <c r="O11" s="20"/>
      <c r="P11" s="2"/>
      <c r="Q11" s="8"/>
      <c r="R11" s="8"/>
      <c r="S11" s="30"/>
      <c r="U11" s="29"/>
      <c r="V11" s="2"/>
      <c r="W11" s="75"/>
      <c r="X11" s="235">
        <v>200</v>
      </c>
      <c r="Y11" s="227">
        <v>200</v>
      </c>
      <c r="Z11" s="227">
        <v>200</v>
      </c>
      <c r="AA11" s="227">
        <v>200</v>
      </c>
      <c r="AB11" s="227">
        <v>100</v>
      </c>
      <c r="AC11" s="227"/>
      <c r="AD11" s="227"/>
      <c r="AE11" s="33">
        <f t="shared" ref="AE11:AE34" si="3">SUM(X11:AD11)</f>
        <v>900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339</v>
      </c>
      <c r="D12" s="8"/>
      <c r="E12" s="8"/>
      <c r="F12" s="8"/>
      <c r="G12" s="6">
        <f t="shared" si="0"/>
        <v>339</v>
      </c>
      <c r="H12" s="14">
        <v>1294</v>
      </c>
      <c r="I12" s="8"/>
      <c r="J12" s="85"/>
      <c r="K12" s="85"/>
      <c r="L12" s="90">
        <f t="shared" si="2"/>
        <v>1152</v>
      </c>
      <c r="M12" s="451">
        <v>0.04</v>
      </c>
      <c r="O12" s="21">
        <v>45825</v>
      </c>
      <c r="P12" s="3">
        <v>82461</v>
      </c>
      <c r="Q12" s="6">
        <v>3094</v>
      </c>
      <c r="R12" s="6"/>
      <c r="S12" s="33" t="s">
        <v>136</v>
      </c>
      <c r="U12" s="32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ht="12.95" customHeight="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241</v>
      </c>
      <c r="D13" s="8"/>
      <c r="E13" s="8">
        <v>2</v>
      </c>
      <c r="F13" s="8"/>
      <c r="G13" s="6">
        <f t="shared" si="0"/>
        <v>243</v>
      </c>
      <c r="H13" s="14"/>
      <c r="I13" s="8"/>
      <c r="J13" s="85"/>
      <c r="K13" s="85"/>
      <c r="L13" s="90">
        <f t="shared" si="2"/>
        <v>909</v>
      </c>
      <c r="M13" s="451">
        <v>0.03</v>
      </c>
      <c r="O13" s="20"/>
      <c r="P13" s="2"/>
      <c r="Q13" s="8"/>
      <c r="R13" s="8">
        <v>900</v>
      </c>
      <c r="S13" s="30" t="s">
        <v>491</v>
      </c>
      <c r="T13" s="199">
        <v>9</v>
      </c>
      <c r="U13" s="29" t="s">
        <v>535</v>
      </c>
      <c r="V13" s="2"/>
      <c r="W13" s="75"/>
      <c r="X13" s="235">
        <v>200</v>
      </c>
      <c r="Y13" s="227">
        <v>200</v>
      </c>
      <c r="Z13" s="227">
        <v>200</v>
      </c>
      <c r="AA13" s="227">
        <v>200</v>
      </c>
      <c r="AB13" s="227">
        <v>100</v>
      </c>
      <c r="AC13" s="227"/>
      <c r="AD13" s="227"/>
      <c r="AE13" s="33">
        <f t="shared" si="3"/>
        <v>900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115</v>
      </c>
      <c r="D14" s="8"/>
      <c r="E14" s="8"/>
      <c r="F14" s="8"/>
      <c r="G14" s="6">
        <f t="shared" si="0"/>
        <v>115</v>
      </c>
      <c r="H14" s="14"/>
      <c r="I14" s="8"/>
      <c r="J14" s="85"/>
      <c r="K14" s="85"/>
      <c r="L14" s="90">
        <f t="shared" si="2"/>
        <v>794</v>
      </c>
      <c r="M14" s="451">
        <v>0.02</v>
      </c>
      <c r="O14" s="20"/>
      <c r="P14" s="2"/>
      <c r="Q14" s="8"/>
      <c r="R14" s="8">
        <v>900</v>
      </c>
      <c r="S14" s="30" t="s">
        <v>533</v>
      </c>
      <c r="T14" s="199">
        <v>9</v>
      </c>
      <c r="U14" s="29" t="s">
        <v>542</v>
      </c>
      <c r="V14" s="2"/>
      <c r="W14" s="75"/>
      <c r="X14" s="235">
        <v>200</v>
      </c>
      <c r="Y14" s="227">
        <v>200</v>
      </c>
      <c r="Z14" s="227">
        <v>200</v>
      </c>
      <c r="AA14" s="227">
        <v>200</v>
      </c>
      <c r="AB14" s="227">
        <v>100</v>
      </c>
      <c r="AC14" s="227">
        <v>0</v>
      </c>
      <c r="AD14" s="227">
        <v>0</v>
      </c>
      <c r="AE14" s="33">
        <f t="shared" si="3"/>
        <v>900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126</v>
      </c>
      <c r="D15" s="8"/>
      <c r="E15" s="8"/>
      <c r="F15" s="8"/>
      <c r="G15" s="6">
        <f t="shared" si="0"/>
        <v>126</v>
      </c>
      <c r="H15" s="14"/>
      <c r="I15" s="8"/>
      <c r="J15" s="85"/>
      <c r="K15" s="85"/>
      <c r="L15" s="90">
        <f t="shared" si="2"/>
        <v>668</v>
      </c>
      <c r="M15" s="451">
        <v>0.02</v>
      </c>
      <c r="O15" s="20"/>
      <c r="P15" s="2"/>
      <c r="Q15" s="8"/>
      <c r="R15" s="8">
        <v>1294</v>
      </c>
      <c r="S15" s="30" t="s">
        <v>534</v>
      </c>
      <c r="T15" s="199">
        <v>13</v>
      </c>
      <c r="U15" s="29" t="s">
        <v>556</v>
      </c>
      <c r="V15" s="2"/>
      <c r="W15" s="75"/>
      <c r="X15" s="235">
        <v>204</v>
      </c>
      <c r="Y15" s="227">
        <v>435</v>
      </c>
      <c r="Z15" s="227">
        <v>328</v>
      </c>
      <c r="AA15" s="227">
        <v>218</v>
      </c>
      <c r="AB15" s="227">
        <v>109</v>
      </c>
      <c r="AC15" s="227"/>
      <c r="AD15" s="227"/>
      <c r="AE15" s="33">
        <f t="shared" si="3"/>
        <v>1294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125</v>
      </c>
      <c r="D16" s="8">
        <v>1</v>
      </c>
      <c r="E16" s="8"/>
      <c r="F16" s="8"/>
      <c r="G16" s="6">
        <f t="shared" si="0"/>
        <v>126</v>
      </c>
      <c r="H16" s="14"/>
      <c r="I16" s="8"/>
      <c r="J16" s="85"/>
      <c r="K16" s="85"/>
      <c r="L16" s="90">
        <f t="shared" si="2"/>
        <v>542</v>
      </c>
      <c r="M16" s="451">
        <v>0.02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102</v>
      </c>
      <c r="D17" s="8">
        <v>1</v>
      </c>
      <c r="E17" s="8"/>
      <c r="F17" s="8"/>
      <c r="G17" s="6">
        <f t="shared" si="0"/>
        <v>103</v>
      </c>
      <c r="H17" s="14"/>
      <c r="I17" s="8"/>
      <c r="J17" s="85"/>
      <c r="K17" s="85"/>
      <c r="L17" s="90">
        <f t="shared" si="2"/>
        <v>439</v>
      </c>
      <c r="M17" s="451">
        <v>0.02</v>
      </c>
      <c r="O17" s="20">
        <v>45851</v>
      </c>
      <c r="P17" s="2">
        <v>83134</v>
      </c>
      <c r="Q17" s="8">
        <v>4059</v>
      </c>
      <c r="R17" s="8"/>
      <c r="S17" s="30" t="s">
        <v>136</v>
      </c>
      <c r="U17" s="29"/>
      <c r="V17" s="2"/>
      <c r="W17" s="75"/>
      <c r="X17" s="235">
        <v>700</v>
      </c>
      <c r="Y17" s="227">
        <v>1100</v>
      </c>
      <c r="Z17" s="227">
        <v>900</v>
      </c>
      <c r="AA17" s="227">
        <v>800</v>
      </c>
      <c r="AB17" s="227">
        <v>500</v>
      </c>
      <c r="AC17" s="227">
        <v>0</v>
      </c>
      <c r="AD17" s="227">
        <v>0</v>
      </c>
      <c r="AE17" s="33">
        <f t="shared" si="3"/>
        <v>4000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127</v>
      </c>
      <c r="D18" s="8"/>
      <c r="E18" s="8"/>
      <c r="F18" s="8"/>
      <c r="G18" s="6">
        <f t="shared" si="0"/>
        <v>127</v>
      </c>
      <c r="H18" s="14"/>
      <c r="I18" s="8"/>
      <c r="J18" s="85"/>
      <c r="K18" s="85"/>
      <c r="L18" s="90">
        <f t="shared" si="2"/>
        <v>312</v>
      </c>
      <c r="M18" s="451">
        <v>0.02</v>
      </c>
      <c r="O18" s="20"/>
      <c r="P18" s="2"/>
      <c r="Q18" s="8"/>
      <c r="R18" s="8">
        <v>1000</v>
      </c>
      <c r="S18" s="30" t="s">
        <v>580</v>
      </c>
      <c r="T18" s="199">
        <v>10</v>
      </c>
      <c r="U18" s="560" t="s">
        <v>582</v>
      </c>
      <c r="V18" s="2"/>
      <c r="W18" s="75"/>
      <c r="X18" s="235">
        <v>200</v>
      </c>
      <c r="Y18" s="227">
        <v>200</v>
      </c>
      <c r="Z18" s="227">
        <v>200</v>
      </c>
      <c r="AA18" s="227">
        <v>200</v>
      </c>
      <c r="AB18" s="227">
        <v>200</v>
      </c>
      <c r="AC18" s="227">
        <v>0</v>
      </c>
      <c r="AD18" s="227">
        <v>0</v>
      </c>
      <c r="AE18" s="33">
        <f t="shared" si="3"/>
        <v>1000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179</v>
      </c>
      <c r="D19" s="8"/>
      <c r="E19" s="8"/>
      <c r="F19" s="8"/>
      <c r="G19" s="6">
        <f t="shared" si="0"/>
        <v>179</v>
      </c>
      <c r="H19" s="14">
        <v>1000</v>
      </c>
      <c r="I19" s="8"/>
      <c r="J19" s="85"/>
      <c r="K19" s="85"/>
      <c r="L19" s="90">
        <f t="shared" si="2"/>
        <v>1133</v>
      </c>
      <c r="M19" s="451">
        <v>0.04</v>
      </c>
      <c r="O19" s="21"/>
      <c r="P19" s="3"/>
      <c r="Q19" s="6"/>
      <c r="R19" s="6">
        <v>1700</v>
      </c>
      <c r="S19" s="33" t="s">
        <v>581</v>
      </c>
      <c r="T19" s="199">
        <v>17</v>
      </c>
      <c r="U19" s="32" t="s">
        <v>579</v>
      </c>
      <c r="V19" s="2"/>
      <c r="W19" s="75"/>
      <c r="X19" s="235">
        <v>400</v>
      </c>
      <c r="Y19" s="227">
        <v>800</v>
      </c>
      <c r="Z19" s="227">
        <v>200</v>
      </c>
      <c r="AA19" s="227">
        <v>200</v>
      </c>
      <c r="AB19" s="227">
        <v>100</v>
      </c>
      <c r="AC19" s="227">
        <v>0</v>
      </c>
      <c r="AD19" s="227">
        <v>0</v>
      </c>
      <c r="AE19" s="33">
        <f t="shared" si="3"/>
        <v>1700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325</v>
      </c>
      <c r="D20" s="8"/>
      <c r="E20" s="8"/>
      <c r="F20" s="8"/>
      <c r="G20" s="6">
        <f t="shared" si="0"/>
        <v>325</v>
      </c>
      <c r="H20" s="14"/>
      <c r="I20" s="8"/>
      <c r="J20" s="85"/>
      <c r="K20" s="85"/>
      <c r="L20" s="90">
        <f t="shared" si="2"/>
        <v>808</v>
      </c>
      <c r="M20" s="451">
        <v>0.05</v>
      </c>
      <c r="O20" s="20"/>
      <c r="P20" s="2"/>
      <c r="Q20" s="8"/>
      <c r="R20" s="8">
        <v>1359</v>
      </c>
      <c r="S20" s="30" t="s">
        <v>581</v>
      </c>
      <c r="T20" s="199">
        <v>13</v>
      </c>
      <c r="U20" s="29" t="s">
        <v>584</v>
      </c>
      <c r="V20" s="2"/>
      <c r="W20" s="75"/>
      <c r="X20" s="235">
        <v>127</v>
      </c>
      <c r="Y20" s="227">
        <v>106</v>
      </c>
      <c r="Z20" s="227">
        <v>513</v>
      </c>
      <c r="AA20" s="227">
        <v>408</v>
      </c>
      <c r="AB20" s="227">
        <v>205</v>
      </c>
      <c r="AC20" s="227">
        <v>0</v>
      </c>
      <c r="AD20" s="227"/>
      <c r="AE20" s="33">
        <f t="shared" si="3"/>
        <v>1359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249</v>
      </c>
      <c r="D21" s="8"/>
      <c r="E21" s="8"/>
      <c r="F21" s="8"/>
      <c r="G21" s="6">
        <f t="shared" si="0"/>
        <v>249</v>
      </c>
      <c r="H21" s="14"/>
      <c r="I21" s="8"/>
      <c r="J21" s="85"/>
      <c r="K21" s="85"/>
      <c r="L21" s="90">
        <f t="shared" si="2"/>
        <v>559</v>
      </c>
      <c r="M21" s="451">
        <v>0.03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148</v>
      </c>
      <c r="D22" s="8"/>
      <c r="E22" s="8"/>
      <c r="F22" s="8"/>
      <c r="G22" s="6">
        <f t="shared" si="0"/>
        <v>148</v>
      </c>
      <c r="H22" s="14"/>
      <c r="I22" s="8"/>
      <c r="J22" s="85"/>
      <c r="K22" s="85"/>
      <c r="L22" s="90">
        <f t="shared" si="2"/>
        <v>411</v>
      </c>
      <c r="M22" s="451">
        <v>0.04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206</v>
      </c>
      <c r="D23" s="8"/>
      <c r="E23" s="8"/>
      <c r="F23" s="8"/>
      <c r="G23" s="6">
        <f t="shared" si="0"/>
        <v>206</v>
      </c>
      <c r="H23" s="14">
        <f>1700+1359</f>
        <v>3059</v>
      </c>
      <c r="I23" s="8"/>
      <c r="J23" s="85"/>
      <c r="K23" s="85"/>
      <c r="L23" s="90">
        <f t="shared" si="2"/>
        <v>3264</v>
      </c>
      <c r="M23" s="451">
        <v>0.04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379</v>
      </c>
      <c r="D24" s="8"/>
      <c r="E24" s="8"/>
      <c r="F24" s="8"/>
      <c r="G24" s="6">
        <f t="shared" si="0"/>
        <v>379</v>
      </c>
      <c r="H24" s="14"/>
      <c r="I24" s="8"/>
      <c r="J24" s="85"/>
      <c r="K24" s="85"/>
      <c r="L24" s="90">
        <f t="shared" si="2"/>
        <v>2885</v>
      </c>
      <c r="M24" s="451">
        <v>0.05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308</v>
      </c>
      <c r="D25" s="8"/>
      <c r="E25" s="8"/>
      <c r="F25" s="8"/>
      <c r="G25" s="6">
        <f t="shared" si="0"/>
        <v>308</v>
      </c>
      <c r="H25" s="14"/>
      <c r="I25" s="8"/>
      <c r="J25" s="85"/>
      <c r="K25" s="85"/>
      <c r="L25" s="90">
        <f t="shared" si="2"/>
        <v>2577</v>
      </c>
      <c r="M25" s="451">
        <v>0.04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318</v>
      </c>
      <c r="D26" s="8"/>
      <c r="E26" s="8"/>
      <c r="F26" s="8"/>
      <c r="G26" s="6">
        <f t="shared" si="0"/>
        <v>318</v>
      </c>
      <c r="H26" s="14"/>
      <c r="I26" s="8"/>
      <c r="J26" s="85"/>
      <c r="K26" s="85"/>
      <c r="L26" s="90">
        <f t="shared" si="2"/>
        <v>2259</v>
      </c>
      <c r="M26" s="451">
        <v>0.05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369</v>
      </c>
      <c r="D27" s="8"/>
      <c r="E27" s="8"/>
      <c r="F27" s="8"/>
      <c r="G27" s="6">
        <f t="shared" si="0"/>
        <v>369</v>
      </c>
      <c r="H27" s="14"/>
      <c r="I27" s="8"/>
      <c r="J27" s="85"/>
      <c r="K27" s="85"/>
      <c r="L27" s="90">
        <f t="shared" si="2"/>
        <v>1890</v>
      </c>
      <c r="M27" s="451">
        <v>0.05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311</v>
      </c>
      <c r="D28" s="8"/>
      <c r="E28" s="8"/>
      <c r="F28" s="8">
        <v>4</v>
      </c>
      <c r="G28" s="6">
        <f t="shared" si="0"/>
        <v>315</v>
      </c>
      <c r="H28" s="14"/>
      <c r="I28" s="8"/>
      <c r="J28" s="85"/>
      <c r="K28" s="85"/>
      <c r="L28" s="90">
        <f t="shared" si="2"/>
        <v>1575</v>
      </c>
      <c r="M28" s="451">
        <v>0.05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369</v>
      </c>
      <c r="D29" s="8"/>
      <c r="E29" s="8"/>
      <c r="F29" s="8"/>
      <c r="G29" s="6">
        <f t="shared" si="0"/>
        <v>369</v>
      </c>
      <c r="H29" s="14"/>
      <c r="I29" s="8"/>
      <c r="J29" s="85"/>
      <c r="K29" s="85"/>
      <c r="L29" s="90">
        <f t="shared" si="2"/>
        <v>1206</v>
      </c>
      <c r="M29" s="451">
        <v>0.05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316</v>
      </c>
      <c r="D30" s="8"/>
      <c r="E30" s="8"/>
      <c r="F30" s="8"/>
      <c r="G30" s="6">
        <f t="shared" si="0"/>
        <v>316</v>
      </c>
      <c r="H30" s="14"/>
      <c r="I30" s="8">
        <v>15</v>
      </c>
      <c r="J30" s="85">
        <v>875</v>
      </c>
      <c r="K30" s="85" t="s">
        <v>538</v>
      </c>
      <c r="L30" s="90">
        <f t="shared" si="2"/>
        <v>0</v>
      </c>
      <c r="M30" s="451">
        <v>0.05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7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7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7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7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7"/>
      <c r="O35" s="606" t="s">
        <v>29</v>
      </c>
      <c r="P35" s="607"/>
      <c r="Q35" s="99">
        <f>SUM(Q10:Q34)</f>
        <v>7476</v>
      </c>
      <c r="R35" s="27">
        <f>SUM(R10:R34)</f>
        <v>7476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7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7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7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7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7"/>
      <c r="O40" s="32">
        <v>875</v>
      </c>
      <c r="P40" s="6" t="s">
        <v>604</v>
      </c>
      <c r="Q40" s="3"/>
      <c r="R40" s="6"/>
      <c r="S40" s="105">
        <f>O40-Q40</f>
        <v>875</v>
      </c>
      <c r="U40" s="45" t="s">
        <v>41</v>
      </c>
      <c r="V40" s="605">
        <f>R35</f>
        <v>7476</v>
      </c>
      <c r="W40" s="604"/>
      <c r="X40" s="234">
        <v>286</v>
      </c>
      <c r="Y40" s="231">
        <v>365</v>
      </c>
      <c r="Z40" s="231">
        <v>144</v>
      </c>
      <c r="AA40" s="231">
        <v>79</v>
      </c>
      <c r="AB40" s="231">
        <v>1</v>
      </c>
      <c r="AC40" s="231">
        <v>0</v>
      </c>
      <c r="AD40" s="231">
        <v>0</v>
      </c>
      <c r="AE40" s="33">
        <f>SUM(X40:AD40)</f>
        <v>875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7"/>
      <c r="O41" s="29"/>
      <c r="P41" s="8"/>
      <c r="Q41" s="2">
        <v>169</v>
      </c>
      <c r="R41" s="8" t="s">
        <v>539</v>
      </c>
      <c r="S41" s="34">
        <f>S40+O41-Q41</f>
        <v>706</v>
      </c>
      <c r="U41" s="45" t="s">
        <v>42</v>
      </c>
      <c r="V41" s="605">
        <f>C64</f>
        <v>6578</v>
      </c>
      <c r="W41" s="604"/>
      <c r="X41" s="235">
        <v>30</v>
      </c>
      <c r="Y41" s="227">
        <v>54</v>
      </c>
      <c r="Z41" s="227">
        <v>48</v>
      </c>
      <c r="AA41" s="227">
        <v>36</v>
      </c>
      <c r="AB41" s="227">
        <v>1</v>
      </c>
      <c r="AC41" s="227">
        <v>0</v>
      </c>
      <c r="AD41" s="227">
        <v>0</v>
      </c>
      <c r="AE41" s="33">
        <f t="shared" ref="AE41:AE49" si="4">SUM(X41:AD41)</f>
        <v>169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7"/>
      <c r="O42" s="29"/>
      <c r="P42" s="8"/>
      <c r="Q42" s="2"/>
      <c r="R42" s="8"/>
      <c r="S42" s="34">
        <f t="shared" ref="S42:S62" si="5">S41+O42-Q42</f>
        <v>706</v>
      </c>
      <c r="U42" s="45" t="s">
        <v>13</v>
      </c>
      <c r="V42" s="605">
        <f>D64</f>
        <v>2</v>
      </c>
      <c r="W42" s="604"/>
      <c r="X42" s="235">
        <f>X40-X41</f>
        <v>256</v>
      </c>
      <c r="Y42" s="235">
        <f t="shared" ref="Y42:AD42" si="6">Y40-Y41</f>
        <v>311</v>
      </c>
      <c r="Z42" s="235">
        <f t="shared" si="6"/>
        <v>96</v>
      </c>
      <c r="AA42" s="235">
        <f t="shared" si="6"/>
        <v>43</v>
      </c>
      <c r="AB42" s="235">
        <f t="shared" si="6"/>
        <v>0</v>
      </c>
      <c r="AC42" s="235">
        <f t="shared" si="6"/>
        <v>0</v>
      </c>
      <c r="AD42" s="235">
        <f t="shared" si="6"/>
        <v>0</v>
      </c>
      <c r="AE42" s="33">
        <f t="shared" si="4"/>
        <v>706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7"/>
      <c r="O43" s="29"/>
      <c r="P43" s="8"/>
      <c r="Q43" s="2"/>
      <c r="R43" s="8"/>
      <c r="S43" s="34">
        <f t="shared" si="5"/>
        <v>706</v>
      </c>
      <c r="U43" s="45" t="s">
        <v>43</v>
      </c>
      <c r="V43" s="605">
        <f>E64</f>
        <v>2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7"/>
      <c r="O44" s="29"/>
      <c r="P44" s="8"/>
      <c r="Q44" s="2"/>
      <c r="R44" s="8"/>
      <c r="S44" s="34">
        <f t="shared" si="5"/>
        <v>706</v>
      </c>
      <c r="U44" s="45" t="s">
        <v>14</v>
      </c>
      <c r="V44" s="605">
        <f>F64</f>
        <v>4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7"/>
      <c r="O45" s="29"/>
      <c r="P45" s="8"/>
      <c r="Q45" s="2"/>
      <c r="R45" s="8"/>
      <c r="S45" s="34">
        <f t="shared" si="5"/>
        <v>706</v>
      </c>
      <c r="U45" s="47" t="s">
        <v>44</v>
      </c>
      <c r="V45" s="605">
        <f>G64</f>
        <v>6586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7"/>
      <c r="O46" s="29"/>
      <c r="P46" s="8"/>
      <c r="Q46" s="2"/>
      <c r="R46" s="8"/>
      <c r="S46" s="34">
        <f t="shared" si="5"/>
        <v>706</v>
      </c>
      <c r="U46" s="47" t="s">
        <v>17</v>
      </c>
      <c r="V46" s="605">
        <f>I64</f>
        <v>15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7"/>
      <c r="O47" s="29"/>
      <c r="P47" s="8"/>
      <c r="Q47" s="2"/>
      <c r="R47" s="8"/>
      <c r="S47" s="34">
        <f t="shared" si="5"/>
        <v>706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7"/>
      <c r="O48" s="29"/>
      <c r="P48" s="8"/>
      <c r="Q48" s="2"/>
      <c r="R48" s="8"/>
      <c r="S48" s="34">
        <f t="shared" si="5"/>
        <v>706</v>
      </c>
      <c r="U48" s="45" t="s">
        <v>46</v>
      </c>
      <c r="V48" s="603">
        <f t="shared" ref="V48:V50" si="7">SUMIF($R$40:$R$63,U48,$Q$40:$Q$63)</f>
        <v>169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7"/>
      <c r="O49" s="29"/>
      <c r="P49" s="8"/>
      <c r="Q49" s="2"/>
      <c r="R49" s="8"/>
      <c r="S49" s="34">
        <f t="shared" si="5"/>
        <v>706</v>
      </c>
      <c r="U49" s="45" t="s">
        <v>47</v>
      </c>
      <c r="V49" s="603">
        <f t="shared" si="7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7"/>
      <c r="O50" s="29"/>
      <c r="P50" s="8"/>
      <c r="Q50" s="2"/>
      <c r="R50" s="8"/>
      <c r="S50" s="34">
        <f t="shared" si="5"/>
        <v>706</v>
      </c>
      <c r="U50" s="45" t="s">
        <v>48</v>
      </c>
      <c r="V50" s="603">
        <f t="shared" si="7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8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7"/>
      <c r="O51" s="29"/>
      <c r="P51" s="8"/>
      <c r="Q51" s="2"/>
      <c r="R51" s="8"/>
      <c r="S51" s="34">
        <f t="shared" si="5"/>
        <v>706</v>
      </c>
      <c r="U51" s="45" t="s">
        <v>113</v>
      </c>
      <c r="V51" s="603">
        <f t="shared" ref="V51" si="9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8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7"/>
      <c r="O52" s="29"/>
      <c r="P52" s="8"/>
      <c r="Q52" s="2"/>
      <c r="R52" s="8"/>
      <c r="S52" s="34">
        <f t="shared" si="5"/>
        <v>706</v>
      </c>
      <c r="U52" s="45" t="s">
        <v>49</v>
      </c>
      <c r="V52" s="603">
        <f>S64</f>
        <v>706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8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7"/>
      <c r="O53" s="29"/>
      <c r="P53" s="8"/>
      <c r="Q53" s="2"/>
      <c r="R53" s="8"/>
      <c r="S53" s="34">
        <f t="shared" si="5"/>
        <v>706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8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7"/>
      <c r="O54" s="29"/>
      <c r="P54" s="8"/>
      <c r="Q54" s="2"/>
      <c r="R54" s="8"/>
      <c r="S54" s="34">
        <f t="shared" si="5"/>
        <v>706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8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7"/>
      <c r="O55" s="29"/>
      <c r="P55" s="8"/>
      <c r="Q55" s="2"/>
      <c r="R55" s="8"/>
      <c r="S55" s="34">
        <f t="shared" si="5"/>
        <v>706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8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7"/>
      <c r="O56" s="29"/>
      <c r="P56" s="8"/>
      <c r="Q56" s="2"/>
      <c r="R56" s="8"/>
      <c r="S56" s="34">
        <f t="shared" si="5"/>
        <v>706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8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7"/>
      <c r="O57" s="29"/>
      <c r="P57" s="8"/>
      <c r="Q57" s="2"/>
      <c r="R57" s="8"/>
      <c r="S57" s="34">
        <f t="shared" si="5"/>
        <v>706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8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7"/>
      <c r="O58" s="29"/>
      <c r="P58" s="8"/>
      <c r="Q58" s="2"/>
      <c r="R58" s="8"/>
      <c r="S58" s="34">
        <f t="shared" si="5"/>
        <v>706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8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7"/>
      <c r="O59" s="29"/>
      <c r="P59" s="8"/>
      <c r="Q59" s="2"/>
      <c r="R59" s="8"/>
      <c r="S59" s="34">
        <f t="shared" si="5"/>
        <v>706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8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7"/>
      <c r="O60" s="29"/>
      <c r="P60" s="8"/>
      <c r="Q60" s="2"/>
      <c r="R60" s="8"/>
      <c r="S60" s="34">
        <f t="shared" si="5"/>
        <v>706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8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7"/>
      <c r="O61" s="29"/>
      <c r="P61" s="8"/>
      <c r="Q61" s="2"/>
      <c r="R61" s="8"/>
      <c r="S61" s="34">
        <f t="shared" si="5"/>
        <v>706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8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7"/>
      <c r="O62" s="29"/>
      <c r="P62" s="8"/>
      <c r="Q62" s="2"/>
      <c r="R62" s="8"/>
      <c r="S62" s="34">
        <f t="shared" si="5"/>
        <v>706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8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8"/>
      <c r="O63" s="100"/>
      <c r="P63" s="5"/>
      <c r="Q63" s="96"/>
      <c r="R63" s="5"/>
      <c r="S63" s="101">
        <f>S62+O63-Q63</f>
        <v>706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8"/>
        <v>0</v>
      </c>
    </row>
    <row r="64" spans="1:31" ht="15.75" thickBot="1" x14ac:dyDescent="0.3">
      <c r="A64" s="24" t="s">
        <v>29</v>
      </c>
      <c r="B64" s="25"/>
      <c r="C64" s="26">
        <f>SUM(C4:C63)</f>
        <v>6578</v>
      </c>
      <c r="D64" s="27">
        <f t="shared" ref="D64:I64" si="10">SUM(D4:D63)</f>
        <v>2</v>
      </c>
      <c r="E64" s="27">
        <f t="shared" si="10"/>
        <v>2</v>
      </c>
      <c r="F64" s="27">
        <f t="shared" si="10"/>
        <v>4</v>
      </c>
      <c r="G64" s="27">
        <f t="shared" si="10"/>
        <v>6586</v>
      </c>
      <c r="H64" s="28">
        <f t="shared" si="10"/>
        <v>7476</v>
      </c>
      <c r="I64" s="27">
        <f t="shared" si="10"/>
        <v>15</v>
      </c>
      <c r="J64" s="87"/>
      <c r="K64" s="87"/>
      <c r="L64" s="91">
        <f>L63</f>
        <v>0</v>
      </c>
      <c r="M64" s="529">
        <f>IFERROR(AVERAGE(M4:M63),0)</f>
        <v>3.6666666666666681E-2</v>
      </c>
      <c r="O64" s="102">
        <f>SUM(O40:O63)</f>
        <v>875</v>
      </c>
      <c r="P64" s="27"/>
      <c r="Q64" s="27">
        <f>SUM(Q40:Q63)</f>
        <v>169</v>
      </c>
      <c r="R64" s="27"/>
      <c r="S64" s="103">
        <f>S63</f>
        <v>706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8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F495D1A0-9EA2-4E84-B8C1-7BDF608A5D40}"/>
    <hyperlink ref="D1" location="Inventory!A1" display="Item" xr:uid="{F3937800-5EBF-47F8-ABD4-0DD2D4B02B84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2">
    <pageSetUpPr fitToPage="1"/>
  </sheetPr>
  <dimension ref="A1:AE64"/>
  <sheetViews>
    <sheetView showGridLines="0" workbookViewId="0">
      <pane ySplit="1" topLeftCell="A11" activePane="bottomLeft" state="frozen"/>
      <selection activeCell="M5" sqref="M5:M30"/>
      <selection pane="bottomLeft" activeCell="I30" sqref="I30"/>
    </sheetView>
  </sheetViews>
  <sheetFormatPr defaultRowHeight="15" x14ac:dyDescent="0.25"/>
  <cols>
    <col min="1" max="1" width="13.42578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Inventory!C17</f>
        <v>TIE DYE T TOP HAT</v>
      </c>
      <c r="F1" s="626"/>
      <c r="G1" s="626"/>
      <c r="H1" s="626"/>
      <c r="I1" s="626"/>
      <c r="J1" s="626"/>
      <c r="K1" s="623"/>
      <c r="L1" s="49" t="s">
        <v>24</v>
      </c>
      <c r="M1" s="95">
        <f>Inventory!H17</f>
        <v>12.15</v>
      </c>
      <c r="N1" s="49" t="s">
        <v>4</v>
      </c>
      <c r="O1" s="622" t="str">
        <f>Inventory!D17</f>
        <v>GMSUK</v>
      </c>
      <c r="P1" s="626"/>
      <c r="Q1" s="623"/>
      <c r="R1" s="49" t="s">
        <v>25</v>
      </c>
      <c r="S1" s="622" t="str">
        <f>Inventory!B17</f>
        <v>GHOSRX103510OT</v>
      </c>
      <c r="T1" s="626"/>
      <c r="U1" s="49" t="s">
        <v>66</v>
      </c>
      <c r="V1" s="627">
        <f>M64</f>
        <v>1.6796296296296302E-2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ht="15.75" thickBot="1" x14ac:dyDescent="0.3">
      <c r="A4" s="21">
        <f>IF('Tour Dates'!A4="","",'Tour Dates'!A4)</f>
        <v>45847</v>
      </c>
      <c r="B4" s="22" t="str">
        <f>IF('Tour Dates'!B4="","",'Tour Dates'!B4)</f>
        <v>Baltimore</v>
      </c>
      <c r="C4" s="10">
        <v>186</v>
      </c>
      <c r="D4" s="6"/>
      <c r="E4" s="6"/>
      <c r="F4" s="6"/>
      <c r="G4" s="6">
        <f>SUM(C4:F4)</f>
        <v>186</v>
      </c>
      <c r="H4" s="13">
        <v>2407</v>
      </c>
      <c r="I4" s="6"/>
      <c r="J4" s="84"/>
      <c r="K4" s="84"/>
      <c r="L4" s="90">
        <f>H4-G4-I4-J4</f>
        <v>2221</v>
      </c>
      <c r="M4" s="530">
        <v>0.04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>
        <v>180</v>
      </c>
      <c r="D5" s="8"/>
      <c r="E5" s="8"/>
      <c r="F5" s="8"/>
      <c r="G5" s="6">
        <f t="shared" ref="G5:G63" si="0">SUM(C5:F5)</f>
        <v>180</v>
      </c>
      <c r="H5" s="14"/>
      <c r="I5" s="8"/>
      <c r="J5" s="85"/>
      <c r="K5" s="85"/>
      <c r="L5" s="90">
        <f>L4+H5-G5-I5-J5</f>
        <v>2041</v>
      </c>
      <c r="M5" s="530">
        <v>0.03</v>
      </c>
      <c r="O5" s="608"/>
      <c r="P5" s="609"/>
      <c r="Q5" s="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155</v>
      </c>
      <c r="D6" s="8"/>
      <c r="E6" s="8"/>
      <c r="F6" s="8"/>
      <c r="G6" s="6">
        <f t="shared" si="0"/>
        <v>155</v>
      </c>
      <c r="H6" s="14"/>
      <c r="I6" s="8"/>
      <c r="J6" s="85"/>
      <c r="K6" s="85"/>
      <c r="L6" s="90">
        <f t="shared" ref="L6:L63" si="2">L5+H6-G6-I6-J6</f>
        <v>1886</v>
      </c>
      <c r="M6" s="530">
        <v>0.02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>
        <v>50</v>
      </c>
      <c r="D7" s="8"/>
      <c r="E7" s="8"/>
      <c r="F7" s="8"/>
      <c r="G7" s="6">
        <f t="shared" si="0"/>
        <v>50</v>
      </c>
      <c r="H7" s="14"/>
      <c r="I7" s="8"/>
      <c r="J7" s="85"/>
      <c r="K7" s="85"/>
      <c r="L7" s="90">
        <f t="shared" si="2"/>
        <v>1836</v>
      </c>
      <c r="M7" s="530">
        <v>0.02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>
        <v>253</v>
      </c>
      <c r="D8" s="8"/>
      <c r="E8" s="8"/>
      <c r="F8" s="8"/>
      <c r="G8" s="6">
        <f t="shared" si="0"/>
        <v>253</v>
      </c>
      <c r="H8" s="14"/>
      <c r="I8" s="8"/>
      <c r="J8" s="85"/>
      <c r="K8" s="85"/>
      <c r="L8" s="90">
        <f t="shared" si="2"/>
        <v>1583</v>
      </c>
      <c r="M8" s="530">
        <v>0.04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>
        <v>179</v>
      </c>
      <c r="D9" s="8"/>
      <c r="E9" s="8"/>
      <c r="F9" s="8"/>
      <c r="G9" s="6">
        <f t="shared" si="0"/>
        <v>179</v>
      </c>
      <c r="H9" s="14"/>
      <c r="I9" s="8"/>
      <c r="J9" s="85"/>
      <c r="K9" s="85"/>
      <c r="L9" s="90">
        <f>L8+H9-G9-I9-J9</f>
        <v>1404</v>
      </c>
      <c r="M9" s="530">
        <v>0.04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>
        <v>145</v>
      </c>
      <c r="D10" s="8"/>
      <c r="E10" s="8"/>
      <c r="F10" s="8"/>
      <c r="G10" s="6">
        <f t="shared" si="0"/>
        <v>145</v>
      </c>
      <c r="H10" s="14"/>
      <c r="I10" s="8"/>
      <c r="J10" s="85"/>
      <c r="K10" s="85"/>
      <c r="L10" s="90">
        <f t="shared" si="2"/>
        <v>1259</v>
      </c>
      <c r="M10" s="530">
        <v>0.03</v>
      </c>
      <c r="O10" s="21">
        <v>45832</v>
      </c>
      <c r="P10" s="3">
        <v>82642</v>
      </c>
      <c r="Q10" s="6">
        <v>2407</v>
      </c>
      <c r="R10" s="6">
        <v>2407</v>
      </c>
      <c r="S10" s="33" t="s">
        <v>425</v>
      </c>
      <c r="U10" s="32"/>
      <c r="V10" s="3"/>
      <c r="W10" s="74"/>
      <c r="X10" s="234">
        <v>30</v>
      </c>
      <c r="Y10" s="231">
        <v>772</v>
      </c>
      <c r="Z10" s="231">
        <v>807</v>
      </c>
      <c r="AA10" s="231">
        <v>569</v>
      </c>
      <c r="AB10" s="231">
        <v>229</v>
      </c>
      <c r="AC10" s="231">
        <v>0</v>
      </c>
      <c r="AD10" s="231">
        <v>0</v>
      </c>
      <c r="AE10" s="33">
        <f>SUM(X10:AD10)</f>
        <v>2407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142</v>
      </c>
      <c r="D11" s="8"/>
      <c r="E11" s="8"/>
      <c r="F11" s="8"/>
      <c r="G11" s="6">
        <f t="shared" si="0"/>
        <v>142</v>
      </c>
      <c r="H11" s="14"/>
      <c r="I11" s="8"/>
      <c r="J11" s="85"/>
      <c r="K11" s="85"/>
      <c r="L11" s="90">
        <f t="shared" si="2"/>
        <v>1117</v>
      </c>
      <c r="M11" s="530">
        <v>0.02</v>
      </c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98</v>
      </c>
      <c r="D12" s="8"/>
      <c r="E12" s="8"/>
      <c r="F12" s="8"/>
      <c r="G12" s="6">
        <f t="shared" si="0"/>
        <v>98</v>
      </c>
      <c r="H12" s="14"/>
      <c r="I12" s="8"/>
      <c r="J12" s="85"/>
      <c r="K12" s="85"/>
      <c r="L12" s="90">
        <f t="shared" si="2"/>
        <v>1019</v>
      </c>
      <c r="M12" s="530">
        <v>0.02</v>
      </c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156</v>
      </c>
      <c r="D13" s="8"/>
      <c r="E13" s="8"/>
      <c r="F13" s="8"/>
      <c r="G13" s="6">
        <f t="shared" si="0"/>
        <v>156</v>
      </c>
      <c r="H13" s="14"/>
      <c r="I13" s="8"/>
      <c r="J13" s="85"/>
      <c r="K13" s="85"/>
      <c r="L13" s="90">
        <f t="shared" si="2"/>
        <v>863</v>
      </c>
      <c r="M13" s="530">
        <v>0.02</v>
      </c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147</v>
      </c>
      <c r="D14" s="8"/>
      <c r="E14" s="8"/>
      <c r="F14" s="8"/>
      <c r="G14" s="6">
        <f t="shared" si="0"/>
        <v>147</v>
      </c>
      <c r="H14" s="14"/>
      <c r="I14" s="8"/>
      <c r="J14" s="85"/>
      <c r="K14" s="85"/>
      <c r="L14" s="90">
        <f t="shared" si="2"/>
        <v>716</v>
      </c>
      <c r="M14" s="530">
        <v>0.03</v>
      </c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113</v>
      </c>
      <c r="D15" s="8"/>
      <c r="E15" s="8"/>
      <c r="F15" s="8"/>
      <c r="G15" s="6">
        <f t="shared" si="0"/>
        <v>113</v>
      </c>
      <c r="H15" s="14"/>
      <c r="I15" s="8"/>
      <c r="J15" s="85"/>
      <c r="K15" s="85"/>
      <c r="L15" s="90">
        <f t="shared" si="2"/>
        <v>603</v>
      </c>
      <c r="M15" s="530">
        <v>0.02</v>
      </c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66</v>
      </c>
      <c r="D16" s="8"/>
      <c r="E16" s="8"/>
      <c r="F16" s="8"/>
      <c r="G16" s="6">
        <f t="shared" si="0"/>
        <v>66</v>
      </c>
      <c r="H16" s="14"/>
      <c r="I16" s="8"/>
      <c r="J16" s="85"/>
      <c r="K16" s="85"/>
      <c r="L16" s="90">
        <f t="shared" si="2"/>
        <v>537</v>
      </c>
      <c r="M16" s="530">
        <v>0.01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24</v>
      </c>
      <c r="D17" s="8"/>
      <c r="E17" s="8"/>
      <c r="F17" s="8"/>
      <c r="G17" s="6">
        <f t="shared" si="0"/>
        <v>24</v>
      </c>
      <c r="H17" s="14"/>
      <c r="I17" s="8"/>
      <c r="J17" s="85"/>
      <c r="K17" s="85"/>
      <c r="L17" s="90">
        <f t="shared" si="2"/>
        <v>513</v>
      </c>
      <c r="M17" s="530">
        <v>0.01</v>
      </c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54</v>
      </c>
      <c r="D18" s="8"/>
      <c r="E18" s="8"/>
      <c r="F18" s="8"/>
      <c r="G18" s="6">
        <f t="shared" si="0"/>
        <v>54</v>
      </c>
      <c r="H18" s="14"/>
      <c r="I18" s="8"/>
      <c r="J18" s="85"/>
      <c r="K18" s="85"/>
      <c r="L18" s="90">
        <f t="shared" si="2"/>
        <v>459</v>
      </c>
      <c r="M18" s="530">
        <v>0.01</v>
      </c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91</v>
      </c>
      <c r="D19" s="8"/>
      <c r="E19" s="8"/>
      <c r="F19" s="8"/>
      <c r="G19" s="6">
        <f t="shared" si="0"/>
        <v>91</v>
      </c>
      <c r="H19" s="14"/>
      <c r="I19" s="8"/>
      <c r="J19" s="85"/>
      <c r="K19" s="85"/>
      <c r="L19" s="90">
        <f t="shared" si="2"/>
        <v>368</v>
      </c>
      <c r="M19" s="530">
        <v>0.03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65</v>
      </c>
      <c r="D20" s="8"/>
      <c r="E20" s="8"/>
      <c r="F20" s="8"/>
      <c r="G20" s="6">
        <f t="shared" si="0"/>
        <v>65</v>
      </c>
      <c r="H20" s="14"/>
      <c r="I20" s="8"/>
      <c r="J20" s="85"/>
      <c r="K20" s="85"/>
      <c r="L20" s="90">
        <f t="shared" si="2"/>
        <v>303</v>
      </c>
      <c r="M20" s="530">
        <v>0.01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84</v>
      </c>
      <c r="D21" s="8"/>
      <c r="E21" s="8"/>
      <c r="F21" s="8"/>
      <c r="G21" s="6">
        <f t="shared" si="0"/>
        <v>84</v>
      </c>
      <c r="H21" s="14"/>
      <c r="I21" s="8"/>
      <c r="J21" s="85"/>
      <c r="K21" s="85"/>
      <c r="L21" s="90">
        <f t="shared" si="2"/>
        <v>219</v>
      </c>
      <c r="M21" s="530">
        <v>0.01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9</v>
      </c>
      <c r="D22" s="8"/>
      <c r="E22" s="8"/>
      <c r="F22" s="8"/>
      <c r="G22" s="6">
        <f t="shared" si="0"/>
        <v>9</v>
      </c>
      <c r="H22" s="14"/>
      <c r="I22" s="8"/>
      <c r="J22" s="85"/>
      <c r="K22" s="85"/>
      <c r="L22" s="90">
        <f t="shared" si="2"/>
        <v>210</v>
      </c>
      <c r="M22" s="530">
        <v>2.5000000000000001E-3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26</v>
      </c>
      <c r="D23" s="8"/>
      <c r="E23" s="8"/>
      <c r="F23" s="8"/>
      <c r="G23" s="6">
        <f t="shared" si="0"/>
        <v>26</v>
      </c>
      <c r="H23" s="14"/>
      <c r="I23" s="8"/>
      <c r="J23" s="85"/>
      <c r="K23" s="85"/>
      <c r="L23" s="90">
        <f t="shared" si="2"/>
        <v>184</v>
      </c>
      <c r="M23" s="530">
        <v>0.01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47</v>
      </c>
      <c r="D24" s="8"/>
      <c r="E24" s="8"/>
      <c r="F24" s="8"/>
      <c r="G24" s="6">
        <f t="shared" si="0"/>
        <v>47</v>
      </c>
      <c r="H24" s="14"/>
      <c r="I24" s="8"/>
      <c r="J24" s="85"/>
      <c r="K24" s="85"/>
      <c r="L24" s="90">
        <f t="shared" si="2"/>
        <v>137</v>
      </c>
      <c r="M24" s="530">
        <v>0.01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45</v>
      </c>
      <c r="D25" s="8"/>
      <c r="E25" s="8"/>
      <c r="F25" s="8"/>
      <c r="G25" s="6">
        <f t="shared" si="0"/>
        <v>45</v>
      </c>
      <c r="H25" s="14"/>
      <c r="I25" s="8"/>
      <c r="J25" s="85"/>
      <c r="K25" s="85"/>
      <c r="L25" s="90">
        <f t="shared" si="2"/>
        <v>92</v>
      </c>
      <c r="M25" s="530">
        <v>0.01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29</v>
      </c>
      <c r="D26" s="8"/>
      <c r="E26" s="8"/>
      <c r="F26" s="8"/>
      <c r="G26" s="6">
        <f t="shared" si="0"/>
        <v>29</v>
      </c>
      <c r="H26" s="14"/>
      <c r="I26" s="8"/>
      <c r="J26" s="85"/>
      <c r="K26" s="85"/>
      <c r="L26" s="90">
        <f t="shared" si="2"/>
        <v>63</v>
      </c>
      <c r="M26" s="530">
        <v>0.01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3</v>
      </c>
      <c r="D27" s="8"/>
      <c r="E27" s="8"/>
      <c r="F27" s="8"/>
      <c r="G27" s="6">
        <f t="shared" si="0"/>
        <v>3</v>
      </c>
      <c r="H27" s="14"/>
      <c r="I27" s="8"/>
      <c r="J27" s="85"/>
      <c r="K27" s="85"/>
      <c r="L27" s="90">
        <f t="shared" si="2"/>
        <v>60</v>
      </c>
      <c r="M27" s="530">
        <v>1E-3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0</v>
      </c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60</v>
      </c>
      <c r="M28" s="530">
        <v>0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0</v>
      </c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60</v>
      </c>
      <c r="M29" s="530">
        <v>0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9</v>
      </c>
      <c r="D30" s="8">
        <v>1</v>
      </c>
      <c r="E30" s="8"/>
      <c r="F30" s="8"/>
      <c r="G30" s="6">
        <f t="shared" si="0"/>
        <v>10</v>
      </c>
      <c r="H30" s="14"/>
      <c r="I30" s="8">
        <v>31</v>
      </c>
      <c r="J30" s="85">
        <v>19</v>
      </c>
      <c r="K30" s="85" t="s">
        <v>538</v>
      </c>
      <c r="L30" s="90">
        <f t="shared" si="2"/>
        <v>0</v>
      </c>
      <c r="M30" s="530">
        <v>0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7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7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7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7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7"/>
      <c r="O35" s="606" t="s">
        <v>29</v>
      </c>
      <c r="P35" s="607"/>
      <c r="Q35" s="99">
        <f>SUM(Q10:Q34)</f>
        <v>2407</v>
      </c>
      <c r="R35" s="27">
        <f>SUM(R10:R34)</f>
        <v>2407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7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7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7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7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7"/>
      <c r="O40" s="32">
        <v>19</v>
      </c>
      <c r="P40" s="6" t="s">
        <v>604</v>
      </c>
      <c r="Q40" s="3"/>
      <c r="R40" s="6"/>
      <c r="S40" s="105">
        <f>O40-Q40</f>
        <v>19</v>
      </c>
      <c r="U40" s="45" t="s">
        <v>41</v>
      </c>
      <c r="V40" s="605">
        <f>R35</f>
        <v>2407</v>
      </c>
      <c r="W40" s="604"/>
      <c r="X40" s="234">
        <v>16</v>
      </c>
      <c r="Y40" s="231">
        <v>1</v>
      </c>
      <c r="Z40" s="231">
        <v>1</v>
      </c>
      <c r="AA40" s="231">
        <v>1</v>
      </c>
      <c r="AB40" s="231">
        <v>0</v>
      </c>
      <c r="AC40" s="231">
        <v>0</v>
      </c>
      <c r="AD40" s="231">
        <v>0</v>
      </c>
      <c r="AE40" s="33">
        <f>SUM(X40:AD40)</f>
        <v>19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7"/>
      <c r="O41" s="29"/>
      <c r="P41" s="8"/>
      <c r="Q41" s="2"/>
      <c r="R41" s="8"/>
      <c r="S41" s="34">
        <f>S40+O41-Q41</f>
        <v>19</v>
      </c>
      <c r="U41" s="45" t="s">
        <v>42</v>
      </c>
      <c r="V41" s="605">
        <f>C64</f>
        <v>2356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7"/>
      <c r="O42" s="29"/>
      <c r="P42" s="8"/>
      <c r="Q42" s="2"/>
      <c r="R42" s="8"/>
      <c r="S42" s="34">
        <f t="shared" ref="S42:S62" si="5">S41+O42-Q42</f>
        <v>19</v>
      </c>
      <c r="U42" s="45" t="s">
        <v>13</v>
      </c>
      <c r="V42" s="605">
        <f>D64</f>
        <v>1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7"/>
      <c r="O43" s="29"/>
      <c r="P43" s="8"/>
      <c r="Q43" s="2"/>
      <c r="R43" s="8"/>
      <c r="S43" s="34">
        <f t="shared" si="5"/>
        <v>19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7"/>
      <c r="O44" s="29"/>
      <c r="P44" s="8"/>
      <c r="Q44" s="2"/>
      <c r="R44" s="8"/>
      <c r="S44" s="34">
        <f t="shared" si="5"/>
        <v>19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7"/>
      <c r="O45" s="29"/>
      <c r="P45" s="8"/>
      <c r="Q45" s="2"/>
      <c r="R45" s="8"/>
      <c r="S45" s="34">
        <f t="shared" si="5"/>
        <v>19</v>
      </c>
      <c r="U45" s="47" t="s">
        <v>44</v>
      </c>
      <c r="V45" s="605">
        <f>G64</f>
        <v>2357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7"/>
      <c r="O46" s="29"/>
      <c r="P46" s="8"/>
      <c r="Q46" s="2"/>
      <c r="R46" s="8"/>
      <c r="S46" s="34">
        <f t="shared" si="5"/>
        <v>19</v>
      </c>
      <c r="U46" s="47" t="s">
        <v>17</v>
      </c>
      <c r="V46" s="605">
        <f>I64</f>
        <v>31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7"/>
      <c r="O47" s="29"/>
      <c r="P47" s="8"/>
      <c r="Q47" s="2"/>
      <c r="R47" s="8"/>
      <c r="S47" s="34">
        <f t="shared" si="5"/>
        <v>19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7"/>
      <c r="O48" s="29"/>
      <c r="P48" s="8"/>
      <c r="Q48" s="2"/>
      <c r="R48" s="8"/>
      <c r="S48" s="34">
        <f t="shared" si="5"/>
        <v>19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7"/>
      <c r="O49" s="29"/>
      <c r="P49" s="8"/>
      <c r="Q49" s="2"/>
      <c r="R49" s="8"/>
      <c r="S49" s="34">
        <f t="shared" si="5"/>
        <v>19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7"/>
      <c r="O50" s="29"/>
      <c r="P50" s="8"/>
      <c r="Q50" s="2"/>
      <c r="R50" s="8"/>
      <c r="S50" s="34">
        <f t="shared" si="5"/>
        <v>19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7"/>
      <c r="O51" s="29"/>
      <c r="P51" s="8"/>
      <c r="Q51" s="2"/>
      <c r="R51" s="8"/>
      <c r="S51" s="34">
        <f t="shared" si="5"/>
        <v>19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7"/>
      <c r="O52" s="29"/>
      <c r="P52" s="8"/>
      <c r="Q52" s="2"/>
      <c r="R52" s="8"/>
      <c r="S52" s="34">
        <f t="shared" si="5"/>
        <v>19</v>
      </c>
      <c r="U52" s="45" t="s">
        <v>49</v>
      </c>
      <c r="V52" s="603">
        <f>S64</f>
        <v>19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7"/>
      <c r="O53" s="29"/>
      <c r="P53" s="8"/>
      <c r="Q53" s="2"/>
      <c r="R53" s="8"/>
      <c r="S53" s="34">
        <f t="shared" si="5"/>
        <v>19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7"/>
      <c r="O54" s="29"/>
      <c r="P54" s="8"/>
      <c r="Q54" s="2"/>
      <c r="R54" s="8"/>
      <c r="S54" s="34">
        <f t="shared" si="5"/>
        <v>19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7"/>
      <c r="O55" s="29"/>
      <c r="P55" s="8"/>
      <c r="Q55" s="2"/>
      <c r="R55" s="8"/>
      <c r="S55" s="34">
        <f t="shared" si="5"/>
        <v>19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7"/>
      <c r="O56" s="29"/>
      <c r="P56" s="8"/>
      <c r="Q56" s="2"/>
      <c r="R56" s="8"/>
      <c r="S56" s="34">
        <f t="shared" si="5"/>
        <v>19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7"/>
      <c r="O57" s="29"/>
      <c r="P57" s="8"/>
      <c r="Q57" s="2"/>
      <c r="R57" s="8"/>
      <c r="S57" s="34">
        <f t="shared" si="5"/>
        <v>19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7"/>
      <c r="O58" s="29"/>
      <c r="P58" s="8"/>
      <c r="Q58" s="2"/>
      <c r="R58" s="8"/>
      <c r="S58" s="34">
        <f t="shared" si="5"/>
        <v>19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7"/>
      <c r="O59" s="29"/>
      <c r="P59" s="8"/>
      <c r="Q59" s="2"/>
      <c r="R59" s="8"/>
      <c r="S59" s="34">
        <f t="shared" si="5"/>
        <v>19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7"/>
      <c r="O60" s="29"/>
      <c r="P60" s="8"/>
      <c r="Q60" s="2"/>
      <c r="R60" s="8"/>
      <c r="S60" s="34">
        <f t="shared" si="5"/>
        <v>19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7"/>
      <c r="O61" s="29"/>
      <c r="P61" s="8"/>
      <c r="Q61" s="2"/>
      <c r="R61" s="8"/>
      <c r="S61" s="34">
        <f t="shared" si="5"/>
        <v>19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7"/>
      <c r="O62" s="29"/>
      <c r="P62" s="8"/>
      <c r="Q62" s="2"/>
      <c r="R62" s="8"/>
      <c r="S62" s="34">
        <f t="shared" si="5"/>
        <v>19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8"/>
      <c r="O63" s="100"/>
      <c r="P63" s="5"/>
      <c r="Q63" s="96"/>
      <c r="R63" s="5"/>
      <c r="S63" s="101">
        <f>S62+O63-Q63</f>
        <v>19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2356</v>
      </c>
      <c r="D64" s="27">
        <f t="shared" ref="D64:I64" si="9">SUM(D4:D63)</f>
        <v>1</v>
      </c>
      <c r="E64" s="27">
        <f t="shared" si="9"/>
        <v>0</v>
      </c>
      <c r="F64" s="27">
        <f t="shared" si="9"/>
        <v>0</v>
      </c>
      <c r="G64" s="27">
        <f t="shared" si="9"/>
        <v>2357</v>
      </c>
      <c r="H64" s="28">
        <f t="shared" si="9"/>
        <v>2407</v>
      </c>
      <c r="I64" s="27">
        <f t="shared" si="9"/>
        <v>31</v>
      </c>
      <c r="J64" s="87"/>
      <c r="K64" s="87"/>
      <c r="L64" s="91">
        <f>L63</f>
        <v>0</v>
      </c>
      <c r="M64" s="529">
        <f>IFERROR(AVERAGE(M4:M63),0)</f>
        <v>1.6796296296296302E-2</v>
      </c>
      <c r="O64" s="102">
        <f>SUM(O40:O63)</f>
        <v>19</v>
      </c>
      <c r="P64" s="27"/>
      <c r="Q64" s="27">
        <f>SUM(Q40:Q63)</f>
        <v>0</v>
      </c>
      <c r="R64" s="27"/>
      <c r="S64" s="103">
        <f>S63</f>
        <v>19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3CEB7A6B-2D17-45AA-971C-D219791EF916}"/>
    <hyperlink ref="D1" location="Inventory!A1" display="Item" xr:uid="{E3A35FDA-FB0D-4F8B-9A09-13078CD95ED0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3">
    <pageSetUpPr fitToPage="1"/>
  </sheetPr>
  <dimension ref="A1:AE64"/>
  <sheetViews>
    <sheetView showGridLines="0" topLeftCell="B1" workbookViewId="0">
      <pane ySplit="1" topLeftCell="A2" activePane="bottomLeft" state="frozen"/>
      <selection activeCell="M5" sqref="M5:M30"/>
      <selection pane="bottomLeft" activeCell="I30" sqref="I30"/>
    </sheetView>
  </sheetViews>
  <sheetFormatPr defaultRowHeight="15" x14ac:dyDescent="0.25"/>
  <cols>
    <col min="1" max="1" width="13.42578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23.285156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Inventory!C18</f>
        <v>CRYSTAL WASHED T AT THE GATES</v>
      </c>
      <c r="F1" s="626"/>
      <c r="G1" s="626"/>
      <c r="H1" s="626"/>
      <c r="I1" s="626"/>
      <c r="J1" s="626"/>
      <c r="K1" s="623"/>
      <c r="L1" s="49" t="s">
        <v>24</v>
      </c>
      <c r="M1" s="95">
        <f>Inventory!H18</f>
        <v>8.7100000000000009</v>
      </c>
      <c r="N1" s="49" t="s">
        <v>4</v>
      </c>
      <c r="O1" s="622" t="str">
        <f>Inventory!D18</f>
        <v>CULTURE DAYTONA</v>
      </c>
      <c r="P1" s="626"/>
      <c r="Q1" s="623"/>
      <c r="R1" s="49" t="s">
        <v>25</v>
      </c>
      <c r="S1" s="622" t="str">
        <f>Inventory!B18</f>
        <v>GHOSRX103437OT</v>
      </c>
      <c r="T1" s="626"/>
      <c r="U1" s="49" t="s">
        <v>66</v>
      </c>
      <c r="V1" s="627">
        <f>M64</f>
        <v>4.7407407407407426E-2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>
        <v>218</v>
      </c>
      <c r="D4" s="6"/>
      <c r="E4" s="6"/>
      <c r="F4" s="6"/>
      <c r="G4" s="6">
        <f>SUM(C4:F4)</f>
        <v>218</v>
      </c>
      <c r="H4" s="13">
        <v>1294</v>
      </c>
      <c r="I4" s="6"/>
      <c r="J4" s="84"/>
      <c r="K4" s="84"/>
      <c r="L4" s="90">
        <f>H4-G4-I4-J4</f>
        <v>1076</v>
      </c>
      <c r="M4" s="451">
        <v>0.04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>
        <v>322</v>
      </c>
      <c r="D5" s="8"/>
      <c r="E5" s="8"/>
      <c r="F5" s="8"/>
      <c r="G5" s="6">
        <f t="shared" ref="G5:G63" si="0">SUM(C5:F5)</f>
        <v>322</v>
      </c>
      <c r="H5" s="14"/>
      <c r="I5" s="8"/>
      <c r="J5" s="85"/>
      <c r="K5" s="85"/>
      <c r="L5" s="90">
        <f>L4+H5-G5-I5-J5</f>
        <v>754</v>
      </c>
      <c r="M5" s="451">
        <v>0.06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188</v>
      </c>
      <c r="D6" s="8"/>
      <c r="E6" s="8"/>
      <c r="F6" s="8"/>
      <c r="G6" s="6">
        <f t="shared" si="0"/>
        <v>188</v>
      </c>
      <c r="H6" s="14"/>
      <c r="I6" s="8"/>
      <c r="J6" s="85"/>
      <c r="K6" s="85"/>
      <c r="L6" s="90">
        <f t="shared" ref="L6:L63" si="2">L5+H6-G6-I6-J6</f>
        <v>566</v>
      </c>
      <c r="M6" s="451">
        <v>0.03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>
        <v>84</v>
      </c>
      <c r="D7" s="8"/>
      <c r="E7" s="8"/>
      <c r="F7" s="8"/>
      <c r="G7" s="6">
        <f t="shared" si="0"/>
        <v>84</v>
      </c>
      <c r="H7" s="14"/>
      <c r="I7" s="8"/>
      <c r="J7" s="85"/>
      <c r="K7" s="85"/>
      <c r="L7" s="90">
        <f t="shared" si="2"/>
        <v>482</v>
      </c>
      <c r="M7" s="451">
        <v>0.04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>
        <v>303</v>
      </c>
      <c r="D8" s="8"/>
      <c r="E8" s="8"/>
      <c r="F8" s="8"/>
      <c r="G8" s="6">
        <f t="shared" si="0"/>
        <v>303</v>
      </c>
      <c r="H8" s="14">
        <v>1793</v>
      </c>
      <c r="I8" s="8"/>
      <c r="J8" s="85"/>
      <c r="K8" s="85"/>
      <c r="L8" s="90">
        <f t="shared" si="2"/>
        <v>1972</v>
      </c>
      <c r="M8" s="451">
        <v>0.05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>
        <v>220</v>
      </c>
      <c r="D9" s="8"/>
      <c r="E9" s="8"/>
      <c r="F9" s="8"/>
      <c r="G9" s="6">
        <f t="shared" si="0"/>
        <v>220</v>
      </c>
      <c r="H9" s="14"/>
      <c r="I9" s="8"/>
      <c r="J9" s="85"/>
      <c r="K9" s="85"/>
      <c r="L9" s="90">
        <f t="shared" si="2"/>
        <v>1752</v>
      </c>
      <c r="M9" s="451">
        <v>0.05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532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>
        <v>237</v>
      </c>
      <c r="D10" s="8"/>
      <c r="E10" s="8"/>
      <c r="F10" s="8"/>
      <c r="G10" s="6">
        <f t="shared" si="0"/>
        <v>237</v>
      </c>
      <c r="H10" s="14"/>
      <c r="I10" s="8"/>
      <c r="J10" s="85"/>
      <c r="K10" s="85"/>
      <c r="L10" s="90">
        <f t="shared" si="2"/>
        <v>1515</v>
      </c>
      <c r="M10" s="451">
        <v>0.05</v>
      </c>
      <c r="O10" s="21">
        <v>45832</v>
      </c>
      <c r="P10" s="3">
        <v>82634</v>
      </c>
      <c r="Q10" s="6">
        <v>1294</v>
      </c>
      <c r="R10" s="6"/>
      <c r="S10" s="33" t="s">
        <v>136</v>
      </c>
      <c r="T10" s="199">
        <v>18</v>
      </c>
      <c r="U10" s="2" t="s">
        <v>493</v>
      </c>
      <c r="V10" s="3"/>
      <c r="W10" s="74"/>
      <c r="X10" s="234">
        <v>144</v>
      </c>
      <c r="Y10" s="231">
        <v>288</v>
      </c>
      <c r="Z10" s="231">
        <v>360</v>
      </c>
      <c r="AA10" s="231">
        <v>288</v>
      </c>
      <c r="AB10" s="231">
        <v>144</v>
      </c>
      <c r="AC10" s="231">
        <v>72</v>
      </c>
      <c r="AD10" s="231">
        <v>0</v>
      </c>
      <c r="AE10" s="33">
        <f>SUM(X10:AD10)</f>
        <v>1296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217</v>
      </c>
      <c r="D11" s="8"/>
      <c r="E11" s="8">
        <v>2</v>
      </c>
      <c r="F11" s="8"/>
      <c r="G11" s="6">
        <f t="shared" si="0"/>
        <v>219</v>
      </c>
      <c r="H11" s="14"/>
      <c r="I11" s="8"/>
      <c r="J11" s="85"/>
      <c r="K11" s="85"/>
      <c r="L11" s="90">
        <f t="shared" si="2"/>
        <v>1296</v>
      </c>
      <c r="M11" s="451">
        <v>0.03</v>
      </c>
      <c r="O11" s="20"/>
      <c r="P11" s="2"/>
      <c r="Q11" s="8"/>
      <c r="R11" s="8">
        <v>1294</v>
      </c>
      <c r="S11" s="30" t="s">
        <v>425</v>
      </c>
      <c r="U11" s="29"/>
      <c r="V11" s="2"/>
      <c r="W11" s="75"/>
      <c r="X11" s="234">
        <v>144</v>
      </c>
      <c r="Y11" s="231">
        <v>287</v>
      </c>
      <c r="Z11" s="231">
        <v>359</v>
      </c>
      <c r="AA11" s="231">
        <v>288</v>
      </c>
      <c r="AB11" s="231">
        <v>144</v>
      </c>
      <c r="AC11" s="231">
        <v>72</v>
      </c>
      <c r="AD11" s="231">
        <v>0</v>
      </c>
      <c r="AE11" s="33">
        <f t="shared" ref="AE11:AE34" si="3">SUM(X11:AD11)</f>
        <v>1294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242</v>
      </c>
      <c r="D12" s="8"/>
      <c r="E12" s="8"/>
      <c r="F12" s="8"/>
      <c r="G12" s="6">
        <f t="shared" si="0"/>
        <v>242</v>
      </c>
      <c r="H12" s="14"/>
      <c r="I12" s="8"/>
      <c r="J12" s="85"/>
      <c r="K12" s="85"/>
      <c r="L12" s="90">
        <f t="shared" si="2"/>
        <v>1054</v>
      </c>
      <c r="M12" s="451">
        <v>0.04</v>
      </c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203</v>
      </c>
      <c r="D13" s="8"/>
      <c r="E13" s="8"/>
      <c r="F13" s="8"/>
      <c r="G13" s="6">
        <f t="shared" si="0"/>
        <v>203</v>
      </c>
      <c r="H13" s="14"/>
      <c r="I13" s="8"/>
      <c r="J13" s="85"/>
      <c r="K13" s="85"/>
      <c r="L13" s="90">
        <f t="shared" si="2"/>
        <v>851</v>
      </c>
      <c r="M13" s="451">
        <v>0.03</v>
      </c>
      <c r="O13" s="20">
        <v>45848</v>
      </c>
      <c r="P13" s="2">
        <v>83042</v>
      </c>
      <c r="Q13" s="8">
        <v>1793</v>
      </c>
      <c r="R13" s="8"/>
      <c r="S13" s="30" t="s">
        <v>136</v>
      </c>
      <c r="U13" s="29"/>
      <c r="V13" s="2"/>
      <c r="W13" s="75"/>
      <c r="X13" s="235">
        <v>180</v>
      </c>
      <c r="Y13" s="227">
        <v>324</v>
      </c>
      <c r="Z13" s="227">
        <v>504</v>
      </c>
      <c r="AA13" s="227">
        <v>432</v>
      </c>
      <c r="AB13" s="227">
        <v>216</v>
      </c>
      <c r="AC13" s="227">
        <v>144</v>
      </c>
      <c r="AD13" s="227">
        <v>0</v>
      </c>
      <c r="AE13" s="33">
        <f t="shared" si="3"/>
        <v>1800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214</v>
      </c>
      <c r="D14" s="8"/>
      <c r="E14" s="8"/>
      <c r="F14" s="8"/>
      <c r="G14" s="6">
        <f t="shared" si="0"/>
        <v>214</v>
      </c>
      <c r="H14" s="14"/>
      <c r="I14" s="8"/>
      <c r="J14" s="85"/>
      <c r="K14" s="85"/>
      <c r="L14" s="90">
        <f t="shared" si="2"/>
        <v>637</v>
      </c>
      <c r="M14" s="451">
        <v>0.05</v>
      </c>
      <c r="O14" s="20"/>
      <c r="P14" s="2"/>
      <c r="Q14" s="8"/>
      <c r="R14" s="8">
        <v>1793</v>
      </c>
      <c r="S14" s="30" t="s">
        <v>525</v>
      </c>
      <c r="T14" s="199">
        <v>25</v>
      </c>
      <c r="U14" s="29" t="s">
        <v>543</v>
      </c>
      <c r="V14" s="2"/>
      <c r="W14" s="75"/>
      <c r="X14" s="235">
        <v>180</v>
      </c>
      <c r="Y14" s="227">
        <v>322</v>
      </c>
      <c r="Z14" s="227">
        <v>502</v>
      </c>
      <c r="AA14" s="227">
        <v>429</v>
      </c>
      <c r="AB14" s="227">
        <v>216</v>
      </c>
      <c r="AC14" s="227">
        <v>144</v>
      </c>
      <c r="AD14" s="227">
        <v>0</v>
      </c>
      <c r="AE14" s="33">
        <f t="shared" si="3"/>
        <v>1793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202</v>
      </c>
      <c r="D15" s="8"/>
      <c r="E15" s="8"/>
      <c r="F15" s="8"/>
      <c r="G15" s="6">
        <f t="shared" si="0"/>
        <v>202</v>
      </c>
      <c r="H15" s="14">
        <v>3580</v>
      </c>
      <c r="I15" s="8"/>
      <c r="J15" s="85"/>
      <c r="K15" s="85"/>
      <c r="L15" s="90">
        <f t="shared" si="2"/>
        <v>4015</v>
      </c>
      <c r="M15" s="451">
        <v>0.04</v>
      </c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402</v>
      </c>
      <c r="D16" s="8">
        <v>1</v>
      </c>
      <c r="E16" s="8"/>
      <c r="F16" s="8"/>
      <c r="G16" s="6">
        <f t="shared" si="0"/>
        <v>403</v>
      </c>
      <c r="H16" s="14"/>
      <c r="I16" s="8"/>
      <c r="J16" s="85"/>
      <c r="K16" s="85"/>
      <c r="L16" s="90">
        <f t="shared" si="2"/>
        <v>3612</v>
      </c>
      <c r="M16" s="451">
        <v>7.0000000000000007E-2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182</v>
      </c>
      <c r="D17" s="8">
        <v>2</v>
      </c>
      <c r="E17" s="8"/>
      <c r="F17" s="8"/>
      <c r="G17" s="6">
        <f t="shared" si="0"/>
        <v>184</v>
      </c>
      <c r="H17" s="14"/>
      <c r="I17" s="8"/>
      <c r="J17" s="85"/>
      <c r="K17" s="85"/>
      <c r="L17" s="90">
        <f t="shared" si="2"/>
        <v>3428</v>
      </c>
      <c r="M17" s="451">
        <v>0.06</v>
      </c>
      <c r="O17" s="20">
        <v>45854</v>
      </c>
      <c r="P17" s="2">
        <v>83239</v>
      </c>
      <c r="Q17" s="8">
        <v>3580</v>
      </c>
      <c r="R17" s="8"/>
      <c r="S17" s="30" t="s">
        <v>136</v>
      </c>
      <c r="U17" s="29"/>
      <c r="V17" s="2"/>
      <c r="W17" s="75"/>
      <c r="X17" s="235">
        <v>360</v>
      </c>
      <c r="Y17" s="227">
        <v>648</v>
      </c>
      <c r="Z17" s="227">
        <v>1008</v>
      </c>
      <c r="AA17" s="227">
        <v>864</v>
      </c>
      <c r="AB17" s="227">
        <v>432</v>
      </c>
      <c r="AC17" s="227">
        <v>288</v>
      </c>
      <c r="AD17" s="227">
        <v>0</v>
      </c>
      <c r="AE17" s="33">
        <f t="shared" si="3"/>
        <v>3600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263</v>
      </c>
      <c r="D18" s="8"/>
      <c r="E18" s="8"/>
      <c r="F18" s="8"/>
      <c r="G18" s="6">
        <f t="shared" si="0"/>
        <v>263</v>
      </c>
      <c r="H18" s="14"/>
      <c r="I18" s="8"/>
      <c r="J18" s="85"/>
      <c r="K18" s="85"/>
      <c r="L18" s="90">
        <f t="shared" si="2"/>
        <v>3165</v>
      </c>
      <c r="M18" s="451">
        <v>7.0000000000000007E-2</v>
      </c>
      <c r="O18" s="20"/>
      <c r="P18" s="2"/>
      <c r="Q18" s="8"/>
      <c r="R18" s="8">
        <v>3580</v>
      </c>
      <c r="S18" s="30" t="s">
        <v>560</v>
      </c>
      <c r="T18" s="199">
        <v>50</v>
      </c>
      <c r="U18" s="29" t="s">
        <v>567</v>
      </c>
      <c r="V18" s="2"/>
      <c r="W18" s="75"/>
      <c r="X18" s="235">
        <v>352</v>
      </c>
      <c r="Y18" s="227">
        <v>645</v>
      </c>
      <c r="Z18" s="227">
        <v>1007</v>
      </c>
      <c r="AA18" s="227">
        <v>861</v>
      </c>
      <c r="AB18" s="227">
        <v>429</v>
      </c>
      <c r="AC18" s="227">
        <v>286</v>
      </c>
      <c r="AD18" s="227">
        <v>0</v>
      </c>
      <c r="AE18" s="33">
        <f t="shared" si="3"/>
        <v>3580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207</v>
      </c>
      <c r="D19" s="8">
        <v>1</v>
      </c>
      <c r="E19" s="8"/>
      <c r="F19" s="8"/>
      <c r="G19" s="6">
        <f t="shared" si="0"/>
        <v>208</v>
      </c>
      <c r="H19" s="14"/>
      <c r="I19" s="8"/>
      <c r="J19" s="85"/>
      <c r="K19" s="85"/>
      <c r="L19" s="90">
        <f t="shared" si="2"/>
        <v>2957</v>
      </c>
      <c r="M19" s="451">
        <v>0.06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274</v>
      </c>
      <c r="D20" s="8"/>
      <c r="E20" s="8"/>
      <c r="F20" s="8"/>
      <c r="G20" s="6">
        <f t="shared" si="0"/>
        <v>274</v>
      </c>
      <c r="H20" s="14"/>
      <c r="I20" s="8"/>
      <c r="J20" s="85"/>
      <c r="K20" s="85"/>
      <c r="L20" s="90">
        <f t="shared" si="2"/>
        <v>2683</v>
      </c>
      <c r="M20" s="451">
        <v>0.05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337</v>
      </c>
      <c r="D21" s="8"/>
      <c r="E21" s="8"/>
      <c r="F21" s="8"/>
      <c r="G21" s="6">
        <f t="shared" si="0"/>
        <v>337</v>
      </c>
      <c r="H21" s="14"/>
      <c r="I21" s="8"/>
      <c r="J21" s="85"/>
      <c r="K21" s="85"/>
      <c r="L21" s="90">
        <f t="shared" si="2"/>
        <v>2346</v>
      </c>
      <c r="M21" s="451">
        <v>0.06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150</v>
      </c>
      <c r="D22" s="8"/>
      <c r="E22" s="8"/>
      <c r="F22" s="8"/>
      <c r="G22" s="6">
        <f t="shared" si="0"/>
        <v>150</v>
      </c>
      <c r="H22" s="14"/>
      <c r="I22" s="8"/>
      <c r="J22" s="85"/>
      <c r="K22" s="85"/>
      <c r="L22" s="90">
        <f t="shared" si="2"/>
        <v>2196</v>
      </c>
      <c r="M22" s="451">
        <v>0.05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154</v>
      </c>
      <c r="D23" s="8"/>
      <c r="E23" s="8"/>
      <c r="F23" s="8"/>
      <c r="G23" s="6">
        <f t="shared" si="0"/>
        <v>154</v>
      </c>
      <c r="H23" s="14"/>
      <c r="I23" s="8"/>
      <c r="J23" s="85"/>
      <c r="K23" s="85"/>
      <c r="L23" s="90">
        <f t="shared" si="2"/>
        <v>2042</v>
      </c>
      <c r="M23" s="451">
        <v>0.04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280</v>
      </c>
      <c r="D24" s="8"/>
      <c r="E24" s="8"/>
      <c r="F24" s="8"/>
      <c r="G24" s="6">
        <f t="shared" si="0"/>
        <v>280</v>
      </c>
      <c r="H24" s="14"/>
      <c r="I24" s="8"/>
      <c r="J24" s="85"/>
      <c r="K24" s="85"/>
      <c r="L24" s="90">
        <f t="shared" si="2"/>
        <v>1762</v>
      </c>
      <c r="M24" s="451">
        <v>0.05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175</v>
      </c>
      <c r="D25" s="8"/>
      <c r="E25" s="8">
        <v>3</v>
      </c>
      <c r="F25" s="8"/>
      <c r="G25" s="6">
        <f t="shared" si="0"/>
        <v>178</v>
      </c>
      <c r="H25" s="14"/>
      <c r="I25" s="8"/>
      <c r="J25" s="85"/>
      <c r="K25" s="85"/>
      <c r="L25" s="90">
        <f t="shared" si="2"/>
        <v>1584</v>
      </c>
      <c r="M25" s="451">
        <v>0.03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210</v>
      </c>
      <c r="D26" s="8"/>
      <c r="E26" s="8">
        <v>2</v>
      </c>
      <c r="F26" s="8"/>
      <c r="G26" s="6">
        <f t="shared" si="0"/>
        <v>212</v>
      </c>
      <c r="H26" s="14"/>
      <c r="I26" s="8"/>
      <c r="J26" s="85"/>
      <c r="K26" s="85"/>
      <c r="L26" s="90">
        <f t="shared" si="2"/>
        <v>1372</v>
      </c>
      <c r="M26" s="451">
        <v>0.04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270</v>
      </c>
      <c r="D27" s="8"/>
      <c r="E27" s="8"/>
      <c r="F27" s="8"/>
      <c r="G27" s="6">
        <f t="shared" si="0"/>
        <v>270</v>
      </c>
      <c r="H27" s="14"/>
      <c r="I27" s="8"/>
      <c r="J27" s="85"/>
      <c r="K27" s="85"/>
      <c r="L27" s="90">
        <f t="shared" si="2"/>
        <v>1102</v>
      </c>
      <c r="M27" s="451">
        <v>0.05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137</v>
      </c>
      <c r="D28" s="8"/>
      <c r="E28" s="8"/>
      <c r="F28" s="8"/>
      <c r="G28" s="6">
        <f t="shared" si="0"/>
        <v>137</v>
      </c>
      <c r="H28" s="14"/>
      <c r="I28" s="8"/>
      <c r="J28" s="85"/>
      <c r="K28" s="85"/>
      <c r="L28" s="90">
        <f t="shared" si="2"/>
        <v>965</v>
      </c>
      <c r="M28" s="451">
        <v>0.03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339</v>
      </c>
      <c r="D29" s="8"/>
      <c r="E29" s="8"/>
      <c r="F29" s="8"/>
      <c r="G29" s="6">
        <f t="shared" si="0"/>
        <v>339</v>
      </c>
      <c r="H29" s="14"/>
      <c r="I29" s="8"/>
      <c r="J29" s="85"/>
      <c r="K29" s="85"/>
      <c r="L29" s="90">
        <f t="shared" si="2"/>
        <v>626</v>
      </c>
      <c r="M29" s="451">
        <v>0.06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234</v>
      </c>
      <c r="D30" s="8">
        <v>1</v>
      </c>
      <c r="E30" s="8"/>
      <c r="F30" s="8"/>
      <c r="G30" s="6">
        <f t="shared" si="0"/>
        <v>235</v>
      </c>
      <c r="H30" s="14"/>
      <c r="I30" s="8">
        <v>58</v>
      </c>
      <c r="J30" s="85">
        <v>333</v>
      </c>
      <c r="K30" s="85" t="s">
        <v>538</v>
      </c>
      <c r="L30" s="90">
        <f t="shared" si="2"/>
        <v>0</v>
      </c>
      <c r="M30" s="451">
        <v>0.05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7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7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7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7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7"/>
      <c r="O35" s="606" t="s">
        <v>29</v>
      </c>
      <c r="P35" s="607"/>
      <c r="Q35" s="99">
        <f>SUM(Q10:Q34)</f>
        <v>6667</v>
      </c>
      <c r="R35" s="27">
        <f>SUM(R10:R34)</f>
        <v>6667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7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7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7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7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7"/>
      <c r="O40" s="32">
        <v>333</v>
      </c>
      <c r="P40" s="6" t="s">
        <v>604</v>
      </c>
      <c r="Q40" s="3"/>
      <c r="R40" s="6"/>
      <c r="S40" s="105">
        <f>O40-Q40</f>
        <v>333</v>
      </c>
      <c r="U40" s="45" t="s">
        <v>41</v>
      </c>
      <c r="V40" s="605">
        <f>R35</f>
        <v>6667</v>
      </c>
      <c r="W40" s="604"/>
      <c r="X40" s="234">
        <v>85</v>
      </c>
      <c r="Y40" s="231">
        <v>95</v>
      </c>
      <c r="Z40" s="231">
        <v>153</v>
      </c>
      <c r="AA40" s="231">
        <v>0</v>
      </c>
      <c r="AB40" s="231">
        <v>0</v>
      </c>
      <c r="AC40" s="231">
        <v>0</v>
      </c>
      <c r="AD40" s="231">
        <v>0</v>
      </c>
      <c r="AE40" s="33">
        <f>SUM(X40:AD40)</f>
        <v>333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7"/>
      <c r="O41" s="29"/>
      <c r="P41" s="8"/>
      <c r="Q41" s="2">
        <v>333</v>
      </c>
      <c r="R41" s="8" t="s">
        <v>605</v>
      </c>
      <c r="S41" s="34">
        <f>S40+O41-Q41</f>
        <v>0</v>
      </c>
      <c r="U41" s="45" t="s">
        <v>42</v>
      </c>
      <c r="V41" s="605">
        <f>C64</f>
        <v>6264</v>
      </c>
      <c r="W41" s="604"/>
      <c r="X41" s="235">
        <v>85</v>
      </c>
      <c r="Y41" s="227">
        <v>95</v>
      </c>
      <c r="Z41" s="227">
        <v>153</v>
      </c>
      <c r="AA41" s="227">
        <v>0</v>
      </c>
      <c r="AB41" s="227">
        <v>0</v>
      </c>
      <c r="AC41" s="227">
        <v>0</v>
      </c>
      <c r="AD41" s="227">
        <v>0</v>
      </c>
      <c r="AE41" s="33">
        <f t="shared" ref="AE41:AE49" si="4">SUM(X41:AD41)</f>
        <v>333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7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5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7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7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7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7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6276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7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58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7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7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7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7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333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7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7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7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7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7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7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7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7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7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7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7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7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8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6264</v>
      </c>
      <c r="D64" s="27">
        <f t="shared" ref="D64:I64" si="9">SUM(D4:D63)</f>
        <v>5</v>
      </c>
      <c r="E64" s="27">
        <f t="shared" si="9"/>
        <v>7</v>
      </c>
      <c r="F64" s="27">
        <f t="shared" si="9"/>
        <v>0</v>
      </c>
      <c r="G64" s="27">
        <f t="shared" si="9"/>
        <v>6276</v>
      </c>
      <c r="H64" s="28">
        <f t="shared" si="9"/>
        <v>6667</v>
      </c>
      <c r="I64" s="27">
        <f t="shared" si="9"/>
        <v>58</v>
      </c>
      <c r="J64" s="87"/>
      <c r="K64" s="87"/>
      <c r="L64" s="91">
        <f>L63</f>
        <v>0</v>
      </c>
      <c r="M64" s="529">
        <f>IFERROR(AVERAGE(M4:M63),0)</f>
        <v>4.7407407407407426E-2</v>
      </c>
      <c r="O64" s="102">
        <f>SUM(O40:O63)</f>
        <v>333</v>
      </c>
      <c r="P64" s="27"/>
      <c r="Q64" s="27">
        <f>SUM(Q40:Q63)</f>
        <v>333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E5973A4E-E8F6-4265-AD0A-D214D306A23C}"/>
    <hyperlink ref="D1" location="Inventory!A1" display="Item" xr:uid="{E387E462-6972-445E-8E76-D86C75B14DB1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4">
    <pageSetUpPr fitToPage="1"/>
  </sheetPr>
  <dimension ref="A1:AE64"/>
  <sheetViews>
    <sheetView showGridLines="0" workbookViewId="0">
      <pane ySplit="1" topLeftCell="A2" activePane="bottomLeft" state="frozen"/>
      <selection activeCell="M5" sqref="M5:M30"/>
      <selection pane="bottomLeft" activeCell="I30" sqref="I30"/>
    </sheetView>
  </sheetViews>
  <sheetFormatPr defaultRowHeight="15" x14ac:dyDescent="0.25"/>
  <cols>
    <col min="1" max="1" width="13.42578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24.42578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Inventory!C19</f>
        <v>OILWASHED NAVY BLUE T COME TOGETHER</v>
      </c>
      <c r="F1" s="626"/>
      <c r="G1" s="626"/>
      <c r="H1" s="626"/>
      <c r="I1" s="626"/>
      <c r="J1" s="626"/>
      <c r="K1" s="623"/>
      <c r="L1" s="49" t="s">
        <v>24</v>
      </c>
      <c r="M1" s="95">
        <f>Inventory!H19</f>
        <v>11.15</v>
      </c>
      <c r="N1" s="49" t="s">
        <v>4</v>
      </c>
      <c r="O1" s="622" t="str">
        <f>Inventory!D19</f>
        <v>CULTURE DAYTONA</v>
      </c>
      <c r="P1" s="626"/>
      <c r="Q1" s="623"/>
      <c r="R1" s="49" t="s">
        <v>25</v>
      </c>
      <c r="S1" s="622" t="str">
        <f>Inventory!B19</f>
        <v>GHOSRX203738BL</v>
      </c>
      <c r="T1" s="626"/>
      <c r="U1" s="49" t="s">
        <v>66</v>
      </c>
      <c r="V1" s="627">
        <f>M64</f>
        <v>1.6666666666666673E-2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>
        <v>77</v>
      </c>
      <c r="D4" s="6"/>
      <c r="E4" s="6"/>
      <c r="F4" s="6"/>
      <c r="G4" s="6">
        <f>SUM(C4:F4)</f>
        <v>77</v>
      </c>
      <c r="H4" s="13">
        <v>680</v>
      </c>
      <c r="I4" s="6"/>
      <c r="J4" s="84"/>
      <c r="K4" s="84"/>
      <c r="L4" s="90">
        <f>H4-G4-I4-J4</f>
        <v>603</v>
      </c>
      <c r="M4" s="451">
        <v>0.02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>
        <v>107</v>
      </c>
      <c r="D5" s="8"/>
      <c r="E5" s="8"/>
      <c r="F5" s="8"/>
      <c r="G5" s="6">
        <f t="shared" ref="G5:G63" si="0">SUM(C5:F5)</f>
        <v>107</v>
      </c>
      <c r="H5" s="14"/>
      <c r="I5" s="8"/>
      <c r="J5" s="85"/>
      <c r="K5" s="85"/>
      <c r="L5" s="90">
        <f>L4+H5-G5-I5-J5</f>
        <v>496</v>
      </c>
      <c r="M5" s="451">
        <v>0.02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54</v>
      </c>
      <c r="D6" s="8"/>
      <c r="E6" s="8"/>
      <c r="F6" s="8"/>
      <c r="G6" s="6">
        <f t="shared" si="0"/>
        <v>54</v>
      </c>
      <c r="H6" s="14"/>
      <c r="I6" s="8"/>
      <c r="J6" s="85"/>
      <c r="K6" s="85"/>
      <c r="L6" s="90">
        <f t="shared" ref="L6:L63" si="2">L5+H6-G6-I6-J6</f>
        <v>442</v>
      </c>
      <c r="M6" s="451">
        <v>0.01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>
        <v>28</v>
      </c>
      <c r="D7" s="8"/>
      <c r="E7" s="8"/>
      <c r="F7" s="8"/>
      <c r="G7" s="6">
        <f t="shared" si="0"/>
        <v>28</v>
      </c>
      <c r="H7" s="14"/>
      <c r="I7" s="8"/>
      <c r="J7" s="85"/>
      <c r="K7" s="85"/>
      <c r="L7" s="90">
        <f t="shared" si="2"/>
        <v>414</v>
      </c>
      <c r="M7" s="451">
        <v>0.01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>
        <v>129</v>
      </c>
      <c r="D8" s="8"/>
      <c r="E8" s="8"/>
      <c r="F8" s="8"/>
      <c r="G8" s="6">
        <f t="shared" si="0"/>
        <v>129</v>
      </c>
      <c r="H8" s="14">
        <v>718</v>
      </c>
      <c r="I8" s="8"/>
      <c r="J8" s="85"/>
      <c r="K8" s="85"/>
      <c r="L8" s="90">
        <f t="shared" si="2"/>
        <v>1003</v>
      </c>
      <c r="M8" s="451">
        <v>0.02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>
        <v>71</v>
      </c>
      <c r="D9" s="8"/>
      <c r="E9" s="8"/>
      <c r="F9" s="8"/>
      <c r="G9" s="6">
        <f t="shared" si="0"/>
        <v>71</v>
      </c>
      <c r="H9" s="14"/>
      <c r="I9" s="8"/>
      <c r="J9" s="85"/>
      <c r="K9" s="85"/>
      <c r="L9" s="90">
        <f t="shared" si="2"/>
        <v>932</v>
      </c>
      <c r="M9" s="451">
        <v>0.02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>
        <v>138</v>
      </c>
      <c r="D10" s="8"/>
      <c r="E10" s="8"/>
      <c r="F10" s="8"/>
      <c r="G10" s="6">
        <f t="shared" si="0"/>
        <v>138</v>
      </c>
      <c r="H10" s="14"/>
      <c r="I10" s="8"/>
      <c r="J10" s="85"/>
      <c r="K10" s="85"/>
      <c r="L10" s="90">
        <f t="shared" si="2"/>
        <v>794</v>
      </c>
      <c r="M10" s="451">
        <v>0.03</v>
      </c>
      <c r="O10" s="21">
        <v>45834</v>
      </c>
      <c r="P10" s="3">
        <v>82735</v>
      </c>
      <c r="Q10" s="6">
        <v>680</v>
      </c>
      <c r="R10" s="6"/>
      <c r="S10" s="33" t="s">
        <v>136</v>
      </c>
      <c r="U10" s="32"/>
      <c r="V10" s="3"/>
      <c r="W10" s="74"/>
      <c r="X10" s="234">
        <v>72</v>
      </c>
      <c r="Y10" s="231">
        <v>144</v>
      </c>
      <c r="Z10" s="231">
        <v>216</v>
      </c>
      <c r="AA10" s="231">
        <v>144</v>
      </c>
      <c r="AB10" s="231">
        <v>72</v>
      </c>
      <c r="AC10" s="231">
        <v>36</v>
      </c>
      <c r="AD10" s="231">
        <v>0</v>
      </c>
      <c r="AE10" s="33">
        <f>SUM(X10:AD10)</f>
        <v>684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138</v>
      </c>
      <c r="D11" s="8"/>
      <c r="E11" s="8"/>
      <c r="F11" s="8"/>
      <c r="G11" s="6">
        <f t="shared" si="0"/>
        <v>138</v>
      </c>
      <c r="H11" s="14"/>
      <c r="I11" s="8"/>
      <c r="J11" s="85"/>
      <c r="K11" s="85"/>
      <c r="L11" s="90">
        <f t="shared" si="2"/>
        <v>656</v>
      </c>
      <c r="M11" s="451">
        <v>0.02</v>
      </c>
      <c r="O11" s="20"/>
      <c r="P11" s="2"/>
      <c r="Q11" s="8"/>
      <c r="R11" s="8">
        <v>680</v>
      </c>
      <c r="S11" s="30" t="s">
        <v>425</v>
      </c>
      <c r="U11" s="29"/>
      <c r="V11" s="2"/>
      <c r="W11" s="75"/>
      <c r="X11" s="235">
        <v>72</v>
      </c>
      <c r="Y11" s="227">
        <v>144</v>
      </c>
      <c r="Z11" s="227">
        <v>214</v>
      </c>
      <c r="AA11" s="227">
        <v>142</v>
      </c>
      <c r="AB11" s="227">
        <v>72</v>
      </c>
      <c r="AC11" s="227">
        <v>36</v>
      </c>
      <c r="AD11" s="227">
        <v>0</v>
      </c>
      <c r="AE11" s="33">
        <f t="shared" ref="AE11:AE34" si="3">SUM(X11:AD11)</f>
        <v>680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76</v>
      </c>
      <c r="D12" s="8"/>
      <c r="E12" s="8"/>
      <c r="F12" s="8"/>
      <c r="G12" s="6">
        <f t="shared" si="0"/>
        <v>76</v>
      </c>
      <c r="H12" s="14"/>
      <c r="I12" s="8"/>
      <c r="J12" s="85"/>
      <c r="K12" s="85"/>
      <c r="L12" s="90">
        <f t="shared" si="2"/>
        <v>580</v>
      </c>
      <c r="M12" s="451">
        <v>0.01</v>
      </c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93</v>
      </c>
      <c r="D13" s="8"/>
      <c r="E13" s="8"/>
      <c r="F13" s="8"/>
      <c r="G13" s="6">
        <f t="shared" si="0"/>
        <v>93</v>
      </c>
      <c r="H13" s="14"/>
      <c r="I13" s="8"/>
      <c r="J13" s="85"/>
      <c r="K13" s="85"/>
      <c r="L13" s="90">
        <f t="shared" si="2"/>
        <v>487</v>
      </c>
      <c r="M13" s="451">
        <v>0.01</v>
      </c>
      <c r="O13" s="20">
        <v>45848</v>
      </c>
      <c r="P13" s="2">
        <v>83042</v>
      </c>
      <c r="Q13" s="8">
        <v>718</v>
      </c>
      <c r="R13" s="8"/>
      <c r="S13" s="30" t="s">
        <v>136</v>
      </c>
      <c r="U13" s="29"/>
      <c r="V13" s="2"/>
      <c r="W13" s="75"/>
      <c r="X13" s="235">
        <v>72</v>
      </c>
      <c r="Y13" s="227">
        <v>144</v>
      </c>
      <c r="Z13" s="227">
        <v>216</v>
      </c>
      <c r="AA13" s="227">
        <v>180</v>
      </c>
      <c r="AB13" s="227">
        <v>72</v>
      </c>
      <c r="AC13" s="227">
        <v>36</v>
      </c>
      <c r="AD13" s="227">
        <v>0</v>
      </c>
      <c r="AE13" s="33">
        <f t="shared" si="3"/>
        <v>720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44</v>
      </c>
      <c r="D14" s="8"/>
      <c r="E14" s="8"/>
      <c r="F14" s="8"/>
      <c r="G14" s="6">
        <f t="shared" si="0"/>
        <v>44</v>
      </c>
      <c r="H14" s="14"/>
      <c r="I14" s="8"/>
      <c r="J14" s="85"/>
      <c r="K14" s="85"/>
      <c r="L14" s="90">
        <f t="shared" si="2"/>
        <v>443</v>
      </c>
      <c r="M14" s="451">
        <v>0.01</v>
      </c>
      <c r="O14" s="20"/>
      <c r="P14" s="2"/>
      <c r="Q14" s="8"/>
      <c r="R14" s="8">
        <v>718</v>
      </c>
      <c r="S14" s="30" t="s">
        <v>525</v>
      </c>
      <c r="T14" s="199">
        <v>10</v>
      </c>
      <c r="U14" s="29" t="s">
        <v>543</v>
      </c>
      <c r="V14" s="2"/>
      <c r="W14" s="75"/>
      <c r="X14" s="235">
        <v>72</v>
      </c>
      <c r="Y14" s="227">
        <v>142</v>
      </c>
      <c r="Z14" s="227">
        <v>216</v>
      </c>
      <c r="AA14" s="227">
        <v>180</v>
      </c>
      <c r="AB14" s="227">
        <v>72</v>
      </c>
      <c r="AC14" s="227">
        <v>36</v>
      </c>
      <c r="AD14" s="227">
        <v>0</v>
      </c>
      <c r="AE14" s="33">
        <f t="shared" si="3"/>
        <v>718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68</v>
      </c>
      <c r="D15" s="8"/>
      <c r="E15" s="8"/>
      <c r="F15" s="8"/>
      <c r="G15" s="6">
        <f t="shared" si="0"/>
        <v>68</v>
      </c>
      <c r="H15" s="14">
        <v>1319</v>
      </c>
      <c r="I15" s="8"/>
      <c r="J15" s="85"/>
      <c r="K15" s="85"/>
      <c r="L15" s="90">
        <f t="shared" si="2"/>
        <v>1694</v>
      </c>
      <c r="M15" s="451">
        <v>0.01</v>
      </c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132</v>
      </c>
      <c r="D16" s="8"/>
      <c r="E16" s="8"/>
      <c r="F16" s="8"/>
      <c r="G16" s="6">
        <f t="shared" si="0"/>
        <v>132</v>
      </c>
      <c r="H16" s="14"/>
      <c r="I16" s="8"/>
      <c r="J16" s="85"/>
      <c r="K16" s="85"/>
      <c r="L16" s="90">
        <f t="shared" si="2"/>
        <v>1562</v>
      </c>
      <c r="M16" s="451">
        <v>0.02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79</v>
      </c>
      <c r="D17" s="8">
        <v>2</v>
      </c>
      <c r="E17" s="8"/>
      <c r="F17" s="8"/>
      <c r="G17" s="6">
        <f t="shared" si="0"/>
        <v>81</v>
      </c>
      <c r="H17" s="14"/>
      <c r="I17" s="8"/>
      <c r="J17" s="85"/>
      <c r="K17" s="85"/>
      <c r="L17" s="90">
        <f t="shared" si="2"/>
        <v>1481</v>
      </c>
      <c r="M17" s="451">
        <v>0.02</v>
      </c>
      <c r="O17" s="20">
        <v>45854</v>
      </c>
      <c r="P17" s="2">
        <v>83239</v>
      </c>
      <c r="Q17" s="8">
        <v>1319</v>
      </c>
      <c r="R17" s="8"/>
      <c r="S17" s="30" t="s">
        <v>136</v>
      </c>
      <c r="U17" s="29"/>
      <c r="V17" s="2"/>
      <c r="W17" s="75"/>
      <c r="X17" s="235">
        <v>144</v>
      </c>
      <c r="Y17" s="227">
        <v>288</v>
      </c>
      <c r="Z17" s="227">
        <v>432</v>
      </c>
      <c r="AA17" s="227">
        <v>239</v>
      </c>
      <c r="AB17" s="227">
        <v>144</v>
      </c>
      <c r="AC17" s="227">
        <v>72</v>
      </c>
      <c r="AD17" s="227">
        <v>0</v>
      </c>
      <c r="AE17" s="33">
        <f t="shared" si="3"/>
        <v>1319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88</v>
      </c>
      <c r="D18" s="8"/>
      <c r="E18" s="8"/>
      <c r="F18" s="8"/>
      <c r="G18" s="6">
        <f t="shared" si="0"/>
        <v>88</v>
      </c>
      <c r="H18" s="14"/>
      <c r="I18" s="8"/>
      <c r="J18" s="85"/>
      <c r="K18" s="85"/>
      <c r="L18" s="90">
        <f t="shared" si="2"/>
        <v>1393</v>
      </c>
      <c r="M18" s="451">
        <v>0.02</v>
      </c>
      <c r="O18" s="20"/>
      <c r="P18" s="2"/>
      <c r="Q18" s="8"/>
      <c r="R18" s="8">
        <v>1319</v>
      </c>
      <c r="S18" s="30" t="s">
        <v>560</v>
      </c>
      <c r="T18" s="199">
        <v>19</v>
      </c>
      <c r="U18" s="29" t="s">
        <v>567</v>
      </c>
      <c r="V18" s="2"/>
      <c r="W18" s="75"/>
      <c r="X18" s="235">
        <v>144</v>
      </c>
      <c r="Y18" s="227">
        <v>288</v>
      </c>
      <c r="Z18" s="227">
        <v>432</v>
      </c>
      <c r="AA18" s="227">
        <v>239</v>
      </c>
      <c r="AB18" s="227">
        <v>144</v>
      </c>
      <c r="AC18" s="227">
        <v>72</v>
      </c>
      <c r="AD18" s="227">
        <v>0</v>
      </c>
      <c r="AE18" s="33">
        <f t="shared" si="3"/>
        <v>1319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50</v>
      </c>
      <c r="D19" s="8"/>
      <c r="E19" s="8"/>
      <c r="F19" s="8"/>
      <c r="G19" s="6">
        <f t="shared" si="0"/>
        <v>50</v>
      </c>
      <c r="H19" s="14"/>
      <c r="I19" s="8"/>
      <c r="J19" s="85"/>
      <c r="K19" s="85"/>
      <c r="L19" s="90">
        <f t="shared" si="2"/>
        <v>1343</v>
      </c>
      <c r="M19" s="451">
        <v>0.02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100</v>
      </c>
      <c r="D20" s="8"/>
      <c r="E20" s="8"/>
      <c r="F20" s="8"/>
      <c r="G20" s="6">
        <f t="shared" si="0"/>
        <v>100</v>
      </c>
      <c r="H20" s="14"/>
      <c r="I20" s="8"/>
      <c r="J20" s="85"/>
      <c r="K20" s="85"/>
      <c r="L20" s="90">
        <f t="shared" si="2"/>
        <v>1243</v>
      </c>
      <c r="M20" s="451">
        <v>0.02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92</v>
      </c>
      <c r="D21" s="8"/>
      <c r="E21" s="8"/>
      <c r="F21" s="8"/>
      <c r="G21" s="6">
        <f t="shared" si="0"/>
        <v>92</v>
      </c>
      <c r="H21" s="14"/>
      <c r="I21" s="8"/>
      <c r="J21" s="85"/>
      <c r="K21" s="85"/>
      <c r="L21" s="90">
        <f t="shared" si="2"/>
        <v>1151</v>
      </c>
      <c r="M21" s="451">
        <v>0.02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69</v>
      </c>
      <c r="D22" s="8"/>
      <c r="E22" s="8"/>
      <c r="F22" s="8"/>
      <c r="G22" s="6">
        <f t="shared" si="0"/>
        <v>69</v>
      </c>
      <c r="H22" s="14"/>
      <c r="I22" s="8"/>
      <c r="J22" s="85"/>
      <c r="K22" s="85"/>
      <c r="L22" s="90">
        <f t="shared" si="2"/>
        <v>1082</v>
      </c>
      <c r="M22" s="451">
        <v>0.02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36</v>
      </c>
      <c r="D23" s="8"/>
      <c r="E23" s="8"/>
      <c r="F23" s="8"/>
      <c r="G23" s="6">
        <f t="shared" si="0"/>
        <v>36</v>
      </c>
      <c r="H23" s="14"/>
      <c r="I23" s="8"/>
      <c r="J23" s="85"/>
      <c r="K23" s="85"/>
      <c r="L23" s="90">
        <f t="shared" si="2"/>
        <v>1046</v>
      </c>
      <c r="M23" s="451">
        <v>0.01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144</v>
      </c>
      <c r="D24" s="8"/>
      <c r="E24" s="8"/>
      <c r="F24" s="8"/>
      <c r="G24" s="6">
        <f t="shared" si="0"/>
        <v>144</v>
      </c>
      <c r="H24" s="14"/>
      <c r="I24" s="8"/>
      <c r="J24" s="85"/>
      <c r="K24" s="85"/>
      <c r="L24" s="90">
        <f t="shared" si="2"/>
        <v>902</v>
      </c>
      <c r="M24" s="451">
        <v>0.02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53</v>
      </c>
      <c r="D25" s="8"/>
      <c r="E25" s="8"/>
      <c r="F25" s="8"/>
      <c r="G25" s="6">
        <f t="shared" si="0"/>
        <v>53</v>
      </c>
      <c r="H25" s="14"/>
      <c r="I25" s="8"/>
      <c r="J25" s="85"/>
      <c r="K25" s="85"/>
      <c r="L25" s="90">
        <f t="shared" si="2"/>
        <v>849</v>
      </c>
      <c r="M25" s="451">
        <v>0.01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69</v>
      </c>
      <c r="D26" s="8"/>
      <c r="E26" s="8">
        <v>2</v>
      </c>
      <c r="F26" s="8"/>
      <c r="G26" s="6">
        <f t="shared" si="0"/>
        <v>71</v>
      </c>
      <c r="H26" s="14"/>
      <c r="I26" s="8"/>
      <c r="J26" s="85"/>
      <c r="K26" s="85"/>
      <c r="L26" s="90">
        <f t="shared" si="2"/>
        <v>778</v>
      </c>
      <c r="M26" s="451">
        <v>0.01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114</v>
      </c>
      <c r="D27" s="8"/>
      <c r="E27" s="8">
        <v>2</v>
      </c>
      <c r="F27" s="8"/>
      <c r="G27" s="6">
        <f t="shared" si="0"/>
        <v>116</v>
      </c>
      <c r="H27" s="14"/>
      <c r="I27" s="8"/>
      <c r="J27" s="85"/>
      <c r="K27" s="85"/>
      <c r="L27" s="90">
        <f t="shared" si="2"/>
        <v>662</v>
      </c>
      <c r="M27" s="451">
        <v>0.02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70</v>
      </c>
      <c r="D28" s="8">
        <v>1</v>
      </c>
      <c r="E28" s="8"/>
      <c r="F28" s="8"/>
      <c r="G28" s="6">
        <f t="shared" si="0"/>
        <v>71</v>
      </c>
      <c r="H28" s="14"/>
      <c r="I28" s="8"/>
      <c r="J28" s="85"/>
      <c r="K28" s="85"/>
      <c r="L28" s="90">
        <f t="shared" si="2"/>
        <v>591</v>
      </c>
      <c r="M28" s="451">
        <v>0.02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79</v>
      </c>
      <c r="D29" s="8">
        <v>1</v>
      </c>
      <c r="E29" s="8"/>
      <c r="F29" s="8"/>
      <c r="G29" s="6">
        <f t="shared" si="0"/>
        <v>80</v>
      </c>
      <c r="H29" s="14"/>
      <c r="I29" s="8"/>
      <c r="J29" s="85"/>
      <c r="K29" s="85"/>
      <c r="L29" s="90">
        <f t="shared" si="2"/>
        <v>511</v>
      </c>
      <c r="M29" s="451">
        <v>0.01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76</v>
      </c>
      <c r="D30" s="8">
        <v>11</v>
      </c>
      <c r="E30" s="8"/>
      <c r="F30" s="8"/>
      <c r="G30" s="6">
        <f t="shared" si="0"/>
        <v>87</v>
      </c>
      <c r="H30" s="14"/>
      <c r="I30" s="8">
        <v>-7</v>
      </c>
      <c r="J30" s="85">
        <v>431</v>
      </c>
      <c r="K30" s="85" t="s">
        <v>538</v>
      </c>
      <c r="L30" s="90">
        <f t="shared" si="2"/>
        <v>0</v>
      </c>
      <c r="M30" s="451">
        <v>0.02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7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7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7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7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7"/>
      <c r="O35" s="606" t="s">
        <v>29</v>
      </c>
      <c r="P35" s="607"/>
      <c r="Q35" s="99">
        <f>SUM(Q10:Q34)</f>
        <v>2717</v>
      </c>
      <c r="R35" s="27">
        <f>SUM(R10:R34)</f>
        <v>2717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7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7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7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7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7"/>
      <c r="O40" s="32">
        <v>431</v>
      </c>
      <c r="P40" s="6" t="s">
        <v>604</v>
      </c>
      <c r="Q40" s="3"/>
      <c r="R40" s="6"/>
      <c r="S40" s="105">
        <f>O40-Q40</f>
        <v>431</v>
      </c>
      <c r="U40" s="45" t="s">
        <v>41</v>
      </c>
      <c r="V40" s="605">
        <f>R35</f>
        <v>2717</v>
      </c>
      <c r="W40" s="604"/>
      <c r="X40" s="234">
        <v>142</v>
      </c>
      <c r="Y40" s="231">
        <v>134</v>
      </c>
      <c r="Z40" s="231">
        <v>155</v>
      </c>
      <c r="AA40" s="231">
        <v>0</v>
      </c>
      <c r="AB40" s="231">
        <v>0</v>
      </c>
      <c r="AC40" s="231">
        <v>0</v>
      </c>
      <c r="AD40" s="231">
        <v>0</v>
      </c>
      <c r="AE40" s="33">
        <f>SUM(X40:AD40)</f>
        <v>431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7"/>
      <c r="O41" s="29"/>
      <c r="P41" s="8"/>
      <c r="Q41" s="2"/>
      <c r="R41" s="8"/>
      <c r="S41" s="34">
        <f>S40+O41-Q41</f>
        <v>431</v>
      </c>
      <c r="U41" s="45" t="s">
        <v>42</v>
      </c>
      <c r="V41" s="605">
        <f>C64</f>
        <v>2274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7"/>
      <c r="O42" s="29"/>
      <c r="P42" s="8"/>
      <c r="Q42" s="2"/>
      <c r="R42" s="8"/>
      <c r="S42" s="34">
        <f t="shared" ref="S42:S62" si="5">S41+O42-Q42</f>
        <v>431</v>
      </c>
      <c r="U42" s="45" t="s">
        <v>13</v>
      </c>
      <c r="V42" s="605">
        <f>D64</f>
        <v>15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7"/>
      <c r="O43" s="29"/>
      <c r="P43" s="8"/>
      <c r="Q43" s="2"/>
      <c r="R43" s="8"/>
      <c r="S43" s="34">
        <f t="shared" si="5"/>
        <v>431</v>
      </c>
      <c r="U43" s="45" t="s">
        <v>43</v>
      </c>
      <c r="V43" s="605">
        <f>E64</f>
        <v>4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7"/>
      <c r="O44" s="29"/>
      <c r="P44" s="8"/>
      <c r="Q44" s="2"/>
      <c r="R44" s="8"/>
      <c r="S44" s="34">
        <f t="shared" si="5"/>
        <v>431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7"/>
      <c r="O45" s="29"/>
      <c r="P45" s="8"/>
      <c r="Q45" s="2"/>
      <c r="R45" s="8"/>
      <c r="S45" s="34">
        <f t="shared" si="5"/>
        <v>431</v>
      </c>
      <c r="U45" s="47" t="s">
        <v>44</v>
      </c>
      <c r="V45" s="605">
        <f>G64</f>
        <v>2293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7"/>
      <c r="O46" s="29"/>
      <c r="P46" s="8"/>
      <c r="Q46" s="2"/>
      <c r="R46" s="8"/>
      <c r="S46" s="34">
        <f t="shared" si="5"/>
        <v>431</v>
      </c>
      <c r="U46" s="47" t="s">
        <v>17</v>
      </c>
      <c r="V46" s="605">
        <f>I64</f>
        <v>-7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7"/>
      <c r="O47" s="29"/>
      <c r="P47" s="8"/>
      <c r="Q47" s="2"/>
      <c r="R47" s="8"/>
      <c r="S47" s="34">
        <f t="shared" si="5"/>
        <v>431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7"/>
      <c r="O48" s="29"/>
      <c r="P48" s="8"/>
      <c r="Q48" s="2"/>
      <c r="R48" s="8"/>
      <c r="S48" s="34">
        <f t="shared" si="5"/>
        <v>431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7"/>
      <c r="O49" s="29"/>
      <c r="P49" s="8"/>
      <c r="Q49" s="2"/>
      <c r="R49" s="8"/>
      <c r="S49" s="34">
        <f t="shared" si="5"/>
        <v>431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7"/>
      <c r="O50" s="29"/>
      <c r="P50" s="8"/>
      <c r="Q50" s="2"/>
      <c r="R50" s="8"/>
      <c r="S50" s="34">
        <f t="shared" si="5"/>
        <v>431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7"/>
      <c r="O51" s="29"/>
      <c r="P51" s="8"/>
      <c r="Q51" s="2"/>
      <c r="R51" s="8"/>
      <c r="S51" s="34">
        <f t="shared" si="5"/>
        <v>431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7"/>
      <c r="O52" s="29"/>
      <c r="P52" s="8"/>
      <c r="Q52" s="2"/>
      <c r="R52" s="8"/>
      <c r="S52" s="34">
        <f t="shared" si="5"/>
        <v>431</v>
      </c>
      <c r="U52" s="45" t="s">
        <v>49</v>
      </c>
      <c r="V52" s="603">
        <f>S64</f>
        <v>431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7"/>
      <c r="O53" s="29"/>
      <c r="P53" s="8"/>
      <c r="Q53" s="2"/>
      <c r="R53" s="8"/>
      <c r="S53" s="34">
        <f t="shared" si="5"/>
        <v>431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7"/>
      <c r="O54" s="29"/>
      <c r="P54" s="8"/>
      <c r="Q54" s="2"/>
      <c r="R54" s="8"/>
      <c r="S54" s="34">
        <f t="shared" si="5"/>
        <v>431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7"/>
      <c r="O55" s="29"/>
      <c r="P55" s="8"/>
      <c r="Q55" s="2"/>
      <c r="R55" s="8"/>
      <c r="S55" s="34">
        <f t="shared" si="5"/>
        <v>431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7"/>
      <c r="O56" s="29"/>
      <c r="P56" s="8"/>
      <c r="Q56" s="2"/>
      <c r="R56" s="8"/>
      <c r="S56" s="34">
        <f t="shared" si="5"/>
        <v>431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7"/>
      <c r="O57" s="29"/>
      <c r="P57" s="8"/>
      <c r="Q57" s="2"/>
      <c r="R57" s="8"/>
      <c r="S57" s="34">
        <f t="shared" si="5"/>
        <v>431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7"/>
      <c r="O58" s="29"/>
      <c r="P58" s="8"/>
      <c r="Q58" s="2"/>
      <c r="R58" s="8"/>
      <c r="S58" s="34">
        <f t="shared" si="5"/>
        <v>431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7"/>
      <c r="O59" s="29"/>
      <c r="P59" s="8"/>
      <c r="Q59" s="2"/>
      <c r="R59" s="8"/>
      <c r="S59" s="34">
        <f t="shared" si="5"/>
        <v>431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7"/>
      <c r="O60" s="29"/>
      <c r="P60" s="8"/>
      <c r="Q60" s="2"/>
      <c r="R60" s="8"/>
      <c r="S60" s="34">
        <f t="shared" si="5"/>
        <v>431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7"/>
      <c r="O61" s="29"/>
      <c r="P61" s="8"/>
      <c r="Q61" s="2"/>
      <c r="R61" s="8"/>
      <c r="S61" s="34">
        <f t="shared" si="5"/>
        <v>431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7"/>
      <c r="O62" s="29"/>
      <c r="P62" s="8"/>
      <c r="Q62" s="2"/>
      <c r="R62" s="8"/>
      <c r="S62" s="34">
        <f t="shared" si="5"/>
        <v>431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8"/>
      <c r="O63" s="100"/>
      <c r="P63" s="5"/>
      <c r="Q63" s="96"/>
      <c r="R63" s="5"/>
      <c r="S63" s="101">
        <f>S62+O63-Q63</f>
        <v>431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2274</v>
      </c>
      <c r="D64" s="27">
        <f t="shared" ref="D64:I64" si="9">SUM(D4:D63)</f>
        <v>15</v>
      </c>
      <c r="E64" s="27">
        <f t="shared" si="9"/>
        <v>4</v>
      </c>
      <c r="F64" s="27">
        <f t="shared" si="9"/>
        <v>0</v>
      </c>
      <c r="G64" s="27">
        <f t="shared" si="9"/>
        <v>2293</v>
      </c>
      <c r="H64" s="28">
        <f t="shared" si="9"/>
        <v>2717</v>
      </c>
      <c r="I64" s="27">
        <f t="shared" si="9"/>
        <v>-7</v>
      </c>
      <c r="J64" s="87"/>
      <c r="K64" s="87"/>
      <c r="L64" s="91">
        <f>L63</f>
        <v>0</v>
      </c>
      <c r="M64" s="529">
        <f>IFERROR(AVERAGE(M4:M63),0)</f>
        <v>1.6666666666666673E-2</v>
      </c>
      <c r="O64" s="102">
        <f>SUM(O40:O63)</f>
        <v>431</v>
      </c>
      <c r="P64" s="27"/>
      <c r="Q64" s="27">
        <f>SUM(Q40:Q63)</f>
        <v>0</v>
      </c>
      <c r="R64" s="27"/>
      <c r="S64" s="103">
        <f>S63</f>
        <v>431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689C4C35-E350-418A-B5BA-CE2F29CC95C6}"/>
    <hyperlink ref="D1" location="Inventory!A1" display="Item" xr:uid="{A4E81FA4-980F-42EF-A658-243C0D6CF30F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5">
    <pageSetUpPr fitToPage="1"/>
  </sheetPr>
  <dimension ref="A1:AE64"/>
  <sheetViews>
    <sheetView showGridLines="0" workbookViewId="0">
      <pane ySplit="1" topLeftCell="A2" activePane="bottomLeft" state="frozen"/>
      <selection activeCell="M5" sqref="M5:M30"/>
      <selection pane="bottomLeft" activeCell="C20" sqref="C20:C30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Inventory!C20</f>
        <v>SHORTS RED/WHITE LOGO</v>
      </c>
      <c r="F1" s="626"/>
      <c r="G1" s="626"/>
      <c r="H1" s="626"/>
      <c r="I1" s="626"/>
      <c r="J1" s="626"/>
      <c r="K1" s="623"/>
      <c r="L1" s="49" t="s">
        <v>24</v>
      </c>
      <c r="M1" s="95">
        <f>Inventory!H20</f>
        <v>12.19</v>
      </c>
      <c r="N1" s="49" t="s">
        <v>4</v>
      </c>
      <c r="O1" s="622" t="str">
        <f>Inventory!D20</f>
        <v>CULTURE</v>
      </c>
      <c r="P1" s="626"/>
      <c r="Q1" s="623"/>
      <c r="R1" s="49" t="s">
        <v>25</v>
      </c>
      <c r="S1" s="622" t="str">
        <f>Inventory!B20</f>
        <v>GHOSRX203570RD</v>
      </c>
      <c r="T1" s="626"/>
      <c r="U1" s="49" t="s">
        <v>66</v>
      </c>
      <c r="V1" s="627">
        <f>M64</f>
        <v>3.7037037037037043E-3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>
        <v>60</v>
      </c>
      <c r="D4" s="6"/>
      <c r="E4" s="6"/>
      <c r="F4" s="6"/>
      <c r="G4" s="6">
        <f>SUM(C4:F4)</f>
        <v>60</v>
      </c>
      <c r="H4" s="13">
        <v>574</v>
      </c>
      <c r="I4" s="6"/>
      <c r="J4" s="84"/>
      <c r="K4" s="84"/>
      <c r="L4" s="90">
        <f>H4-G4-I4-J4</f>
        <v>514</v>
      </c>
      <c r="M4" s="539">
        <v>0.01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>
        <v>74</v>
      </c>
      <c r="D5" s="8"/>
      <c r="E5" s="8"/>
      <c r="F5" s="8"/>
      <c r="G5" s="6">
        <f t="shared" ref="G5:G63" si="0">SUM(C5:F5)</f>
        <v>74</v>
      </c>
      <c r="H5" s="14"/>
      <c r="I5" s="8"/>
      <c r="J5" s="85"/>
      <c r="K5" s="85"/>
      <c r="L5" s="90">
        <f>L4+H5-G5-I5-J5</f>
        <v>440</v>
      </c>
      <c r="M5" s="539">
        <v>0.01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82</v>
      </c>
      <c r="D6" s="8"/>
      <c r="E6" s="8"/>
      <c r="F6" s="8"/>
      <c r="G6" s="6">
        <f t="shared" si="0"/>
        <v>82</v>
      </c>
      <c r="H6" s="14"/>
      <c r="I6" s="8"/>
      <c r="J6" s="85"/>
      <c r="K6" s="85"/>
      <c r="L6" s="90">
        <f t="shared" ref="L6:L63" si="2">L5+H6-G6-I6-J6</f>
        <v>358</v>
      </c>
      <c r="M6" s="539">
        <v>0.01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>
        <v>33</v>
      </c>
      <c r="D7" s="8"/>
      <c r="E7" s="8"/>
      <c r="F7" s="8"/>
      <c r="G7" s="6">
        <f t="shared" si="0"/>
        <v>33</v>
      </c>
      <c r="H7" s="14"/>
      <c r="I7" s="8"/>
      <c r="J7" s="85"/>
      <c r="K7" s="85"/>
      <c r="L7" s="90">
        <f t="shared" si="2"/>
        <v>325</v>
      </c>
      <c r="M7" s="539">
        <v>5.0000000000000001E-3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>
        <v>84</v>
      </c>
      <c r="D8" s="8"/>
      <c r="E8" s="8"/>
      <c r="F8" s="8"/>
      <c r="G8" s="6">
        <f t="shared" si="0"/>
        <v>84</v>
      </c>
      <c r="H8" s="14"/>
      <c r="I8" s="8"/>
      <c r="J8" s="85"/>
      <c r="K8" s="85"/>
      <c r="L8" s="90">
        <f t="shared" si="2"/>
        <v>241</v>
      </c>
      <c r="M8" s="539">
        <v>0.01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>
        <v>38</v>
      </c>
      <c r="D9" s="8"/>
      <c r="E9" s="8"/>
      <c r="F9" s="8"/>
      <c r="G9" s="6">
        <f t="shared" si="0"/>
        <v>38</v>
      </c>
      <c r="H9" s="14"/>
      <c r="I9" s="8"/>
      <c r="J9" s="85"/>
      <c r="K9" s="85"/>
      <c r="L9" s="90">
        <f t="shared" si="2"/>
        <v>203</v>
      </c>
      <c r="M9" s="539">
        <v>5.0000000000000001E-3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>
        <v>31</v>
      </c>
      <c r="D10" s="8"/>
      <c r="E10" s="8"/>
      <c r="F10" s="8"/>
      <c r="G10" s="6">
        <f t="shared" si="0"/>
        <v>31</v>
      </c>
      <c r="H10" s="14"/>
      <c r="I10" s="8"/>
      <c r="J10" s="85"/>
      <c r="K10" s="85"/>
      <c r="L10" s="90">
        <f t="shared" si="2"/>
        <v>172</v>
      </c>
      <c r="M10" s="539">
        <v>5.0000000000000001E-3</v>
      </c>
      <c r="O10" s="21">
        <v>45838</v>
      </c>
      <c r="P10" s="3">
        <v>82711</v>
      </c>
      <c r="Q10" s="6">
        <v>574</v>
      </c>
      <c r="R10" s="6"/>
      <c r="S10" s="33" t="s">
        <v>136</v>
      </c>
      <c r="U10" s="32"/>
      <c r="V10" s="3"/>
      <c r="W10" s="74"/>
      <c r="X10" s="234">
        <v>96</v>
      </c>
      <c r="Y10" s="231">
        <v>168</v>
      </c>
      <c r="Z10" s="231">
        <v>168</v>
      </c>
      <c r="AA10" s="231">
        <v>96</v>
      </c>
      <c r="AB10" s="231">
        <v>48</v>
      </c>
      <c r="AC10" s="231">
        <v>0</v>
      </c>
      <c r="AD10" s="231">
        <v>0</v>
      </c>
      <c r="AE10" s="33">
        <f>SUM(X10:AD10)</f>
        <v>576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44</v>
      </c>
      <c r="D11" s="8"/>
      <c r="E11" s="8"/>
      <c r="F11" s="8"/>
      <c r="G11" s="6">
        <f t="shared" si="0"/>
        <v>44</v>
      </c>
      <c r="H11" s="14"/>
      <c r="I11" s="8"/>
      <c r="J11" s="85"/>
      <c r="K11" s="85"/>
      <c r="L11" s="90">
        <f t="shared" si="2"/>
        <v>128</v>
      </c>
      <c r="M11" s="539">
        <v>0.01</v>
      </c>
      <c r="O11" s="20"/>
      <c r="P11" s="2"/>
      <c r="Q11" s="8"/>
      <c r="R11" s="8">
        <v>574</v>
      </c>
      <c r="S11" s="30" t="s">
        <v>425</v>
      </c>
      <c r="U11" s="29"/>
      <c r="V11" s="2"/>
      <c r="W11" s="75"/>
      <c r="X11" s="235">
        <v>96</v>
      </c>
      <c r="Y11" s="227">
        <v>168</v>
      </c>
      <c r="Z11" s="227">
        <v>168</v>
      </c>
      <c r="AA11" s="227">
        <v>96</v>
      </c>
      <c r="AB11" s="227">
        <v>46</v>
      </c>
      <c r="AC11" s="227">
        <v>0</v>
      </c>
      <c r="AD11" s="227">
        <v>0</v>
      </c>
      <c r="AE11" s="33">
        <f t="shared" ref="AE11:AE34" si="3">SUM(X11:AD11)</f>
        <v>574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33</v>
      </c>
      <c r="D12" s="8"/>
      <c r="E12" s="8"/>
      <c r="F12" s="8"/>
      <c r="G12" s="6">
        <f t="shared" si="0"/>
        <v>33</v>
      </c>
      <c r="H12" s="14"/>
      <c r="I12" s="8"/>
      <c r="J12" s="85"/>
      <c r="K12" s="85"/>
      <c r="L12" s="90">
        <f t="shared" si="2"/>
        <v>95</v>
      </c>
      <c r="M12" s="539">
        <v>5.0000000000000001E-3</v>
      </c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15</v>
      </c>
      <c r="D13" s="8"/>
      <c r="E13" s="8"/>
      <c r="F13" s="8"/>
      <c r="G13" s="6">
        <f t="shared" si="0"/>
        <v>15</v>
      </c>
      <c r="H13" s="14"/>
      <c r="I13" s="8"/>
      <c r="J13" s="85"/>
      <c r="K13" s="85"/>
      <c r="L13" s="90">
        <f t="shared" si="2"/>
        <v>80</v>
      </c>
      <c r="M13" s="539">
        <v>5.0000000000000001E-3</v>
      </c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11</v>
      </c>
      <c r="D14" s="8"/>
      <c r="E14" s="8"/>
      <c r="F14" s="8"/>
      <c r="G14" s="6">
        <f t="shared" si="0"/>
        <v>11</v>
      </c>
      <c r="H14" s="14"/>
      <c r="I14" s="8"/>
      <c r="J14" s="85"/>
      <c r="K14" s="85"/>
      <c r="L14" s="90">
        <f t="shared" si="2"/>
        <v>69</v>
      </c>
      <c r="M14" s="539">
        <v>5.0000000000000001E-3</v>
      </c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15</v>
      </c>
      <c r="D15" s="8"/>
      <c r="E15" s="8"/>
      <c r="F15" s="8"/>
      <c r="G15" s="6">
        <f t="shared" si="0"/>
        <v>15</v>
      </c>
      <c r="H15" s="14"/>
      <c r="I15" s="8"/>
      <c r="J15" s="85"/>
      <c r="K15" s="85"/>
      <c r="L15" s="90">
        <f t="shared" si="2"/>
        <v>54</v>
      </c>
      <c r="M15" s="539">
        <v>5.0000000000000001E-3</v>
      </c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15</v>
      </c>
      <c r="D16" s="8"/>
      <c r="E16" s="8"/>
      <c r="F16" s="8"/>
      <c r="G16" s="6">
        <f t="shared" si="0"/>
        <v>15</v>
      </c>
      <c r="H16" s="14"/>
      <c r="I16" s="8"/>
      <c r="J16" s="85"/>
      <c r="K16" s="85"/>
      <c r="L16" s="90">
        <f t="shared" si="2"/>
        <v>39</v>
      </c>
      <c r="M16" s="539">
        <v>5.0000000000000001E-3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11</v>
      </c>
      <c r="D17" s="8"/>
      <c r="E17" s="8"/>
      <c r="F17" s="8"/>
      <c r="G17" s="6">
        <f t="shared" si="0"/>
        <v>11</v>
      </c>
      <c r="H17" s="14"/>
      <c r="I17" s="8"/>
      <c r="J17" s="85"/>
      <c r="K17" s="85"/>
      <c r="L17" s="90">
        <f t="shared" si="2"/>
        <v>28</v>
      </c>
      <c r="M17" s="539">
        <v>5.0000000000000001E-3</v>
      </c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20</v>
      </c>
      <c r="D18" s="8"/>
      <c r="E18" s="8"/>
      <c r="F18" s="8"/>
      <c r="G18" s="6">
        <f t="shared" si="0"/>
        <v>20</v>
      </c>
      <c r="H18" s="14"/>
      <c r="I18" s="8"/>
      <c r="J18" s="85"/>
      <c r="K18" s="85"/>
      <c r="L18" s="90">
        <f t="shared" si="2"/>
        <v>8</v>
      </c>
      <c r="M18" s="539">
        <v>5.0000000000000001E-3</v>
      </c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0</v>
      </c>
      <c r="D19" s="8"/>
      <c r="E19" s="8"/>
      <c r="F19" s="8"/>
      <c r="G19" s="6">
        <f t="shared" si="0"/>
        <v>0</v>
      </c>
      <c r="H19" s="14"/>
      <c r="I19" s="8">
        <v>8</v>
      </c>
      <c r="J19" s="85"/>
      <c r="K19" s="85"/>
      <c r="L19" s="90">
        <f t="shared" si="2"/>
        <v>0</v>
      </c>
      <c r="M19" s="539">
        <v>0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0</v>
      </c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539">
        <v>0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0</v>
      </c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539">
        <v>0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0</v>
      </c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539">
        <v>0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0</v>
      </c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539">
        <v>0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0</v>
      </c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539">
        <v>0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0</v>
      </c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539">
        <v>0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0</v>
      </c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539">
        <v>0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0</v>
      </c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539">
        <v>0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0</v>
      </c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539">
        <v>0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0</v>
      </c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539">
        <v>0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0</v>
      </c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539">
        <v>0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7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7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7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7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7"/>
      <c r="O35" s="606" t="s">
        <v>29</v>
      </c>
      <c r="P35" s="607"/>
      <c r="Q35" s="99">
        <f>SUM(Q10:Q34)</f>
        <v>574</v>
      </c>
      <c r="R35" s="27">
        <f>SUM(R10:R34)</f>
        <v>574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7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7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7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7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7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574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7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566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7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7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7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7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566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7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8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7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7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7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7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7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7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7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7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7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7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7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7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7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7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7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7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8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566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566</v>
      </c>
      <c r="H64" s="28">
        <f t="shared" si="9"/>
        <v>574</v>
      </c>
      <c r="I64" s="27">
        <f t="shared" si="9"/>
        <v>8</v>
      </c>
      <c r="J64" s="87"/>
      <c r="K64" s="87"/>
      <c r="L64" s="91">
        <f>L63</f>
        <v>0</v>
      </c>
      <c r="M64" s="529">
        <f>IFERROR(AVERAGE(M4:M63),0)</f>
        <v>3.7037037037037043E-3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7FB88BEB-74F9-49B8-983B-6F4707296525}"/>
    <hyperlink ref="D1" location="Inventory!A1" display="Item" xr:uid="{02A78B67-4841-499B-95F8-1A8713B38E2A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6">
    <pageSetUpPr fitToPage="1"/>
  </sheetPr>
  <dimension ref="A1:AE64"/>
  <sheetViews>
    <sheetView showGridLines="0" workbookViewId="0">
      <pane ySplit="1" topLeftCell="A2" activePane="bottomLeft" state="frozen"/>
      <selection activeCell="M5" sqref="M5:M30"/>
      <selection pane="bottomLeft" activeCell="A7" sqref="A7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85546875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7.1406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Inventory!C21</f>
        <v>EVENT T TAMPA</v>
      </c>
      <c r="F1" s="626"/>
      <c r="G1" s="626"/>
      <c r="H1" s="626"/>
      <c r="I1" s="626"/>
      <c r="J1" s="626"/>
      <c r="K1" s="623"/>
      <c r="L1" s="49" t="s">
        <v>24</v>
      </c>
      <c r="M1" s="95">
        <f>Inventory!H21</f>
        <v>6.2</v>
      </c>
      <c r="N1" s="49" t="s">
        <v>4</v>
      </c>
      <c r="O1" s="622" t="str">
        <f>Inventory!D21</f>
        <v>CULTURE DAYTONA</v>
      </c>
      <c r="P1" s="626"/>
      <c r="Q1" s="623"/>
      <c r="R1" s="49" t="s">
        <v>25</v>
      </c>
      <c r="S1" s="622" t="str">
        <f>Inventory!B21</f>
        <v>GHOSRX203800BK</v>
      </c>
      <c r="T1" s="626"/>
      <c r="U1" s="49" t="s">
        <v>66</v>
      </c>
      <c r="V1" s="627">
        <f>M64</f>
        <v>4.4444444444444444E-3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>
        <v>0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1">
        <v>0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776</v>
      </c>
      <c r="D6" s="8">
        <f>9+3</f>
        <v>12</v>
      </c>
      <c r="E6" s="8"/>
      <c r="F6" s="8"/>
      <c r="G6" s="6">
        <f t="shared" si="0"/>
        <v>788</v>
      </c>
      <c r="H6" s="14">
        <v>788</v>
      </c>
      <c r="I6" s="8"/>
      <c r="J6" s="85"/>
      <c r="K6" s="85"/>
      <c r="L6" s="90">
        <f t="shared" ref="L6:L63" si="2">L5+H6-G6-I6-J6</f>
        <v>0</v>
      </c>
      <c r="M6" s="451">
        <v>0.12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451">
        <v>0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451">
        <v>0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451">
        <v>0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451">
        <v>0</v>
      </c>
      <c r="O10" s="21">
        <v>45848</v>
      </c>
      <c r="P10" s="3">
        <v>83041</v>
      </c>
      <c r="Q10" s="6">
        <v>788</v>
      </c>
      <c r="R10" s="6"/>
      <c r="S10" s="33" t="s">
        <v>136</v>
      </c>
      <c r="U10" s="32"/>
      <c r="V10" s="3"/>
      <c r="W10" s="74"/>
      <c r="X10" s="234">
        <v>72</v>
      </c>
      <c r="Y10" s="231">
        <v>144</v>
      </c>
      <c r="Z10" s="231">
        <v>216</v>
      </c>
      <c r="AA10" s="231">
        <v>180</v>
      </c>
      <c r="AB10" s="231">
        <v>108</v>
      </c>
      <c r="AC10" s="231">
        <v>72</v>
      </c>
      <c r="AD10" s="231">
        <v>0</v>
      </c>
      <c r="AE10" s="33">
        <f>SUM(X10:AD10)</f>
        <v>792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451">
        <v>0</v>
      </c>
      <c r="O11" s="20"/>
      <c r="P11" s="2"/>
      <c r="Q11" s="8"/>
      <c r="R11" s="8">
        <f>AE11</f>
        <v>779</v>
      </c>
      <c r="S11" s="30" t="s">
        <v>524</v>
      </c>
      <c r="T11" s="199">
        <v>11</v>
      </c>
      <c r="U11" s="29" t="s">
        <v>530</v>
      </c>
      <c r="V11" s="2"/>
      <c r="W11" s="75"/>
      <c r="X11" s="235">
        <v>70</v>
      </c>
      <c r="Y11" s="227">
        <v>139</v>
      </c>
      <c r="Z11" s="227">
        <v>213</v>
      </c>
      <c r="AA11" s="227">
        <v>178</v>
      </c>
      <c r="AB11" s="227">
        <v>107</v>
      </c>
      <c r="AC11" s="227">
        <v>72</v>
      </c>
      <c r="AD11" s="227">
        <v>0</v>
      </c>
      <c r="AE11" s="33">
        <f t="shared" ref="AE11:AE34" si="3">SUM(X11:AD11)</f>
        <v>779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451">
        <v>0</v>
      </c>
      <c r="O12" s="20"/>
      <c r="P12" s="2"/>
      <c r="Q12" s="8"/>
      <c r="R12" s="8">
        <f>AE12</f>
        <v>9</v>
      </c>
      <c r="S12" s="30" t="s">
        <v>532</v>
      </c>
      <c r="U12" s="29" t="s">
        <v>531</v>
      </c>
      <c r="V12" s="2"/>
      <c r="W12" s="75"/>
      <c r="X12" s="235">
        <v>1</v>
      </c>
      <c r="Y12" s="227">
        <v>3</v>
      </c>
      <c r="Z12" s="227">
        <v>3</v>
      </c>
      <c r="AA12" s="227">
        <v>1</v>
      </c>
      <c r="AB12" s="227">
        <v>1</v>
      </c>
      <c r="AC12" s="227">
        <v>0</v>
      </c>
      <c r="AD12" s="227">
        <v>0</v>
      </c>
      <c r="AE12" s="33">
        <f t="shared" si="3"/>
        <v>9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451">
        <v>0</v>
      </c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451">
        <v>0</v>
      </c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451">
        <v>0</v>
      </c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451">
        <v>0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451">
        <v>0</v>
      </c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451">
        <v>0</v>
      </c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451">
        <v>0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451">
        <v>0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451">
        <v>0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451">
        <v>0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451">
        <v>0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451">
        <v>0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451">
        <v>0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451">
        <v>0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451">
        <v>0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451">
        <v>0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451">
        <v>0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451">
        <v>0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7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7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7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7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7"/>
      <c r="O35" s="606" t="s">
        <v>29</v>
      </c>
      <c r="P35" s="607"/>
      <c r="Q35" s="99">
        <f>SUM(Q10:Q34)</f>
        <v>788</v>
      </c>
      <c r="R35" s="27">
        <f>SUM(R10:R34)</f>
        <v>788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7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7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7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7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7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788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7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776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7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12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7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7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7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788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7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7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7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7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7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7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7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7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7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7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7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7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7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7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7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7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7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8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776</v>
      </c>
      <c r="D64" s="27">
        <f t="shared" ref="D64:I64" si="9">SUM(D4:D63)</f>
        <v>12</v>
      </c>
      <c r="E64" s="27">
        <f t="shared" si="9"/>
        <v>0</v>
      </c>
      <c r="F64" s="27">
        <f t="shared" si="9"/>
        <v>0</v>
      </c>
      <c r="G64" s="27">
        <f t="shared" si="9"/>
        <v>788</v>
      </c>
      <c r="H64" s="28">
        <f t="shared" si="9"/>
        <v>788</v>
      </c>
      <c r="I64" s="27">
        <f t="shared" si="9"/>
        <v>0</v>
      </c>
      <c r="J64" s="87"/>
      <c r="K64" s="87"/>
      <c r="L64" s="91">
        <f>L63</f>
        <v>0</v>
      </c>
      <c r="M64" s="529">
        <f>IFERROR(AVERAGE(M4:M63),0)</f>
        <v>4.4444444444444444E-3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0CD1723B-CCE9-44EE-B9A8-4EA689590369}"/>
    <hyperlink ref="D1" location="Inventory!A1" display="Item" xr:uid="{D03FE38F-C326-4887-827E-DB51D4FF3997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7">
    <pageSetUpPr fitToPage="1"/>
  </sheetPr>
  <dimension ref="A1:AE64"/>
  <sheetViews>
    <sheetView showGridLines="0" workbookViewId="0">
      <pane ySplit="1" topLeftCell="A2" activePane="bottomLeft" state="frozen"/>
      <selection activeCell="M5" sqref="M5:M30"/>
      <selection pane="bottomLeft" activeCell="D11" sqref="D11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Inventory!C22</f>
        <v>EVENT T PHILLY</v>
      </c>
      <c r="F1" s="626"/>
      <c r="G1" s="626"/>
      <c r="H1" s="626"/>
      <c r="I1" s="626"/>
      <c r="J1" s="626"/>
      <c r="K1" s="623"/>
      <c r="L1" s="49" t="s">
        <v>24</v>
      </c>
      <c r="M1" s="95">
        <f>Inventory!H22</f>
        <v>5.7</v>
      </c>
      <c r="N1" s="49" t="s">
        <v>4</v>
      </c>
      <c r="O1" s="622" t="str">
        <f>Inventory!D22</f>
        <v>CULTURE</v>
      </c>
      <c r="P1" s="626"/>
      <c r="Q1" s="623"/>
      <c r="R1" s="49" t="s">
        <v>25</v>
      </c>
      <c r="S1" s="622" t="str">
        <f>Inventory!B22</f>
        <v>GHOSRX203799BK</v>
      </c>
      <c r="T1" s="626"/>
      <c r="U1" s="49" t="s">
        <v>66</v>
      </c>
      <c r="V1" s="627">
        <f>M64</f>
        <v>4.8148148148148152E-3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>
        <v>0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1">
        <v>0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451">
        <v>0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451">
        <v>0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451">
        <v>0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451">
        <v>0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451">
        <v>0</v>
      </c>
      <c r="O10" s="21">
        <v>45852</v>
      </c>
      <c r="P10" s="3">
        <v>83145</v>
      </c>
      <c r="Q10" s="6">
        <v>1078</v>
      </c>
      <c r="R10" s="6"/>
      <c r="S10" s="33" t="s">
        <v>136</v>
      </c>
      <c r="U10" s="32"/>
      <c r="V10" s="3"/>
      <c r="W10" s="74"/>
      <c r="X10" s="234">
        <v>144</v>
      </c>
      <c r="Y10" s="231">
        <v>216</v>
      </c>
      <c r="Z10" s="231">
        <v>288</v>
      </c>
      <c r="AA10" s="231">
        <v>216</v>
      </c>
      <c r="AB10" s="231">
        <v>144</v>
      </c>
      <c r="AC10" s="231">
        <v>72</v>
      </c>
      <c r="AD10" s="231"/>
      <c r="AE10" s="33">
        <f>SUM(X10:AD10)</f>
        <v>1080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973</v>
      </c>
      <c r="D11" s="8">
        <v>9</v>
      </c>
      <c r="E11" s="8"/>
      <c r="F11" s="8"/>
      <c r="G11" s="6">
        <f t="shared" si="0"/>
        <v>982</v>
      </c>
      <c r="H11" s="14">
        <v>1078</v>
      </c>
      <c r="I11" s="8"/>
      <c r="J11" s="85"/>
      <c r="K11" s="85"/>
      <c r="L11" s="90">
        <f t="shared" si="2"/>
        <v>96</v>
      </c>
      <c r="M11" s="451">
        <v>0.13</v>
      </c>
      <c r="O11" s="20"/>
      <c r="P11" s="2"/>
      <c r="Q11" s="8"/>
      <c r="R11" s="8">
        <v>1078</v>
      </c>
      <c r="S11" s="30" t="s">
        <v>559</v>
      </c>
      <c r="U11" s="29"/>
      <c r="V11" s="2"/>
      <c r="W11" s="75"/>
      <c r="X11" s="235">
        <v>144</v>
      </c>
      <c r="Y11" s="227">
        <v>215</v>
      </c>
      <c r="Z11" s="227">
        <v>288</v>
      </c>
      <c r="AA11" s="227">
        <v>215</v>
      </c>
      <c r="AB11" s="227">
        <v>144</v>
      </c>
      <c r="AC11" s="227">
        <v>72</v>
      </c>
      <c r="AD11" s="227"/>
      <c r="AE11" s="33">
        <f t="shared" ref="AE11:AE34" si="3">SUM(X11:AD11)</f>
        <v>1078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96</v>
      </c>
      <c r="M12" s="451">
        <v>0</v>
      </c>
      <c r="O12" s="20"/>
      <c r="P12" s="2"/>
      <c r="Q12" s="8"/>
      <c r="R12" s="8">
        <v>9</v>
      </c>
      <c r="S12" s="30" t="s">
        <v>532</v>
      </c>
      <c r="U12" s="29"/>
      <c r="V12" s="2"/>
      <c r="W12" s="75"/>
      <c r="X12" s="235">
        <v>1</v>
      </c>
      <c r="Y12" s="227">
        <v>3</v>
      </c>
      <c r="Z12" s="227">
        <v>3</v>
      </c>
      <c r="AA12" s="227">
        <v>1</v>
      </c>
      <c r="AB12" s="227">
        <v>1</v>
      </c>
      <c r="AC12" s="227">
        <v>0</v>
      </c>
      <c r="AD12" s="227">
        <v>0</v>
      </c>
      <c r="AE12" s="33">
        <f t="shared" si="3"/>
        <v>9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96</v>
      </c>
      <c r="M13" s="451">
        <v>0</v>
      </c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>
        <v>96</v>
      </c>
      <c r="K14" s="85" t="s">
        <v>562</v>
      </c>
      <c r="L14" s="90">
        <f t="shared" si="2"/>
        <v>0</v>
      </c>
      <c r="M14" s="451">
        <v>0</v>
      </c>
      <c r="O14" s="20"/>
      <c r="P14" s="2"/>
      <c r="Q14" s="8"/>
      <c r="R14" s="8"/>
      <c r="S14" s="30"/>
      <c r="U14" s="29"/>
      <c r="V14" s="2"/>
      <c r="W14" s="75"/>
      <c r="X14" s="235">
        <v>25</v>
      </c>
      <c r="Y14" s="227">
        <v>15</v>
      </c>
      <c r="Z14" s="227">
        <v>17</v>
      </c>
      <c r="AA14" s="227">
        <v>15</v>
      </c>
      <c r="AB14" s="227">
        <v>12</v>
      </c>
      <c r="AC14" s="227"/>
      <c r="AD14" s="227"/>
      <c r="AE14" s="33">
        <f t="shared" si="3"/>
        <v>84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451">
        <v>0</v>
      </c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451">
        <v>0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451">
        <v>0</v>
      </c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451">
        <v>0</v>
      </c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451">
        <v>0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451">
        <v>0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451">
        <v>0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451">
        <v>0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451">
        <v>0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451">
        <v>0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451">
        <v>0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451">
        <v>0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451">
        <v>0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451">
        <v>0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451">
        <v>0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451">
        <v>0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7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7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7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7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7"/>
      <c r="O35" s="606" t="s">
        <v>29</v>
      </c>
      <c r="P35" s="607"/>
      <c r="Q35" s="99">
        <f>SUM(Q10:Q34)</f>
        <v>1078</v>
      </c>
      <c r="R35" s="27">
        <f>SUM(R10:R34)</f>
        <v>1087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7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7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7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7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7"/>
      <c r="O40" s="32">
        <v>96</v>
      </c>
      <c r="P40" s="6" t="s">
        <v>63</v>
      </c>
      <c r="Q40" s="3">
        <v>96</v>
      </c>
      <c r="R40" s="6" t="s">
        <v>539</v>
      </c>
      <c r="S40" s="105">
        <f>O40-Q40</f>
        <v>0</v>
      </c>
      <c r="U40" s="45" t="s">
        <v>41</v>
      </c>
      <c r="V40" s="605">
        <f>R35</f>
        <v>1087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7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973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7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9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7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7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7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982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7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7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7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96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7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7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7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7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7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9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7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7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7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7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7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7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7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7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7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8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973</v>
      </c>
      <c r="D64" s="27">
        <f t="shared" ref="D64:I64" si="9">SUM(D4:D63)</f>
        <v>9</v>
      </c>
      <c r="E64" s="27">
        <f t="shared" si="9"/>
        <v>0</v>
      </c>
      <c r="F64" s="27">
        <f t="shared" si="9"/>
        <v>0</v>
      </c>
      <c r="G64" s="27">
        <f t="shared" si="9"/>
        <v>982</v>
      </c>
      <c r="H64" s="28">
        <f t="shared" si="9"/>
        <v>1078</v>
      </c>
      <c r="I64" s="27">
        <f t="shared" si="9"/>
        <v>0</v>
      </c>
      <c r="J64" s="87"/>
      <c r="K64" s="87"/>
      <c r="L64" s="91">
        <f>L63</f>
        <v>0</v>
      </c>
      <c r="M64" s="529">
        <f>IFERROR(AVERAGE(M4:M63),0)</f>
        <v>4.8148148148148152E-3</v>
      </c>
      <c r="O64" s="102">
        <f>SUM(O40:O63)</f>
        <v>96</v>
      </c>
      <c r="P64" s="27"/>
      <c r="Q64" s="27">
        <f>SUM(Q40:Q63)</f>
        <v>96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0A55685C-DC76-4193-9D55-66575E7FE8CB}"/>
    <hyperlink ref="D1" location="Inventory!A1" display="Item" xr:uid="{DBFCD578-3670-4DE6-A4BB-3E258F0519A3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8">
    <pageSetUpPr fitToPage="1"/>
  </sheetPr>
  <dimension ref="A1:AE64"/>
  <sheetViews>
    <sheetView showGridLines="0" workbookViewId="0">
      <pane ySplit="1" topLeftCell="A2" activePane="bottomLeft" state="frozen"/>
      <selection activeCell="Q11" sqref="Q11"/>
      <selection pane="bottomLeft" activeCell="R40" sqref="R40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Inventory!C23</f>
        <v>EVENT T BOSTON</v>
      </c>
      <c r="F1" s="626"/>
      <c r="G1" s="626"/>
      <c r="H1" s="626"/>
      <c r="I1" s="626"/>
      <c r="J1" s="626"/>
      <c r="K1" s="623"/>
      <c r="L1" s="49" t="s">
        <v>24</v>
      </c>
      <c r="M1" s="95">
        <f>Inventory!H23</f>
        <v>5.7</v>
      </c>
      <c r="N1" s="49" t="s">
        <v>4</v>
      </c>
      <c r="O1" s="622" t="str">
        <f>Inventory!D23</f>
        <v>CULTURE</v>
      </c>
      <c r="P1" s="626"/>
      <c r="Q1" s="623"/>
      <c r="R1" s="49" t="s">
        <v>25</v>
      </c>
      <c r="S1" s="622" t="str">
        <f>Inventory!B23</f>
        <v>GHOSRX203798BK</v>
      </c>
      <c r="T1" s="626"/>
      <c r="U1" s="49" t="s">
        <v>66</v>
      </c>
      <c r="V1" s="627">
        <f>M64</f>
        <v>4.8148148148148152E-3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>
        <v>0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1">
        <v>0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451">
        <v>0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451">
        <v>0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451">
        <v>0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451">
        <v>0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451">
        <v>0</v>
      </c>
      <c r="O10" s="21">
        <v>45852</v>
      </c>
      <c r="P10" s="3">
        <v>83150</v>
      </c>
      <c r="Q10" s="6">
        <v>1080</v>
      </c>
      <c r="R10" s="6"/>
      <c r="S10" s="33" t="s">
        <v>136</v>
      </c>
      <c r="U10" s="32"/>
      <c r="V10" s="3"/>
      <c r="W10" s="74"/>
      <c r="X10" s="234">
        <v>144</v>
      </c>
      <c r="Y10" s="231">
        <v>216</v>
      </c>
      <c r="Z10" s="231">
        <v>288</v>
      </c>
      <c r="AA10" s="231">
        <v>216</v>
      </c>
      <c r="AB10" s="231">
        <v>144</v>
      </c>
      <c r="AC10" s="231">
        <v>72</v>
      </c>
      <c r="AD10" s="231"/>
      <c r="AE10" s="33">
        <f>SUM(X10:AD10)</f>
        <v>1080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>
        <v>1079</v>
      </c>
      <c r="I11" s="8"/>
      <c r="J11" s="85"/>
      <c r="K11" s="85"/>
      <c r="L11" s="90">
        <f t="shared" si="2"/>
        <v>1079</v>
      </c>
      <c r="M11" s="451">
        <v>0</v>
      </c>
      <c r="O11" s="20"/>
      <c r="P11" s="2"/>
      <c r="Q11" s="8"/>
      <c r="R11" s="8">
        <v>1079</v>
      </c>
      <c r="S11" s="30" t="s">
        <v>559</v>
      </c>
      <c r="U11" s="29"/>
      <c r="V11" s="2"/>
      <c r="W11" s="75"/>
      <c r="X11" s="235">
        <v>144</v>
      </c>
      <c r="Y11" s="227">
        <v>215</v>
      </c>
      <c r="Z11" s="227">
        <v>288</v>
      </c>
      <c r="AA11" s="227">
        <v>216</v>
      </c>
      <c r="AB11" s="227">
        <v>144</v>
      </c>
      <c r="AC11" s="227">
        <v>72</v>
      </c>
      <c r="AD11" s="227"/>
      <c r="AE11" s="33">
        <f t="shared" ref="AE11:AE34" si="3">SUM(X11:AD11)</f>
        <v>1079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897</v>
      </c>
      <c r="D12" s="8">
        <v>9</v>
      </c>
      <c r="E12" s="8"/>
      <c r="F12" s="8"/>
      <c r="G12" s="6">
        <f t="shared" si="0"/>
        <v>906</v>
      </c>
      <c r="H12" s="14"/>
      <c r="I12" s="8"/>
      <c r="J12" s="85"/>
      <c r="K12" s="85"/>
      <c r="L12" s="90">
        <f t="shared" si="2"/>
        <v>173</v>
      </c>
      <c r="M12" s="451">
        <v>0.13</v>
      </c>
      <c r="O12" s="20"/>
      <c r="P12" s="2"/>
      <c r="Q12" s="8"/>
      <c r="R12" s="8">
        <v>9</v>
      </c>
      <c r="S12" s="30" t="s">
        <v>532</v>
      </c>
      <c r="U12" s="29"/>
      <c r="V12" s="2"/>
      <c r="W12" s="75"/>
      <c r="X12" s="235">
        <v>1</v>
      </c>
      <c r="Y12" s="227">
        <v>3</v>
      </c>
      <c r="Z12" s="227">
        <v>3</v>
      </c>
      <c r="AA12" s="227">
        <v>1</v>
      </c>
      <c r="AB12" s="227">
        <v>1</v>
      </c>
      <c r="AC12" s="227">
        <v>0</v>
      </c>
      <c r="AD12" s="227">
        <v>0</v>
      </c>
      <c r="AE12" s="33">
        <f t="shared" si="3"/>
        <v>9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173</v>
      </c>
      <c r="M13" s="451">
        <v>0</v>
      </c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>
        <v>173</v>
      </c>
      <c r="K14" s="85" t="s">
        <v>562</v>
      </c>
      <c r="L14" s="90">
        <f t="shared" si="2"/>
        <v>0</v>
      </c>
      <c r="M14" s="451">
        <v>0</v>
      </c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451">
        <v>0</v>
      </c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451">
        <v>0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451">
        <v>0</v>
      </c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451">
        <v>0</v>
      </c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451">
        <v>0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451">
        <v>0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451">
        <v>0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451">
        <v>0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451">
        <v>0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451">
        <v>0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451">
        <v>0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451">
        <v>0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451">
        <v>0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451">
        <v>0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451">
        <v>0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451">
        <v>0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7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7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7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7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7"/>
      <c r="O35" s="606" t="s">
        <v>29</v>
      </c>
      <c r="P35" s="607"/>
      <c r="Q35" s="99">
        <f>SUM(Q10:Q34)</f>
        <v>1080</v>
      </c>
      <c r="R35" s="27">
        <f>SUM(R10:R34)</f>
        <v>1088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7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7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7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7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7"/>
      <c r="O40" s="32">
        <v>173</v>
      </c>
      <c r="P40" s="6" t="s">
        <v>63</v>
      </c>
      <c r="Q40" s="3">
        <v>173</v>
      </c>
      <c r="R40" s="6" t="s">
        <v>539</v>
      </c>
      <c r="S40" s="105">
        <f>O40-Q40</f>
        <v>0</v>
      </c>
      <c r="U40" s="45" t="s">
        <v>41</v>
      </c>
      <c r="V40" s="605">
        <f>R35</f>
        <v>1088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7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897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7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9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7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7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7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906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7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7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7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173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7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7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7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7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7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9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7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7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7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7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7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7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7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7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7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8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897</v>
      </c>
      <c r="D64" s="27">
        <f t="shared" ref="D64:I64" si="9">SUM(D4:D63)</f>
        <v>9</v>
      </c>
      <c r="E64" s="27">
        <f t="shared" si="9"/>
        <v>0</v>
      </c>
      <c r="F64" s="27">
        <f t="shared" si="9"/>
        <v>0</v>
      </c>
      <c r="G64" s="27">
        <f t="shared" si="9"/>
        <v>906</v>
      </c>
      <c r="H64" s="28">
        <f t="shared" si="9"/>
        <v>1079</v>
      </c>
      <c r="I64" s="27">
        <f t="shared" si="9"/>
        <v>0</v>
      </c>
      <c r="J64" s="87"/>
      <c r="K64" s="87"/>
      <c r="L64" s="91">
        <f>L63</f>
        <v>0</v>
      </c>
      <c r="M64" s="529">
        <f>IFERROR(AVERAGE(M4:M63),0)</f>
        <v>4.8148148148148152E-3</v>
      </c>
      <c r="O64" s="102">
        <f>SUM(O40:O63)</f>
        <v>173</v>
      </c>
      <c r="P64" s="27"/>
      <c r="Q64" s="27">
        <f>SUM(Q40:Q63)</f>
        <v>173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A64521EC-2542-47B3-AB35-7C1C63B445A6}"/>
    <hyperlink ref="D1" location="Inventory!A1" display="Item" xr:uid="{22229B4F-7D33-41D8-9771-EE635CE0A309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9">
    <pageSetUpPr fitToPage="1"/>
  </sheetPr>
  <dimension ref="A1:AE64"/>
  <sheetViews>
    <sheetView showGridLines="0" workbookViewId="0">
      <pane ySplit="1" topLeftCell="A2" activePane="bottomLeft" state="frozen"/>
      <selection activeCell="Q11" sqref="Q11"/>
      <selection pane="bottomLeft" activeCell="I15" sqref="I15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Inventory!C24</f>
        <v>EVENT T NEW YORK</v>
      </c>
      <c r="F1" s="626"/>
      <c r="G1" s="626"/>
      <c r="H1" s="626"/>
      <c r="I1" s="626"/>
      <c r="J1" s="626"/>
      <c r="K1" s="623"/>
      <c r="L1" s="49" t="s">
        <v>24</v>
      </c>
      <c r="M1" s="95">
        <f>Inventory!H24</f>
        <v>5.7</v>
      </c>
      <c r="N1" s="49" t="s">
        <v>4</v>
      </c>
      <c r="O1" s="622" t="str">
        <f>Inventory!D24</f>
        <v>CULTURE</v>
      </c>
      <c r="P1" s="626"/>
      <c r="Q1" s="623"/>
      <c r="R1" s="49" t="s">
        <v>25</v>
      </c>
      <c r="S1" s="622" t="str">
        <f>Inventory!B24</f>
        <v>GHOSRX203801BK</v>
      </c>
      <c r="T1" s="626"/>
      <c r="U1" s="49" t="s">
        <v>66</v>
      </c>
      <c r="V1" s="627">
        <f>M64</f>
        <v>6.6666666666666662E-3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>
        <v>0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1">
        <v>0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451">
        <v>0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451">
        <v>0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451">
        <v>0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451">
        <v>0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451">
        <v>0</v>
      </c>
      <c r="O10" s="21">
        <v>45852</v>
      </c>
      <c r="P10" s="3">
        <v>83150</v>
      </c>
      <c r="Q10" s="6">
        <v>1440</v>
      </c>
      <c r="R10" s="6"/>
      <c r="S10" s="33" t="s">
        <v>136</v>
      </c>
      <c r="U10" s="32"/>
      <c r="V10" s="3"/>
      <c r="W10" s="74"/>
      <c r="X10" s="234">
        <v>180</v>
      </c>
      <c r="Y10" s="231">
        <v>288</v>
      </c>
      <c r="Z10" s="231">
        <v>396</v>
      </c>
      <c r="AA10" s="231">
        <v>288</v>
      </c>
      <c r="AB10" s="231">
        <v>180</v>
      </c>
      <c r="AC10" s="231">
        <v>108</v>
      </c>
      <c r="AD10" s="231"/>
      <c r="AE10" s="33">
        <f>SUM(X10:AD10)</f>
        <v>1440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451">
        <v>0</v>
      </c>
      <c r="O11" s="20"/>
      <c r="P11" s="2"/>
      <c r="Q11" s="8"/>
      <c r="R11" s="8">
        <v>1440</v>
      </c>
      <c r="S11" s="30" t="s">
        <v>536</v>
      </c>
      <c r="T11" s="199">
        <v>20</v>
      </c>
      <c r="U11" s="29" t="s">
        <v>563</v>
      </c>
      <c r="V11" s="2"/>
      <c r="W11" s="75"/>
      <c r="X11" s="235">
        <v>180</v>
      </c>
      <c r="Y11" s="227">
        <v>288</v>
      </c>
      <c r="Z11" s="227">
        <v>396</v>
      </c>
      <c r="AA11" s="227">
        <v>288</v>
      </c>
      <c r="AB11" s="227">
        <v>180</v>
      </c>
      <c r="AC11" s="227">
        <v>108</v>
      </c>
      <c r="AD11" s="227"/>
      <c r="AE11" s="33">
        <f t="shared" ref="AE11:AE34" si="3">SUM(X11:AD11)</f>
        <v>1440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451">
        <v>0</v>
      </c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1409</v>
      </c>
      <c r="D13" s="8">
        <f>9+12</f>
        <v>21</v>
      </c>
      <c r="E13" s="8">
        <v>3</v>
      </c>
      <c r="F13" s="8"/>
      <c r="G13" s="6">
        <f t="shared" si="0"/>
        <v>1433</v>
      </c>
      <c r="H13" s="14">
        <v>1440</v>
      </c>
      <c r="I13" s="8"/>
      <c r="J13" s="85"/>
      <c r="K13" s="85"/>
      <c r="L13" s="90">
        <f t="shared" si="2"/>
        <v>7</v>
      </c>
      <c r="M13" s="451">
        <v>0.18</v>
      </c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>
        <v>7</v>
      </c>
      <c r="J14" s="85"/>
      <c r="K14" s="85"/>
      <c r="L14" s="90">
        <f t="shared" si="2"/>
        <v>0</v>
      </c>
      <c r="M14" s="451">
        <v>0</v>
      </c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451">
        <v>0</v>
      </c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451">
        <v>0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451">
        <v>0</v>
      </c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451">
        <v>0</v>
      </c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451">
        <v>0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451">
        <v>0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451">
        <v>0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451">
        <v>0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451">
        <v>0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451">
        <v>0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451">
        <v>0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451">
        <v>0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451">
        <v>0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451">
        <v>0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451">
        <v>0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451">
        <v>0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7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7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7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7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7"/>
      <c r="O35" s="606" t="s">
        <v>29</v>
      </c>
      <c r="P35" s="607"/>
      <c r="Q35" s="99">
        <f>SUM(Q10:Q34)</f>
        <v>1440</v>
      </c>
      <c r="R35" s="27">
        <f>SUM(R10:R34)</f>
        <v>1440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7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7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7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7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7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1440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7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1409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7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21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7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3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7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7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1433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7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7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7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7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7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7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7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7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7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7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7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7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7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7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7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7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7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7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8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1409</v>
      </c>
      <c r="D64" s="27">
        <f t="shared" ref="D64:I64" si="9">SUM(D4:D63)</f>
        <v>21</v>
      </c>
      <c r="E64" s="27">
        <f t="shared" si="9"/>
        <v>3</v>
      </c>
      <c r="F64" s="27">
        <f t="shared" si="9"/>
        <v>0</v>
      </c>
      <c r="G64" s="27">
        <f t="shared" si="9"/>
        <v>1433</v>
      </c>
      <c r="H64" s="28">
        <f t="shared" si="9"/>
        <v>1440</v>
      </c>
      <c r="I64" s="27">
        <f t="shared" si="9"/>
        <v>7</v>
      </c>
      <c r="J64" s="87"/>
      <c r="K64" s="87"/>
      <c r="L64" s="91">
        <f>L63</f>
        <v>0</v>
      </c>
      <c r="M64" s="529">
        <f>IFERROR(AVERAGE(M4:M63),0)</f>
        <v>6.6666666666666662E-3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B2EF977D-EB00-4B8F-86B4-6025ECF19E16}"/>
    <hyperlink ref="D1" location="Inventory!A1" display="Item" xr:uid="{FEA918C5-8A76-45CA-951E-B4504916DD9B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30">
    <pageSetUpPr fitToPage="1"/>
  </sheetPr>
  <dimension ref="A1:AE64"/>
  <sheetViews>
    <sheetView showGridLines="0" workbookViewId="0">
      <pane ySplit="1" topLeftCell="A9" activePane="bottomLeft" state="frozen"/>
      <selection activeCell="M5" sqref="M5:M30"/>
      <selection pane="bottomLeft" activeCell="R41" sqref="R41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Inventory!C25</f>
        <v>EVENT T CHICAGO</v>
      </c>
      <c r="F1" s="626"/>
      <c r="G1" s="626"/>
      <c r="H1" s="626"/>
      <c r="I1" s="626"/>
      <c r="J1" s="626"/>
      <c r="K1" s="623"/>
      <c r="L1" s="49" t="s">
        <v>24</v>
      </c>
      <c r="M1" s="95">
        <f>Inventory!H25</f>
        <v>5.7</v>
      </c>
      <c r="N1" s="49" t="s">
        <v>4</v>
      </c>
      <c r="O1" s="622" t="str">
        <f>Inventory!D25</f>
        <v>CULTURE</v>
      </c>
      <c r="P1" s="626"/>
      <c r="Q1" s="623"/>
      <c r="R1" s="49" t="s">
        <v>25</v>
      </c>
      <c r="S1" s="622" t="str">
        <f>Inventory!B25</f>
        <v>GHOSRX203822BK</v>
      </c>
      <c r="T1" s="626"/>
      <c r="U1" s="49" t="s">
        <v>66</v>
      </c>
      <c r="V1" s="627">
        <f>M64</f>
        <v>4.0740740740740737E-3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>
        <v>0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1">
        <v>0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451">
        <v>0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451">
        <v>0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451">
        <v>0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451">
        <v>0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451">
        <v>0</v>
      </c>
      <c r="O10" s="21">
        <v>45861</v>
      </c>
      <c r="P10" s="3">
        <v>83504</v>
      </c>
      <c r="Q10" s="6">
        <v>1062</v>
      </c>
      <c r="R10" s="6"/>
      <c r="S10" s="33" t="s">
        <v>136</v>
      </c>
      <c r="U10" s="32"/>
      <c r="V10" s="3"/>
      <c r="W10" s="74"/>
      <c r="X10" s="234">
        <v>144</v>
      </c>
      <c r="Y10" s="231">
        <v>216</v>
      </c>
      <c r="Z10" s="231">
        <v>288</v>
      </c>
      <c r="AA10" s="231">
        <v>216</v>
      </c>
      <c r="AB10" s="231">
        <v>144</v>
      </c>
      <c r="AC10" s="231">
        <v>72</v>
      </c>
      <c r="AD10" s="231">
        <v>0</v>
      </c>
      <c r="AE10" s="33">
        <f>SUM(X10:AD10)</f>
        <v>1080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451">
        <v>0</v>
      </c>
      <c r="O11" s="20"/>
      <c r="P11" s="2"/>
      <c r="Q11" s="8"/>
      <c r="R11" s="8">
        <v>1062</v>
      </c>
      <c r="S11" s="30" t="s">
        <v>569</v>
      </c>
      <c r="U11" s="29"/>
      <c r="V11" s="2"/>
      <c r="W11" s="75"/>
      <c r="X11" s="235">
        <v>144</v>
      </c>
      <c r="Y11" s="227">
        <v>213</v>
      </c>
      <c r="Z11" s="227">
        <v>287</v>
      </c>
      <c r="AA11" s="227">
        <v>203</v>
      </c>
      <c r="AB11" s="227">
        <v>144</v>
      </c>
      <c r="AC11" s="227">
        <v>71</v>
      </c>
      <c r="AD11" s="227">
        <v>0</v>
      </c>
      <c r="AE11" s="33">
        <f t="shared" ref="AE11:AE34" si="3">SUM(X11:AD11)</f>
        <v>1062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451">
        <v>0</v>
      </c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451">
        <v>0</v>
      </c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451">
        <v>0</v>
      </c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451">
        <v>0</v>
      </c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451">
        <v>0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451">
        <v>0</v>
      </c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451">
        <v>0</v>
      </c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451">
        <v>0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690</v>
      </c>
      <c r="D20" s="8">
        <v>9</v>
      </c>
      <c r="E20" s="8"/>
      <c r="F20" s="8"/>
      <c r="G20" s="6">
        <f t="shared" si="0"/>
        <v>699</v>
      </c>
      <c r="H20" s="14">
        <v>1062</v>
      </c>
      <c r="I20" s="8"/>
      <c r="J20" s="85">
        <v>363</v>
      </c>
      <c r="K20" s="85" t="s">
        <v>538</v>
      </c>
      <c r="L20" s="90">
        <f t="shared" si="2"/>
        <v>0</v>
      </c>
      <c r="M20" s="451">
        <v>0.11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451">
        <v>0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451">
        <v>0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451">
        <v>0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451">
        <v>0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451">
        <v>0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451">
        <v>0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451">
        <v>0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451">
        <v>0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451">
        <v>0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451">
        <v>0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7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7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7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7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7"/>
      <c r="O35" s="606" t="s">
        <v>29</v>
      </c>
      <c r="P35" s="607"/>
      <c r="Q35" s="99">
        <f>SUM(Q10:Q34)</f>
        <v>1062</v>
      </c>
      <c r="R35" s="27">
        <f>SUM(R10:R34)</f>
        <v>1062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7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7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7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7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7"/>
      <c r="O40" s="32">
        <v>363</v>
      </c>
      <c r="P40" s="6" t="s">
        <v>569</v>
      </c>
      <c r="Q40" s="3">
        <v>363</v>
      </c>
      <c r="R40" s="6" t="s">
        <v>539</v>
      </c>
      <c r="S40" s="105">
        <f>O40-Q40</f>
        <v>0</v>
      </c>
      <c r="U40" s="45" t="s">
        <v>41</v>
      </c>
      <c r="V40" s="605">
        <f>R35</f>
        <v>1062</v>
      </c>
      <c r="W40" s="604"/>
      <c r="X40" s="234">
        <v>100</v>
      </c>
      <c r="Y40" s="231">
        <v>88</v>
      </c>
      <c r="Z40" s="231">
        <v>106</v>
      </c>
      <c r="AA40" s="231">
        <v>41</v>
      </c>
      <c r="AB40" s="231">
        <v>12</v>
      </c>
      <c r="AC40" s="231">
        <v>16</v>
      </c>
      <c r="AD40" s="231">
        <v>0</v>
      </c>
      <c r="AE40" s="33">
        <f>SUM(X40:AD40)</f>
        <v>363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7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690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7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9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7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7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7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699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7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7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7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363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7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7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7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7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7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7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7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7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7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7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7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7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7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7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8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690</v>
      </c>
      <c r="D64" s="27">
        <f t="shared" ref="D64:I64" si="9">SUM(D4:D63)</f>
        <v>9</v>
      </c>
      <c r="E64" s="27">
        <f t="shared" si="9"/>
        <v>0</v>
      </c>
      <c r="F64" s="27">
        <f t="shared" si="9"/>
        <v>0</v>
      </c>
      <c r="G64" s="27">
        <f t="shared" si="9"/>
        <v>699</v>
      </c>
      <c r="H64" s="28">
        <f t="shared" si="9"/>
        <v>1062</v>
      </c>
      <c r="I64" s="27">
        <f t="shared" si="9"/>
        <v>0</v>
      </c>
      <c r="J64" s="87"/>
      <c r="K64" s="87"/>
      <c r="L64" s="91">
        <f>L63</f>
        <v>0</v>
      </c>
      <c r="M64" s="529">
        <f>IFERROR(AVERAGE(M4:M63),0)</f>
        <v>4.0740740740740737E-3</v>
      </c>
      <c r="O64" s="102">
        <f>SUM(O40:O63)</f>
        <v>363</v>
      </c>
      <c r="P64" s="27"/>
      <c r="Q64" s="27">
        <f>SUM(Q40:Q63)</f>
        <v>363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D1C9C810-1D93-48F7-AA6E-B352BBF3B49A}"/>
    <hyperlink ref="D1" location="Inventory!A1" display="Item" xr:uid="{99D09CFD-14CE-4434-901A-0055AF40623C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31">
    <pageSetUpPr fitToPage="1"/>
  </sheetPr>
  <dimension ref="A1:AE64"/>
  <sheetViews>
    <sheetView showGridLines="0" workbookViewId="0">
      <pane ySplit="1" topLeftCell="A2" activePane="bottomLeft" state="frozen"/>
      <selection activeCell="M5" sqref="M5:M30"/>
      <selection pane="bottomLeft" activeCell="M5" sqref="M5:M30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Inventory!C26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Inventory!H26</f>
        <v>0</v>
      </c>
      <c r="N1" s="49" t="s">
        <v>4</v>
      </c>
      <c r="O1" s="622">
        <f>Inventory!D26</f>
        <v>0</v>
      </c>
      <c r="P1" s="626"/>
      <c r="Q1" s="623"/>
      <c r="R1" s="49" t="s">
        <v>25</v>
      </c>
      <c r="S1" s="622">
        <f>Inventory!B26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522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523"/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523"/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523"/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523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523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52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523"/>
      <c r="O10" s="21"/>
      <c r="P10" s="3"/>
      <c r="Q10" s="6"/>
      <c r="R10" s="6"/>
      <c r="S10" s="33"/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523"/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523"/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523"/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523"/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523"/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523"/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523"/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523"/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523"/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523"/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523"/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523"/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523"/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523"/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523"/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523"/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523"/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523"/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523"/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523"/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4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4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4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4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4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4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4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4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4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4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4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4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4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0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4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4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4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4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4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4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4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4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4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4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4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4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4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4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4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4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4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5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526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CD555287-FB9F-499E-8600-34F85A61D40B}"/>
    <hyperlink ref="D1" location="Inventory!A1" display="Item" xr:uid="{15DE2AFC-567A-4903-8A72-85D1CFB2C4C9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32">
    <pageSetUpPr fitToPage="1"/>
  </sheetPr>
  <dimension ref="A1:AE64"/>
  <sheetViews>
    <sheetView showGridLines="0" workbookViewId="0">
      <pane ySplit="1" topLeftCell="A2" activePane="bottomLeft" state="frozen"/>
      <selection activeCell="M5" sqref="M5:M30"/>
      <selection pane="bottomLeft" activeCell="M5" sqref="M5:M30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Inventory!C27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Inventory!H27</f>
        <v>0</v>
      </c>
      <c r="N1" s="49" t="s">
        <v>4</v>
      </c>
      <c r="O1" s="622">
        <f>Inventory!D27</f>
        <v>0</v>
      </c>
      <c r="P1" s="626"/>
      <c r="Q1" s="623"/>
      <c r="R1" s="49" t="s">
        <v>25</v>
      </c>
      <c r="S1" s="622">
        <f>Inventory!B27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522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523"/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523"/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523"/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523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523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523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523"/>
      <c r="O10" s="21"/>
      <c r="P10" s="3"/>
      <c r="Q10" s="6"/>
      <c r="R10" s="6"/>
      <c r="S10" s="33"/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523"/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523"/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523"/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523"/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523"/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523"/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523"/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523"/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523"/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523"/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523"/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523"/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523"/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523"/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523"/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523"/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523"/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523"/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523"/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523"/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4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4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4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4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4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4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4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4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4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4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4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4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4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0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4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4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4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4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4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4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4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4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4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4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4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4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4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4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4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4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4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5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526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C5FDD0A4-0D3F-4AEB-9805-E98F2674CFAF}"/>
    <hyperlink ref="D1" location="Inventory!A1" display="Item" xr:uid="{7750E340-5922-41D6-93E2-B88CF494D756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3">
    <pageSetUpPr fitToPage="1"/>
  </sheetPr>
  <dimension ref="A1:AE64"/>
  <sheetViews>
    <sheetView showGridLines="0" workbookViewId="0">
      <pane ySplit="1" topLeftCell="A2" activePane="bottomLeft" state="frozen"/>
      <selection activeCell="M5" sqref="M5:M30"/>
      <selection pane="bottomLeft" activeCell="J31" sqref="J31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Inventory!C28</f>
        <v>HAT SATANIC PANIC</v>
      </c>
      <c r="F1" s="626"/>
      <c r="G1" s="626"/>
      <c r="H1" s="626"/>
      <c r="I1" s="626"/>
      <c r="J1" s="626"/>
      <c r="K1" s="623"/>
      <c r="L1" s="49" t="s">
        <v>24</v>
      </c>
      <c r="M1" s="95">
        <f>Inventory!H28</f>
        <v>3.92</v>
      </c>
      <c r="N1" s="49" t="s">
        <v>4</v>
      </c>
      <c r="O1" s="622" t="str">
        <f>Inventory!D28</f>
        <v>WELLSUCCEED</v>
      </c>
      <c r="P1" s="626"/>
      <c r="Q1" s="623"/>
      <c r="R1" s="49" t="s">
        <v>25</v>
      </c>
      <c r="S1" s="622" t="str">
        <f>Inventory!B28</f>
        <v>GHOSNS103665BK</v>
      </c>
      <c r="T1" s="626"/>
      <c r="U1" s="49" t="s">
        <v>66</v>
      </c>
      <c r="V1" s="627">
        <f>M64</f>
        <v>5.5925925925925926E-3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531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>
        <v>133</v>
      </c>
      <c r="D4" s="6"/>
      <c r="E4" s="6"/>
      <c r="F4" s="6"/>
      <c r="G4" s="6">
        <f>SUM(C4:F4)</f>
        <v>133</v>
      </c>
      <c r="H4" s="13">
        <v>1215</v>
      </c>
      <c r="I4" s="6"/>
      <c r="J4" s="84"/>
      <c r="K4" s="84"/>
      <c r="L4" s="90">
        <f>H4-G4-I4-J4</f>
        <v>1082</v>
      </c>
      <c r="M4" s="530">
        <v>0.02</v>
      </c>
      <c r="O4" s="608" t="s">
        <v>492</v>
      </c>
      <c r="P4" s="609"/>
      <c r="Q4" s="7"/>
      <c r="R4" s="6">
        <v>1215</v>
      </c>
      <c r="S4" s="33" t="s">
        <v>425</v>
      </c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>
        <v>154</v>
      </c>
      <c r="D5" s="8"/>
      <c r="E5" s="8"/>
      <c r="F5" s="8"/>
      <c r="G5" s="6">
        <f t="shared" ref="G5:G63" si="0">SUM(C5:F5)</f>
        <v>154</v>
      </c>
      <c r="H5" s="14"/>
      <c r="I5" s="8"/>
      <c r="J5" s="85"/>
      <c r="K5" s="85"/>
      <c r="L5" s="90">
        <f>L4+H5-G5-I5-J5</f>
        <v>928</v>
      </c>
      <c r="M5" s="530">
        <v>0.02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164</v>
      </c>
      <c r="D6" s="8">
        <v>3</v>
      </c>
      <c r="E6" s="8"/>
      <c r="F6" s="8"/>
      <c r="G6" s="6">
        <f t="shared" si="0"/>
        <v>167</v>
      </c>
      <c r="H6" s="14"/>
      <c r="I6" s="8"/>
      <c r="J6" s="85"/>
      <c r="K6" s="85"/>
      <c r="L6" s="90">
        <f t="shared" ref="L6:L63" si="2">L5+H6-G6-I6-J6</f>
        <v>761</v>
      </c>
      <c r="M6" s="530">
        <v>0.02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>
        <v>86</v>
      </c>
      <c r="D7" s="8"/>
      <c r="E7" s="8"/>
      <c r="F7" s="8"/>
      <c r="G7" s="6">
        <f t="shared" si="0"/>
        <v>86</v>
      </c>
      <c r="H7" s="14"/>
      <c r="I7" s="8"/>
      <c r="J7" s="85"/>
      <c r="K7" s="85"/>
      <c r="L7" s="90">
        <f t="shared" si="2"/>
        <v>675</v>
      </c>
      <c r="M7" s="530">
        <v>0.02</v>
      </c>
      <c r="O7" s="614"/>
      <c r="P7" s="615"/>
      <c r="Q7" s="198"/>
      <c r="R7" s="19">
        <f>SUM(R4:R6)</f>
        <v>1215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>
        <v>100</v>
      </c>
      <c r="D8" s="8"/>
      <c r="E8" s="8"/>
      <c r="F8" s="8"/>
      <c r="G8" s="6">
        <f t="shared" si="0"/>
        <v>100</v>
      </c>
      <c r="H8" s="14"/>
      <c r="I8" s="8"/>
      <c r="J8" s="85"/>
      <c r="K8" s="85"/>
      <c r="L8" s="90">
        <f t="shared" si="2"/>
        <v>575</v>
      </c>
      <c r="M8" s="530">
        <v>0.01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>
        <v>100</v>
      </c>
      <c r="D9" s="8"/>
      <c r="E9" s="8"/>
      <c r="F9" s="8"/>
      <c r="G9" s="6">
        <f t="shared" si="0"/>
        <v>100</v>
      </c>
      <c r="H9" s="14"/>
      <c r="I9" s="8"/>
      <c r="J9" s="85"/>
      <c r="K9" s="85"/>
      <c r="L9" s="90">
        <f t="shared" si="2"/>
        <v>475</v>
      </c>
      <c r="M9" s="530">
        <v>0.01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>
        <v>75</v>
      </c>
      <c r="D10" s="8"/>
      <c r="E10" s="8"/>
      <c r="F10" s="8"/>
      <c r="G10" s="6">
        <f t="shared" si="0"/>
        <v>75</v>
      </c>
      <c r="H10" s="14"/>
      <c r="I10" s="8"/>
      <c r="J10" s="85"/>
      <c r="K10" s="85"/>
      <c r="L10" s="90">
        <f t="shared" si="2"/>
        <v>400</v>
      </c>
      <c r="M10" s="530">
        <v>0.01</v>
      </c>
      <c r="O10" s="21"/>
      <c r="P10" s="3"/>
      <c r="Q10" s="6"/>
      <c r="R10" s="6"/>
      <c r="S10" s="33"/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100</v>
      </c>
      <c r="D11" s="8"/>
      <c r="E11" s="8"/>
      <c r="F11" s="8"/>
      <c r="G11" s="6">
        <f t="shared" si="0"/>
        <v>100</v>
      </c>
      <c r="H11" s="14"/>
      <c r="I11" s="8"/>
      <c r="J11" s="85"/>
      <c r="K11" s="85"/>
      <c r="L11" s="90">
        <f t="shared" si="2"/>
        <v>300</v>
      </c>
      <c r="M11" s="530">
        <v>0.01</v>
      </c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157</v>
      </c>
      <c r="D12" s="8"/>
      <c r="E12" s="8"/>
      <c r="F12" s="8"/>
      <c r="G12" s="6">
        <f t="shared" si="0"/>
        <v>157</v>
      </c>
      <c r="H12" s="14"/>
      <c r="I12" s="8"/>
      <c r="J12" s="85"/>
      <c r="K12" s="85"/>
      <c r="L12" s="90">
        <f t="shared" si="2"/>
        <v>143</v>
      </c>
      <c r="M12" s="530">
        <v>0.02</v>
      </c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137</v>
      </c>
      <c r="D13" s="8"/>
      <c r="E13" s="8"/>
      <c r="F13" s="8"/>
      <c r="G13" s="6">
        <f t="shared" si="0"/>
        <v>137</v>
      </c>
      <c r="H13" s="14"/>
      <c r="I13" s="8"/>
      <c r="J13" s="85"/>
      <c r="K13" s="85"/>
      <c r="L13" s="90">
        <f t="shared" si="2"/>
        <v>6</v>
      </c>
      <c r="M13" s="530">
        <v>0.01</v>
      </c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0</v>
      </c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6</v>
      </c>
      <c r="M14" s="530">
        <v>0</v>
      </c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0</v>
      </c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6</v>
      </c>
      <c r="M15" s="530">
        <v>0</v>
      </c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0</v>
      </c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6</v>
      </c>
      <c r="M16" s="530">
        <v>0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0</v>
      </c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6</v>
      </c>
      <c r="M17" s="530">
        <v>0</v>
      </c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0</v>
      </c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6</v>
      </c>
      <c r="M18" s="530">
        <v>0</v>
      </c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0</v>
      </c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6</v>
      </c>
      <c r="M19" s="530">
        <v>0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0</v>
      </c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6</v>
      </c>
      <c r="M20" s="530">
        <v>0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0</v>
      </c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6</v>
      </c>
      <c r="M21" s="530">
        <v>0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0</v>
      </c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6</v>
      </c>
      <c r="M22" s="530">
        <v>0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0</v>
      </c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6</v>
      </c>
      <c r="M23" s="530">
        <v>0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0</v>
      </c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6</v>
      </c>
      <c r="M24" s="530">
        <v>0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0</v>
      </c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6</v>
      </c>
      <c r="M25" s="530">
        <v>0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0</v>
      </c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6</v>
      </c>
      <c r="M26" s="530">
        <v>0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0</v>
      </c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6</v>
      </c>
      <c r="M27" s="530">
        <v>0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0</v>
      </c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6</v>
      </c>
      <c r="M28" s="530">
        <v>0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0</v>
      </c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6</v>
      </c>
      <c r="M29" s="530">
        <v>0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6</v>
      </c>
      <c r="D30" s="8"/>
      <c r="E30" s="8"/>
      <c r="F30" s="8"/>
      <c r="G30" s="6">
        <f t="shared" si="0"/>
        <v>6</v>
      </c>
      <c r="H30" s="14"/>
      <c r="I30" s="8"/>
      <c r="J30" s="85"/>
      <c r="K30" s="85"/>
      <c r="L30" s="90">
        <f t="shared" si="2"/>
        <v>0</v>
      </c>
      <c r="M30" s="530">
        <v>1E-3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453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453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453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453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453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453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1215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1212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453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3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453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453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453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1215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453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453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453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453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453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453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453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453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453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453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453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453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453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453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453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453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453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1212</v>
      </c>
      <c r="D64" s="27">
        <f t="shared" ref="D64:I64" si="9">SUM(D4:D63)</f>
        <v>3</v>
      </c>
      <c r="E64" s="27">
        <f t="shared" si="9"/>
        <v>0</v>
      </c>
      <c r="F64" s="27">
        <f t="shared" si="9"/>
        <v>0</v>
      </c>
      <c r="G64" s="27">
        <f t="shared" si="9"/>
        <v>1215</v>
      </c>
      <c r="H64" s="28">
        <f t="shared" si="9"/>
        <v>1215</v>
      </c>
      <c r="I64" s="27">
        <f t="shared" si="9"/>
        <v>0</v>
      </c>
      <c r="J64" s="87"/>
      <c r="K64" s="87"/>
      <c r="L64" s="91">
        <f>L63</f>
        <v>0</v>
      </c>
      <c r="M64" s="450">
        <f>IFERROR(AVERAGE(M4:M63),0)</f>
        <v>5.5925925925925926E-3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06062A05-D20C-4C5E-BAAB-F3BDE87B81CE}"/>
    <hyperlink ref="D1" location="Inventory!A1" display="Item" xr:uid="{A2E4DE79-0B00-47E6-80F0-D4F49FAAF206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">
    <pageSetUpPr fitToPage="1"/>
  </sheetPr>
  <dimension ref="A1:AE64"/>
  <sheetViews>
    <sheetView showGridLines="0" workbookViewId="0">
      <pane ySplit="1" topLeftCell="A17" activePane="bottomLeft" state="frozen"/>
      <selection activeCell="M5" sqref="M5:M30"/>
      <selection pane="bottomLeft" activeCell="R40" sqref="R40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Inventory!C29</f>
        <v>MASK BURNT GHOUL</v>
      </c>
      <c r="F1" s="626"/>
      <c r="G1" s="626"/>
      <c r="H1" s="626"/>
      <c r="I1" s="626"/>
      <c r="J1" s="626"/>
      <c r="K1" s="623"/>
      <c r="L1" s="49" t="s">
        <v>24</v>
      </c>
      <c r="M1" s="95">
        <f>Inventory!H29</f>
        <v>4.8</v>
      </c>
      <c r="N1" s="49" t="s">
        <v>4</v>
      </c>
      <c r="O1" s="622" t="str">
        <f>Inventory!D29</f>
        <v>FARSTAR</v>
      </c>
      <c r="P1" s="626"/>
      <c r="Q1" s="623"/>
      <c r="R1" s="49" t="s">
        <v>25</v>
      </c>
      <c r="S1" s="622" t="str">
        <f>Inventory!B29</f>
        <v>GHOSNS903309GR</v>
      </c>
      <c r="T1" s="626"/>
      <c r="U1" s="49" t="s">
        <v>66</v>
      </c>
      <c r="V1" s="627">
        <f>M64</f>
        <v>2.0740740740740751E-2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531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>
        <v>129</v>
      </c>
      <c r="D4" s="6">
        <v>1</v>
      </c>
      <c r="E4" s="6"/>
      <c r="F4" s="6"/>
      <c r="G4" s="6">
        <f>SUM(C4:F4)</f>
        <v>130</v>
      </c>
      <c r="H4" s="13">
        <f>3000+1060</f>
        <v>4060</v>
      </c>
      <c r="I4" s="6"/>
      <c r="J4" s="84"/>
      <c r="K4" s="84"/>
      <c r="L4" s="90">
        <f>H4-G4-I4-J4</f>
        <v>3930</v>
      </c>
      <c r="M4" s="451">
        <v>0.02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>
        <v>177</v>
      </c>
      <c r="D5" s="8"/>
      <c r="E5" s="8"/>
      <c r="F5" s="8"/>
      <c r="G5" s="6">
        <f t="shared" ref="G5:G63" si="0">SUM(C5:F5)</f>
        <v>177</v>
      </c>
      <c r="H5" s="14"/>
      <c r="I5" s="8"/>
      <c r="J5" s="85"/>
      <c r="K5" s="85"/>
      <c r="L5" s="90">
        <f>L4+H5-G5-I5-J5</f>
        <v>3753</v>
      </c>
      <c r="M5" s="451">
        <v>0.02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155</v>
      </c>
      <c r="D6" s="8"/>
      <c r="E6" s="8"/>
      <c r="F6" s="8"/>
      <c r="G6" s="6">
        <f t="shared" si="0"/>
        <v>155</v>
      </c>
      <c r="H6" s="14"/>
      <c r="I6" s="8"/>
      <c r="J6" s="85"/>
      <c r="K6" s="85"/>
      <c r="L6" s="90">
        <f t="shared" ref="L6:L63" si="2">L5+H6-G6-I6-J6</f>
        <v>3598</v>
      </c>
      <c r="M6" s="451">
        <v>0.02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>
        <v>72</v>
      </c>
      <c r="D7" s="8"/>
      <c r="E7" s="8"/>
      <c r="F7" s="8"/>
      <c r="G7" s="6">
        <f t="shared" si="0"/>
        <v>72</v>
      </c>
      <c r="H7" s="14"/>
      <c r="I7" s="8"/>
      <c r="J7" s="85"/>
      <c r="K7" s="85"/>
      <c r="L7" s="90">
        <f t="shared" si="2"/>
        <v>3526</v>
      </c>
      <c r="M7" s="451">
        <v>0.02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>
        <v>190</v>
      </c>
      <c r="D8" s="8"/>
      <c r="E8" s="8"/>
      <c r="F8" s="8"/>
      <c r="G8" s="6">
        <f t="shared" si="0"/>
        <v>190</v>
      </c>
      <c r="H8" s="14"/>
      <c r="I8" s="8"/>
      <c r="J8" s="85"/>
      <c r="K8" s="85"/>
      <c r="L8" s="90">
        <f t="shared" si="2"/>
        <v>3336</v>
      </c>
      <c r="M8" s="451">
        <v>0.02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>
        <v>131</v>
      </c>
      <c r="D9" s="8"/>
      <c r="E9" s="8"/>
      <c r="F9" s="8"/>
      <c r="G9" s="6">
        <f t="shared" si="0"/>
        <v>131</v>
      </c>
      <c r="H9" s="14"/>
      <c r="I9" s="8"/>
      <c r="J9" s="85"/>
      <c r="K9" s="85"/>
      <c r="L9" s="90">
        <f t="shared" si="2"/>
        <v>3205</v>
      </c>
      <c r="M9" s="451">
        <v>0.02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>
        <v>150</v>
      </c>
      <c r="D10" s="8"/>
      <c r="E10" s="8"/>
      <c r="F10" s="8"/>
      <c r="G10" s="6">
        <f t="shared" si="0"/>
        <v>150</v>
      </c>
      <c r="H10" s="14"/>
      <c r="I10" s="8"/>
      <c r="J10" s="85"/>
      <c r="K10" s="85"/>
      <c r="L10" s="90">
        <f t="shared" si="2"/>
        <v>3055</v>
      </c>
      <c r="M10" s="451">
        <v>0.02</v>
      </c>
      <c r="O10" s="21">
        <v>45764</v>
      </c>
      <c r="P10" s="3">
        <v>80799</v>
      </c>
      <c r="Q10" s="6">
        <v>3000</v>
      </c>
      <c r="R10" s="6">
        <v>3000</v>
      </c>
      <c r="S10" s="33" t="s">
        <v>425</v>
      </c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142</v>
      </c>
      <c r="D11" s="8"/>
      <c r="E11" s="8"/>
      <c r="F11" s="8"/>
      <c r="G11" s="6">
        <f t="shared" si="0"/>
        <v>142</v>
      </c>
      <c r="H11" s="14"/>
      <c r="I11" s="8"/>
      <c r="J11" s="85"/>
      <c r="K11" s="85"/>
      <c r="L11" s="90">
        <f t="shared" si="2"/>
        <v>2913</v>
      </c>
      <c r="M11" s="451">
        <v>0.02</v>
      </c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119</v>
      </c>
      <c r="D12" s="8"/>
      <c r="E12" s="8"/>
      <c r="F12" s="8"/>
      <c r="G12" s="6">
        <f t="shared" si="0"/>
        <v>119</v>
      </c>
      <c r="H12" s="14"/>
      <c r="I12" s="8"/>
      <c r="J12" s="85"/>
      <c r="K12" s="85"/>
      <c r="L12" s="90">
        <f t="shared" si="2"/>
        <v>2794</v>
      </c>
      <c r="M12" s="451">
        <v>0.01</v>
      </c>
      <c r="O12" s="20">
        <v>45832</v>
      </c>
      <c r="P12" s="2">
        <v>82642</v>
      </c>
      <c r="Q12" s="8">
        <v>1060</v>
      </c>
      <c r="R12" s="8">
        <v>1060</v>
      </c>
      <c r="S12" s="30" t="s">
        <v>425</v>
      </c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143</v>
      </c>
      <c r="D13" s="8"/>
      <c r="E13" s="8"/>
      <c r="F13" s="8"/>
      <c r="G13" s="6">
        <f t="shared" si="0"/>
        <v>143</v>
      </c>
      <c r="H13" s="14"/>
      <c r="I13" s="8"/>
      <c r="J13" s="85"/>
      <c r="K13" s="85"/>
      <c r="L13" s="90">
        <f t="shared" si="2"/>
        <v>2651</v>
      </c>
      <c r="M13" s="451">
        <v>0.02</v>
      </c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131</v>
      </c>
      <c r="D14" s="8"/>
      <c r="E14" s="8"/>
      <c r="F14" s="8"/>
      <c r="G14" s="6">
        <f t="shared" si="0"/>
        <v>131</v>
      </c>
      <c r="H14" s="14"/>
      <c r="I14" s="8"/>
      <c r="J14" s="85"/>
      <c r="K14" s="85"/>
      <c r="L14" s="90">
        <f t="shared" si="2"/>
        <v>2520</v>
      </c>
      <c r="M14" s="451">
        <v>0.02</v>
      </c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211</v>
      </c>
      <c r="D15" s="8"/>
      <c r="E15" s="8"/>
      <c r="F15" s="8"/>
      <c r="G15" s="6">
        <f t="shared" si="0"/>
        <v>211</v>
      </c>
      <c r="H15" s="14"/>
      <c r="I15" s="8"/>
      <c r="J15" s="85"/>
      <c r="K15" s="85"/>
      <c r="L15" s="90">
        <f t="shared" si="2"/>
        <v>2309</v>
      </c>
      <c r="M15" s="451">
        <v>0.03</v>
      </c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242</v>
      </c>
      <c r="D16" s="8">
        <v>1</v>
      </c>
      <c r="E16" s="8"/>
      <c r="F16" s="8"/>
      <c r="G16" s="6">
        <f t="shared" si="0"/>
        <v>243</v>
      </c>
      <c r="H16" s="14"/>
      <c r="I16" s="8"/>
      <c r="J16" s="85"/>
      <c r="K16" s="85"/>
      <c r="L16" s="90">
        <f t="shared" si="2"/>
        <v>2066</v>
      </c>
      <c r="M16" s="451">
        <v>0.03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89</v>
      </c>
      <c r="D17" s="8"/>
      <c r="E17" s="8"/>
      <c r="F17" s="8"/>
      <c r="G17" s="6">
        <f t="shared" si="0"/>
        <v>89</v>
      </c>
      <c r="H17" s="14"/>
      <c r="I17" s="8"/>
      <c r="J17" s="85"/>
      <c r="K17" s="85"/>
      <c r="L17" s="90">
        <f t="shared" si="2"/>
        <v>1977</v>
      </c>
      <c r="M17" s="451">
        <v>0.02</v>
      </c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134</v>
      </c>
      <c r="D18" s="8"/>
      <c r="E18" s="8"/>
      <c r="F18" s="8"/>
      <c r="G18" s="6">
        <f t="shared" si="0"/>
        <v>134</v>
      </c>
      <c r="H18" s="14"/>
      <c r="I18" s="8"/>
      <c r="J18" s="85"/>
      <c r="K18" s="85"/>
      <c r="L18" s="90">
        <f t="shared" si="2"/>
        <v>1843</v>
      </c>
      <c r="M18" s="451">
        <v>0.02</v>
      </c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120</v>
      </c>
      <c r="D19" s="8"/>
      <c r="E19" s="8"/>
      <c r="F19" s="8"/>
      <c r="G19" s="6">
        <f t="shared" si="0"/>
        <v>120</v>
      </c>
      <c r="H19" s="14"/>
      <c r="I19" s="8"/>
      <c r="J19" s="85"/>
      <c r="K19" s="85"/>
      <c r="L19" s="90">
        <f t="shared" si="2"/>
        <v>1723</v>
      </c>
      <c r="M19" s="451">
        <v>0.02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117</v>
      </c>
      <c r="D20" s="8"/>
      <c r="E20" s="8"/>
      <c r="F20" s="8"/>
      <c r="G20" s="6">
        <f t="shared" si="0"/>
        <v>117</v>
      </c>
      <c r="H20" s="14"/>
      <c r="I20" s="8"/>
      <c r="J20" s="85"/>
      <c r="K20" s="85"/>
      <c r="L20" s="90">
        <f t="shared" si="2"/>
        <v>1606</v>
      </c>
      <c r="M20" s="451">
        <v>0.02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133</v>
      </c>
      <c r="D21" s="8"/>
      <c r="E21" s="8"/>
      <c r="F21" s="8"/>
      <c r="G21" s="6">
        <f t="shared" si="0"/>
        <v>133</v>
      </c>
      <c r="H21" s="14"/>
      <c r="I21" s="8"/>
      <c r="J21" s="85"/>
      <c r="K21" s="85"/>
      <c r="L21" s="90">
        <f t="shared" si="2"/>
        <v>1473</v>
      </c>
      <c r="M21" s="451">
        <v>0.02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102</v>
      </c>
      <c r="D22" s="8"/>
      <c r="E22" s="8"/>
      <c r="F22" s="8"/>
      <c r="G22" s="6">
        <f t="shared" si="0"/>
        <v>102</v>
      </c>
      <c r="H22" s="14"/>
      <c r="I22" s="8"/>
      <c r="J22" s="85"/>
      <c r="K22" s="85"/>
      <c r="L22" s="90">
        <f t="shared" si="2"/>
        <v>1371</v>
      </c>
      <c r="M22" s="451">
        <v>0.02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152</v>
      </c>
      <c r="D23" s="8"/>
      <c r="E23" s="8"/>
      <c r="F23" s="8"/>
      <c r="G23" s="6">
        <f t="shared" si="0"/>
        <v>152</v>
      </c>
      <c r="H23" s="14"/>
      <c r="I23" s="8"/>
      <c r="J23" s="85"/>
      <c r="K23" s="85"/>
      <c r="L23" s="90">
        <f t="shared" si="2"/>
        <v>1219</v>
      </c>
      <c r="M23" s="451">
        <v>0.03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169</v>
      </c>
      <c r="D24" s="8"/>
      <c r="E24" s="8"/>
      <c r="F24" s="8"/>
      <c r="G24" s="6">
        <f t="shared" si="0"/>
        <v>169</v>
      </c>
      <c r="H24" s="14"/>
      <c r="I24" s="8"/>
      <c r="J24" s="85"/>
      <c r="K24" s="85"/>
      <c r="L24" s="90">
        <f t="shared" si="2"/>
        <v>1050</v>
      </c>
      <c r="M24" s="451">
        <v>0.02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147</v>
      </c>
      <c r="D25" s="8"/>
      <c r="E25" s="8"/>
      <c r="F25" s="8"/>
      <c r="G25" s="6">
        <f t="shared" si="0"/>
        <v>147</v>
      </c>
      <c r="H25" s="14"/>
      <c r="I25" s="8"/>
      <c r="J25" s="85"/>
      <c r="K25" s="85"/>
      <c r="L25" s="90">
        <f t="shared" si="2"/>
        <v>903</v>
      </c>
      <c r="M25" s="451">
        <v>0.02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154</v>
      </c>
      <c r="D26" s="8"/>
      <c r="E26" s="8"/>
      <c r="F26" s="8"/>
      <c r="G26" s="6">
        <f t="shared" si="0"/>
        <v>154</v>
      </c>
      <c r="H26" s="14"/>
      <c r="I26" s="8"/>
      <c r="J26" s="85"/>
      <c r="K26" s="85"/>
      <c r="L26" s="90">
        <f t="shared" si="2"/>
        <v>749</v>
      </c>
      <c r="M26" s="451">
        <v>0.02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147</v>
      </c>
      <c r="D27" s="8"/>
      <c r="E27" s="8"/>
      <c r="F27" s="8"/>
      <c r="G27" s="6">
        <f t="shared" si="0"/>
        <v>147</v>
      </c>
      <c r="H27" s="14"/>
      <c r="I27" s="8"/>
      <c r="J27" s="85"/>
      <c r="K27" s="85"/>
      <c r="L27" s="90">
        <f t="shared" si="2"/>
        <v>602</v>
      </c>
      <c r="M27" s="451">
        <v>0.02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129</v>
      </c>
      <c r="D28" s="8"/>
      <c r="E28" s="8"/>
      <c r="F28" s="8">
        <v>2</v>
      </c>
      <c r="G28" s="6">
        <f t="shared" si="0"/>
        <v>131</v>
      </c>
      <c r="H28" s="14"/>
      <c r="I28" s="8"/>
      <c r="J28" s="85"/>
      <c r="K28" s="85"/>
      <c r="L28" s="90">
        <f t="shared" si="2"/>
        <v>471</v>
      </c>
      <c r="M28" s="451">
        <v>0.02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139</v>
      </c>
      <c r="D29" s="8"/>
      <c r="E29" s="8"/>
      <c r="F29" s="8"/>
      <c r="G29" s="6">
        <f t="shared" si="0"/>
        <v>139</v>
      </c>
      <c r="H29" s="14"/>
      <c r="I29" s="8"/>
      <c r="J29" s="85"/>
      <c r="K29" s="85"/>
      <c r="L29" s="90">
        <f t="shared" si="2"/>
        <v>332</v>
      </c>
      <c r="M29" s="451">
        <v>0.02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133</v>
      </c>
      <c r="D30" s="8"/>
      <c r="E30" s="8"/>
      <c r="F30" s="8"/>
      <c r="G30" s="6">
        <f t="shared" si="0"/>
        <v>133</v>
      </c>
      <c r="H30" s="14"/>
      <c r="I30" s="8"/>
      <c r="J30" s="85">
        <v>199</v>
      </c>
      <c r="K30" s="85" t="s">
        <v>538</v>
      </c>
      <c r="L30" s="90">
        <f t="shared" si="2"/>
        <v>0</v>
      </c>
      <c r="M30" s="451">
        <v>0.02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453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453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453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453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453"/>
      <c r="O35" s="606" t="s">
        <v>29</v>
      </c>
      <c r="P35" s="607"/>
      <c r="Q35" s="99">
        <f>SUM(Q10:Q34)</f>
        <v>4060</v>
      </c>
      <c r="R35" s="27">
        <f>SUM(R10:R34)</f>
        <v>4060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453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453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453"/>
      <c r="O40" s="32">
        <v>199</v>
      </c>
      <c r="P40" s="6" t="s">
        <v>604</v>
      </c>
      <c r="Q40" s="3">
        <v>199</v>
      </c>
      <c r="R40" s="6" t="s">
        <v>605</v>
      </c>
      <c r="S40" s="105">
        <f>O40-Q40</f>
        <v>0</v>
      </c>
      <c r="U40" s="45" t="s">
        <v>41</v>
      </c>
      <c r="V40" s="605">
        <f>R35</f>
        <v>4060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3857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453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2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453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453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2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453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3861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453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453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453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453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453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199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453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453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453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453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453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453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453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453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453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453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453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453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3857</v>
      </c>
      <c r="D64" s="27">
        <f t="shared" ref="D64:I64" si="9">SUM(D4:D63)</f>
        <v>2</v>
      </c>
      <c r="E64" s="27">
        <f t="shared" si="9"/>
        <v>0</v>
      </c>
      <c r="F64" s="27">
        <f t="shared" si="9"/>
        <v>2</v>
      </c>
      <c r="G64" s="27">
        <f t="shared" si="9"/>
        <v>3861</v>
      </c>
      <c r="H64" s="28">
        <f t="shared" si="9"/>
        <v>4060</v>
      </c>
      <c r="I64" s="27">
        <f t="shared" si="9"/>
        <v>0</v>
      </c>
      <c r="J64" s="87"/>
      <c r="K64" s="87"/>
      <c r="L64" s="91">
        <f>L63</f>
        <v>0</v>
      </c>
      <c r="M64" s="450">
        <f>IFERROR(AVERAGE(M4:M63),0)</f>
        <v>2.0740740740740751E-2</v>
      </c>
      <c r="O64" s="102">
        <f>SUM(O40:O63)</f>
        <v>199</v>
      </c>
      <c r="P64" s="27"/>
      <c r="Q64" s="27">
        <f>SUM(Q40:Q63)</f>
        <v>199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88367309-5A0C-4CF1-B32B-1CB18BDA55A1}"/>
    <hyperlink ref="D1" location="Inventory!A1" display="Item" xr:uid="{D5EA5CCB-AB1C-4142-ABCA-AEA99F853166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">
    <pageSetUpPr fitToPage="1"/>
  </sheetPr>
  <dimension ref="A1:AE64"/>
  <sheetViews>
    <sheetView showGridLines="0" workbookViewId="0">
      <pane ySplit="1" topLeftCell="A4" activePane="bottomLeft" state="frozen"/>
      <selection activeCell="M5" sqref="M5:M30"/>
      <selection pane="bottomLeft" activeCell="A10" sqref="A10:XFD25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5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23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Inventory!C30</f>
        <v>PLUSHIE FRATER IMPERATOR</v>
      </c>
      <c r="F1" s="626"/>
      <c r="G1" s="626"/>
      <c r="H1" s="626"/>
      <c r="I1" s="626"/>
      <c r="J1" s="626"/>
      <c r="K1" s="623"/>
      <c r="L1" s="49" t="s">
        <v>24</v>
      </c>
      <c r="M1" s="95">
        <f>Inventory!H30</f>
        <v>8.9</v>
      </c>
      <c r="N1" s="49" t="s">
        <v>4</v>
      </c>
      <c r="O1" s="622" t="str">
        <f>Inventory!D30</f>
        <v>FARSTAR</v>
      </c>
      <c r="P1" s="626"/>
      <c r="Q1" s="623"/>
      <c r="R1" s="49" t="s">
        <v>25</v>
      </c>
      <c r="S1" s="622" t="str">
        <f>Inventory!B30</f>
        <v>GHOSNS903279OT</v>
      </c>
      <c r="T1" s="626"/>
      <c r="U1" s="49" t="s">
        <v>66</v>
      </c>
      <c r="V1" s="627">
        <f>M64</f>
        <v>6.888888888888893E-2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531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>
        <v>385</v>
      </c>
      <c r="D4" s="6"/>
      <c r="E4" s="6"/>
      <c r="F4" s="6"/>
      <c r="G4" s="6">
        <f>SUM(C4:F4)</f>
        <v>385</v>
      </c>
      <c r="H4" s="13">
        <v>4118</v>
      </c>
      <c r="I4" s="6"/>
      <c r="J4" s="84"/>
      <c r="K4" s="84"/>
      <c r="L4" s="90">
        <f>H4-G4-I4-J4</f>
        <v>3733</v>
      </c>
      <c r="M4" s="451">
        <v>7.0000000000000007E-2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>
        <v>431</v>
      </c>
      <c r="D5" s="8"/>
      <c r="E5" s="8"/>
      <c r="F5" s="8"/>
      <c r="G5" s="6">
        <f t="shared" ref="G5:G63" si="0">SUM(C5:F5)</f>
        <v>431</v>
      </c>
      <c r="H5" s="14"/>
      <c r="I5" s="8"/>
      <c r="J5" s="85"/>
      <c r="K5" s="85"/>
      <c r="L5" s="90">
        <f>L4+H5-G5-I5-J5</f>
        <v>3302</v>
      </c>
      <c r="M5" s="451">
        <v>7.0000000000000007E-2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401</v>
      </c>
      <c r="D6" s="8"/>
      <c r="E6" s="8"/>
      <c r="F6" s="8"/>
      <c r="G6" s="6">
        <f t="shared" si="0"/>
        <v>401</v>
      </c>
      <c r="H6" s="14"/>
      <c r="I6" s="8"/>
      <c r="J6" s="85"/>
      <c r="K6" s="85"/>
      <c r="L6" s="90">
        <f t="shared" ref="L6:L63" si="2">L5+H6-G6-I6-J6</f>
        <v>2901</v>
      </c>
      <c r="M6" s="451">
        <v>0.06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>
        <v>179</v>
      </c>
      <c r="D7" s="8"/>
      <c r="E7" s="8"/>
      <c r="F7" s="8"/>
      <c r="G7" s="6">
        <f t="shared" si="0"/>
        <v>179</v>
      </c>
      <c r="H7" s="14"/>
      <c r="I7" s="8"/>
      <c r="J7" s="85"/>
      <c r="K7" s="85"/>
      <c r="L7" s="90">
        <f t="shared" si="2"/>
        <v>2722</v>
      </c>
      <c r="M7" s="451">
        <v>7.0000000000000007E-2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>
        <v>508</v>
      </c>
      <c r="D8" s="8"/>
      <c r="E8" s="8"/>
      <c r="F8" s="8"/>
      <c r="G8" s="6">
        <f t="shared" si="0"/>
        <v>508</v>
      </c>
      <c r="H8" s="14"/>
      <c r="I8" s="8"/>
      <c r="J8" s="85"/>
      <c r="K8" s="85"/>
      <c r="L8" s="90">
        <f t="shared" si="2"/>
        <v>2214</v>
      </c>
      <c r="M8" s="451">
        <v>7.0000000000000007E-2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>
        <v>411</v>
      </c>
      <c r="D9" s="8"/>
      <c r="E9" s="8"/>
      <c r="F9" s="8"/>
      <c r="G9" s="6">
        <f t="shared" si="0"/>
        <v>411</v>
      </c>
      <c r="H9" s="14"/>
      <c r="I9" s="8"/>
      <c r="J9" s="85"/>
      <c r="K9" s="85"/>
      <c r="L9" s="90">
        <f t="shared" si="2"/>
        <v>1803</v>
      </c>
      <c r="M9" s="451">
        <v>7.0000000000000007E-2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>
        <v>440</v>
      </c>
      <c r="D10" s="8"/>
      <c r="E10" s="8"/>
      <c r="F10" s="8"/>
      <c r="G10" s="6">
        <f t="shared" si="0"/>
        <v>440</v>
      </c>
      <c r="H10" s="14">
        <v>576</v>
      </c>
      <c r="I10" s="8"/>
      <c r="J10" s="85"/>
      <c r="K10" s="85"/>
      <c r="L10" s="90">
        <f t="shared" si="2"/>
        <v>1939</v>
      </c>
      <c r="M10" s="451">
        <v>0.08</v>
      </c>
      <c r="O10" s="20">
        <v>45832</v>
      </c>
      <c r="P10" s="2">
        <v>82642</v>
      </c>
      <c r="Q10" s="8">
        <v>4118</v>
      </c>
      <c r="R10" s="6">
        <v>4118</v>
      </c>
      <c r="S10" s="33" t="s">
        <v>425</v>
      </c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460</v>
      </c>
      <c r="D11" s="8"/>
      <c r="E11" s="8"/>
      <c r="F11" s="8"/>
      <c r="G11" s="6">
        <f t="shared" si="0"/>
        <v>460</v>
      </c>
      <c r="H11" s="14">
        <v>576</v>
      </c>
      <c r="I11" s="8"/>
      <c r="J11" s="85"/>
      <c r="K11" s="85"/>
      <c r="L11" s="90">
        <f t="shared" si="2"/>
        <v>2055</v>
      </c>
      <c r="M11" s="451">
        <v>7.0000000000000007E-2</v>
      </c>
      <c r="O11" s="21">
        <v>45726</v>
      </c>
      <c r="P11" s="3">
        <v>80044</v>
      </c>
      <c r="Q11" s="6">
        <v>11880</v>
      </c>
      <c r="R11" s="536">
        <v>576</v>
      </c>
      <c r="S11" s="534" t="s">
        <v>494</v>
      </c>
      <c r="T11" s="537">
        <v>16</v>
      </c>
      <c r="U11" s="538" t="s">
        <v>515</v>
      </c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420</v>
      </c>
      <c r="D12" s="8"/>
      <c r="E12" s="8"/>
      <c r="F12" s="8"/>
      <c r="G12" s="6">
        <f t="shared" si="0"/>
        <v>420</v>
      </c>
      <c r="H12" s="14">
        <v>576</v>
      </c>
      <c r="I12" s="8"/>
      <c r="J12" s="85"/>
      <c r="K12" s="85"/>
      <c r="L12" s="90">
        <f t="shared" si="2"/>
        <v>2211</v>
      </c>
      <c r="M12" s="451">
        <v>0.06</v>
      </c>
      <c r="O12" s="20"/>
      <c r="P12" s="2"/>
      <c r="Q12" s="8"/>
      <c r="R12" s="536">
        <v>576</v>
      </c>
      <c r="S12" s="534" t="s">
        <v>495</v>
      </c>
      <c r="T12" s="537">
        <v>16</v>
      </c>
      <c r="U12" s="538" t="s">
        <v>516</v>
      </c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437</v>
      </c>
      <c r="D13" s="8">
        <v>1</v>
      </c>
      <c r="E13" s="8"/>
      <c r="F13" s="8"/>
      <c r="G13" s="6">
        <f t="shared" si="0"/>
        <v>438</v>
      </c>
      <c r="H13" s="14">
        <v>576</v>
      </c>
      <c r="I13" s="8"/>
      <c r="J13" s="85"/>
      <c r="K13" s="85"/>
      <c r="L13" s="90">
        <f t="shared" si="2"/>
        <v>2349</v>
      </c>
      <c r="M13" s="451">
        <v>0.06</v>
      </c>
      <c r="O13" s="21"/>
      <c r="P13" s="3"/>
      <c r="Q13" s="6"/>
      <c r="R13" s="536">
        <v>576</v>
      </c>
      <c r="S13" s="534" t="s">
        <v>496</v>
      </c>
      <c r="T13" s="537">
        <v>16</v>
      </c>
      <c r="U13" s="538" t="s">
        <v>517</v>
      </c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356</v>
      </c>
      <c r="D14" s="8"/>
      <c r="E14" s="8"/>
      <c r="F14" s="8"/>
      <c r="G14" s="6">
        <f t="shared" si="0"/>
        <v>356</v>
      </c>
      <c r="H14" s="14">
        <v>576</v>
      </c>
      <c r="I14" s="8"/>
      <c r="J14" s="85"/>
      <c r="K14" s="85"/>
      <c r="L14" s="90">
        <f t="shared" si="2"/>
        <v>2569</v>
      </c>
      <c r="M14" s="451">
        <v>0.06</v>
      </c>
      <c r="O14" s="20"/>
      <c r="P14" s="2"/>
      <c r="Q14" s="8"/>
      <c r="R14" s="536">
        <v>576</v>
      </c>
      <c r="S14" s="534" t="s">
        <v>497</v>
      </c>
      <c r="T14" s="537">
        <v>16</v>
      </c>
      <c r="U14" s="538" t="s">
        <v>528</v>
      </c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498</v>
      </c>
      <c r="D15" s="8"/>
      <c r="E15" s="8"/>
      <c r="F15" s="8"/>
      <c r="G15" s="6">
        <f t="shared" si="0"/>
        <v>498</v>
      </c>
      <c r="H15" s="14">
        <v>576</v>
      </c>
      <c r="I15" s="8"/>
      <c r="J15" s="85"/>
      <c r="K15" s="85"/>
      <c r="L15" s="90">
        <f t="shared" si="2"/>
        <v>2647</v>
      </c>
      <c r="M15" s="451">
        <v>0.08</v>
      </c>
      <c r="O15" s="20"/>
      <c r="P15" s="2"/>
      <c r="Q15" s="8"/>
      <c r="R15" s="543">
        <v>576</v>
      </c>
      <c r="S15" s="542" t="s">
        <v>498</v>
      </c>
      <c r="T15" s="544">
        <v>16</v>
      </c>
      <c r="U15" s="545" t="s">
        <v>547</v>
      </c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506</v>
      </c>
      <c r="D16" s="8">
        <v>4</v>
      </c>
      <c r="E16" s="8"/>
      <c r="F16" s="8"/>
      <c r="G16" s="6">
        <f t="shared" si="0"/>
        <v>510</v>
      </c>
      <c r="H16" s="14">
        <v>576</v>
      </c>
      <c r="I16" s="8"/>
      <c r="J16" s="85"/>
      <c r="K16" s="85"/>
      <c r="L16" s="90">
        <f t="shared" si="2"/>
        <v>2713</v>
      </c>
      <c r="M16" s="451">
        <v>7.0000000000000007E-2</v>
      </c>
      <c r="O16" s="20"/>
      <c r="P16" s="2"/>
      <c r="Q16" s="8"/>
      <c r="R16" s="543">
        <v>576</v>
      </c>
      <c r="S16" s="542" t="s">
        <v>499</v>
      </c>
      <c r="T16" s="544">
        <v>16</v>
      </c>
      <c r="U16" s="545" t="s">
        <v>548</v>
      </c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256</v>
      </c>
      <c r="D17" s="8"/>
      <c r="E17" s="8"/>
      <c r="F17" s="8"/>
      <c r="G17" s="6">
        <f t="shared" si="0"/>
        <v>256</v>
      </c>
      <c r="H17" s="14">
        <v>576</v>
      </c>
      <c r="I17" s="8"/>
      <c r="J17" s="85"/>
      <c r="K17" s="85"/>
      <c r="L17" s="90">
        <f t="shared" si="2"/>
        <v>3033</v>
      </c>
      <c r="M17" s="451">
        <v>7.0000000000000007E-2</v>
      </c>
      <c r="O17" s="20"/>
      <c r="P17" s="2"/>
      <c r="Q17" s="8"/>
      <c r="R17" s="543">
        <v>576</v>
      </c>
      <c r="S17" s="542" t="s">
        <v>500</v>
      </c>
      <c r="T17" s="544">
        <v>16</v>
      </c>
      <c r="U17" s="545" t="s">
        <v>549</v>
      </c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404</v>
      </c>
      <c r="D18" s="8"/>
      <c r="E18" s="8"/>
      <c r="F18" s="8"/>
      <c r="G18" s="6">
        <f t="shared" si="0"/>
        <v>404</v>
      </c>
      <c r="H18" s="14">
        <v>576</v>
      </c>
      <c r="I18" s="8"/>
      <c r="J18" s="85"/>
      <c r="K18" s="85"/>
      <c r="L18" s="90">
        <f t="shared" si="2"/>
        <v>3205</v>
      </c>
      <c r="M18" s="451">
        <v>0.08</v>
      </c>
      <c r="O18" s="20"/>
      <c r="P18" s="2"/>
      <c r="Q18" s="8"/>
      <c r="R18" s="543">
        <v>576</v>
      </c>
      <c r="S18" s="542" t="s">
        <v>501</v>
      </c>
      <c r="T18" s="544">
        <v>16</v>
      </c>
      <c r="U18" s="545" t="s">
        <v>550</v>
      </c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292</v>
      </c>
      <c r="D19" s="8"/>
      <c r="E19" s="8"/>
      <c r="F19" s="8"/>
      <c r="G19" s="6">
        <f t="shared" si="0"/>
        <v>292</v>
      </c>
      <c r="H19" s="14">
        <v>576</v>
      </c>
      <c r="I19" s="8"/>
      <c r="J19" s="85"/>
      <c r="K19" s="85"/>
      <c r="L19" s="90">
        <f t="shared" si="2"/>
        <v>3489</v>
      </c>
      <c r="M19" s="451">
        <v>0.04</v>
      </c>
      <c r="O19" s="20"/>
      <c r="P19" s="2"/>
      <c r="Q19" s="8"/>
      <c r="R19" s="543">
        <v>576</v>
      </c>
      <c r="S19" s="542" t="s">
        <v>502</v>
      </c>
      <c r="T19" s="544">
        <v>16</v>
      </c>
      <c r="U19" s="545" t="s">
        <v>551</v>
      </c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364</v>
      </c>
      <c r="D20" s="8"/>
      <c r="E20" s="8"/>
      <c r="F20" s="8"/>
      <c r="G20" s="6">
        <f t="shared" si="0"/>
        <v>364</v>
      </c>
      <c r="H20" s="14">
        <v>576</v>
      </c>
      <c r="I20" s="8"/>
      <c r="J20" s="85"/>
      <c r="K20" s="85"/>
      <c r="L20" s="90">
        <f t="shared" si="2"/>
        <v>3701</v>
      </c>
      <c r="M20" s="451">
        <v>0.06</v>
      </c>
      <c r="O20" s="20"/>
      <c r="P20" s="2"/>
      <c r="Q20" s="8"/>
      <c r="R20" s="543">
        <v>576</v>
      </c>
      <c r="S20" s="542" t="s">
        <v>503</v>
      </c>
      <c r="T20" s="544">
        <v>16</v>
      </c>
      <c r="U20" s="545" t="s">
        <v>552</v>
      </c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417</v>
      </c>
      <c r="D21" s="8"/>
      <c r="E21" s="8"/>
      <c r="F21" s="8"/>
      <c r="G21" s="6">
        <f t="shared" si="0"/>
        <v>417</v>
      </c>
      <c r="H21" s="14">
        <v>576</v>
      </c>
      <c r="I21" s="8"/>
      <c r="J21" s="85"/>
      <c r="K21" s="85"/>
      <c r="L21" s="90">
        <f t="shared" si="2"/>
        <v>3860</v>
      </c>
      <c r="M21" s="451">
        <v>0.06</v>
      </c>
      <c r="O21" s="20"/>
      <c r="P21" s="2"/>
      <c r="Q21" s="8"/>
      <c r="R21" s="558">
        <v>576</v>
      </c>
      <c r="S21" s="555" t="s">
        <v>504</v>
      </c>
      <c r="T21" s="556">
        <v>16</v>
      </c>
      <c r="U21" s="557" t="s">
        <v>574</v>
      </c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225</v>
      </c>
      <c r="D22" s="8"/>
      <c r="E22" s="8"/>
      <c r="F22" s="8"/>
      <c r="G22" s="6">
        <f t="shared" si="0"/>
        <v>225</v>
      </c>
      <c r="H22" s="14">
        <v>576</v>
      </c>
      <c r="I22" s="8"/>
      <c r="J22" s="85"/>
      <c r="K22" s="85"/>
      <c r="L22" s="90">
        <f t="shared" si="2"/>
        <v>4211</v>
      </c>
      <c r="M22" s="451">
        <v>0.06</v>
      </c>
      <c r="O22" s="20"/>
      <c r="P22" s="2"/>
      <c r="Q22" s="8"/>
      <c r="R22" s="558">
        <v>576</v>
      </c>
      <c r="S22" s="555" t="s">
        <v>505</v>
      </c>
      <c r="T22" s="556">
        <v>16</v>
      </c>
      <c r="U22" s="557" t="s">
        <v>573</v>
      </c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318</v>
      </c>
      <c r="D23" s="8"/>
      <c r="E23" s="8"/>
      <c r="F23" s="8"/>
      <c r="G23" s="6">
        <f t="shared" si="0"/>
        <v>318</v>
      </c>
      <c r="H23" s="14">
        <v>576</v>
      </c>
      <c r="I23" s="8"/>
      <c r="J23" s="85"/>
      <c r="K23" s="85"/>
      <c r="L23" s="90">
        <f t="shared" si="2"/>
        <v>4469</v>
      </c>
      <c r="M23" s="451">
        <v>7.0000000000000007E-2</v>
      </c>
      <c r="O23" s="20"/>
      <c r="P23" s="2"/>
      <c r="Q23" s="8"/>
      <c r="R23" s="558">
        <v>576</v>
      </c>
      <c r="S23" s="555" t="s">
        <v>506</v>
      </c>
      <c r="T23" s="556">
        <v>16</v>
      </c>
      <c r="U23" s="557" t="s">
        <v>572</v>
      </c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472</v>
      </c>
      <c r="D24" s="8"/>
      <c r="E24" s="8"/>
      <c r="F24" s="8"/>
      <c r="G24" s="6">
        <f t="shared" si="0"/>
        <v>472</v>
      </c>
      <c r="H24" s="14">
        <v>576</v>
      </c>
      <c r="I24" s="8"/>
      <c r="J24" s="85"/>
      <c r="K24" s="85"/>
      <c r="L24" s="90">
        <f t="shared" si="2"/>
        <v>4573</v>
      </c>
      <c r="M24" s="451">
        <v>0.06</v>
      </c>
      <c r="O24" s="20"/>
      <c r="P24" s="2"/>
      <c r="Q24" s="8"/>
      <c r="R24" s="558">
        <v>576</v>
      </c>
      <c r="S24" s="555" t="s">
        <v>507</v>
      </c>
      <c r="T24" s="556">
        <v>16</v>
      </c>
      <c r="U24" s="557" t="s">
        <v>571</v>
      </c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532</v>
      </c>
      <c r="D25" s="8"/>
      <c r="E25" s="8"/>
      <c r="F25" s="8"/>
      <c r="G25" s="6">
        <f t="shared" si="0"/>
        <v>532</v>
      </c>
      <c r="H25" s="14"/>
      <c r="I25" s="8"/>
      <c r="J25" s="85"/>
      <c r="K25" s="85"/>
      <c r="L25" s="90">
        <f t="shared" si="2"/>
        <v>4041</v>
      </c>
      <c r="M25" s="451">
        <v>0.08</v>
      </c>
      <c r="O25" s="20"/>
      <c r="P25" s="2"/>
      <c r="Q25" s="8"/>
      <c r="R25" s="558">
        <v>576</v>
      </c>
      <c r="S25" s="555" t="s">
        <v>508</v>
      </c>
      <c r="T25" s="556">
        <v>16</v>
      </c>
      <c r="U25" s="557" t="s">
        <v>575</v>
      </c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524</v>
      </c>
      <c r="D26" s="8"/>
      <c r="E26" s="8"/>
      <c r="F26" s="8"/>
      <c r="G26" s="6">
        <f t="shared" si="0"/>
        <v>524</v>
      </c>
      <c r="H26" s="14"/>
      <c r="I26" s="8"/>
      <c r="J26" s="85"/>
      <c r="K26" s="85"/>
      <c r="L26" s="90">
        <f t="shared" si="2"/>
        <v>3517</v>
      </c>
      <c r="M26" s="451">
        <v>0.08</v>
      </c>
      <c r="O26" s="20"/>
      <c r="P26" s="2"/>
      <c r="Q26" s="8"/>
      <c r="R26" s="8">
        <v>576</v>
      </c>
      <c r="S26" s="30" t="s">
        <v>509</v>
      </c>
      <c r="T26" s="199">
        <v>16</v>
      </c>
      <c r="U26" s="29" t="s">
        <v>587</v>
      </c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494</v>
      </c>
      <c r="D27" s="8"/>
      <c r="E27" s="8"/>
      <c r="F27" s="8"/>
      <c r="G27" s="6">
        <f t="shared" si="0"/>
        <v>494</v>
      </c>
      <c r="H27" s="14"/>
      <c r="I27" s="8"/>
      <c r="J27" s="85"/>
      <c r="K27" s="85"/>
      <c r="L27" s="90">
        <f t="shared" si="2"/>
        <v>3023</v>
      </c>
      <c r="M27" s="451">
        <v>0.08</v>
      </c>
      <c r="O27" s="20"/>
      <c r="P27" s="2"/>
      <c r="Q27" s="8"/>
      <c r="R27" s="8">
        <v>576</v>
      </c>
      <c r="S27" s="30" t="s">
        <v>510</v>
      </c>
      <c r="T27" s="199">
        <v>16</v>
      </c>
      <c r="U27" s="29" t="s">
        <v>587</v>
      </c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369</v>
      </c>
      <c r="D28" s="8"/>
      <c r="E28" s="8"/>
      <c r="F28" s="8"/>
      <c r="G28" s="6">
        <f t="shared" si="0"/>
        <v>369</v>
      </c>
      <c r="H28" s="14"/>
      <c r="I28" s="8"/>
      <c r="J28" s="85"/>
      <c r="K28" s="85"/>
      <c r="L28" s="90">
        <f t="shared" si="2"/>
        <v>2654</v>
      </c>
      <c r="M28" s="451">
        <v>7.0000000000000007E-2</v>
      </c>
      <c r="O28" s="20"/>
      <c r="P28" s="2"/>
      <c r="Q28" s="8"/>
      <c r="R28" s="8">
        <v>576</v>
      </c>
      <c r="S28" s="30" t="s">
        <v>511</v>
      </c>
      <c r="T28" s="199">
        <v>16</v>
      </c>
      <c r="U28" s="29" t="s">
        <v>587</v>
      </c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500</v>
      </c>
      <c r="D29" s="8"/>
      <c r="E29" s="8"/>
      <c r="F29" s="8"/>
      <c r="G29" s="6">
        <f t="shared" si="0"/>
        <v>500</v>
      </c>
      <c r="H29" s="14"/>
      <c r="I29" s="8"/>
      <c r="J29" s="85"/>
      <c r="K29" s="85"/>
      <c r="L29" s="90">
        <f t="shared" si="2"/>
        <v>2154</v>
      </c>
      <c r="M29" s="451">
        <v>7.0000000000000007E-2</v>
      </c>
      <c r="O29" s="20"/>
      <c r="P29" s="2"/>
      <c r="Q29" s="8"/>
      <c r="R29" s="8">
        <v>576</v>
      </c>
      <c r="S29" s="30" t="s">
        <v>512</v>
      </c>
      <c r="T29" s="199">
        <v>16</v>
      </c>
      <c r="U29" s="29" t="s">
        <v>587</v>
      </c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509</v>
      </c>
      <c r="D30" s="8">
        <v>5</v>
      </c>
      <c r="E30" s="8"/>
      <c r="F30" s="8"/>
      <c r="G30" s="6">
        <f t="shared" si="0"/>
        <v>514</v>
      </c>
      <c r="H30" s="14"/>
      <c r="I30" s="8"/>
      <c r="J30" s="85">
        <v>1640</v>
      </c>
      <c r="K30" s="85" t="s">
        <v>538</v>
      </c>
      <c r="L30" s="90">
        <f t="shared" si="2"/>
        <v>0</v>
      </c>
      <c r="M30" s="451">
        <v>0.09</v>
      </c>
      <c r="O30" s="20"/>
      <c r="P30" s="2"/>
      <c r="Q30" s="8"/>
      <c r="R30" s="8">
        <v>576</v>
      </c>
      <c r="S30" s="30" t="s">
        <v>513</v>
      </c>
      <c r="T30" s="199">
        <v>16</v>
      </c>
      <c r="U30" s="29" t="s">
        <v>587</v>
      </c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453"/>
      <c r="O31" s="20"/>
      <c r="P31" s="2"/>
      <c r="Q31" s="8"/>
      <c r="R31" s="8">
        <v>360</v>
      </c>
      <c r="S31" s="30" t="s">
        <v>514</v>
      </c>
      <c r="T31" s="199">
        <v>10</v>
      </c>
      <c r="U31" s="29" t="s">
        <v>587</v>
      </c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453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453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453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453"/>
      <c r="O35" s="606" t="s">
        <v>29</v>
      </c>
      <c r="P35" s="607"/>
      <c r="Q35" s="99">
        <f>SUM(Q10:Q34)</f>
        <v>15998</v>
      </c>
      <c r="R35" s="27">
        <f>SUM(R10:R34)</f>
        <v>15998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453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453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453"/>
      <c r="O40" s="32">
        <v>1640</v>
      </c>
      <c r="P40" s="6" t="s">
        <v>604</v>
      </c>
      <c r="Q40" s="3">
        <v>1640</v>
      </c>
      <c r="R40" s="6" t="s">
        <v>605</v>
      </c>
      <c r="S40" s="105">
        <f>O40-Q40</f>
        <v>0</v>
      </c>
      <c r="U40" s="45" t="s">
        <v>41</v>
      </c>
      <c r="V40" s="605">
        <f>R35</f>
        <v>15998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11108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453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10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453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453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453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11118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453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453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453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453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453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1640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453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453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453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3240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453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453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453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453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453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453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453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453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453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11108</v>
      </c>
      <c r="D64" s="27">
        <f t="shared" ref="D64:I64" si="9">SUM(D4:D63)</f>
        <v>10</v>
      </c>
      <c r="E64" s="27">
        <f t="shared" si="9"/>
        <v>0</v>
      </c>
      <c r="F64" s="27">
        <f t="shared" si="9"/>
        <v>0</v>
      </c>
      <c r="G64" s="27">
        <f t="shared" si="9"/>
        <v>11118</v>
      </c>
      <c r="H64" s="28">
        <f t="shared" si="9"/>
        <v>12758</v>
      </c>
      <c r="I64" s="27">
        <f t="shared" si="9"/>
        <v>0</v>
      </c>
      <c r="J64" s="87"/>
      <c r="K64" s="87"/>
      <c r="L64" s="91">
        <f>L63</f>
        <v>0</v>
      </c>
      <c r="M64" s="450">
        <f>IFERROR(AVERAGE(M4:M63),0)</f>
        <v>6.888888888888893E-2</v>
      </c>
      <c r="O64" s="102">
        <f>SUM(O40:O63)</f>
        <v>1640</v>
      </c>
      <c r="P64" s="27"/>
      <c r="Q64" s="27">
        <f>SUM(Q40:Q63)</f>
        <v>1640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4853B80A-8B62-4EDA-98ED-98A3376734E0}"/>
    <hyperlink ref="D1" location="Inventory!A1" display="Item" xr:uid="{8CFFDE95-0C01-4C98-BE4E-1F8CFE30AA1B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">
    <pageSetUpPr fitToPage="1"/>
  </sheetPr>
  <dimension ref="A1:AE64"/>
  <sheetViews>
    <sheetView showGridLines="0" workbookViewId="0">
      <pane ySplit="1" topLeftCell="A2" activePane="bottomLeft" state="frozen"/>
      <selection activeCell="M5" sqref="M5:M30"/>
      <selection pane="bottomLeft" activeCell="I31" sqref="I31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5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4.140625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Inventory!C31</f>
        <v>CLEAR SLING BAG-SILVER LOGO</v>
      </c>
      <c r="F1" s="626"/>
      <c r="G1" s="626"/>
      <c r="H1" s="626"/>
      <c r="I1" s="626"/>
      <c r="J1" s="626"/>
      <c r="K1" s="623"/>
      <c r="L1" s="49" t="s">
        <v>24</v>
      </c>
      <c r="M1" s="95">
        <f>Inventory!H31</f>
        <v>3.8</v>
      </c>
      <c r="N1" s="49" t="s">
        <v>4</v>
      </c>
      <c r="O1" s="622" t="str">
        <f>Inventory!D31</f>
        <v>FARSTAR</v>
      </c>
      <c r="P1" s="626"/>
      <c r="Q1" s="623"/>
      <c r="R1" s="49" t="s">
        <v>25</v>
      </c>
      <c r="S1" s="622" t="str">
        <f>Inventory!B31</f>
        <v>GHOSRX103259OT</v>
      </c>
      <c r="T1" s="626"/>
      <c r="U1" s="49" t="s">
        <v>66</v>
      </c>
      <c r="V1" s="627">
        <f>M64</f>
        <v>8.8888888888888924E-3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531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>
        <v>60</v>
      </c>
      <c r="D4" s="6"/>
      <c r="E4" s="6"/>
      <c r="F4" s="6"/>
      <c r="G4" s="6">
        <f>SUM(C4:F4)</f>
        <v>60</v>
      </c>
      <c r="H4" s="13">
        <v>1000</v>
      </c>
      <c r="I4" s="6"/>
      <c r="J4" s="84"/>
      <c r="K4" s="84"/>
      <c r="L4" s="90">
        <f>H4-G4-I4-J4</f>
        <v>940</v>
      </c>
      <c r="M4" s="539">
        <v>5.0000000000000001E-3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>
        <v>44</v>
      </c>
      <c r="D5" s="8">
        <v>4</v>
      </c>
      <c r="E5" s="8"/>
      <c r="F5" s="8"/>
      <c r="G5" s="6">
        <f t="shared" ref="G5:G63" si="0">SUM(C5:F5)</f>
        <v>48</v>
      </c>
      <c r="H5" s="14"/>
      <c r="I5" s="8"/>
      <c r="J5" s="85"/>
      <c r="K5" s="85"/>
      <c r="L5" s="90">
        <f>L4+H5-G5-I5-J5</f>
        <v>892</v>
      </c>
      <c r="M5" s="539">
        <v>5.0000000000000001E-3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36</v>
      </c>
      <c r="D6" s="8"/>
      <c r="E6" s="8"/>
      <c r="F6" s="8"/>
      <c r="G6" s="6">
        <f t="shared" si="0"/>
        <v>36</v>
      </c>
      <c r="H6" s="14"/>
      <c r="I6" s="8"/>
      <c r="J6" s="85"/>
      <c r="K6" s="85"/>
      <c r="L6" s="90">
        <f t="shared" ref="L6:L63" si="2">L5+H6-G6-I6-J6</f>
        <v>856</v>
      </c>
      <c r="M6" s="539">
        <v>5.0000000000000001E-3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>
        <v>19</v>
      </c>
      <c r="D7" s="8"/>
      <c r="E7" s="8"/>
      <c r="F7" s="8"/>
      <c r="G7" s="6">
        <f t="shared" si="0"/>
        <v>19</v>
      </c>
      <c r="H7" s="14"/>
      <c r="I7" s="8"/>
      <c r="J7" s="85"/>
      <c r="K7" s="85"/>
      <c r="L7" s="90">
        <f t="shared" si="2"/>
        <v>837</v>
      </c>
      <c r="M7" s="539">
        <v>0.01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>
        <v>40</v>
      </c>
      <c r="D8" s="8"/>
      <c r="E8" s="8"/>
      <c r="F8" s="8"/>
      <c r="G8" s="6">
        <f t="shared" si="0"/>
        <v>40</v>
      </c>
      <c r="H8" s="14"/>
      <c r="I8" s="8"/>
      <c r="J8" s="85"/>
      <c r="K8" s="85"/>
      <c r="L8" s="90">
        <f t="shared" si="2"/>
        <v>797</v>
      </c>
      <c r="M8" s="539">
        <v>5.0000000000000001E-3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>
        <v>49</v>
      </c>
      <c r="D9" s="8"/>
      <c r="E9" s="8"/>
      <c r="F9" s="8"/>
      <c r="G9" s="6">
        <f t="shared" si="0"/>
        <v>49</v>
      </c>
      <c r="H9" s="14"/>
      <c r="I9" s="8"/>
      <c r="J9" s="85"/>
      <c r="K9" s="85"/>
      <c r="L9" s="90">
        <f t="shared" si="2"/>
        <v>748</v>
      </c>
      <c r="M9" s="539">
        <v>0.01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>
        <v>54</v>
      </c>
      <c r="D10" s="8"/>
      <c r="E10" s="8"/>
      <c r="F10" s="8"/>
      <c r="G10" s="6">
        <f t="shared" si="0"/>
        <v>54</v>
      </c>
      <c r="H10" s="14"/>
      <c r="I10" s="8"/>
      <c r="J10" s="85"/>
      <c r="K10" s="85"/>
      <c r="L10" s="90">
        <f t="shared" si="2"/>
        <v>694</v>
      </c>
      <c r="M10" s="539">
        <v>0.01</v>
      </c>
      <c r="O10" s="21">
        <v>45764</v>
      </c>
      <c r="P10" s="3">
        <v>80799</v>
      </c>
      <c r="Q10" s="6">
        <v>1000</v>
      </c>
      <c r="R10" s="6">
        <v>1000</v>
      </c>
      <c r="S10" s="33" t="s">
        <v>425</v>
      </c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61</v>
      </c>
      <c r="D11" s="8"/>
      <c r="E11" s="8"/>
      <c r="F11" s="8"/>
      <c r="G11" s="6">
        <f t="shared" si="0"/>
        <v>61</v>
      </c>
      <c r="H11" s="14">
        <v>2019</v>
      </c>
      <c r="I11" s="8"/>
      <c r="J11" s="85"/>
      <c r="K11" s="85"/>
      <c r="L11" s="90">
        <f t="shared" si="2"/>
        <v>2652</v>
      </c>
      <c r="M11" s="539">
        <v>0.01</v>
      </c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55</v>
      </c>
      <c r="D12" s="8"/>
      <c r="E12" s="8"/>
      <c r="F12" s="8"/>
      <c r="G12" s="6">
        <f t="shared" si="0"/>
        <v>55</v>
      </c>
      <c r="H12" s="14"/>
      <c r="I12" s="8"/>
      <c r="J12" s="85"/>
      <c r="K12" s="85"/>
      <c r="L12" s="90">
        <f t="shared" si="2"/>
        <v>2597</v>
      </c>
      <c r="M12" s="539">
        <v>0.01</v>
      </c>
      <c r="O12" s="20">
        <v>45847</v>
      </c>
      <c r="P12" s="2" t="s">
        <v>437</v>
      </c>
      <c r="Q12" s="8">
        <v>2319</v>
      </c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41</v>
      </c>
      <c r="D13" s="8"/>
      <c r="E13" s="8"/>
      <c r="F13" s="8"/>
      <c r="G13" s="6">
        <f t="shared" si="0"/>
        <v>41</v>
      </c>
      <c r="H13" s="14"/>
      <c r="I13" s="8"/>
      <c r="J13" s="85"/>
      <c r="K13" s="85"/>
      <c r="L13" s="90">
        <f t="shared" si="2"/>
        <v>2556</v>
      </c>
      <c r="M13" s="539">
        <v>5.0000000000000001E-3</v>
      </c>
      <c r="O13" s="20"/>
      <c r="P13" s="2"/>
      <c r="Q13" s="8"/>
      <c r="R13" s="8">
        <v>200</v>
      </c>
      <c r="S13" s="30" t="s">
        <v>538</v>
      </c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48</v>
      </c>
      <c r="D14" s="8"/>
      <c r="E14" s="8"/>
      <c r="F14" s="8"/>
      <c r="G14" s="6">
        <f t="shared" si="0"/>
        <v>48</v>
      </c>
      <c r="H14" s="14"/>
      <c r="I14" s="8"/>
      <c r="J14" s="85"/>
      <c r="K14" s="85"/>
      <c r="L14" s="90">
        <f t="shared" si="2"/>
        <v>2508</v>
      </c>
      <c r="M14" s="539">
        <v>0.01</v>
      </c>
      <c r="O14" s="20"/>
      <c r="P14" s="2"/>
      <c r="Q14" s="8"/>
      <c r="R14" s="8">
        <v>100</v>
      </c>
      <c r="S14" s="30" t="s">
        <v>538</v>
      </c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62</v>
      </c>
      <c r="D15" s="8"/>
      <c r="E15" s="8"/>
      <c r="F15" s="8"/>
      <c r="G15" s="6">
        <f t="shared" si="0"/>
        <v>62</v>
      </c>
      <c r="H15" s="14"/>
      <c r="I15" s="8"/>
      <c r="J15" s="85"/>
      <c r="K15" s="85"/>
      <c r="L15" s="90">
        <f t="shared" si="2"/>
        <v>2446</v>
      </c>
      <c r="M15" s="539">
        <v>0.01</v>
      </c>
      <c r="O15" s="20"/>
      <c r="P15" s="2"/>
      <c r="Q15" s="8"/>
      <c r="R15" s="8">
        <v>2019</v>
      </c>
      <c r="S15" s="30" t="s">
        <v>559</v>
      </c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44</v>
      </c>
      <c r="D16" s="8">
        <v>1</v>
      </c>
      <c r="E16" s="8"/>
      <c r="F16" s="8"/>
      <c r="G16" s="6">
        <f t="shared" si="0"/>
        <v>45</v>
      </c>
      <c r="H16" s="14"/>
      <c r="I16" s="8"/>
      <c r="J16" s="85"/>
      <c r="K16" s="85"/>
      <c r="L16" s="90">
        <f t="shared" si="2"/>
        <v>2401</v>
      </c>
      <c r="M16" s="539">
        <v>0.01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42</v>
      </c>
      <c r="D17" s="8"/>
      <c r="E17" s="8"/>
      <c r="F17" s="8"/>
      <c r="G17" s="6">
        <f t="shared" si="0"/>
        <v>42</v>
      </c>
      <c r="H17" s="14"/>
      <c r="I17" s="8"/>
      <c r="J17" s="85"/>
      <c r="K17" s="85"/>
      <c r="L17" s="90">
        <f t="shared" si="2"/>
        <v>2359</v>
      </c>
      <c r="M17" s="539">
        <v>0.01</v>
      </c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57</v>
      </c>
      <c r="D18" s="8"/>
      <c r="E18" s="8"/>
      <c r="F18" s="8"/>
      <c r="G18" s="6">
        <f t="shared" si="0"/>
        <v>57</v>
      </c>
      <c r="H18" s="14"/>
      <c r="I18" s="8"/>
      <c r="J18" s="85"/>
      <c r="K18" s="85"/>
      <c r="L18" s="90">
        <f t="shared" si="2"/>
        <v>2302</v>
      </c>
      <c r="M18" s="539">
        <v>0.01</v>
      </c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28</v>
      </c>
      <c r="D19" s="8"/>
      <c r="E19" s="8"/>
      <c r="F19" s="8"/>
      <c r="G19" s="6">
        <f t="shared" si="0"/>
        <v>28</v>
      </c>
      <c r="H19" s="14"/>
      <c r="I19" s="8"/>
      <c r="J19" s="85"/>
      <c r="K19" s="85"/>
      <c r="L19" s="90">
        <f t="shared" si="2"/>
        <v>2274</v>
      </c>
      <c r="M19" s="539">
        <v>0.01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39</v>
      </c>
      <c r="D20" s="8"/>
      <c r="E20" s="8"/>
      <c r="F20" s="8"/>
      <c r="G20" s="6">
        <f t="shared" si="0"/>
        <v>39</v>
      </c>
      <c r="H20" s="14"/>
      <c r="I20" s="8"/>
      <c r="J20" s="85"/>
      <c r="K20" s="85"/>
      <c r="L20" s="90">
        <f t="shared" si="2"/>
        <v>2235</v>
      </c>
      <c r="M20" s="539">
        <v>0.01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35</v>
      </c>
      <c r="D21" s="8"/>
      <c r="E21" s="8"/>
      <c r="F21" s="8"/>
      <c r="G21" s="6">
        <f t="shared" si="0"/>
        <v>35</v>
      </c>
      <c r="H21" s="14"/>
      <c r="I21" s="8"/>
      <c r="J21" s="85"/>
      <c r="K21" s="85"/>
      <c r="L21" s="90">
        <f t="shared" si="2"/>
        <v>2200</v>
      </c>
      <c r="M21" s="539">
        <v>5.0000000000000001E-3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24</v>
      </c>
      <c r="D22" s="8"/>
      <c r="E22" s="8"/>
      <c r="F22" s="8"/>
      <c r="G22" s="6">
        <f t="shared" si="0"/>
        <v>24</v>
      </c>
      <c r="H22" s="14"/>
      <c r="I22" s="8"/>
      <c r="J22" s="85"/>
      <c r="K22" s="85"/>
      <c r="L22" s="90">
        <f t="shared" si="2"/>
        <v>2176</v>
      </c>
      <c r="M22" s="539">
        <v>0.01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40</v>
      </c>
      <c r="D23" s="8"/>
      <c r="E23" s="8"/>
      <c r="F23" s="8"/>
      <c r="G23" s="6">
        <f t="shared" si="0"/>
        <v>40</v>
      </c>
      <c r="H23" s="14"/>
      <c r="I23" s="8"/>
      <c r="J23" s="85"/>
      <c r="K23" s="85"/>
      <c r="L23" s="90">
        <f t="shared" si="2"/>
        <v>2136</v>
      </c>
      <c r="M23" s="539">
        <v>0.01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60</v>
      </c>
      <c r="D24" s="8"/>
      <c r="E24" s="8"/>
      <c r="F24" s="8"/>
      <c r="G24" s="6">
        <f t="shared" si="0"/>
        <v>60</v>
      </c>
      <c r="H24" s="14"/>
      <c r="I24" s="8"/>
      <c r="J24" s="85"/>
      <c r="K24" s="85"/>
      <c r="L24" s="90">
        <f t="shared" si="2"/>
        <v>2076</v>
      </c>
      <c r="M24" s="539">
        <v>0.01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77</v>
      </c>
      <c r="D25" s="8"/>
      <c r="E25" s="8"/>
      <c r="F25" s="8"/>
      <c r="G25" s="6">
        <f t="shared" si="0"/>
        <v>77</v>
      </c>
      <c r="H25" s="14"/>
      <c r="I25" s="8"/>
      <c r="J25" s="85"/>
      <c r="K25" s="85"/>
      <c r="L25" s="90">
        <f t="shared" si="2"/>
        <v>1999</v>
      </c>
      <c r="M25" s="539">
        <v>0.01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88</v>
      </c>
      <c r="D26" s="8"/>
      <c r="E26" s="8"/>
      <c r="F26" s="8"/>
      <c r="G26" s="6">
        <f t="shared" si="0"/>
        <v>88</v>
      </c>
      <c r="H26" s="14"/>
      <c r="I26" s="8"/>
      <c r="J26" s="85"/>
      <c r="K26" s="85"/>
      <c r="L26" s="90">
        <f t="shared" si="2"/>
        <v>1911</v>
      </c>
      <c r="M26" s="539">
        <v>0.01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84</v>
      </c>
      <c r="D27" s="8"/>
      <c r="E27" s="8"/>
      <c r="F27" s="8"/>
      <c r="G27" s="6">
        <f t="shared" si="0"/>
        <v>84</v>
      </c>
      <c r="H27" s="14"/>
      <c r="I27" s="8"/>
      <c r="J27" s="85"/>
      <c r="K27" s="85"/>
      <c r="L27" s="90">
        <f t="shared" si="2"/>
        <v>1827</v>
      </c>
      <c r="M27" s="539">
        <v>0.01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59</v>
      </c>
      <c r="D28" s="8"/>
      <c r="E28" s="8"/>
      <c r="F28" s="8">
        <v>1</v>
      </c>
      <c r="G28" s="6">
        <f t="shared" si="0"/>
        <v>60</v>
      </c>
      <c r="H28" s="14"/>
      <c r="I28" s="8"/>
      <c r="J28" s="85"/>
      <c r="K28" s="85"/>
      <c r="L28" s="90">
        <f t="shared" si="2"/>
        <v>1767</v>
      </c>
      <c r="M28" s="539">
        <v>0.01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55</v>
      </c>
      <c r="D29" s="8">
        <v>1</v>
      </c>
      <c r="E29" s="8"/>
      <c r="F29" s="8"/>
      <c r="G29" s="6">
        <f t="shared" si="0"/>
        <v>56</v>
      </c>
      <c r="H29" s="14"/>
      <c r="I29" s="8"/>
      <c r="J29" s="85"/>
      <c r="K29" s="85"/>
      <c r="L29" s="90">
        <f t="shared" si="2"/>
        <v>1711</v>
      </c>
      <c r="M29" s="539">
        <v>0.01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72</v>
      </c>
      <c r="D30" s="8"/>
      <c r="E30" s="8"/>
      <c r="F30" s="8"/>
      <c r="G30" s="6">
        <f t="shared" si="0"/>
        <v>72</v>
      </c>
      <c r="H30" s="14"/>
      <c r="I30" s="8">
        <v>-83</v>
      </c>
      <c r="J30" s="85">
        <v>1722</v>
      </c>
      <c r="K30" s="85" t="s">
        <v>538</v>
      </c>
      <c r="L30" s="90">
        <f t="shared" si="2"/>
        <v>0</v>
      </c>
      <c r="M30" s="539">
        <v>0.01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453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453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453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453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453"/>
      <c r="O35" s="606" t="s">
        <v>29</v>
      </c>
      <c r="P35" s="607"/>
      <c r="Q35" s="99">
        <f>SUM(Q10:Q34)</f>
        <v>3319</v>
      </c>
      <c r="R35" s="27">
        <f>SUM(R10:R34)</f>
        <v>3319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453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453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453"/>
      <c r="O40" s="32">
        <v>200</v>
      </c>
      <c r="P40" s="6" t="s">
        <v>559</v>
      </c>
      <c r="Q40" s="3">
        <v>200</v>
      </c>
      <c r="R40" s="6" t="s">
        <v>539</v>
      </c>
      <c r="S40" s="105">
        <f>O40-Q40</f>
        <v>0</v>
      </c>
      <c r="U40" s="45" t="s">
        <v>41</v>
      </c>
      <c r="V40" s="605">
        <f>R35</f>
        <v>3319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453"/>
      <c r="O41" s="29">
        <v>100</v>
      </c>
      <c r="P41" s="8" t="s">
        <v>559</v>
      </c>
      <c r="Q41" s="2">
        <v>100</v>
      </c>
      <c r="R41" s="8" t="s">
        <v>539</v>
      </c>
      <c r="S41" s="34">
        <f>S40+O41-Q41</f>
        <v>0</v>
      </c>
      <c r="U41" s="45" t="s">
        <v>42</v>
      </c>
      <c r="V41" s="605">
        <f>C64</f>
        <v>1373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453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6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453"/>
      <c r="O43" s="29">
        <v>1722</v>
      </c>
      <c r="P43" s="8" t="s">
        <v>604</v>
      </c>
      <c r="Q43" s="2">
        <v>200</v>
      </c>
      <c r="R43" s="6" t="s">
        <v>605</v>
      </c>
      <c r="S43" s="34">
        <f t="shared" si="5"/>
        <v>1522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453"/>
      <c r="O44" s="29"/>
      <c r="P44" s="8"/>
      <c r="Q44" s="2"/>
      <c r="R44" s="8"/>
      <c r="S44" s="34">
        <f t="shared" si="5"/>
        <v>1522</v>
      </c>
      <c r="U44" s="45" t="s">
        <v>14</v>
      </c>
      <c r="V44" s="605">
        <f>F64</f>
        <v>1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453"/>
      <c r="O45" s="29"/>
      <c r="P45" s="8"/>
      <c r="Q45" s="2"/>
      <c r="R45" s="8"/>
      <c r="S45" s="34">
        <f t="shared" si="5"/>
        <v>1522</v>
      </c>
      <c r="U45" s="47" t="s">
        <v>44</v>
      </c>
      <c r="V45" s="605">
        <f>G64</f>
        <v>1380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453"/>
      <c r="O46" s="29"/>
      <c r="P46" s="8"/>
      <c r="Q46" s="2"/>
      <c r="R46" s="8"/>
      <c r="S46" s="34">
        <f t="shared" si="5"/>
        <v>1522</v>
      </c>
      <c r="U46" s="47" t="s">
        <v>17</v>
      </c>
      <c r="V46" s="605">
        <f>I64</f>
        <v>-83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453"/>
      <c r="O47" s="29"/>
      <c r="P47" s="8"/>
      <c r="Q47" s="2"/>
      <c r="R47" s="8"/>
      <c r="S47" s="34">
        <f t="shared" si="5"/>
        <v>1522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453"/>
      <c r="O48" s="29"/>
      <c r="P48" s="8"/>
      <c r="Q48" s="2"/>
      <c r="R48" s="8"/>
      <c r="S48" s="34">
        <f t="shared" si="5"/>
        <v>1522</v>
      </c>
      <c r="U48" s="45" t="s">
        <v>46</v>
      </c>
      <c r="V48" s="603">
        <f t="shared" ref="V48:V50" si="6">SUMIF($R$40:$R$63,U48,$Q$40:$Q$63)</f>
        <v>300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453"/>
      <c r="O49" s="29"/>
      <c r="P49" s="8"/>
      <c r="Q49" s="2"/>
      <c r="R49" s="8"/>
      <c r="S49" s="34">
        <f t="shared" si="5"/>
        <v>1522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453"/>
      <c r="O50" s="29"/>
      <c r="P50" s="8"/>
      <c r="Q50" s="2"/>
      <c r="R50" s="8"/>
      <c r="S50" s="34">
        <f t="shared" si="5"/>
        <v>1522</v>
      </c>
      <c r="U50" s="45" t="s">
        <v>48</v>
      </c>
      <c r="V50" s="603">
        <f t="shared" si="6"/>
        <v>200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453"/>
      <c r="O51" s="29"/>
      <c r="P51" s="8"/>
      <c r="Q51" s="2"/>
      <c r="R51" s="8"/>
      <c r="S51" s="34">
        <f t="shared" si="5"/>
        <v>1522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453"/>
      <c r="O52" s="29"/>
      <c r="P52" s="8"/>
      <c r="Q52" s="2"/>
      <c r="R52" s="8"/>
      <c r="S52" s="34">
        <f t="shared" si="5"/>
        <v>1522</v>
      </c>
      <c r="U52" s="45" t="s">
        <v>49</v>
      </c>
      <c r="V52" s="603">
        <f>S64</f>
        <v>1522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453"/>
      <c r="O53" s="29"/>
      <c r="P53" s="8"/>
      <c r="Q53" s="2"/>
      <c r="R53" s="8"/>
      <c r="S53" s="34">
        <f t="shared" si="5"/>
        <v>1522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453"/>
      <c r="O54" s="29"/>
      <c r="P54" s="8"/>
      <c r="Q54" s="2"/>
      <c r="R54" s="8"/>
      <c r="S54" s="34">
        <f t="shared" si="5"/>
        <v>1522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453"/>
      <c r="O55" s="29"/>
      <c r="P55" s="8"/>
      <c r="Q55" s="2"/>
      <c r="R55" s="8"/>
      <c r="S55" s="34">
        <f t="shared" si="5"/>
        <v>1522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453"/>
      <c r="O56" s="29"/>
      <c r="P56" s="8"/>
      <c r="Q56" s="2"/>
      <c r="R56" s="8"/>
      <c r="S56" s="34">
        <f t="shared" si="5"/>
        <v>1522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453"/>
      <c r="O57" s="29"/>
      <c r="P57" s="8"/>
      <c r="Q57" s="2"/>
      <c r="R57" s="8"/>
      <c r="S57" s="34">
        <f t="shared" si="5"/>
        <v>1522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453"/>
      <c r="O58" s="29"/>
      <c r="P58" s="8"/>
      <c r="Q58" s="2"/>
      <c r="R58" s="8"/>
      <c r="S58" s="34">
        <f t="shared" si="5"/>
        <v>1522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453"/>
      <c r="O59" s="29"/>
      <c r="P59" s="8"/>
      <c r="Q59" s="2"/>
      <c r="R59" s="8"/>
      <c r="S59" s="34">
        <f t="shared" si="5"/>
        <v>1522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453"/>
      <c r="O60" s="29"/>
      <c r="P60" s="8"/>
      <c r="Q60" s="2"/>
      <c r="R60" s="8"/>
      <c r="S60" s="34">
        <f t="shared" si="5"/>
        <v>1522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453"/>
      <c r="O61" s="29"/>
      <c r="P61" s="8"/>
      <c r="Q61" s="2"/>
      <c r="R61" s="8"/>
      <c r="S61" s="34">
        <f t="shared" si="5"/>
        <v>1522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453"/>
      <c r="O62" s="29"/>
      <c r="P62" s="8"/>
      <c r="Q62" s="2"/>
      <c r="R62" s="8"/>
      <c r="S62" s="34">
        <f t="shared" si="5"/>
        <v>1522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454"/>
      <c r="O63" s="100"/>
      <c r="P63" s="5"/>
      <c r="Q63" s="96"/>
      <c r="R63" s="5"/>
      <c r="S63" s="101">
        <f>S62+O63-Q63</f>
        <v>1522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1373</v>
      </c>
      <c r="D64" s="27">
        <f t="shared" ref="D64:I64" si="9">SUM(D4:D63)</f>
        <v>6</v>
      </c>
      <c r="E64" s="27">
        <f t="shared" si="9"/>
        <v>0</v>
      </c>
      <c r="F64" s="27">
        <f t="shared" si="9"/>
        <v>1</v>
      </c>
      <c r="G64" s="27">
        <f t="shared" si="9"/>
        <v>1380</v>
      </c>
      <c r="H64" s="28">
        <f t="shared" si="9"/>
        <v>3019</v>
      </c>
      <c r="I64" s="27">
        <f t="shared" si="9"/>
        <v>-83</v>
      </c>
      <c r="J64" s="87"/>
      <c r="K64" s="87"/>
      <c r="L64" s="91">
        <f>L63</f>
        <v>0</v>
      </c>
      <c r="M64" s="450">
        <f>IFERROR(AVERAGE(M4:M63),0)</f>
        <v>8.8888888888888924E-3</v>
      </c>
      <c r="O64" s="102">
        <f>SUM(O40:O63)</f>
        <v>2022</v>
      </c>
      <c r="P64" s="27"/>
      <c r="Q64" s="27">
        <f>SUM(Q40:Q63)</f>
        <v>500</v>
      </c>
      <c r="R64" s="27"/>
      <c r="S64" s="103">
        <f>S63</f>
        <v>1522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B7F843AA-31A6-46E0-8711-A28E7929F20F}"/>
    <hyperlink ref="D1" location="Inventory!A1" display="Item" xr:uid="{545849C6-DE90-49C0-A7C6-689E448AE0C5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4">
    <pageSetUpPr fitToPage="1"/>
  </sheetPr>
  <dimension ref="A1:AE64"/>
  <sheetViews>
    <sheetView showGridLines="0" workbookViewId="0">
      <pane ySplit="1" topLeftCell="A2" activePane="bottomLeft" state="frozen"/>
      <selection activeCell="M5" sqref="M5:M30"/>
      <selection pane="bottomLeft" activeCell="I30" sqref="I30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5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Inventory!C32</f>
        <v>CHOKER PAPA V</v>
      </c>
      <c r="F1" s="626"/>
      <c r="G1" s="626"/>
      <c r="H1" s="626"/>
      <c r="I1" s="626"/>
      <c r="J1" s="626"/>
      <c r="K1" s="623"/>
      <c r="L1" s="49" t="s">
        <v>24</v>
      </c>
      <c r="M1" s="95">
        <f>Inventory!H32</f>
        <v>3.6</v>
      </c>
      <c r="N1" s="49" t="s">
        <v>4</v>
      </c>
      <c r="O1" s="622" t="str">
        <f>Inventory!D32</f>
        <v>FARSTAR</v>
      </c>
      <c r="P1" s="626"/>
      <c r="Q1" s="623"/>
      <c r="R1" s="49" t="s">
        <v>25</v>
      </c>
      <c r="S1" s="622" t="str">
        <f>Inventory!B32</f>
        <v xml:space="preserve"> GHOSRX103241BK</v>
      </c>
      <c r="T1" s="626"/>
      <c r="U1" s="49" t="s">
        <v>66</v>
      </c>
      <c r="V1" s="627">
        <f>M64</f>
        <v>9.6296296296296321E-3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531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>
        <v>76</v>
      </c>
      <c r="D4" s="6"/>
      <c r="E4" s="6"/>
      <c r="F4" s="6"/>
      <c r="G4" s="6">
        <f>SUM(C4:F4)</f>
        <v>76</v>
      </c>
      <c r="H4" s="13">
        <f>2500+1359</f>
        <v>3859</v>
      </c>
      <c r="I4" s="6"/>
      <c r="J4" s="84"/>
      <c r="K4" s="84"/>
      <c r="L4" s="90">
        <f>H4-G4-I4-J4</f>
        <v>3783</v>
      </c>
      <c r="M4" s="530">
        <v>0.01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>
        <v>82</v>
      </c>
      <c r="D5" s="8">
        <v>4</v>
      </c>
      <c r="E5" s="8"/>
      <c r="F5" s="8"/>
      <c r="G5" s="6">
        <f t="shared" ref="G5:G63" si="0">SUM(C5:F5)</f>
        <v>86</v>
      </c>
      <c r="H5" s="14"/>
      <c r="I5" s="8"/>
      <c r="J5" s="85"/>
      <c r="K5" s="85"/>
      <c r="L5" s="90">
        <f>L4+H5-G5-I5-J5</f>
        <v>3697</v>
      </c>
      <c r="M5" s="530">
        <v>0.01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82</v>
      </c>
      <c r="D6" s="8"/>
      <c r="E6" s="8"/>
      <c r="F6" s="8"/>
      <c r="G6" s="6">
        <f t="shared" si="0"/>
        <v>82</v>
      </c>
      <c r="H6" s="14"/>
      <c r="I6" s="8"/>
      <c r="J6" s="85"/>
      <c r="K6" s="85"/>
      <c r="L6" s="90">
        <f t="shared" ref="L6:L63" si="2">L5+H6-G6-I6-J6</f>
        <v>3615</v>
      </c>
      <c r="M6" s="530">
        <v>0.01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>
        <v>39</v>
      </c>
      <c r="D7" s="8"/>
      <c r="E7" s="8"/>
      <c r="F7" s="8"/>
      <c r="G7" s="6">
        <f t="shared" si="0"/>
        <v>39</v>
      </c>
      <c r="H7" s="14"/>
      <c r="I7" s="8"/>
      <c r="J7" s="85"/>
      <c r="K7" s="85"/>
      <c r="L7" s="90">
        <f t="shared" si="2"/>
        <v>3576</v>
      </c>
      <c r="M7" s="530">
        <v>0.01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>
        <v>73</v>
      </c>
      <c r="D8" s="8"/>
      <c r="E8" s="8"/>
      <c r="F8" s="8"/>
      <c r="G8" s="6">
        <f t="shared" si="0"/>
        <v>73</v>
      </c>
      <c r="H8" s="14"/>
      <c r="I8" s="8"/>
      <c r="J8" s="85"/>
      <c r="K8" s="85"/>
      <c r="L8" s="90">
        <f t="shared" si="2"/>
        <v>3503</v>
      </c>
      <c r="M8" s="530">
        <v>0.01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>
        <v>80</v>
      </c>
      <c r="D9" s="8"/>
      <c r="E9" s="8"/>
      <c r="F9" s="8"/>
      <c r="G9" s="6">
        <f t="shared" si="0"/>
        <v>80</v>
      </c>
      <c r="H9" s="14"/>
      <c r="I9" s="8"/>
      <c r="J9" s="85"/>
      <c r="K9" s="85"/>
      <c r="L9" s="90">
        <f t="shared" si="2"/>
        <v>3423</v>
      </c>
      <c r="M9" s="530">
        <v>0.01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>
        <v>53</v>
      </c>
      <c r="D10" s="8"/>
      <c r="E10" s="8"/>
      <c r="F10" s="8"/>
      <c r="G10" s="6">
        <f t="shared" si="0"/>
        <v>53</v>
      </c>
      <c r="H10" s="14"/>
      <c r="I10" s="8"/>
      <c r="J10" s="85"/>
      <c r="K10" s="85"/>
      <c r="L10" s="90">
        <f t="shared" si="2"/>
        <v>3370</v>
      </c>
      <c r="M10" s="530">
        <v>0.01</v>
      </c>
      <c r="O10" s="21">
        <v>45764</v>
      </c>
      <c r="P10" s="3">
        <v>80799</v>
      </c>
      <c r="Q10" s="6">
        <v>2500</v>
      </c>
      <c r="R10" s="6">
        <v>2500</v>
      </c>
      <c r="S10" s="33" t="s">
        <v>425</v>
      </c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91</v>
      </c>
      <c r="D11" s="8"/>
      <c r="E11" s="8"/>
      <c r="F11" s="8"/>
      <c r="G11" s="6">
        <f t="shared" si="0"/>
        <v>91</v>
      </c>
      <c r="H11" s="14"/>
      <c r="I11" s="8"/>
      <c r="J11" s="85"/>
      <c r="K11" s="85"/>
      <c r="L11" s="90">
        <f t="shared" si="2"/>
        <v>3279</v>
      </c>
      <c r="M11" s="530">
        <v>0.01</v>
      </c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54</v>
      </c>
      <c r="D12" s="8"/>
      <c r="E12" s="8"/>
      <c r="F12" s="8"/>
      <c r="G12" s="6">
        <f t="shared" si="0"/>
        <v>54</v>
      </c>
      <c r="H12" s="14"/>
      <c r="I12" s="8"/>
      <c r="J12" s="85"/>
      <c r="K12" s="85"/>
      <c r="L12" s="90">
        <f t="shared" si="2"/>
        <v>3225</v>
      </c>
      <c r="M12" s="530">
        <v>5.0000000000000001E-3</v>
      </c>
      <c r="O12" s="20">
        <v>45832</v>
      </c>
      <c r="P12" s="2">
        <v>82642</v>
      </c>
      <c r="Q12" s="8">
        <v>1359</v>
      </c>
      <c r="R12" s="8">
        <v>1359</v>
      </c>
      <c r="S12" s="30" t="s">
        <v>425</v>
      </c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80</v>
      </c>
      <c r="D13" s="8"/>
      <c r="E13" s="8"/>
      <c r="F13" s="8"/>
      <c r="G13" s="6">
        <f t="shared" si="0"/>
        <v>80</v>
      </c>
      <c r="H13" s="14"/>
      <c r="I13" s="8"/>
      <c r="J13" s="85"/>
      <c r="K13" s="85"/>
      <c r="L13" s="90">
        <f t="shared" si="2"/>
        <v>3145</v>
      </c>
      <c r="M13" s="530">
        <v>0.01</v>
      </c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66</v>
      </c>
      <c r="D14" s="8"/>
      <c r="E14" s="8"/>
      <c r="F14" s="8"/>
      <c r="G14" s="6">
        <f t="shared" si="0"/>
        <v>66</v>
      </c>
      <c r="H14" s="14"/>
      <c r="I14" s="8"/>
      <c r="J14" s="85"/>
      <c r="K14" s="85"/>
      <c r="L14" s="90">
        <f t="shared" si="2"/>
        <v>3079</v>
      </c>
      <c r="M14" s="530">
        <v>0.01</v>
      </c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94</v>
      </c>
      <c r="D15" s="8"/>
      <c r="E15" s="8"/>
      <c r="F15" s="8"/>
      <c r="G15" s="6">
        <f t="shared" si="0"/>
        <v>94</v>
      </c>
      <c r="H15" s="14"/>
      <c r="I15" s="8"/>
      <c r="J15" s="85"/>
      <c r="K15" s="85"/>
      <c r="L15" s="90">
        <f t="shared" si="2"/>
        <v>2985</v>
      </c>
      <c r="M15" s="530">
        <v>0.01</v>
      </c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99</v>
      </c>
      <c r="D16" s="8"/>
      <c r="E16" s="8"/>
      <c r="F16" s="8"/>
      <c r="G16" s="6">
        <f t="shared" si="0"/>
        <v>99</v>
      </c>
      <c r="H16" s="14"/>
      <c r="I16" s="8"/>
      <c r="J16" s="85"/>
      <c r="K16" s="85"/>
      <c r="L16" s="90">
        <f t="shared" si="2"/>
        <v>2886</v>
      </c>
      <c r="M16" s="530">
        <v>0.01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67</v>
      </c>
      <c r="D17" s="8"/>
      <c r="E17" s="8"/>
      <c r="F17" s="8"/>
      <c r="G17" s="6">
        <f t="shared" si="0"/>
        <v>67</v>
      </c>
      <c r="H17" s="14"/>
      <c r="I17" s="8"/>
      <c r="J17" s="85"/>
      <c r="K17" s="85"/>
      <c r="L17" s="90">
        <f t="shared" si="2"/>
        <v>2819</v>
      </c>
      <c r="M17" s="530">
        <v>0.01</v>
      </c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69</v>
      </c>
      <c r="D18" s="8"/>
      <c r="E18" s="8"/>
      <c r="F18" s="8"/>
      <c r="G18" s="6">
        <f t="shared" si="0"/>
        <v>69</v>
      </c>
      <c r="H18" s="14"/>
      <c r="I18" s="8"/>
      <c r="J18" s="85"/>
      <c r="K18" s="85"/>
      <c r="L18" s="90">
        <f t="shared" si="2"/>
        <v>2750</v>
      </c>
      <c r="M18" s="530">
        <v>0.01</v>
      </c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48</v>
      </c>
      <c r="D19" s="8"/>
      <c r="E19" s="8"/>
      <c r="F19" s="8"/>
      <c r="G19" s="6">
        <f t="shared" si="0"/>
        <v>48</v>
      </c>
      <c r="H19" s="14"/>
      <c r="I19" s="8"/>
      <c r="J19" s="85"/>
      <c r="K19" s="85"/>
      <c r="L19" s="90">
        <f t="shared" si="2"/>
        <v>2702</v>
      </c>
      <c r="M19" s="530">
        <v>0.01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45</v>
      </c>
      <c r="D20" s="8"/>
      <c r="E20" s="8"/>
      <c r="F20" s="8"/>
      <c r="G20" s="6">
        <f t="shared" si="0"/>
        <v>45</v>
      </c>
      <c r="H20" s="14"/>
      <c r="I20" s="8"/>
      <c r="J20" s="85"/>
      <c r="K20" s="85"/>
      <c r="L20" s="90">
        <f t="shared" si="2"/>
        <v>2657</v>
      </c>
      <c r="M20" s="530">
        <v>5.0000000000000001E-3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82</v>
      </c>
      <c r="D21" s="8"/>
      <c r="E21" s="8"/>
      <c r="F21" s="8"/>
      <c r="G21" s="6">
        <f t="shared" si="0"/>
        <v>82</v>
      </c>
      <c r="H21" s="14"/>
      <c r="I21" s="8"/>
      <c r="J21" s="85"/>
      <c r="K21" s="85"/>
      <c r="L21" s="90">
        <f t="shared" si="2"/>
        <v>2575</v>
      </c>
      <c r="M21" s="530">
        <v>0.01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55</v>
      </c>
      <c r="D22" s="8"/>
      <c r="E22" s="8"/>
      <c r="F22" s="8"/>
      <c r="G22" s="6">
        <f t="shared" si="0"/>
        <v>55</v>
      </c>
      <c r="H22" s="14"/>
      <c r="I22" s="8"/>
      <c r="J22" s="85"/>
      <c r="K22" s="85"/>
      <c r="L22" s="90">
        <f t="shared" si="2"/>
        <v>2520</v>
      </c>
      <c r="M22" s="530">
        <v>0.01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54</v>
      </c>
      <c r="D23" s="8"/>
      <c r="E23" s="8"/>
      <c r="F23" s="8"/>
      <c r="G23" s="6">
        <f t="shared" si="0"/>
        <v>54</v>
      </c>
      <c r="H23" s="14"/>
      <c r="I23" s="8"/>
      <c r="J23" s="85"/>
      <c r="K23" s="85"/>
      <c r="L23" s="90">
        <f t="shared" si="2"/>
        <v>2466</v>
      </c>
      <c r="M23" s="530">
        <v>0.01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94</v>
      </c>
      <c r="D24" s="8"/>
      <c r="E24" s="8"/>
      <c r="F24" s="8"/>
      <c r="G24" s="6">
        <f t="shared" si="0"/>
        <v>94</v>
      </c>
      <c r="H24" s="14"/>
      <c r="I24" s="8"/>
      <c r="J24" s="85"/>
      <c r="K24" s="85"/>
      <c r="L24" s="90">
        <f t="shared" si="2"/>
        <v>2372</v>
      </c>
      <c r="M24" s="530">
        <v>0.01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113</v>
      </c>
      <c r="D25" s="8"/>
      <c r="E25" s="8"/>
      <c r="F25" s="8"/>
      <c r="G25" s="6">
        <f t="shared" si="0"/>
        <v>113</v>
      </c>
      <c r="H25" s="14"/>
      <c r="I25" s="8"/>
      <c r="J25" s="85"/>
      <c r="K25" s="85"/>
      <c r="L25" s="90">
        <f t="shared" si="2"/>
        <v>2259</v>
      </c>
      <c r="M25" s="530">
        <v>0.01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84</v>
      </c>
      <c r="D26" s="8"/>
      <c r="E26" s="8"/>
      <c r="F26" s="8"/>
      <c r="G26" s="6">
        <f t="shared" si="0"/>
        <v>84</v>
      </c>
      <c r="H26" s="14"/>
      <c r="I26" s="8"/>
      <c r="J26" s="85"/>
      <c r="K26" s="85"/>
      <c r="L26" s="90">
        <f t="shared" si="2"/>
        <v>2175</v>
      </c>
      <c r="M26" s="530">
        <v>0.01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78</v>
      </c>
      <c r="D27" s="8"/>
      <c r="E27" s="8">
        <v>1</v>
      </c>
      <c r="F27" s="8"/>
      <c r="G27" s="6">
        <f t="shared" si="0"/>
        <v>79</v>
      </c>
      <c r="H27" s="14"/>
      <c r="I27" s="8"/>
      <c r="J27" s="85"/>
      <c r="K27" s="85"/>
      <c r="L27" s="90">
        <f t="shared" si="2"/>
        <v>2096</v>
      </c>
      <c r="M27" s="530">
        <v>0.01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94</v>
      </c>
      <c r="D28" s="8"/>
      <c r="E28" s="8"/>
      <c r="F28" s="8"/>
      <c r="G28" s="6">
        <f t="shared" si="0"/>
        <v>94</v>
      </c>
      <c r="H28" s="14"/>
      <c r="I28" s="8"/>
      <c r="J28" s="85"/>
      <c r="K28" s="85"/>
      <c r="L28" s="90">
        <f t="shared" si="2"/>
        <v>2002</v>
      </c>
      <c r="M28" s="530">
        <v>0.01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100</v>
      </c>
      <c r="D29" s="8"/>
      <c r="E29" s="8"/>
      <c r="F29" s="8"/>
      <c r="G29" s="6">
        <f t="shared" si="0"/>
        <v>100</v>
      </c>
      <c r="H29" s="14"/>
      <c r="I29" s="8"/>
      <c r="J29" s="85"/>
      <c r="K29" s="85"/>
      <c r="L29" s="90">
        <f t="shared" si="2"/>
        <v>1902</v>
      </c>
      <c r="M29" s="530">
        <v>0.01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91</v>
      </c>
      <c r="D30" s="8"/>
      <c r="E30" s="8"/>
      <c r="F30" s="8"/>
      <c r="G30" s="6">
        <f t="shared" si="0"/>
        <v>91</v>
      </c>
      <c r="H30" s="14"/>
      <c r="I30" s="8"/>
      <c r="J30" s="85">
        <v>1811</v>
      </c>
      <c r="K30" s="85" t="s">
        <v>538</v>
      </c>
      <c r="L30" s="90">
        <f t="shared" si="2"/>
        <v>0</v>
      </c>
      <c r="M30" s="530">
        <v>0.01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453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453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453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453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453"/>
      <c r="O35" s="606" t="s">
        <v>29</v>
      </c>
      <c r="P35" s="607"/>
      <c r="Q35" s="99">
        <f>SUM(Q10:Q34)</f>
        <v>3859</v>
      </c>
      <c r="R35" s="27">
        <f>SUM(R10:R34)</f>
        <v>3859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453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453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453"/>
      <c r="O40" s="32">
        <v>1811</v>
      </c>
      <c r="P40" s="6" t="s">
        <v>604</v>
      </c>
      <c r="Q40" s="3">
        <v>300</v>
      </c>
      <c r="R40" s="6" t="s">
        <v>605</v>
      </c>
      <c r="S40" s="105">
        <f>O40-Q40</f>
        <v>1511</v>
      </c>
      <c r="U40" s="45" t="s">
        <v>41</v>
      </c>
      <c r="V40" s="605">
        <f>R35</f>
        <v>3859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453"/>
      <c r="O41" s="29"/>
      <c r="P41" s="8"/>
      <c r="Q41" s="2"/>
      <c r="R41" s="8"/>
      <c r="S41" s="34">
        <f>S40+O41-Q41</f>
        <v>1511</v>
      </c>
      <c r="U41" s="45" t="s">
        <v>42</v>
      </c>
      <c r="V41" s="605">
        <f>C64</f>
        <v>2043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453"/>
      <c r="O42" s="29"/>
      <c r="P42" s="8"/>
      <c r="Q42" s="2"/>
      <c r="R42" s="8"/>
      <c r="S42" s="34">
        <f t="shared" ref="S42:S62" si="5">S41+O42-Q42</f>
        <v>1511</v>
      </c>
      <c r="U42" s="45" t="s">
        <v>13</v>
      </c>
      <c r="V42" s="605">
        <f>D64</f>
        <v>4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453"/>
      <c r="O43" s="29"/>
      <c r="P43" s="8"/>
      <c r="Q43" s="2"/>
      <c r="R43" s="8"/>
      <c r="S43" s="34">
        <f t="shared" si="5"/>
        <v>1511</v>
      </c>
      <c r="U43" s="45" t="s">
        <v>43</v>
      </c>
      <c r="V43" s="605">
        <f>E64</f>
        <v>1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453"/>
      <c r="O44" s="29"/>
      <c r="P44" s="8"/>
      <c r="Q44" s="2"/>
      <c r="R44" s="8"/>
      <c r="S44" s="34">
        <f t="shared" si="5"/>
        <v>1511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453"/>
      <c r="O45" s="29"/>
      <c r="P45" s="8"/>
      <c r="Q45" s="2"/>
      <c r="R45" s="8"/>
      <c r="S45" s="34">
        <f t="shared" si="5"/>
        <v>1511</v>
      </c>
      <c r="U45" s="47" t="s">
        <v>44</v>
      </c>
      <c r="V45" s="605">
        <f>G64</f>
        <v>2048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453"/>
      <c r="O46" s="29"/>
      <c r="P46" s="8"/>
      <c r="Q46" s="2"/>
      <c r="R46" s="8"/>
      <c r="S46" s="34">
        <f t="shared" si="5"/>
        <v>1511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453"/>
      <c r="O47" s="29"/>
      <c r="P47" s="8"/>
      <c r="Q47" s="2"/>
      <c r="R47" s="8"/>
      <c r="S47" s="34">
        <f t="shared" si="5"/>
        <v>1511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453"/>
      <c r="O48" s="29"/>
      <c r="P48" s="8"/>
      <c r="Q48" s="2"/>
      <c r="R48" s="8"/>
      <c r="S48" s="34">
        <f t="shared" si="5"/>
        <v>1511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453"/>
      <c r="O49" s="29"/>
      <c r="P49" s="8"/>
      <c r="Q49" s="2"/>
      <c r="R49" s="8"/>
      <c r="S49" s="34">
        <f t="shared" si="5"/>
        <v>1511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453"/>
      <c r="O50" s="29"/>
      <c r="P50" s="8"/>
      <c r="Q50" s="2"/>
      <c r="R50" s="8"/>
      <c r="S50" s="34">
        <f t="shared" si="5"/>
        <v>1511</v>
      </c>
      <c r="U50" s="45" t="s">
        <v>48</v>
      </c>
      <c r="V50" s="603">
        <f t="shared" si="6"/>
        <v>300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453"/>
      <c r="O51" s="29"/>
      <c r="P51" s="8"/>
      <c r="Q51" s="2"/>
      <c r="R51" s="8"/>
      <c r="S51" s="34">
        <f t="shared" si="5"/>
        <v>1511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453"/>
      <c r="O52" s="29"/>
      <c r="P52" s="8"/>
      <c r="Q52" s="2"/>
      <c r="R52" s="8"/>
      <c r="S52" s="34">
        <f t="shared" si="5"/>
        <v>1511</v>
      </c>
      <c r="U52" s="45" t="s">
        <v>49</v>
      </c>
      <c r="V52" s="603">
        <f>S64</f>
        <v>1511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453"/>
      <c r="O53" s="29"/>
      <c r="P53" s="8"/>
      <c r="Q53" s="2"/>
      <c r="R53" s="8"/>
      <c r="S53" s="34">
        <f t="shared" si="5"/>
        <v>1511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453"/>
      <c r="O54" s="29"/>
      <c r="P54" s="8"/>
      <c r="Q54" s="2"/>
      <c r="R54" s="8"/>
      <c r="S54" s="34">
        <f t="shared" si="5"/>
        <v>1511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453"/>
      <c r="O55" s="29"/>
      <c r="P55" s="8"/>
      <c r="Q55" s="2"/>
      <c r="R55" s="8"/>
      <c r="S55" s="34">
        <f t="shared" si="5"/>
        <v>1511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453"/>
      <c r="O56" s="29"/>
      <c r="P56" s="8"/>
      <c r="Q56" s="2"/>
      <c r="R56" s="8"/>
      <c r="S56" s="34">
        <f t="shared" si="5"/>
        <v>1511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453"/>
      <c r="O57" s="29"/>
      <c r="P57" s="8"/>
      <c r="Q57" s="2"/>
      <c r="R57" s="8"/>
      <c r="S57" s="34">
        <f t="shared" si="5"/>
        <v>1511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453"/>
      <c r="O58" s="29"/>
      <c r="P58" s="8"/>
      <c r="Q58" s="2"/>
      <c r="R58" s="8"/>
      <c r="S58" s="34">
        <f t="shared" si="5"/>
        <v>1511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453"/>
      <c r="O59" s="29"/>
      <c r="P59" s="8"/>
      <c r="Q59" s="2"/>
      <c r="R59" s="8"/>
      <c r="S59" s="34">
        <f t="shared" si="5"/>
        <v>1511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453"/>
      <c r="O60" s="29"/>
      <c r="P60" s="8"/>
      <c r="Q60" s="2"/>
      <c r="R60" s="8"/>
      <c r="S60" s="34">
        <f t="shared" si="5"/>
        <v>1511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453"/>
      <c r="O61" s="29"/>
      <c r="P61" s="8"/>
      <c r="Q61" s="2"/>
      <c r="R61" s="8"/>
      <c r="S61" s="34">
        <f t="shared" si="5"/>
        <v>1511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453"/>
      <c r="O62" s="29"/>
      <c r="P62" s="8"/>
      <c r="Q62" s="2"/>
      <c r="R62" s="8"/>
      <c r="S62" s="34">
        <f t="shared" si="5"/>
        <v>1511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454"/>
      <c r="O63" s="100"/>
      <c r="P63" s="5"/>
      <c r="Q63" s="96"/>
      <c r="R63" s="5"/>
      <c r="S63" s="101">
        <f>S62+O63-Q63</f>
        <v>1511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2043</v>
      </c>
      <c r="D64" s="27">
        <f t="shared" ref="D64:I64" si="9">SUM(D4:D63)</f>
        <v>4</v>
      </c>
      <c r="E64" s="27">
        <f t="shared" si="9"/>
        <v>1</v>
      </c>
      <c r="F64" s="27">
        <f t="shared" si="9"/>
        <v>0</v>
      </c>
      <c r="G64" s="27">
        <f t="shared" si="9"/>
        <v>2048</v>
      </c>
      <c r="H64" s="28">
        <f t="shared" si="9"/>
        <v>3859</v>
      </c>
      <c r="I64" s="27">
        <f t="shared" si="9"/>
        <v>0</v>
      </c>
      <c r="J64" s="87"/>
      <c r="K64" s="87"/>
      <c r="L64" s="91">
        <f>L63</f>
        <v>0</v>
      </c>
      <c r="M64" s="450">
        <f>IFERROR(AVERAGE(M4:M63),0)</f>
        <v>9.6296296296296321E-3</v>
      </c>
      <c r="O64" s="102">
        <f>SUM(O40:O63)</f>
        <v>1811</v>
      </c>
      <c r="P64" s="27"/>
      <c r="Q64" s="27">
        <f>SUM(Q40:Q63)</f>
        <v>300</v>
      </c>
      <c r="R64" s="27"/>
      <c r="S64" s="103">
        <f>S63</f>
        <v>1511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24ADEE0C-356E-4D24-A35F-4B222E0D97E6}"/>
    <hyperlink ref="D1" location="Inventory!A1" display="Item" xr:uid="{178D7FA4-FF70-4FF4-902E-A761D68ADD58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5">
    <pageSetUpPr fitToPage="1"/>
  </sheetPr>
  <dimension ref="A1:AE64"/>
  <sheetViews>
    <sheetView showGridLines="0" workbookViewId="0">
      <pane ySplit="1" topLeftCell="A2" activePane="bottomLeft" state="frozen"/>
      <selection activeCell="M5" sqref="M5:M30"/>
      <selection pane="bottomLeft" activeCell="I30" sqref="I30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4" bestFit="1" customWidth="1"/>
    <col min="10" max="10" width="5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Inventory!C33</f>
        <v>KEYCHAIN SKELETON GRUCIFIX</v>
      </c>
      <c r="F1" s="626"/>
      <c r="G1" s="626"/>
      <c r="H1" s="626"/>
      <c r="I1" s="626"/>
      <c r="J1" s="626"/>
      <c r="K1" s="623"/>
      <c r="L1" s="49" t="s">
        <v>24</v>
      </c>
      <c r="M1" s="95">
        <f>Inventory!H33</f>
        <v>1.5</v>
      </c>
      <c r="N1" s="49" t="s">
        <v>4</v>
      </c>
      <c r="O1" s="622" t="str">
        <f>Inventory!D33</f>
        <v>FARSTAR</v>
      </c>
      <c r="P1" s="626"/>
      <c r="Q1" s="623"/>
      <c r="R1" s="49" t="s">
        <v>25</v>
      </c>
      <c r="S1" s="622" t="str">
        <f>Inventory!B33</f>
        <v>GHOSRX203254GR</v>
      </c>
      <c r="T1" s="626"/>
      <c r="U1" s="49" t="s">
        <v>66</v>
      </c>
      <c r="V1" s="627">
        <f>M64</f>
        <v>1.4444444444444447E-2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531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>
        <v>295</v>
      </c>
      <c r="D4" s="6"/>
      <c r="E4" s="6"/>
      <c r="F4" s="6"/>
      <c r="G4" s="6">
        <f>SUM(C4:F4)</f>
        <v>295</v>
      </c>
      <c r="H4" s="13">
        <f>6000+4483</f>
        <v>10483</v>
      </c>
      <c r="I4" s="6"/>
      <c r="J4" s="84"/>
      <c r="K4" s="84"/>
      <c r="L4" s="90">
        <f>H4-G4-I4-J4</f>
        <v>10188</v>
      </c>
      <c r="M4" s="451">
        <v>0.02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>
        <v>265</v>
      </c>
      <c r="D5" s="8">
        <v>4</v>
      </c>
      <c r="E5" s="8"/>
      <c r="F5" s="8"/>
      <c r="G5" s="6">
        <f t="shared" ref="G5:G63" si="0">SUM(C5:F5)</f>
        <v>269</v>
      </c>
      <c r="H5" s="14"/>
      <c r="I5" s="8"/>
      <c r="J5" s="85"/>
      <c r="K5" s="85"/>
      <c r="L5" s="90">
        <f>L4+H5-G5-I5-J5</f>
        <v>9919</v>
      </c>
      <c r="M5" s="451">
        <v>0.01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274</v>
      </c>
      <c r="D6" s="8"/>
      <c r="E6" s="8"/>
      <c r="F6" s="8"/>
      <c r="G6" s="6">
        <f t="shared" si="0"/>
        <v>274</v>
      </c>
      <c r="H6" s="14"/>
      <c r="I6" s="8"/>
      <c r="J6" s="85"/>
      <c r="K6" s="85"/>
      <c r="L6" s="90">
        <f t="shared" ref="L6:L63" si="2">L5+H6-G6-I6-J6</f>
        <v>9645</v>
      </c>
      <c r="M6" s="451">
        <v>0.01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>
        <v>158</v>
      </c>
      <c r="D7" s="8"/>
      <c r="E7" s="8"/>
      <c r="F7" s="8"/>
      <c r="G7" s="6">
        <f t="shared" si="0"/>
        <v>158</v>
      </c>
      <c r="H7" s="14"/>
      <c r="I7" s="8"/>
      <c r="J7" s="85"/>
      <c r="K7" s="85"/>
      <c r="L7" s="90">
        <f t="shared" si="2"/>
        <v>9487</v>
      </c>
      <c r="M7" s="451">
        <v>0.02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>
        <v>345</v>
      </c>
      <c r="D8" s="8"/>
      <c r="E8" s="8"/>
      <c r="F8" s="8"/>
      <c r="G8" s="6">
        <f t="shared" si="0"/>
        <v>345</v>
      </c>
      <c r="H8" s="14"/>
      <c r="I8" s="8"/>
      <c r="J8" s="85"/>
      <c r="K8" s="85"/>
      <c r="L8" s="90">
        <f t="shared" si="2"/>
        <v>9142</v>
      </c>
      <c r="M8" s="451">
        <v>0.01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>
        <v>244</v>
      </c>
      <c r="D9" s="8"/>
      <c r="E9" s="8"/>
      <c r="F9" s="8"/>
      <c r="G9" s="6">
        <f t="shared" si="0"/>
        <v>244</v>
      </c>
      <c r="H9" s="14"/>
      <c r="I9" s="8"/>
      <c r="J9" s="85"/>
      <c r="K9" s="85"/>
      <c r="L9" s="90">
        <f t="shared" si="2"/>
        <v>8898</v>
      </c>
      <c r="M9" s="451">
        <v>0.01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>
        <v>175</v>
      </c>
      <c r="D10" s="8"/>
      <c r="E10" s="8"/>
      <c r="F10" s="8"/>
      <c r="G10" s="6">
        <f t="shared" si="0"/>
        <v>175</v>
      </c>
      <c r="H10" s="14"/>
      <c r="I10" s="8"/>
      <c r="J10" s="85"/>
      <c r="K10" s="85"/>
      <c r="L10" s="90">
        <f t="shared" si="2"/>
        <v>8723</v>
      </c>
      <c r="M10" s="451">
        <v>0.01</v>
      </c>
      <c r="O10" s="21">
        <v>45764</v>
      </c>
      <c r="P10" s="3">
        <v>80799</v>
      </c>
      <c r="Q10" s="6">
        <v>6000</v>
      </c>
      <c r="R10" s="6">
        <v>6000</v>
      </c>
      <c r="S10" s="33" t="s">
        <v>425</v>
      </c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326</v>
      </c>
      <c r="D11" s="8"/>
      <c r="E11" s="8"/>
      <c r="F11" s="8"/>
      <c r="G11" s="6">
        <f t="shared" si="0"/>
        <v>326</v>
      </c>
      <c r="H11" s="14"/>
      <c r="I11" s="8"/>
      <c r="J11" s="85"/>
      <c r="K11" s="85"/>
      <c r="L11" s="90">
        <f t="shared" si="2"/>
        <v>8397</v>
      </c>
      <c r="M11" s="451">
        <v>0.01</v>
      </c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175</v>
      </c>
      <c r="D12" s="8"/>
      <c r="E12" s="8"/>
      <c r="F12" s="8"/>
      <c r="G12" s="6">
        <f t="shared" si="0"/>
        <v>175</v>
      </c>
      <c r="H12" s="14"/>
      <c r="I12" s="8"/>
      <c r="J12" s="85"/>
      <c r="K12" s="85"/>
      <c r="L12" s="90">
        <f t="shared" si="2"/>
        <v>8222</v>
      </c>
      <c r="M12" s="451">
        <v>0.01</v>
      </c>
      <c r="O12" s="20">
        <v>45832</v>
      </c>
      <c r="P12" s="2">
        <v>82642</v>
      </c>
      <c r="Q12" s="8">
        <v>4483</v>
      </c>
      <c r="R12" s="8">
        <v>4483</v>
      </c>
      <c r="S12" s="30" t="s">
        <v>425</v>
      </c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278</v>
      </c>
      <c r="D13" s="8"/>
      <c r="E13" s="8"/>
      <c r="F13" s="8"/>
      <c r="G13" s="6">
        <f t="shared" si="0"/>
        <v>278</v>
      </c>
      <c r="H13" s="14"/>
      <c r="I13" s="8"/>
      <c r="J13" s="85"/>
      <c r="K13" s="85"/>
      <c r="L13" s="90">
        <f t="shared" si="2"/>
        <v>7944</v>
      </c>
      <c r="M13" s="451">
        <v>0.01</v>
      </c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296</v>
      </c>
      <c r="D14" s="8"/>
      <c r="E14" s="8"/>
      <c r="F14" s="8"/>
      <c r="G14" s="6">
        <f t="shared" si="0"/>
        <v>296</v>
      </c>
      <c r="H14" s="14"/>
      <c r="I14" s="8"/>
      <c r="J14" s="85"/>
      <c r="K14" s="85"/>
      <c r="L14" s="90">
        <f t="shared" si="2"/>
        <v>7648</v>
      </c>
      <c r="M14" s="451">
        <v>0.02</v>
      </c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288</v>
      </c>
      <c r="D15" s="8"/>
      <c r="E15" s="8"/>
      <c r="F15" s="8"/>
      <c r="G15" s="6">
        <f t="shared" si="0"/>
        <v>288</v>
      </c>
      <c r="H15" s="14"/>
      <c r="I15" s="8"/>
      <c r="J15" s="85"/>
      <c r="K15" s="85"/>
      <c r="L15" s="90">
        <f t="shared" si="2"/>
        <v>7360</v>
      </c>
      <c r="M15" s="451">
        <v>0.01</v>
      </c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354</v>
      </c>
      <c r="D16" s="8"/>
      <c r="E16" s="8"/>
      <c r="F16" s="8"/>
      <c r="G16" s="6">
        <f t="shared" si="0"/>
        <v>354</v>
      </c>
      <c r="H16" s="14"/>
      <c r="I16" s="8"/>
      <c r="J16" s="85"/>
      <c r="K16" s="85"/>
      <c r="L16" s="90">
        <f t="shared" si="2"/>
        <v>7006</v>
      </c>
      <c r="M16" s="451">
        <v>0.02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214</v>
      </c>
      <c r="D17" s="8"/>
      <c r="E17" s="8"/>
      <c r="F17" s="8"/>
      <c r="G17" s="6">
        <f t="shared" si="0"/>
        <v>214</v>
      </c>
      <c r="H17" s="14"/>
      <c r="I17" s="8"/>
      <c r="J17" s="85"/>
      <c r="K17" s="85"/>
      <c r="L17" s="90">
        <f t="shared" si="2"/>
        <v>6792</v>
      </c>
      <c r="M17" s="451">
        <v>0.02</v>
      </c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267</v>
      </c>
      <c r="D18" s="8"/>
      <c r="E18" s="8"/>
      <c r="F18" s="8"/>
      <c r="G18" s="6">
        <f t="shared" si="0"/>
        <v>267</v>
      </c>
      <c r="H18" s="14"/>
      <c r="I18" s="8"/>
      <c r="J18" s="85"/>
      <c r="K18" s="85"/>
      <c r="L18" s="90">
        <f t="shared" si="2"/>
        <v>6525</v>
      </c>
      <c r="M18" s="451">
        <v>0.02</v>
      </c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123</v>
      </c>
      <c r="D19" s="8"/>
      <c r="E19" s="8"/>
      <c r="F19" s="8"/>
      <c r="G19" s="6">
        <f t="shared" si="0"/>
        <v>123</v>
      </c>
      <c r="H19" s="14"/>
      <c r="I19" s="8"/>
      <c r="J19" s="85"/>
      <c r="K19" s="85"/>
      <c r="L19" s="90">
        <f t="shared" si="2"/>
        <v>6402</v>
      </c>
      <c r="M19" s="451">
        <v>0.03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295</v>
      </c>
      <c r="D20" s="8"/>
      <c r="E20" s="8"/>
      <c r="F20" s="8"/>
      <c r="G20" s="6">
        <f t="shared" si="0"/>
        <v>295</v>
      </c>
      <c r="H20" s="14"/>
      <c r="I20" s="8"/>
      <c r="J20" s="85"/>
      <c r="K20" s="85"/>
      <c r="L20" s="90">
        <f t="shared" si="2"/>
        <v>6107</v>
      </c>
      <c r="M20" s="451">
        <v>0.01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237</v>
      </c>
      <c r="D21" s="8"/>
      <c r="E21" s="8"/>
      <c r="F21" s="8"/>
      <c r="G21" s="6">
        <f t="shared" si="0"/>
        <v>237</v>
      </c>
      <c r="H21" s="14"/>
      <c r="I21" s="8"/>
      <c r="J21" s="85"/>
      <c r="K21" s="85"/>
      <c r="L21" s="90">
        <f t="shared" si="2"/>
        <v>5870</v>
      </c>
      <c r="M21" s="451">
        <v>0.01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221</v>
      </c>
      <c r="D22" s="8"/>
      <c r="E22" s="8"/>
      <c r="F22" s="8"/>
      <c r="G22" s="6">
        <f t="shared" si="0"/>
        <v>221</v>
      </c>
      <c r="H22" s="14"/>
      <c r="I22" s="8"/>
      <c r="J22" s="85"/>
      <c r="K22" s="85"/>
      <c r="L22" s="90">
        <f t="shared" si="2"/>
        <v>5649</v>
      </c>
      <c r="M22" s="451">
        <v>0.02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210</v>
      </c>
      <c r="D23" s="8"/>
      <c r="E23" s="8"/>
      <c r="F23" s="8"/>
      <c r="G23" s="6">
        <f t="shared" si="0"/>
        <v>210</v>
      </c>
      <c r="H23" s="14"/>
      <c r="I23" s="8"/>
      <c r="J23" s="85"/>
      <c r="K23" s="85"/>
      <c r="L23" s="90">
        <f t="shared" si="2"/>
        <v>5439</v>
      </c>
      <c r="M23" s="451">
        <v>0.01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311</v>
      </c>
      <c r="D24" s="8"/>
      <c r="E24" s="8"/>
      <c r="F24" s="8"/>
      <c r="G24" s="6">
        <f t="shared" si="0"/>
        <v>311</v>
      </c>
      <c r="H24" s="14"/>
      <c r="I24" s="8"/>
      <c r="J24" s="85"/>
      <c r="K24" s="85"/>
      <c r="L24" s="90">
        <f t="shared" si="2"/>
        <v>5128</v>
      </c>
      <c r="M24" s="451">
        <v>0.01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315</v>
      </c>
      <c r="D25" s="8"/>
      <c r="E25" s="8"/>
      <c r="F25" s="8"/>
      <c r="G25" s="6">
        <f t="shared" si="0"/>
        <v>315</v>
      </c>
      <c r="H25" s="14"/>
      <c r="I25" s="8"/>
      <c r="J25" s="85"/>
      <c r="K25" s="85"/>
      <c r="L25" s="90">
        <f t="shared" si="2"/>
        <v>4813</v>
      </c>
      <c r="M25" s="451">
        <v>0.01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239</v>
      </c>
      <c r="D26" s="8"/>
      <c r="E26" s="8"/>
      <c r="F26" s="8"/>
      <c r="G26" s="6">
        <f t="shared" si="0"/>
        <v>239</v>
      </c>
      <c r="H26" s="14"/>
      <c r="I26" s="8"/>
      <c r="J26" s="85"/>
      <c r="K26" s="85"/>
      <c r="L26" s="90">
        <f t="shared" si="2"/>
        <v>4574</v>
      </c>
      <c r="M26" s="451">
        <v>0.01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312</v>
      </c>
      <c r="D27" s="8"/>
      <c r="E27" s="8"/>
      <c r="F27" s="8"/>
      <c r="G27" s="6">
        <f t="shared" si="0"/>
        <v>312</v>
      </c>
      <c r="H27" s="14"/>
      <c r="I27" s="8"/>
      <c r="J27" s="85"/>
      <c r="K27" s="85"/>
      <c r="L27" s="90">
        <f t="shared" si="2"/>
        <v>4262</v>
      </c>
      <c r="M27" s="451">
        <v>0.02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321</v>
      </c>
      <c r="D28" s="8"/>
      <c r="E28" s="8">
        <v>3</v>
      </c>
      <c r="F28" s="8"/>
      <c r="G28" s="6">
        <f t="shared" si="0"/>
        <v>324</v>
      </c>
      <c r="H28" s="14"/>
      <c r="I28" s="8"/>
      <c r="J28" s="85"/>
      <c r="K28" s="85"/>
      <c r="L28" s="90">
        <f t="shared" si="2"/>
        <v>3938</v>
      </c>
      <c r="M28" s="451">
        <v>0.02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244</v>
      </c>
      <c r="D29" s="8"/>
      <c r="E29" s="8">
        <v>2</v>
      </c>
      <c r="F29" s="8"/>
      <c r="G29" s="6">
        <f t="shared" si="0"/>
        <v>246</v>
      </c>
      <c r="H29" s="14"/>
      <c r="I29" s="8"/>
      <c r="J29" s="85"/>
      <c r="K29" s="85"/>
      <c r="L29" s="90">
        <f t="shared" si="2"/>
        <v>3692</v>
      </c>
      <c r="M29" s="451">
        <v>0.01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362</v>
      </c>
      <c r="D30" s="8">
        <v>1</v>
      </c>
      <c r="E30" s="8"/>
      <c r="F30" s="8"/>
      <c r="G30" s="6">
        <f t="shared" si="0"/>
        <v>363</v>
      </c>
      <c r="H30" s="14"/>
      <c r="I30" s="8">
        <v>100</v>
      </c>
      <c r="J30" s="85">
        <v>3229</v>
      </c>
      <c r="K30" s="85" t="s">
        <v>538</v>
      </c>
      <c r="L30" s="90">
        <f t="shared" si="2"/>
        <v>0</v>
      </c>
      <c r="M30" s="451">
        <v>0.02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453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453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453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453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453"/>
      <c r="O35" s="606" t="s">
        <v>29</v>
      </c>
      <c r="P35" s="607"/>
      <c r="Q35" s="99">
        <f>SUM(Q10:Q34)</f>
        <v>10483</v>
      </c>
      <c r="R35" s="27">
        <f>SUM(R10:R34)</f>
        <v>10483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453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453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453"/>
      <c r="O40" s="32">
        <v>3229</v>
      </c>
      <c r="P40" s="6" t="s">
        <v>604</v>
      </c>
      <c r="Q40" s="3">
        <v>600</v>
      </c>
      <c r="R40" s="6" t="s">
        <v>605</v>
      </c>
      <c r="S40" s="105">
        <f>O40-Q40</f>
        <v>2629</v>
      </c>
      <c r="U40" s="45" t="s">
        <v>41</v>
      </c>
      <c r="V40" s="605">
        <f>R35</f>
        <v>10483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453"/>
      <c r="O41" s="29"/>
      <c r="P41" s="8"/>
      <c r="Q41" s="2"/>
      <c r="R41" s="8"/>
      <c r="S41" s="34">
        <f>S40+O41-Q41</f>
        <v>2629</v>
      </c>
      <c r="U41" s="45" t="s">
        <v>42</v>
      </c>
      <c r="V41" s="605">
        <f>C64</f>
        <v>7144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453"/>
      <c r="O42" s="29"/>
      <c r="P42" s="8"/>
      <c r="Q42" s="2"/>
      <c r="R42" s="8"/>
      <c r="S42" s="34">
        <f t="shared" ref="S42:S62" si="5">S41+O42-Q42</f>
        <v>2629</v>
      </c>
      <c r="U42" s="45" t="s">
        <v>13</v>
      </c>
      <c r="V42" s="605">
        <f>D64</f>
        <v>5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453"/>
      <c r="O43" s="29"/>
      <c r="P43" s="8"/>
      <c r="Q43" s="2"/>
      <c r="R43" s="8"/>
      <c r="S43" s="34">
        <f t="shared" si="5"/>
        <v>2629</v>
      </c>
      <c r="U43" s="45" t="s">
        <v>43</v>
      </c>
      <c r="V43" s="605">
        <f>E64</f>
        <v>5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453"/>
      <c r="O44" s="29"/>
      <c r="P44" s="8"/>
      <c r="Q44" s="2"/>
      <c r="R44" s="8"/>
      <c r="S44" s="34">
        <f t="shared" si="5"/>
        <v>2629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453"/>
      <c r="O45" s="29"/>
      <c r="P45" s="8"/>
      <c r="Q45" s="2"/>
      <c r="R45" s="8"/>
      <c r="S45" s="34">
        <f t="shared" si="5"/>
        <v>2629</v>
      </c>
      <c r="U45" s="47" t="s">
        <v>44</v>
      </c>
      <c r="V45" s="605">
        <f>G64</f>
        <v>7154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453"/>
      <c r="O46" s="29"/>
      <c r="P46" s="8"/>
      <c r="Q46" s="2"/>
      <c r="R46" s="8"/>
      <c r="S46" s="34">
        <f t="shared" si="5"/>
        <v>2629</v>
      </c>
      <c r="U46" s="47" t="s">
        <v>17</v>
      </c>
      <c r="V46" s="605">
        <f>I64</f>
        <v>100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453"/>
      <c r="O47" s="29"/>
      <c r="P47" s="8"/>
      <c r="Q47" s="2"/>
      <c r="R47" s="8"/>
      <c r="S47" s="34">
        <f t="shared" si="5"/>
        <v>2629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453"/>
      <c r="O48" s="29"/>
      <c r="P48" s="8"/>
      <c r="Q48" s="2"/>
      <c r="R48" s="8"/>
      <c r="S48" s="34">
        <f t="shared" si="5"/>
        <v>2629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453"/>
      <c r="O49" s="29"/>
      <c r="P49" s="8"/>
      <c r="Q49" s="2"/>
      <c r="R49" s="8"/>
      <c r="S49" s="34">
        <f t="shared" si="5"/>
        <v>2629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453"/>
      <c r="O50" s="29"/>
      <c r="P50" s="8"/>
      <c r="Q50" s="2"/>
      <c r="R50" s="8"/>
      <c r="S50" s="34">
        <f t="shared" si="5"/>
        <v>2629</v>
      </c>
      <c r="U50" s="45" t="s">
        <v>48</v>
      </c>
      <c r="V50" s="603">
        <f t="shared" si="6"/>
        <v>600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453"/>
      <c r="O51" s="29"/>
      <c r="P51" s="8"/>
      <c r="Q51" s="2"/>
      <c r="R51" s="8"/>
      <c r="S51" s="34">
        <f t="shared" si="5"/>
        <v>2629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453"/>
      <c r="O52" s="29"/>
      <c r="P52" s="8"/>
      <c r="Q52" s="2"/>
      <c r="R52" s="8"/>
      <c r="S52" s="34">
        <f t="shared" si="5"/>
        <v>2629</v>
      </c>
      <c r="U52" s="45" t="s">
        <v>49</v>
      </c>
      <c r="V52" s="603">
        <f>S64</f>
        <v>2629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453"/>
      <c r="O53" s="29"/>
      <c r="P53" s="8"/>
      <c r="Q53" s="2"/>
      <c r="R53" s="8"/>
      <c r="S53" s="34">
        <f t="shared" si="5"/>
        <v>2629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453"/>
      <c r="O54" s="29"/>
      <c r="P54" s="8"/>
      <c r="Q54" s="2"/>
      <c r="R54" s="8"/>
      <c r="S54" s="34">
        <f t="shared" si="5"/>
        <v>2629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453"/>
      <c r="O55" s="29"/>
      <c r="P55" s="8"/>
      <c r="Q55" s="2"/>
      <c r="R55" s="8"/>
      <c r="S55" s="34">
        <f t="shared" si="5"/>
        <v>2629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453"/>
      <c r="O56" s="29"/>
      <c r="P56" s="8"/>
      <c r="Q56" s="2"/>
      <c r="R56" s="8"/>
      <c r="S56" s="34">
        <f t="shared" si="5"/>
        <v>2629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453"/>
      <c r="O57" s="29"/>
      <c r="P57" s="8"/>
      <c r="Q57" s="2"/>
      <c r="R57" s="8"/>
      <c r="S57" s="34">
        <f t="shared" si="5"/>
        <v>2629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453"/>
      <c r="O58" s="29"/>
      <c r="P58" s="8"/>
      <c r="Q58" s="2"/>
      <c r="R58" s="8"/>
      <c r="S58" s="34">
        <f t="shared" si="5"/>
        <v>2629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453"/>
      <c r="O59" s="29"/>
      <c r="P59" s="8"/>
      <c r="Q59" s="2"/>
      <c r="R59" s="8"/>
      <c r="S59" s="34">
        <f t="shared" si="5"/>
        <v>2629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453"/>
      <c r="O60" s="29"/>
      <c r="P60" s="8"/>
      <c r="Q60" s="2"/>
      <c r="R60" s="8"/>
      <c r="S60" s="34">
        <f t="shared" si="5"/>
        <v>2629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453"/>
      <c r="O61" s="29"/>
      <c r="P61" s="8"/>
      <c r="Q61" s="2"/>
      <c r="R61" s="8"/>
      <c r="S61" s="34">
        <f t="shared" si="5"/>
        <v>2629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453"/>
      <c r="O62" s="29"/>
      <c r="P62" s="8"/>
      <c r="Q62" s="2"/>
      <c r="R62" s="8"/>
      <c r="S62" s="34">
        <f t="shared" si="5"/>
        <v>2629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454"/>
      <c r="O63" s="100"/>
      <c r="P63" s="5"/>
      <c r="Q63" s="96"/>
      <c r="R63" s="5"/>
      <c r="S63" s="101">
        <f>S62+O63-Q63</f>
        <v>2629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7144</v>
      </c>
      <c r="D64" s="27">
        <f t="shared" ref="D64:I64" si="9">SUM(D4:D63)</f>
        <v>5</v>
      </c>
      <c r="E64" s="27">
        <f t="shared" si="9"/>
        <v>5</v>
      </c>
      <c r="F64" s="27">
        <f t="shared" si="9"/>
        <v>0</v>
      </c>
      <c r="G64" s="27">
        <f t="shared" si="9"/>
        <v>7154</v>
      </c>
      <c r="H64" s="28">
        <f t="shared" si="9"/>
        <v>10483</v>
      </c>
      <c r="I64" s="27">
        <f t="shared" si="9"/>
        <v>100</v>
      </c>
      <c r="J64" s="87"/>
      <c r="K64" s="87"/>
      <c r="L64" s="91">
        <f>L63</f>
        <v>0</v>
      </c>
      <c r="M64" s="450">
        <f>IFERROR(AVERAGE(M4:M63),0)</f>
        <v>1.4444444444444447E-2</v>
      </c>
      <c r="O64" s="102">
        <f>SUM(O40:O63)</f>
        <v>3229</v>
      </c>
      <c r="P64" s="27"/>
      <c r="Q64" s="27">
        <f>SUM(Q40:Q63)</f>
        <v>600</v>
      </c>
      <c r="R64" s="27"/>
      <c r="S64" s="103">
        <f>S63</f>
        <v>2629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914D29A0-BFD5-4B31-B740-2227BF16A202}"/>
    <hyperlink ref="D1" location="Inventory!A1" display="Item" xr:uid="{D170E9FF-A1EB-44AA-A27F-E53B0DF22ED5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6">
    <pageSetUpPr fitToPage="1"/>
  </sheetPr>
  <dimension ref="A1:AE64"/>
  <sheetViews>
    <sheetView showGridLines="0" workbookViewId="0">
      <pane ySplit="1" topLeftCell="A2" activePane="bottomLeft" state="frozen"/>
      <selection activeCell="M5" sqref="M5:M30"/>
      <selection pane="bottomLeft" activeCell="I30" sqref="I30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5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Inventory!C34</f>
        <v>PATCH SET OF 3</v>
      </c>
      <c r="F1" s="626"/>
      <c r="G1" s="626"/>
      <c r="H1" s="626"/>
      <c r="I1" s="626"/>
      <c r="J1" s="626"/>
      <c r="K1" s="623"/>
      <c r="L1" s="49" t="s">
        <v>24</v>
      </c>
      <c r="M1" s="95">
        <f>Inventory!H34</f>
        <v>2.0499999999999998</v>
      </c>
      <c r="N1" s="49" t="s">
        <v>4</v>
      </c>
      <c r="O1" s="622" t="str">
        <f>Inventory!D34</f>
        <v>WELLSUCCEED</v>
      </c>
      <c r="P1" s="626"/>
      <c r="Q1" s="623"/>
      <c r="R1" s="49" t="s">
        <v>25</v>
      </c>
      <c r="S1" s="622" t="str">
        <f>Inventory!B34</f>
        <v>GHOSRX903403OT</v>
      </c>
      <c r="T1" s="626"/>
      <c r="U1" s="49" t="s">
        <v>66</v>
      </c>
      <c r="V1" s="627">
        <f>M64</f>
        <v>1.1851851851851858E-2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531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>
        <v>194</v>
      </c>
      <c r="D4" s="6"/>
      <c r="E4" s="6"/>
      <c r="F4" s="6"/>
      <c r="G4" s="6">
        <f>SUM(C4:F4)</f>
        <v>194</v>
      </c>
      <c r="H4" s="13">
        <f>5000+1910</f>
        <v>6910</v>
      </c>
      <c r="I4" s="6"/>
      <c r="J4" s="84"/>
      <c r="K4" s="84"/>
      <c r="L4" s="90">
        <f>H4-G4-I4-J4</f>
        <v>6716</v>
      </c>
      <c r="M4" s="451">
        <v>0.01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>
        <v>186</v>
      </c>
      <c r="D5" s="8">
        <v>4</v>
      </c>
      <c r="E5" s="8"/>
      <c r="F5" s="8"/>
      <c r="G5" s="6">
        <f t="shared" ref="G5:G63" si="0">SUM(C5:F5)</f>
        <v>190</v>
      </c>
      <c r="H5" s="14"/>
      <c r="I5" s="8"/>
      <c r="J5" s="85"/>
      <c r="K5" s="85"/>
      <c r="L5" s="90">
        <f>L4+H5-G5-I5-J5</f>
        <v>6526</v>
      </c>
      <c r="M5" s="451">
        <v>0.01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175</v>
      </c>
      <c r="D6" s="8"/>
      <c r="E6" s="8"/>
      <c r="F6" s="8"/>
      <c r="G6" s="6">
        <f t="shared" si="0"/>
        <v>175</v>
      </c>
      <c r="H6" s="14"/>
      <c r="I6" s="8"/>
      <c r="J6" s="85"/>
      <c r="K6" s="85"/>
      <c r="L6" s="90">
        <f t="shared" ref="L6:L63" si="2">L5+H6-G6-I6-J6</f>
        <v>6351</v>
      </c>
      <c r="M6" s="451">
        <v>0.01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>
        <v>102</v>
      </c>
      <c r="D7" s="8"/>
      <c r="E7" s="8"/>
      <c r="F7" s="8"/>
      <c r="G7" s="6">
        <f t="shared" si="0"/>
        <v>102</v>
      </c>
      <c r="H7" s="14"/>
      <c r="I7" s="8"/>
      <c r="J7" s="85"/>
      <c r="K7" s="85"/>
      <c r="L7" s="90">
        <f t="shared" si="2"/>
        <v>6249</v>
      </c>
      <c r="M7" s="451">
        <v>0.02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>
        <v>203</v>
      </c>
      <c r="D8" s="8"/>
      <c r="E8" s="8"/>
      <c r="F8" s="8"/>
      <c r="G8" s="6">
        <f t="shared" si="0"/>
        <v>203</v>
      </c>
      <c r="H8" s="14"/>
      <c r="I8" s="8"/>
      <c r="J8" s="85"/>
      <c r="K8" s="85"/>
      <c r="L8" s="90">
        <f t="shared" si="2"/>
        <v>6046</v>
      </c>
      <c r="M8" s="451">
        <v>0.01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>
        <v>152</v>
      </c>
      <c r="D9" s="8"/>
      <c r="E9" s="8"/>
      <c r="F9" s="8"/>
      <c r="G9" s="6">
        <f t="shared" si="0"/>
        <v>152</v>
      </c>
      <c r="H9" s="14"/>
      <c r="I9" s="8"/>
      <c r="J9" s="85"/>
      <c r="K9" s="85"/>
      <c r="L9" s="90">
        <f t="shared" si="2"/>
        <v>5894</v>
      </c>
      <c r="M9" s="451">
        <v>0.01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>
        <v>236</v>
      </c>
      <c r="D10" s="8"/>
      <c r="E10" s="8"/>
      <c r="F10" s="8"/>
      <c r="G10" s="6">
        <f t="shared" si="0"/>
        <v>236</v>
      </c>
      <c r="H10" s="14"/>
      <c r="I10" s="8"/>
      <c r="J10" s="85"/>
      <c r="K10" s="85"/>
      <c r="L10" s="90">
        <f t="shared" si="2"/>
        <v>5658</v>
      </c>
      <c r="M10" s="451">
        <v>0.02</v>
      </c>
      <c r="O10" s="21">
        <v>45764</v>
      </c>
      <c r="P10" s="3">
        <v>80800</v>
      </c>
      <c r="Q10" s="6">
        <v>5000</v>
      </c>
      <c r="R10" s="6">
        <v>5000</v>
      </c>
      <c r="S10" s="33" t="s">
        <v>425</v>
      </c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165</v>
      </c>
      <c r="D11" s="8"/>
      <c r="E11" s="8"/>
      <c r="F11" s="8"/>
      <c r="G11" s="6">
        <f t="shared" si="0"/>
        <v>165</v>
      </c>
      <c r="H11" s="14"/>
      <c r="I11" s="8"/>
      <c r="J11" s="85"/>
      <c r="K11" s="85"/>
      <c r="L11" s="90">
        <f t="shared" si="2"/>
        <v>5493</v>
      </c>
      <c r="M11" s="451">
        <v>0.01</v>
      </c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140</v>
      </c>
      <c r="D12" s="8"/>
      <c r="E12" s="8"/>
      <c r="F12" s="8"/>
      <c r="G12" s="6">
        <f t="shared" si="0"/>
        <v>140</v>
      </c>
      <c r="H12" s="14"/>
      <c r="I12" s="8"/>
      <c r="J12" s="85"/>
      <c r="K12" s="85"/>
      <c r="L12" s="90">
        <f t="shared" si="2"/>
        <v>5353</v>
      </c>
      <c r="M12" s="451">
        <v>0.01</v>
      </c>
      <c r="O12" s="20">
        <v>45832</v>
      </c>
      <c r="P12" s="2">
        <v>82642</v>
      </c>
      <c r="Q12" s="8">
        <v>1910</v>
      </c>
      <c r="R12" s="8">
        <v>1910</v>
      </c>
      <c r="S12" s="30" t="s">
        <v>425</v>
      </c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204</v>
      </c>
      <c r="D13" s="8"/>
      <c r="E13" s="8"/>
      <c r="F13" s="8"/>
      <c r="G13" s="6">
        <f t="shared" si="0"/>
        <v>204</v>
      </c>
      <c r="H13" s="14"/>
      <c r="I13" s="8"/>
      <c r="J13" s="85"/>
      <c r="K13" s="85"/>
      <c r="L13" s="90">
        <f t="shared" si="2"/>
        <v>5149</v>
      </c>
      <c r="M13" s="451">
        <v>0.01</v>
      </c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117</v>
      </c>
      <c r="D14" s="8"/>
      <c r="E14" s="8"/>
      <c r="F14" s="8"/>
      <c r="G14" s="6">
        <f t="shared" si="0"/>
        <v>117</v>
      </c>
      <c r="H14" s="14"/>
      <c r="I14" s="8"/>
      <c r="J14" s="85"/>
      <c r="K14" s="85"/>
      <c r="L14" s="90">
        <f t="shared" si="2"/>
        <v>5032</v>
      </c>
      <c r="M14" s="451">
        <v>0.01</v>
      </c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165</v>
      </c>
      <c r="D15" s="8"/>
      <c r="E15" s="8"/>
      <c r="F15" s="8"/>
      <c r="G15" s="6">
        <f t="shared" si="0"/>
        <v>165</v>
      </c>
      <c r="H15" s="14"/>
      <c r="I15" s="8"/>
      <c r="J15" s="85"/>
      <c r="K15" s="85"/>
      <c r="L15" s="90">
        <f t="shared" si="2"/>
        <v>4867</v>
      </c>
      <c r="M15" s="451">
        <v>0.01</v>
      </c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190</v>
      </c>
      <c r="D16" s="8"/>
      <c r="E16" s="8"/>
      <c r="F16" s="8"/>
      <c r="G16" s="6">
        <f t="shared" si="0"/>
        <v>190</v>
      </c>
      <c r="H16" s="14"/>
      <c r="I16" s="8"/>
      <c r="J16" s="85"/>
      <c r="K16" s="85"/>
      <c r="L16" s="90">
        <f t="shared" si="2"/>
        <v>4677</v>
      </c>
      <c r="M16" s="451">
        <v>0.01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125</v>
      </c>
      <c r="D17" s="8"/>
      <c r="E17" s="8"/>
      <c r="F17" s="8"/>
      <c r="G17" s="6">
        <f t="shared" si="0"/>
        <v>125</v>
      </c>
      <c r="H17" s="14"/>
      <c r="I17" s="8"/>
      <c r="J17" s="85"/>
      <c r="K17" s="85"/>
      <c r="L17" s="90">
        <f t="shared" si="2"/>
        <v>4552</v>
      </c>
      <c r="M17" s="451">
        <v>0.01</v>
      </c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172</v>
      </c>
      <c r="D18" s="8"/>
      <c r="E18" s="8"/>
      <c r="F18" s="8"/>
      <c r="G18" s="6">
        <f t="shared" si="0"/>
        <v>172</v>
      </c>
      <c r="H18" s="14"/>
      <c r="I18" s="8"/>
      <c r="J18" s="85"/>
      <c r="K18" s="85"/>
      <c r="L18" s="90">
        <f t="shared" si="2"/>
        <v>4380</v>
      </c>
      <c r="M18" s="451">
        <v>0.01</v>
      </c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108</v>
      </c>
      <c r="D19" s="8"/>
      <c r="E19" s="8"/>
      <c r="F19" s="8"/>
      <c r="G19" s="6">
        <f t="shared" si="0"/>
        <v>108</v>
      </c>
      <c r="H19" s="14"/>
      <c r="I19" s="8"/>
      <c r="J19" s="85"/>
      <c r="K19" s="85"/>
      <c r="L19" s="90">
        <f t="shared" si="2"/>
        <v>4272</v>
      </c>
      <c r="M19" s="451">
        <v>0.01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163</v>
      </c>
      <c r="D20" s="8"/>
      <c r="E20" s="8"/>
      <c r="F20" s="8"/>
      <c r="G20" s="6">
        <f t="shared" si="0"/>
        <v>163</v>
      </c>
      <c r="H20" s="14"/>
      <c r="I20" s="8"/>
      <c r="J20" s="85"/>
      <c r="K20" s="85"/>
      <c r="L20" s="90">
        <f t="shared" si="2"/>
        <v>4109</v>
      </c>
      <c r="M20" s="451">
        <v>0.01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175</v>
      </c>
      <c r="D21" s="8"/>
      <c r="E21" s="8"/>
      <c r="F21" s="8"/>
      <c r="G21" s="6">
        <f t="shared" si="0"/>
        <v>175</v>
      </c>
      <c r="H21" s="14"/>
      <c r="I21" s="8"/>
      <c r="J21" s="85"/>
      <c r="K21" s="85"/>
      <c r="L21" s="90">
        <f t="shared" si="2"/>
        <v>3934</v>
      </c>
      <c r="M21" s="451">
        <v>0.01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110</v>
      </c>
      <c r="D22" s="8"/>
      <c r="E22" s="8"/>
      <c r="F22" s="8"/>
      <c r="G22" s="6">
        <f t="shared" si="0"/>
        <v>110</v>
      </c>
      <c r="H22" s="14"/>
      <c r="I22" s="8"/>
      <c r="J22" s="85"/>
      <c r="K22" s="85"/>
      <c r="L22" s="90">
        <f t="shared" si="2"/>
        <v>3824</v>
      </c>
      <c r="M22" s="451">
        <v>0.01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165</v>
      </c>
      <c r="D23" s="8"/>
      <c r="E23" s="8"/>
      <c r="F23" s="8"/>
      <c r="G23" s="6">
        <f t="shared" si="0"/>
        <v>165</v>
      </c>
      <c r="H23" s="14"/>
      <c r="I23" s="8"/>
      <c r="J23" s="85"/>
      <c r="K23" s="85"/>
      <c r="L23" s="90">
        <f t="shared" si="2"/>
        <v>3659</v>
      </c>
      <c r="M23" s="451">
        <v>0.01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256</v>
      </c>
      <c r="D24" s="8"/>
      <c r="E24" s="8"/>
      <c r="F24" s="8"/>
      <c r="G24" s="6">
        <f t="shared" si="0"/>
        <v>256</v>
      </c>
      <c r="H24" s="14"/>
      <c r="I24" s="8"/>
      <c r="J24" s="85"/>
      <c r="K24" s="85"/>
      <c r="L24" s="90">
        <f t="shared" si="2"/>
        <v>3403</v>
      </c>
      <c r="M24" s="451">
        <v>0.01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258</v>
      </c>
      <c r="D25" s="8"/>
      <c r="E25" s="8"/>
      <c r="F25" s="8"/>
      <c r="G25" s="6">
        <f t="shared" si="0"/>
        <v>258</v>
      </c>
      <c r="H25" s="14"/>
      <c r="I25" s="8"/>
      <c r="J25" s="85"/>
      <c r="K25" s="85"/>
      <c r="L25" s="90">
        <f t="shared" si="2"/>
        <v>3145</v>
      </c>
      <c r="M25" s="451">
        <v>0.02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213</v>
      </c>
      <c r="D26" s="8"/>
      <c r="E26" s="8"/>
      <c r="F26" s="8"/>
      <c r="G26" s="6">
        <f t="shared" si="0"/>
        <v>213</v>
      </c>
      <c r="H26" s="14"/>
      <c r="I26" s="8"/>
      <c r="J26" s="85"/>
      <c r="K26" s="85"/>
      <c r="L26" s="90">
        <f t="shared" si="2"/>
        <v>2932</v>
      </c>
      <c r="M26" s="451">
        <v>0.01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225</v>
      </c>
      <c r="D27" s="8"/>
      <c r="E27" s="8"/>
      <c r="F27" s="8"/>
      <c r="G27" s="6">
        <f t="shared" si="0"/>
        <v>225</v>
      </c>
      <c r="H27" s="14"/>
      <c r="I27" s="8"/>
      <c r="J27" s="85"/>
      <c r="K27" s="85"/>
      <c r="L27" s="90">
        <f t="shared" si="2"/>
        <v>2707</v>
      </c>
      <c r="M27" s="451">
        <v>0.01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278</v>
      </c>
      <c r="D28" s="8"/>
      <c r="E28" s="8"/>
      <c r="F28" s="8"/>
      <c r="G28" s="6">
        <f t="shared" si="0"/>
        <v>278</v>
      </c>
      <c r="H28" s="14"/>
      <c r="I28" s="8"/>
      <c r="J28" s="85"/>
      <c r="K28" s="85"/>
      <c r="L28" s="90">
        <f t="shared" si="2"/>
        <v>2429</v>
      </c>
      <c r="M28" s="451">
        <v>0.02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204</v>
      </c>
      <c r="D29" s="8"/>
      <c r="E29" s="8">
        <v>1</v>
      </c>
      <c r="F29" s="8"/>
      <c r="G29" s="6">
        <f t="shared" si="0"/>
        <v>205</v>
      </c>
      <c r="H29" s="14"/>
      <c r="I29" s="8"/>
      <c r="J29" s="85"/>
      <c r="K29" s="85"/>
      <c r="L29" s="90">
        <f t="shared" si="2"/>
        <v>2224</v>
      </c>
      <c r="M29" s="451">
        <v>0.01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244</v>
      </c>
      <c r="D30" s="8">
        <v>1</v>
      </c>
      <c r="E30" s="8"/>
      <c r="F30" s="8"/>
      <c r="G30" s="6">
        <f t="shared" si="0"/>
        <v>245</v>
      </c>
      <c r="H30" s="14"/>
      <c r="I30" s="8"/>
      <c r="J30" s="85">
        <v>1979</v>
      </c>
      <c r="K30" s="85" t="s">
        <v>538</v>
      </c>
      <c r="L30" s="90">
        <f t="shared" si="2"/>
        <v>0</v>
      </c>
      <c r="M30" s="451">
        <v>0.02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453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453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453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453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453"/>
      <c r="O35" s="606" t="s">
        <v>29</v>
      </c>
      <c r="P35" s="607"/>
      <c r="Q35" s="99">
        <f>SUM(Q10:Q34)</f>
        <v>6910</v>
      </c>
      <c r="R35" s="27">
        <f>SUM(R10:R34)</f>
        <v>6910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453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453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453"/>
      <c r="O40" s="32">
        <v>1979</v>
      </c>
      <c r="P40" s="6" t="s">
        <v>606</v>
      </c>
      <c r="Q40" s="3">
        <v>500</v>
      </c>
      <c r="R40" s="6" t="s">
        <v>605</v>
      </c>
      <c r="S40" s="105">
        <f>O40-Q40</f>
        <v>1479</v>
      </c>
      <c r="U40" s="45" t="s">
        <v>41</v>
      </c>
      <c r="V40" s="605">
        <f>R35</f>
        <v>6910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453"/>
      <c r="O41" s="29"/>
      <c r="P41" s="8"/>
      <c r="Q41" s="2"/>
      <c r="R41" s="8"/>
      <c r="S41" s="34">
        <f>S40+O41-Q41</f>
        <v>1479</v>
      </c>
      <c r="U41" s="45" t="s">
        <v>42</v>
      </c>
      <c r="V41" s="605">
        <f>C64</f>
        <v>4925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453"/>
      <c r="O42" s="29"/>
      <c r="P42" s="8"/>
      <c r="Q42" s="2"/>
      <c r="R42" s="8"/>
      <c r="S42" s="34">
        <f t="shared" ref="S42:S62" si="5">S41+O42-Q42</f>
        <v>1479</v>
      </c>
      <c r="U42" s="45" t="s">
        <v>13</v>
      </c>
      <c r="V42" s="605">
        <f>D64</f>
        <v>5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453"/>
      <c r="O43" s="29"/>
      <c r="P43" s="8"/>
      <c r="Q43" s="2"/>
      <c r="R43" s="8"/>
      <c r="S43" s="34">
        <f t="shared" si="5"/>
        <v>1479</v>
      </c>
      <c r="U43" s="45" t="s">
        <v>43</v>
      </c>
      <c r="V43" s="605">
        <f>E64</f>
        <v>1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453"/>
      <c r="O44" s="29"/>
      <c r="P44" s="8"/>
      <c r="Q44" s="2"/>
      <c r="R44" s="8"/>
      <c r="S44" s="34">
        <f t="shared" si="5"/>
        <v>1479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453"/>
      <c r="O45" s="29"/>
      <c r="P45" s="8"/>
      <c r="Q45" s="2"/>
      <c r="R45" s="8"/>
      <c r="S45" s="34">
        <f t="shared" si="5"/>
        <v>1479</v>
      </c>
      <c r="U45" s="47" t="s">
        <v>44</v>
      </c>
      <c r="V45" s="605">
        <f>G64</f>
        <v>4931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453"/>
      <c r="O46" s="29"/>
      <c r="P46" s="8"/>
      <c r="Q46" s="2"/>
      <c r="R46" s="8"/>
      <c r="S46" s="34">
        <f t="shared" si="5"/>
        <v>1479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453"/>
      <c r="O47" s="29"/>
      <c r="P47" s="8"/>
      <c r="Q47" s="2"/>
      <c r="R47" s="8"/>
      <c r="S47" s="34">
        <f t="shared" si="5"/>
        <v>1479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453"/>
      <c r="O48" s="29"/>
      <c r="P48" s="8"/>
      <c r="Q48" s="2"/>
      <c r="R48" s="8"/>
      <c r="S48" s="34">
        <f t="shared" si="5"/>
        <v>1479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453"/>
      <c r="O49" s="29"/>
      <c r="P49" s="8"/>
      <c r="Q49" s="2"/>
      <c r="R49" s="8"/>
      <c r="S49" s="34">
        <f t="shared" si="5"/>
        <v>1479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453"/>
      <c r="O50" s="29"/>
      <c r="P50" s="8"/>
      <c r="Q50" s="2"/>
      <c r="R50" s="8"/>
      <c r="S50" s="34">
        <f t="shared" si="5"/>
        <v>1479</v>
      </c>
      <c r="U50" s="45" t="s">
        <v>48</v>
      </c>
      <c r="V50" s="603">
        <f t="shared" si="6"/>
        <v>500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453"/>
      <c r="O51" s="29"/>
      <c r="P51" s="8"/>
      <c r="Q51" s="2"/>
      <c r="R51" s="8"/>
      <c r="S51" s="34">
        <f t="shared" si="5"/>
        <v>1479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453"/>
      <c r="O52" s="29"/>
      <c r="P52" s="8"/>
      <c r="Q52" s="2"/>
      <c r="R52" s="8"/>
      <c r="S52" s="34">
        <f t="shared" si="5"/>
        <v>1479</v>
      </c>
      <c r="U52" s="45" t="s">
        <v>49</v>
      </c>
      <c r="V52" s="603">
        <f>S64</f>
        <v>1479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453"/>
      <c r="O53" s="29"/>
      <c r="P53" s="8"/>
      <c r="Q53" s="2"/>
      <c r="R53" s="8"/>
      <c r="S53" s="34">
        <f t="shared" si="5"/>
        <v>1479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453"/>
      <c r="O54" s="29"/>
      <c r="P54" s="8"/>
      <c r="Q54" s="2"/>
      <c r="R54" s="8"/>
      <c r="S54" s="34">
        <f t="shared" si="5"/>
        <v>1479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453"/>
      <c r="O55" s="29"/>
      <c r="P55" s="8"/>
      <c r="Q55" s="2"/>
      <c r="R55" s="8"/>
      <c r="S55" s="34">
        <f t="shared" si="5"/>
        <v>1479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453"/>
      <c r="O56" s="29"/>
      <c r="P56" s="8"/>
      <c r="Q56" s="2"/>
      <c r="R56" s="8"/>
      <c r="S56" s="34">
        <f t="shared" si="5"/>
        <v>1479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453"/>
      <c r="O57" s="29"/>
      <c r="P57" s="8"/>
      <c r="Q57" s="2"/>
      <c r="R57" s="8"/>
      <c r="S57" s="34">
        <f t="shared" si="5"/>
        <v>1479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453"/>
      <c r="O58" s="29"/>
      <c r="P58" s="8"/>
      <c r="Q58" s="2"/>
      <c r="R58" s="8"/>
      <c r="S58" s="34">
        <f t="shared" si="5"/>
        <v>1479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453"/>
      <c r="O59" s="29"/>
      <c r="P59" s="8"/>
      <c r="Q59" s="2"/>
      <c r="R59" s="8"/>
      <c r="S59" s="34">
        <f t="shared" si="5"/>
        <v>1479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453"/>
      <c r="O60" s="29"/>
      <c r="P60" s="8"/>
      <c r="Q60" s="2"/>
      <c r="R60" s="8"/>
      <c r="S60" s="34">
        <f t="shared" si="5"/>
        <v>1479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453"/>
      <c r="O61" s="29"/>
      <c r="P61" s="8"/>
      <c r="Q61" s="2"/>
      <c r="R61" s="8"/>
      <c r="S61" s="34">
        <f t="shared" si="5"/>
        <v>1479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453"/>
      <c r="O62" s="29"/>
      <c r="P62" s="8"/>
      <c r="Q62" s="2"/>
      <c r="R62" s="8"/>
      <c r="S62" s="34">
        <f t="shared" si="5"/>
        <v>1479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454"/>
      <c r="O63" s="100"/>
      <c r="P63" s="5"/>
      <c r="Q63" s="96"/>
      <c r="R63" s="5"/>
      <c r="S63" s="101">
        <f>S62+O63-Q63</f>
        <v>1479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4925</v>
      </c>
      <c r="D64" s="27">
        <f t="shared" ref="D64:I64" si="9">SUM(D4:D63)</f>
        <v>5</v>
      </c>
      <c r="E64" s="27">
        <f t="shared" si="9"/>
        <v>1</v>
      </c>
      <c r="F64" s="27">
        <f t="shared" si="9"/>
        <v>0</v>
      </c>
      <c r="G64" s="27">
        <f t="shared" si="9"/>
        <v>4931</v>
      </c>
      <c r="H64" s="28">
        <f t="shared" si="9"/>
        <v>6910</v>
      </c>
      <c r="I64" s="27">
        <f t="shared" si="9"/>
        <v>0</v>
      </c>
      <c r="J64" s="87"/>
      <c r="K64" s="87"/>
      <c r="L64" s="91">
        <f>L63</f>
        <v>0</v>
      </c>
      <c r="M64" s="450">
        <f>IFERROR(AVERAGE(M4:M63),0)</f>
        <v>1.1851851851851858E-2</v>
      </c>
      <c r="O64" s="102">
        <f>SUM(O40:O63)</f>
        <v>1979</v>
      </c>
      <c r="P64" s="27"/>
      <c r="Q64" s="27">
        <f>SUM(Q40:Q63)</f>
        <v>500</v>
      </c>
      <c r="R64" s="27"/>
      <c r="S64" s="103">
        <f>S63</f>
        <v>1479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AF20BF84-232B-45C9-AA5A-8914C9CA4C47}"/>
    <hyperlink ref="D1" location="Inventory!A1" display="Item" xr:uid="{AFF49239-3A69-4F1C-85B1-BE68DC0CB984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7">
    <pageSetUpPr fitToPage="1"/>
  </sheetPr>
  <dimension ref="A1:AE64"/>
  <sheetViews>
    <sheetView showGridLines="0" workbookViewId="0">
      <pane ySplit="1" topLeftCell="A2" activePane="bottomLeft" state="frozen"/>
      <selection activeCell="M5" sqref="M5:M30"/>
      <selection pane="bottomLeft" activeCell="A3" sqref="A3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25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Inventory!C35</f>
        <v xml:space="preserve">TOUR PROGRAM </v>
      </c>
      <c r="F1" s="626"/>
      <c r="G1" s="626"/>
      <c r="H1" s="626"/>
      <c r="I1" s="626"/>
      <c r="J1" s="626"/>
      <c r="K1" s="623"/>
      <c r="L1" s="49" t="s">
        <v>24</v>
      </c>
      <c r="M1" s="95">
        <f>Inventory!H35</f>
        <v>5.59</v>
      </c>
      <c r="N1" s="49" t="s">
        <v>4</v>
      </c>
      <c r="O1" s="622" t="str">
        <f>Inventory!D35</f>
        <v>VANDALAY</v>
      </c>
      <c r="P1" s="626"/>
      <c r="Q1" s="623"/>
      <c r="R1" s="49" t="s">
        <v>25</v>
      </c>
      <c r="S1" s="622" t="str">
        <f>Inventory!B35</f>
        <v>GHOSNS103814BK</v>
      </c>
      <c r="T1" s="626"/>
      <c r="U1" s="49" t="s">
        <v>66</v>
      </c>
      <c r="V1" s="640">
        <f>M64</f>
        <v>3.5000000000000001E-3</v>
      </c>
      <c r="W1" s="641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522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523">
        <v>0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e" vm="1">
        <v>#VALUE!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523">
        <v>0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523">
        <v>0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523">
        <v>0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523">
        <v>0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523">
        <v>0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523">
        <v>0</v>
      </c>
      <c r="O10" s="21">
        <v>45855</v>
      </c>
      <c r="P10" s="3">
        <v>83306</v>
      </c>
      <c r="Q10" s="6">
        <v>5415</v>
      </c>
      <c r="R10" s="6"/>
      <c r="S10" s="33" t="s">
        <v>565</v>
      </c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523">
        <v>0</v>
      </c>
      <c r="O11" s="20"/>
      <c r="P11" s="2"/>
      <c r="Q11" s="8"/>
      <c r="R11" s="8">
        <v>245</v>
      </c>
      <c r="S11" s="30" t="s">
        <v>536</v>
      </c>
      <c r="T11" s="199">
        <v>7</v>
      </c>
      <c r="U11" s="29" t="s">
        <v>564</v>
      </c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523">
        <v>0</v>
      </c>
      <c r="O12" s="20"/>
      <c r="P12" s="2"/>
      <c r="Q12" s="8"/>
      <c r="R12" s="8">
        <v>350</v>
      </c>
      <c r="S12" s="30" t="s">
        <v>541</v>
      </c>
      <c r="T12" s="199">
        <v>10</v>
      </c>
      <c r="U12" s="29" t="s">
        <v>611</v>
      </c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68</v>
      </c>
      <c r="D13" s="8"/>
      <c r="E13" s="8">
        <v>2</v>
      </c>
      <c r="F13" s="8"/>
      <c r="G13" s="6">
        <f t="shared" si="0"/>
        <v>70</v>
      </c>
      <c r="H13" s="14">
        <v>245</v>
      </c>
      <c r="I13" s="8"/>
      <c r="J13" s="85"/>
      <c r="K13" s="85"/>
      <c r="L13" s="90">
        <f t="shared" si="2"/>
        <v>175</v>
      </c>
      <c r="M13" s="523">
        <v>1</v>
      </c>
      <c r="O13" s="20"/>
      <c r="P13" s="2"/>
      <c r="Q13" s="8"/>
      <c r="R13" s="584">
        <v>-525</v>
      </c>
      <c r="S13" s="562" t="s">
        <v>465</v>
      </c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0</v>
      </c>
      <c r="D14" s="8"/>
      <c r="E14" s="8"/>
      <c r="F14" s="8"/>
      <c r="G14" s="6">
        <f t="shared" si="0"/>
        <v>0</v>
      </c>
      <c r="H14" s="14">
        <v>350</v>
      </c>
      <c r="I14" s="8"/>
      <c r="J14" s="85"/>
      <c r="K14" s="85"/>
      <c r="L14" s="90">
        <f t="shared" si="2"/>
        <v>525</v>
      </c>
      <c r="M14" s="523">
        <v>0</v>
      </c>
      <c r="O14" s="20"/>
      <c r="P14" s="2"/>
      <c r="Q14" s="8"/>
      <c r="R14" s="8">
        <v>525</v>
      </c>
      <c r="S14" s="30" t="s">
        <v>596</v>
      </c>
      <c r="T14" s="199">
        <v>15</v>
      </c>
      <c r="U14" s="29" t="s">
        <v>610</v>
      </c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0</v>
      </c>
      <c r="D15" s="8"/>
      <c r="E15" s="8"/>
      <c r="F15" s="8"/>
      <c r="G15" s="6">
        <f t="shared" si="0"/>
        <v>0</v>
      </c>
      <c r="H15" s="14"/>
      <c r="I15" s="8"/>
      <c r="J15" s="583">
        <v>525</v>
      </c>
      <c r="K15" s="583" t="s">
        <v>91</v>
      </c>
      <c r="L15" s="90">
        <f t="shared" si="2"/>
        <v>0</v>
      </c>
      <c r="M15" s="523">
        <v>0</v>
      </c>
      <c r="O15" s="20"/>
      <c r="P15" s="2"/>
      <c r="Q15" s="8"/>
      <c r="R15" s="8">
        <v>525</v>
      </c>
      <c r="S15" s="30" t="s">
        <v>602</v>
      </c>
      <c r="T15" s="199">
        <v>15</v>
      </c>
      <c r="U15" s="29" t="s">
        <v>609</v>
      </c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0</v>
      </c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523">
        <v>0</v>
      </c>
      <c r="O16" s="20"/>
      <c r="P16" s="2"/>
      <c r="Q16" s="8"/>
      <c r="R16" s="8">
        <v>700</v>
      </c>
      <c r="S16" s="30" t="s">
        <v>538</v>
      </c>
      <c r="T16" s="199">
        <v>20</v>
      </c>
      <c r="U16" s="29" t="s">
        <v>607</v>
      </c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0</v>
      </c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523">
        <v>0</v>
      </c>
      <c r="O17" s="20"/>
      <c r="P17" s="2"/>
      <c r="Q17" s="8"/>
      <c r="R17" s="8">
        <v>3595</v>
      </c>
      <c r="S17" s="30" t="s">
        <v>538</v>
      </c>
      <c r="T17" s="199">
        <v>103</v>
      </c>
      <c r="U17" s="29" t="s">
        <v>608</v>
      </c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0</v>
      </c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523">
        <v>0</v>
      </c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0</v>
      </c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523">
        <v>0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0</v>
      </c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523">
        <v>0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0</v>
      </c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523">
        <v>0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0</v>
      </c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523">
        <v>0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0</v>
      </c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523">
        <v>0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0</v>
      </c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523">
        <v>0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153</v>
      </c>
      <c r="D25" s="8">
        <v>110</v>
      </c>
      <c r="E25" s="8"/>
      <c r="F25" s="8"/>
      <c r="G25" s="6">
        <f t="shared" si="0"/>
        <v>263</v>
      </c>
      <c r="H25" s="14">
        <v>525</v>
      </c>
      <c r="I25" s="8"/>
      <c r="J25" s="85"/>
      <c r="K25" s="85"/>
      <c r="L25" s="90">
        <f t="shared" si="2"/>
        <v>262</v>
      </c>
      <c r="M25" s="523">
        <v>1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120</v>
      </c>
      <c r="D26" s="8"/>
      <c r="E26" s="8"/>
      <c r="F26" s="8"/>
      <c r="G26" s="6">
        <f t="shared" si="0"/>
        <v>120</v>
      </c>
      <c r="H26" s="14"/>
      <c r="I26" s="8"/>
      <c r="J26" s="85"/>
      <c r="K26" s="85"/>
      <c r="L26" s="90">
        <f t="shared" si="2"/>
        <v>142</v>
      </c>
      <c r="M26" s="523">
        <v>1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100</v>
      </c>
      <c r="D27" s="8"/>
      <c r="E27" s="8">
        <v>1</v>
      </c>
      <c r="F27" s="8"/>
      <c r="G27" s="6">
        <f t="shared" si="0"/>
        <v>101</v>
      </c>
      <c r="H27" s="14"/>
      <c r="I27" s="8"/>
      <c r="J27" s="85"/>
      <c r="K27" s="85"/>
      <c r="L27" s="90">
        <f t="shared" si="2"/>
        <v>41</v>
      </c>
      <c r="M27" s="523">
        <v>1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39</v>
      </c>
      <c r="D28" s="8"/>
      <c r="E28" s="8"/>
      <c r="F28" s="8"/>
      <c r="G28" s="6">
        <f t="shared" si="0"/>
        <v>39</v>
      </c>
      <c r="H28" s="14"/>
      <c r="I28" s="8"/>
      <c r="J28" s="85"/>
      <c r="K28" s="85"/>
      <c r="L28" s="90">
        <f t="shared" si="2"/>
        <v>2</v>
      </c>
      <c r="M28" s="523">
        <v>0.5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315</v>
      </c>
      <c r="D29" s="8">
        <v>13</v>
      </c>
      <c r="E29" s="8"/>
      <c r="F29" s="8"/>
      <c r="G29" s="6">
        <f t="shared" si="0"/>
        <v>328</v>
      </c>
      <c r="H29" s="14">
        <v>525</v>
      </c>
      <c r="I29" s="8"/>
      <c r="J29" s="85"/>
      <c r="K29" s="85"/>
      <c r="L29" s="90">
        <f t="shared" si="2"/>
        <v>199</v>
      </c>
      <c r="M29" s="523">
        <v>3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194</v>
      </c>
      <c r="D30" s="8">
        <v>3</v>
      </c>
      <c r="E30" s="8"/>
      <c r="F30" s="8"/>
      <c r="G30" s="6">
        <f t="shared" si="0"/>
        <v>197</v>
      </c>
      <c r="H30" s="14"/>
      <c r="I30" s="8">
        <v>2</v>
      </c>
      <c r="J30" s="85">
        <v>0</v>
      </c>
      <c r="K30" s="85" t="s">
        <v>538</v>
      </c>
      <c r="L30" s="90">
        <f t="shared" si="2"/>
        <v>0</v>
      </c>
      <c r="M30" s="523">
        <v>2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4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4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4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4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4"/>
      <c r="O35" s="606" t="s">
        <v>29</v>
      </c>
      <c r="P35" s="607"/>
      <c r="Q35" s="99">
        <f>SUM(Q10:Q34)</f>
        <v>5415</v>
      </c>
      <c r="R35" s="27">
        <f>SUM(R10:R34)</f>
        <v>5415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4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4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4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4"/>
      <c r="O40" s="32">
        <v>700</v>
      </c>
      <c r="P40" s="6" t="s">
        <v>465</v>
      </c>
      <c r="Q40" s="3">
        <v>700</v>
      </c>
      <c r="R40" s="6" t="s">
        <v>605</v>
      </c>
      <c r="S40" s="105">
        <f>O40-Q40</f>
        <v>0</v>
      </c>
      <c r="U40" s="45" t="s">
        <v>41</v>
      </c>
      <c r="V40" s="605">
        <f>R35</f>
        <v>5415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4"/>
      <c r="O41" s="29">
        <v>3595</v>
      </c>
      <c r="P41" s="8" t="s">
        <v>465</v>
      </c>
      <c r="Q41" s="2">
        <v>350</v>
      </c>
      <c r="R41" s="6" t="s">
        <v>605</v>
      </c>
      <c r="S41" s="34">
        <f>S40+O41-Q41</f>
        <v>3245</v>
      </c>
      <c r="U41" s="45" t="s">
        <v>42</v>
      </c>
      <c r="V41" s="605">
        <f>C64</f>
        <v>989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4"/>
      <c r="O42" s="29"/>
      <c r="P42" s="8"/>
      <c r="Q42" s="2">
        <v>1015</v>
      </c>
      <c r="R42" s="8" t="s">
        <v>539</v>
      </c>
      <c r="S42" s="34">
        <f t="shared" ref="S42:S62" si="5">S41+O42-Q42</f>
        <v>2230</v>
      </c>
      <c r="U42" s="45" t="s">
        <v>13</v>
      </c>
      <c r="V42" s="605">
        <f>D64</f>
        <v>126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4"/>
      <c r="O43" s="29"/>
      <c r="P43" s="8"/>
      <c r="Q43" s="2"/>
      <c r="R43" s="8"/>
      <c r="S43" s="34">
        <f t="shared" si="5"/>
        <v>2230</v>
      </c>
      <c r="U43" s="45" t="s">
        <v>43</v>
      </c>
      <c r="V43" s="605">
        <f>E64</f>
        <v>3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4"/>
      <c r="O44" s="29"/>
      <c r="P44" s="8"/>
      <c r="Q44" s="2"/>
      <c r="R44" s="8"/>
      <c r="S44" s="34">
        <f t="shared" si="5"/>
        <v>2230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4"/>
      <c r="O45" s="29"/>
      <c r="P45" s="8"/>
      <c r="Q45" s="2"/>
      <c r="R45" s="8"/>
      <c r="S45" s="34">
        <f t="shared" si="5"/>
        <v>2230</v>
      </c>
      <c r="U45" s="47" t="s">
        <v>44</v>
      </c>
      <c r="V45" s="605">
        <f>G64</f>
        <v>1118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4"/>
      <c r="O46" s="29"/>
      <c r="P46" s="8"/>
      <c r="Q46" s="2"/>
      <c r="R46" s="8"/>
      <c r="S46" s="34">
        <f t="shared" si="5"/>
        <v>2230</v>
      </c>
      <c r="U46" s="47" t="s">
        <v>17</v>
      </c>
      <c r="V46" s="605">
        <f>I64</f>
        <v>2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4"/>
      <c r="O47" s="29"/>
      <c r="P47" s="8"/>
      <c r="Q47" s="2"/>
      <c r="R47" s="8"/>
      <c r="S47" s="34">
        <f t="shared" si="5"/>
        <v>2230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4"/>
      <c r="O48" s="29"/>
      <c r="P48" s="8"/>
      <c r="Q48" s="2"/>
      <c r="R48" s="8"/>
      <c r="S48" s="34">
        <f t="shared" si="5"/>
        <v>2230</v>
      </c>
      <c r="U48" s="45" t="s">
        <v>46</v>
      </c>
      <c r="V48" s="603">
        <f t="shared" ref="V48:V50" si="6">SUMIF($R$40:$R$63,U48,$Q$40:$Q$63)</f>
        <v>1015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4"/>
      <c r="O49" s="29"/>
      <c r="P49" s="8"/>
      <c r="Q49" s="2"/>
      <c r="R49" s="8"/>
      <c r="S49" s="34">
        <f t="shared" si="5"/>
        <v>2230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4"/>
      <c r="O50" s="29"/>
      <c r="P50" s="8"/>
      <c r="Q50" s="2"/>
      <c r="R50" s="8"/>
      <c r="S50" s="34">
        <f t="shared" si="5"/>
        <v>2230</v>
      </c>
      <c r="U50" s="45" t="s">
        <v>48</v>
      </c>
      <c r="V50" s="603">
        <f t="shared" si="6"/>
        <v>1050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4"/>
      <c r="O51" s="29"/>
      <c r="P51" s="8"/>
      <c r="Q51" s="2"/>
      <c r="R51" s="8"/>
      <c r="S51" s="34">
        <f t="shared" si="5"/>
        <v>2230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4"/>
      <c r="O52" s="29"/>
      <c r="P52" s="8"/>
      <c r="Q52" s="2"/>
      <c r="R52" s="8"/>
      <c r="S52" s="34">
        <f t="shared" si="5"/>
        <v>2230</v>
      </c>
      <c r="U52" s="45" t="s">
        <v>49</v>
      </c>
      <c r="V52" s="603">
        <f>S64</f>
        <v>2230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4"/>
      <c r="O53" s="29"/>
      <c r="P53" s="8"/>
      <c r="Q53" s="2"/>
      <c r="R53" s="8"/>
      <c r="S53" s="34">
        <f t="shared" si="5"/>
        <v>2230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4"/>
      <c r="O54" s="29"/>
      <c r="P54" s="8"/>
      <c r="Q54" s="2"/>
      <c r="R54" s="8"/>
      <c r="S54" s="34">
        <f t="shared" si="5"/>
        <v>2230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4"/>
      <c r="O55" s="29"/>
      <c r="P55" s="8"/>
      <c r="Q55" s="2"/>
      <c r="R55" s="8"/>
      <c r="S55" s="34">
        <f t="shared" si="5"/>
        <v>2230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4"/>
      <c r="O56" s="29"/>
      <c r="P56" s="8"/>
      <c r="Q56" s="2"/>
      <c r="R56" s="8"/>
      <c r="S56" s="34">
        <f t="shared" si="5"/>
        <v>2230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4"/>
      <c r="O57" s="29"/>
      <c r="P57" s="8"/>
      <c r="Q57" s="2"/>
      <c r="R57" s="8"/>
      <c r="S57" s="34">
        <f t="shared" si="5"/>
        <v>2230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4"/>
      <c r="O58" s="29"/>
      <c r="P58" s="8"/>
      <c r="Q58" s="2"/>
      <c r="R58" s="8"/>
      <c r="S58" s="34">
        <f t="shared" si="5"/>
        <v>2230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4"/>
      <c r="O59" s="29"/>
      <c r="P59" s="8"/>
      <c r="Q59" s="2"/>
      <c r="R59" s="8"/>
      <c r="S59" s="34">
        <f t="shared" si="5"/>
        <v>2230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4"/>
      <c r="O60" s="29"/>
      <c r="P60" s="8"/>
      <c r="Q60" s="2"/>
      <c r="R60" s="8"/>
      <c r="S60" s="34">
        <f t="shared" si="5"/>
        <v>2230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4"/>
      <c r="O61" s="29"/>
      <c r="P61" s="8"/>
      <c r="Q61" s="2"/>
      <c r="R61" s="8"/>
      <c r="S61" s="34">
        <f t="shared" si="5"/>
        <v>2230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4"/>
      <c r="O62" s="29"/>
      <c r="P62" s="8"/>
      <c r="Q62" s="2"/>
      <c r="R62" s="8"/>
      <c r="S62" s="34">
        <f t="shared" si="5"/>
        <v>2230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5"/>
      <c r="O63" s="100"/>
      <c r="P63" s="5"/>
      <c r="Q63" s="96"/>
      <c r="R63" s="5"/>
      <c r="S63" s="101">
        <f>S62+O63-Q63</f>
        <v>2230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989</v>
      </c>
      <c r="D64" s="27">
        <f t="shared" ref="D64:I64" si="9">SUM(D4:D63)</f>
        <v>126</v>
      </c>
      <c r="E64" s="27">
        <f t="shared" si="9"/>
        <v>3</v>
      </c>
      <c r="F64" s="27">
        <f t="shared" si="9"/>
        <v>0</v>
      </c>
      <c r="G64" s="27">
        <f t="shared" si="9"/>
        <v>1118</v>
      </c>
      <c r="H64" s="28">
        <f t="shared" si="9"/>
        <v>1645</v>
      </c>
      <c r="I64" s="27">
        <f t="shared" si="9"/>
        <v>2</v>
      </c>
      <c r="J64" s="87"/>
      <c r="K64" s="87"/>
      <c r="L64" s="91">
        <f>L63</f>
        <v>0</v>
      </c>
      <c r="M64" s="579">
        <v>3.5000000000000001E-3</v>
      </c>
      <c r="O64" s="102">
        <f>SUM(O40:O63)</f>
        <v>4295</v>
      </c>
      <c r="P64" s="27"/>
      <c r="Q64" s="27">
        <f>SUM(Q40:Q63)</f>
        <v>2065</v>
      </c>
      <c r="R64" s="27"/>
      <c r="S64" s="103">
        <f>S63</f>
        <v>2230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E54C1E4A-3960-460E-AFA7-3EF1C37C6DED}"/>
    <hyperlink ref="D1" location="Inventory!A1" display="Item" xr:uid="{783E2880-E5D3-4B81-A610-826103C9BB50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9">
    <pageSetUpPr fitToPage="1"/>
  </sheetPr>
  <dimension ref="A1:AE64"/>
  <sheetViews>
    <sheetView showGridLines="0" workbookViewId="0">
      <pane ySplit="1" topLeftCell="A2" activePane="bottomLeft" state="frozen"/>
      <selection activeCell="M5" sqref="M5:M30"/>
      <selection pane="bottomLeft" activeCell="M64" sqref="M64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5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Inventory!C37</f>
        <v>FOILED COMIC BOOK SISTER IMPERATOR # 1</v>
      </c>
      <c r="F1" s="626"/>
      <c r="G1" s="626"/>
      <c r="H1" s="626"/>
      <c r="I1" s="626"/>
      <c r="J1" s="626"/>
      <c r="K1" s="623"/>
      <c r="L1" s="49" t="s">
        <v>24</v>
      </c>
      <c r="M1" s="95">
        <f>Inventory!H37</f>
        <v>4.25</v>
      </c>
      <c r="N1" s="49" t="s">
        <v>4</v>
      </c>
      <c r="O1" s="622" t="str">
        <f>Inventory!D37</f>
        <v>DARK HORSE COMICS</v>
      </c>
      <c r="P1" s="626"/>
      <c r="Q1" s="623"/>
      <c r="R1" s="49" t="s">
        <v>25</v>
      </c>
      <c r="S1" s="622" t="str">
        <f>Inventory!B37</f>
        <v>GHOSNS203369OT</v>
      </c>
      <c r="T1" s="626"/>
      <c r="U1" s="49" t="s">
        <v>66</v>
      </c>
      <c r="V1" s="627">
        <f>M64</f>
        <v>7.1296296296296316E-3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522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>
        <v>38</v>
      </c>
      <c r="D4" s="6"/>
      <c r="E4" s="6"/>
      <c r="F4" s="6"/>
      <c r="G4" s="6">
        <f>SUM(C4:F4)</f>
        <v>38</v>
      </c>
      <c r="H4" s="13">
        <v>2500</v>
      </c>
      <c r="I4" s="6"/>
      <c r="J4" s="84"/>
      <c r="K4" s="84"/>
      <c r="L4" s="90">
        <f>H4-G4-I4-J4</f>
        <v>2462</v>
      </c>
      <c r="M4" s="530">
        <v>5.0000000000000001E-3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>
        <v>75</v>
      </c>
      <c r="D5" s="8"/>
      <c r="E5" s="8"/>
      <c r="F5" s="8"/>
      <c r="G5" s="6">
        <f t="shared" ref="G5:G63" si="0">SUM(C5:F5)</f>
        <v>75</v>
      </c>
      <c r="H5" s="14"/>
      <c r="I5" s="8"/>
      <c r="J5" s="85"/>
      <c r="K5" s="85"/>
      <c r="L5" s="90">
        <f>L4+H5-G5-I5-J5</f>
        <v>2387</v>
      </c>
      <c r="M5" s="530">
        <v>0.01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79</v>
      </c>
      <c r="D6" s="8"/>
      <c r="E6" s="8"/>
      <c r="F6" s="8"/>
      <c r="G6" s="6">
        <f t="shared" si="0"/>
        <v>79</v>
      </c>
      <c r="H6" s="14"/>
      <c r="I6" s="8"/>
      <c r="J6" s="85"/>
      <c r="K6" s="85"/>
      <c r="L6" s="90">
        <f t="shared" ref="L6:L63" si="2">L5+H6-G6-I6-J6</f>
        <v>2308</v>
      </c>
      <c r="M6" s="530">
        <v>0.01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>
        <v>34</v>
      </c>
      <c r="D7" s="8"/>
      <c r="E7" s="8"/>
      <c r="F7" s="8"/>
      <c r="G7" s="6">
        <f t="shared" si="0"/>
        <v>34</v>
      </c>
      <c r="H7" s="14"/>
      <c r="I7" s="8"/>
      <c r="J7" s="85"/>
      <c r="K7" s="85"/>
      <c r="L7" s="90">
        <f t="shared" si="2"/>
        <v>2274</v>
      </c>
      <c r="M7" s="530">
        <v>0.01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>
        <v>73</v>
      </c>
      <c r="D8" s="8"/>
      <c r="E8" s="8"/>
      <c r="F8" s="8"/>
      <c r="G8" s="6">
        <f t="shared" si="0"/>
        <v>73</v>
      </c>
      <c r="H8" s="14"/>
      <c r="I8" s="8"/>
      <c r="J8" s="85"/>
      <c r="K8" s="85"/>
      <c r="L8" s="90">
        <f t="shared" si="2"/>
        <v>2201</v>
      </c>
      <c r="M8" s="530">
        <v>0.01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>
        <v>68</v>
      </c>
      <c r="D9" s="8"/>
      <c r="E9" s="8"/>
      <c r="F9" s="8"/>
      <c r="G9" s="6">
        <f t="shared" si="0"/>
        <v>68</v>
      </c>
      <c r="H9" s="14"/>
      <c r="I9" s="8"/>
      <c r="J9" s="85"/>
      <c r="K9" s="85"/>
      <c r="L9" s="90">
        <f t="shared" si="2"/>
        <v>2133</v>
      </c>
      <c r="M9" s="530">
        <v>0.01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>
        <v>60</v>
      </c>
      <c r="D10" s="8"/>
      <c r="E10" s="8"/>
      <c r="F10" s="8"/>
      <c r="G10" s="6">
        <f t="shared" si="0"/>
        <v>60</v>
      </c>
      <c r="H10" s="14"/>
      <c r="I10" s="8"/>
      <c r="J10" s="85"/>
      <c r="K10" s="85"/>
      <c r="L10" s="90">
        <f t="shared" si="2"/>
        <v>2073</v>
      </c>
      <c r="M10" s="530">
        <v>0.01</v>
      </c>
      <c r="O10" s="21">
        <v>45736</v>
      </c>
      <c r="P10" s="3">
        <v>80195</v>
      </c>
      <c r="Q10" s="6">
        <v>2500</v>
      </c>
      <c r="R10" s="6">
        <v>2500</v>
      </c>
      <c r="S10" s="33" t="s">
        <v>425</v>
      </c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57</v>
      </c>
      <c r="D11" s="8"/>
      <c r="E11" s="8"/>
      <c r="F11" s="8"/>
      <c r="G11" s="6">
        <f t="shared" si="0"/>
        <v>57</v>
      </c>
      <c r="H11" s="14"/>
      <c r="I11" s="8"/>
      <c r="J11" s="85"/>
      <c r="K11" s="85"/>
      <c r="L11" s="90">
        <f t="shared" si="2"/>
        <v>2016</v>
      </c>
      <c r="M11" s="530">
        <v>5.0000000000000001E-3</v>
      </c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53</v>
      </c>
      <c r="D12" s="8"/>
      <c r="E12" s="8"/>
      <c r="F12" s="8"/>
      <c r="G12" s="6">
        <f t="shared" si="0"/>
        <v>53</v>
      </c>
      <c r="H12" s="14"/>
      <c r="I12" s="8"/>
      <c r="J12" s="85"/>
      <c r="K12" s="85"/>
      <c r="L12" s="90">
        <f t="shared" si="2"/>
        <v>1963</v>
      </c>
      <c r="M12" s="530">
        <v>5.0000000000000001E-3</v>
      </c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58</v>
      </c>
      <c r="D13" s="8"/>
      <c r="E13" s="8"/>
      <c r="F13" s="8"/>
      <c r="G13" s="6">
        <f t="shared" si="0"/>
        <v>58</v>
      </c>
      <c r="H13" s="14"/>
      <c r="I13" s="8"/>
      <c r="J13" s="85"/>
      <c r="K13" s="85"/>
      <c r="L13" s="90">
        <f t="shared" si="2"/>
        <v>1905</v>
      </c>
      <c r="M13" s="530">
        <v>5.0000000000000001E-3</v>
      </c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51</v>
      </c>
      <c r="D14" s="8"/>
      <c r="E14" s="8"/>
      <c r="F14" s="8"/>
      <c r="G14" s="6">
        <f t="shared" si="0"/>
        <v>51</v>
      </c>
      <c r="H14" s="14"/>
      <c r="I14" s="8"/>
      <c r="J14" s="85"/>
      <c r="K14" s="85"/>
      <c r="L14" s="90">
        <f t="shared" si="2"/>
        <v>1854</v>
      </c>
      <c r="M14" s="530">
        <v>0.01</v>
      </c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39</v>
      </c>
      <c r="D15" s="8"/>
      <c r="E15" s="8"/>
      <c r="F15" s="8"/>
      <c r="G15" s="6">
        <f t="shared" si="0"/>
        <v>39</v>
      </c>
      <c r="H15" s="14"/>
      <c r="I15" s="8"/>
      <c r="J15" s="85"/>
      <c r="K15" s="85"/>
      <c r="L15" s="90">
        <f t="shared" si="2"/>
        <v>1815</v>
      </c>
      <c r="M15" s="530">
        <v>0.01</v>
      </c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31</v>
      </c>
      <c r="D16" s="8"/>
      <c r="E16" s="8"/>
      <c r="F16" s="8"/>
      <c r="G16" s="6">
        <f t="shared" si="0"/>
        <v>31</v>
      </c>
      <c r="H16" s="14"/>
      <c r="I16" s="8"/>
      <c r="J16" s="85"/>
      <c r="K16" s="85"/>
      <c r="L16" s="90">
        <f t="shared" si="2"/>
        <v>1784</v>
      </c>
      <c r="M16" s="530">
        <v>5.0000000000000001E-3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40</v>
      </c>
      <c r="D17" s="8"/>
      <c r="E17" s="8"/>
      <c r="F17" s="8"/>
      <c r="G17" s="6">
        <f t="shared" si="0"/>
        <v>40</v>
      </c>
      <c r="H17" s="14"/>
      <c r="I17" s="8"/>
      <c r="J17" s="85"/>
      <c r="K17" s="85"/>
      <c r="L17" s="90">
        <f t="shared" si="2"/>
        <v>1744</v>
      </c>
      <c r="M17" s="530">
        <v>0.01</v>
      </c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37</v>
      </c>
      <c r="D18" s="8"/>
      <c r="E18" s="8"/>
      <c r="F18" s="8"/>
      <c r="G18" s="6">
        <f t="shared" si="0"/>
        <v>37</v>
      </c>
      <c r="H18" s="14"/>
      <c r="I18" s="8"/>
      <c r="J18" s="85"/>
      <c r="K18" s="85"/>
      <c r="L18" s="90">
        <f t="shared" si="2"/>
        <v>1707</v>
      </c>
      <c r="M18" s="530">
        <v>5.0000000000000001E-3</v>
      </c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28</v>
      </c>
      <c r="D19" s="8"/>
      <c r="E19" s="8"/>
      <c r="F19" s="8"/>
      <c r="G19" s="6">
        <f t="shared" si="0"/>
        <v>28</v>
      </c>
      <c r="H19" s="14"/>
      <c r="I19" s="8"/>
      <c r="J19" s="85"/>
      <c r="K19" s="85"/>
      <c r="L19" s="90">
        <f t="shared" si="2"/>
        <v>1679</v>
      </c>
      <c r="M19" s="530">
        <v>5.0000000000000001E-3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43</v>
      </c>
      <c r="D20" s="8"/>
      <c r="E20" s="8"/>
      <c r="F20" s="8"/>
      <c r="G20" s="6">
        <f t="shared" si="0"/>
        <v>43</v>
      </c>
      <c r="H20" s="14"/>
      <c r="I20" s="8"/>
      <c r="J20" s="85"/>
      <c r="K20" s="85"/>
      <c r="L20" s="90">
        <f t="shared" si="2"/>
        <v>1636</v>
      </c>
      <c r="M20" s="530">
        <v>5.0000000000000001E-3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47</v>
      </c>
      <c r="D21" s="8"/>
      <c r="E21" s="8"/>
      <c r="F21" s="8"/>
      <c r="G21" s="6">
        <f t="shared" si="0"/>
        <v>47</v>
      </c>
      <c r="H21" s="14"/>
      <c r="I21" s="8"/>
      <c r="J21" s="85"/>
      <c r="K21" s="85"/>
      <c r="L21" s="90">
        <f t="shared" si="2"/>
        <v>1589</v>
      </c>
      <c r="M21" s="530">
        <v>5.0000000000000001E-3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27</v>
      </c>
      <c r="D22" s="8"/>
      <c r="E22" s="8"/>
      <c r="F22" s="8"/>
      <c r="G22" s="6">
        <f t="shared" si="0"/>
        <v>27</v>
      </c>
      <c r="H22" s="14"/>
      <c r="I22" s="8"/>
      <c r="J22" s="85"/>
      <c r="K22" s="85"/>
      <c r="L22" s="90">
        <f t="shared" si="2"/>
        <v>1562</v>
      </c>
      <c r="M22" s="530">
        <v>2.5000000000000001E-3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49</v>
      </c>
      <c r="D23" s="8"/>
      <c r="E23" s="8"/>
      <c r="F23" s="8"/>
      <c r="G23" s="6">
        <f t="shared" si="0"/>
        <v>49</v>
      </c>
      <c r="H23" s="14"/>
      <c r="I23" s="8"/>
      <c r="J23" s="85"/>
      <c r="K23" s="85"/>
      <c r="L23" s="90">
        <f t="shared" si="2"/>
        <v>1513</v>
      </c>
      <c r="M23" s="530">
        <v>0.01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32</v>
      </c>
      <c r="D24" s="8"/>
      <c r="E24" s="8"/>
      <c r="F24" s="8"/>
      <c r="G24" s="6">
        <f t="shared" si="0"/>
        <v>32</v>
      </c>
      <c r="H24" s="14"/>
      <c r="I24" s="8"/>
      <c r="J24" s="85"/>
      <c r="K24" s="85"/>
      <c r="L24" s="90">
        <f t="shared" si="2"/>
        <v>1481</v>
      </c>
      <c r="M24" s="530">
        <v>5.0000000000000001E-3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49</v>
      </c>
      <c r="D25" s="8"/>
      <c r="E25" s="8"/>
      <c r="F25" s="8"/>
      <c r="G25" s="6">
        <f t="shared" si="0"/>
        <v>49</v>
      </c>
      <c r="H25" s="14"/>
      <c r="I25" s="8"/>
      <c r="J25" s="85"/>
      <c r="K25" s="85"/>
      <c r="L25" s="90">
        <f t="shared" si="2"/>
        <v>1432</v>
      </c>
      <c r="M25" s="530">
        <v>5.0000000000000001E-3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57</v>
      </c>
      <c r="D26" s="8"/>
      <c r="E26" s="8"/>
      <c r="F26" s="8"/>
      <c r="G26" s="6">
        <f t="shared" si="0"/>
        <v>57</v>
      </c>
      <c r="H26" s="14"/>
      <c r="I26" s="8"/>
      <c r="J26" s="85"/>
      <c r="K26" s="85"/>
      <c r="L26" s="90">
        <f t="shared" si="2"/>
        <v>1375</v>
      </c>
      <c r="M26" s="530">
        <v>0.01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23</v>
      </c>
      <c r="D27" s="8"/>
      <c r="E27" s="8"/>
      <c r="F27" s="8"/>
      <c r="G27" s="6">
        <f t="shared" si="0"/>
        <v>23</v>
      </c>
      <c r="H27" s="14"/>
      <c r="I27" s="8"/>
      <c r="J27" s="85"/>
      <c r="K27" s="85"/>
      <c r="L27" s="90">
        <f t="shared" si="2"/>
        <v>1352</v>
      </c>
      <c r="M27" s="530">
        <v>5.0000000000000001E-3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49</v>
      </c>
      <c r="D28" s="8"/>
      <c r="E28" s="8"/>
      <c r="F28" s="8">
        <v>1</v>
      </c>
      <c r="G28" s="6">
        <f t="shared" si="0"/>
        <v>50</v>
      </c>
      <c r="H28" s="14"/>
      <c r="I28" s="8"/>
      <c r="J28" s="85"/>
      <c r="K28" s="85"/>
      <c r="L28" s="90">
        <f t="shared" si="2"/>
        <v>1302</v>
      </c>
      <c r="M28" s="530">
        <v>0.01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60</v>
      </c>
      <c r="D29" s="8"/>
      <c r="E29" s="8">
        <v>1</v>
      </c>
      <c r="F29" s="8"/>
      <c r="G29" s="6">
        <f t="shared" si="0"/>
        <v>61</v>
      </c>
      <c r="H29" s="14"/>
      <c r="I29" s="8"/>
      <c r="J29" s="85"/>
      <c r="K29" s="85"/>
      <c r="L29" s="90">
        <f t="shared" si="2"/>
        <v>1241</v>
      </c>
      <c r="M29" s="530">
        <v>0.01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46</v>
      </c>
      <c r="D30" s="8"/>
      <c r="E30" s="8"/>
      <c r="F30" s="8"/>
      <c r="G30" s="6">
        <f t="shared" si="0"/>
        <v>46</v>
      </c>
      <c r="H30" s="14"/>
      <c r="I30" s="8"/>
      <c r="J30" s="85">
        <v>1195</v>
      </c>
      <c r="K30" s="85" t="s">
        <v>538</v>
      </c>
      <c r="L30" s="90">
        <f t="shared" si="2"/>
        <v>0</v>
      </c>
      <c r="M30" s="530">
        <v>0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4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4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4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4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4"/>
      <c r="O35" s="606" t="s">
        <v>29</v>
      </c>
      <c r="P35" s="607"/>
      <c r="Q35" s="99">
        <f>SUM(Q10:Q34)</f>
        <v>2500</v>
      </c>
      <c r="R35" s="27">
        <f>SUM(R10:R34)</f>
        <v>2500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4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4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4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4"/>
      <c r="O40" s="32">
        <v>1195</v>
      </c>
      <c r="P40" s="6"/>
      <c r="Q40" s="3"/>
      <c r="R40" s="6" t="s">
        <v>605</v>
      </c>
      <c r="S40" s="105">
        <f>O40-Q40</f>
        <v>1195</v>
      </c>
      <c r="U40" s="45" t="s">
        <v>41</v>
      </c>
      <c r="V40" s="605">
        <f>R35</f>
        <v>2500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4"/>
      <c r="O41" s="29"/>
      <c r="P41" s="8"/>
      <c r="Q41" s="2"/>
      <c r="R41" s="8"/>
      <c r="S41" s="34">
        <f>S40+O41-Q41</f>
        <v>1195</v>
      </c>
      <c r="U41" s="45" t="s">
        <v>42</v>
      </c>
      <c r="V41" s="605">
        <f>C64</f>
        <v>1303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4"/>
      <c r="O42" s="29"/>
      <c r="P42" s="8"/>
      <c r="Q42" s="2"/>
      <c r="R42" s="8"/>
      <c r="S42" s="34">
        <f t="shared" ref="S42:S62" si="5">S41+O42-Q42</f>
        <v>1195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4"/>
      <c r="O43" s="29"/>
      <c r="P43" s="8"/>
      <c r="Q43" s="2"/>
      <c r="R43" s="8"/>
      <c r="S43" s="34">
        <f t="shared" si="5"/>
        <v>1195</v>
      </c>
      <c r="U43" s="45" t="s">
        <v>43</v>
      </c>
      <c r="V43" s="605">
        <f>E64</f>
        <v>1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4"/>
      <c r="O44" s="29"/>
      <c r="P44" s="8"/>
      <c r="Q44" s="2"/>
      <c r="R44" s="8"/>
      <c r="S44" s="34">
        <f t="shared" si="5"/>
        <v>1195</v>
      </c>
      <c r="U44" s="45" t="s">
        <v>14</v>
      </c>
      <c r="V44" s="605">
        <f>F64</f>
        <v>1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4"/>
      <c r="O45" s="29"/>
      <c r="P45" s="8"/>
      <c r="Q45" s="2"/>
      <c r="R45" s="8"/>
      <c r="S45" s="34">
        <f t="shared" si="5"/>
        <v>1195</v>
      </c>
      <c r="U45" s="47" t="s">
        <v>44</v>
      </c>
      <c r="V45" s="605">
        <f>G64</f>
        <v>1305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4"/>
      <c r="O46" s="29"/>
      <c r="P46" s="8"/>
      <c r="Q46" s="2"/>
      <c r="R46" s="8"/>
      <c r="S46" s="34">
        <f t="shared" si="5"/>
        <v>1195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4"/>
      <c r="O47" s="29"/>
      <c r="P47" s="8"/>
      <c r="Q47" s="2"/>
      <c r="R47" s="8"/>
      <c r="S47" s="34">
        <f t="shared" si="5"/>
        <v>1195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4"/>
      <c r="O48" s="29"/>
      <c r="P48" s="8"/>
      <c r="Q48" s="2"/>
      <c r="R48" s="8"/>
      <c r="S48" s="34">
        <f t="shared" si="5"/>
        <v>1195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4"/>
      <c r="O49" s="29"/>
      <c r="P49" s="8"/>
      <c r="Q49" s="2"/>
      <c r="R49" s="8"/>
      <c r="S49" s="34">
        <f t="shared" si="5"/>
        <v>1195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4"/>
      <c r="O50" s="29"/>
      <c r="P50" s="8"/>
      <c r="Q50" s="2"/>
      <c r="R50" s="8"/>
      <c r="S50" s="34">
        <f t="shared" si="5"/>
        <v>1195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4"/>
      <c r="O51" s="29"/>
      <c r="P51" s="8"/>
      <c r="Q51" s="2"/>
      <c r="R51" s="8"/>
      <c r="S51" s="34">
        <f t="shared" si="5"/>
        <v>1195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4"/>
      <c r="O52" s="29"/>
      <c r="P52" s="8"/>
      <c r="Q52" s="2"/>
      <c r="R52" s="8"/>
      <c r="S52" s="34">
        <f t="shared" si="5"/>
        <v>1195</v>
      </c>
      <c r="U52" s="45" t="s">
        <v>49</v>
      </c>
      <c r="V52" s="603">
        <f>S64</f>
        <v>1195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4"/>
      <c r="O53" s="29"/>
      <c r="P53" s="8"/>
      <c r="Q53" s="2"/>
      <c r="R53" s="8"/>
      <c r="S53" s="34">
        <f t="shared" si="5"/>
        <v>1195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4"/>
      <c r="O54" s="29"/>
      <c r="P54" s="8"/>
      <c r="Q54" s="2"/>
      <c r="R54" s="8"/>
      <c r="S54" s="34">
        <f t="shared" si="5"/>
        <v>1195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4"/>
      <c r="O55" s="29"/>
      <c r="P55" s="8"/>
      <c r="Q55" s="2"/>
      <c r="R55" s="8"/>
      <c r="S55" s="34">
        <f t="shared" si="5"/>
        <v>1195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4"/>
      <c r="O56" s="29"/>
      <c r="P56" s="8"/>
      <c r="Q56" s="2"/>
      <c r="R56" s="8"/>
      <c r="S56" s="34">
        <f t="shared" si="5"/>
        <v>1195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4"/>
      <c r="O57" s="29"/>
      <c r="P57" s="8"/>
      <c r="Q57" s="2"/>
      <c r="R57" s="8"/>
      <c r="S57" s="34">
        <f t="shared" si="5"/>
        <v>1195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4"/>
      <c r="O58" s="29"/>
      <c r="P58" s="8"/>
      <c r="Q58" s="2"/>
      <c r="R58" s="8"/>
      <c r="S58" s="34">
        <f t="shared" si="5"/>
        <v>1195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4"/>
      <c r="O59" s="29"/>
      <c r="P59" s="8"/>
      <c r="Q59" s="2"/>
      <c r="R59" s="8"/>
      <c r="S59" s="34">
        <f t="shared" si="5"/>
        <v>1195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4"/>
      <c r="O60" s="29"/>
      <c r="P60" s="8"/>
      <c r="Q60" s="2"/>
      <c r="R60" s="8"/>
      <c r="S60" s="34">
        <f t="shared" si="5"/>
        <v>1195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4"/>
      <c r="O61" s="29"/>
      <c r="P61" s="8"/>
      <c r="Q61" s="2"/>
      <c r="R61" s="8"/>
      <c r="S61" s="34">
        <f t="shared" si="5"/>
        <v>1195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4"/>
      <c r="O62" s="29"/>
      <c r="P62" s="8"/>
      <c r="Q62" s="2"/>
      <c r="R62" s="8"/>
      <c r="S62" s="34">
        <f t="shared" si="5"/>
        <v>1195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5"/>
      <c r="O63" s="100"/>
      <c r="P63" s="5"/>
      <c r="Q63" s="96"/>
      <c r="R63" s="5"/>
      <c r="S63" s="101">
        <f>S62+O63-Q63</f>
        <v>1195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1303</v>
      </c>
      <c r="D64" s="27">
        <f t="shared" ref="D64:I64" si="9">SUM(D4:D63)</f>
        <v>0</v>
      </c>
      <c r="E64" s="27">
        <f t="shared" si="9"/>
        <v>1</v>
      </c>
      <c r="F64" s="27">
        <f t="shared" si="9"/>
        <v>1</v>
      </c>
      <c r="G64" s="27">
        <f t="shared" si="9"/>
        <v>1305</v>
      </c>
      <c r="H64" s="28">
        <f t="shared" si="9"/>
        <v>2500</v>
      </c>
      <c r="I64" s="27">
        <f t="shared" si="9"/>
        <v>0</v>
      </c>
      <c r="J64" s="87"/>
      <c r="K64" s="87"/>
      <c r="L64" s="91">
        <f>L63</f>
        <v>0</v>
      </c>
      <c r="M64" s="526">
        <f>IFERROR(AVERAGE(M4:M63),0)</f>
        <v>7.1296296296296316E-3</v>
      </c>
      <c r="O64" s="102">
        <f>SUM(O40:O63)</f>
        <v>1195</v>
      </c>
      <c r="P64" s="27"/>
      <c r="Q64" s="27">
        <f>SUM(Q40:Q63)</f>
        <v>0</v>
      </c>
      <c r="R64" s="27"/>
      <c r="S64" s="103">
        <f>S63</f>
        <v>1195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44CADD10-D2B2-4F8A-A1EF-0A452C062115}"/>
    <hyperlink ref="D1" location="Inventory!A1" display="Item" xr:uid="{6FD5DE65-A817-4AFB-9015-DEA100800368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0">
    <pageSetUpPr fitToPage="1"/>
  </sheetPr>
  <dimension ref="A1:AE64"/>
  <sheetViews>
    <sheetView showGridLines="0" workbookViewId="0">
      <pane ySplit="1" topLeftCell="A2" activePane="bottomLeft" state="frozen"/>
      <selection activeCell="M5" sqref="M5:M30"/>
      <selection pane="bottomLeft" activeCell="Q30" sqref="Q30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Inventory!C38</f>
        <v>COMIC BOOK SISTER IMPERATOR #2</v>
      </c>
      <c r="F1" s="626"/>
      <c r="G1" s="626"/>
      <c r="H1" s="626"/>
      <c r="I1" s="626"/>
      <c r="J1" s="626"/>
      <c r="K1" s="623"/>
      <c r="L1" s="49" t="s">
        <v>24</v>
      </c>
      <c r="M1" s="95">
        <f>Inventory!H38</f>
        <v>2</v>
      </c>
      <c r="N1" s="49" t="s">
        <v>4</v>
      </c>
      <c r="O1" s="622" t="str">
        <f>Inventory!D38</f>
        <v>DARK HORSE COMICS</v>
      </c>
      <c r="P1" s="626"/>
      <c r="Q1" s="623"/>
      <c r="R1" s="49" t="s">
        <v>25</v>
      </c>
      <c r="S1" s="622" t="str">
        <f>Inventory!B38</f>
        <v>GHOSNS203533OT</v>
      </c>
      <c r="T1" s="626"/>
      <c r="U1" s="49" t="s">
        <v>66</v>
      </c>
      <c r="V1" s="627">
        <f>M64</f>
        <v>1.5185185185185187E-3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522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>
        <v>31</v>
      </c>
      <c r="D4" s="6"/>
      <c r="E4" s="6"/>
      <c r="F4" s="6"/>
      <c r="G4" s="6">
        <f>SUM(C4:F4)</f>
        <v>31</v>
      </c>
      <c r="H4" s="13">
        <v>300</v>
      </c>
      <c r="I4" s="6"/>
      <c r="J4" s="84"/>
      <c r="K4" s="84"/>
      <c r="L4" s="90">
        <f>H4-G4-I4-J4</f>
        <v>269</v>
      </c>
      <c r="M4" s="530">
        <v>5.0000000000000001E-3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>
        <v>41</v>
      </c>
      <c r="D5" s="8"/>
      <c r="E5" s="8"/>
      <c r="F5" s="8"/>
      <c r="G5" s="6">
        <f t="shared" ref="G5:G63" si="0">SUM(C5:F5)</f>
        <v>41</v>
      </c>
      <c r="H5" s="14"/>
      <c r="I5" s="8"/>
      <c r="J5" s="85"/>
      <c r="K5" s="85"/>
      <c r="L5" s="90">
        <f>L4+H5-G5-I5-J5</f>
        <v>228</v>
      </c>
      <c r="M5" s="530">
        <v>5.0000000000000001E-3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61</v>
      </c>
      <c r="D6" s="8"/>
      <c r="E6" s="8"/>
      <c r="F6" s="8"/>
      <c r="G6" s="6">
        <f t="shared" si="0"/>
        <v>61</v>
      </c>
      <c r="H6" s="14"/>
      <c r="I6" s="8"/>
      <c r="J6" s="85"/>
      <c r="K6" s="85"/>
      <c r="L6" s="90">
        <f t="shared" ref="L6:L63" si="2">L5+H6-G6-I6-J6</f>
        <v>167</v>
      </c>
      <c r="M6" s="530">
        <v>5.0000000000000001E-3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>
        <v>20</v>
      </c>
      <c r="D7" s="8"/>
      <c r="E7" s="8"/>
      <c r="F7" s="8"/>
      <c r="G7" s="6">
        <f t="shared" si="0"/>
        <v>20</v>
      </c>
      <c r="H7" s="14"/>
      <c r="I7" s="8"/>
      <c r="J7" s="85"/>
      <c r="K7" s="85"/>
      <c r="L7" s="90">
        <f t="shared" si="2"/>
        <v>147</v>
      </c>
      <c r="M7" s="530">
        <v>5.0000000000000001E-3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>
        <v>61</v>
      </c>
      <c r="D8" s="8"/>
      <c r="E8" s="8"/>
      <c r="F8" s="8"/>
      <c r="G8" s="6">
        <f t="shared" si="0"/>
        <v>61</v>
      </c>
      <c r="H8" s="14"/>
      <c r="I8" s="8"/>
      <c r="J8" s="85"/>
      <c r="K8" s="85"/>
      <c r="L8" s="90">
        <f t="shared" si="2"/>
        <v>86</v>
      </c>
      <c r="M8" s="530">
        <v>5.0000000000000001E-3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>
        <v>56</v>
      </c>
      <c r="D9" s="8"/>
      <c r="E9" s="8"/>
      <c r="F9" s="8"/>
      <c r="G9" s="6">
        <f t="shared" si="0"/>
        <v>56</v>
      </c>
      <c r="H9" s="14"/>
      <c r="I9" s="8"/>
      <c r="J9" s="85"/>
      <c r="K9" s="85"/>
      <c r="L9" s="90">
        <f t="shared" si="2"/>
        <v>30</v>
      </c>
      <c r="M9" s="530">
        <v>0.01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>
        <v>28</v>
      </c>
      <c r="D10" s="8"/>
      <c r="E10" s="8"/>
      <c r="F10" s="8"/>
      <c r="G10" s="6">
        <f t="shared" si="0"/>
        <v>28</v>
      </c>
      <c r="H10" s="14"/>
      <c r="I10" s="8"/>
      <c r="J10" s="85"/>
      <c r="K10" s="85"/>
      <c r="L10" s="90">
        <f t="shared" si="2"/>
        <v>2</v>
      </c>
      <c r="M10" s="530">
        <v>5.0000000000000001E-3</v>
      </c>
      <c r="O10" s="21">
        <v>45777</v>
      </c>
      <c r="P10" s="3">
        <v>81133</v>
      </c>
      <c r="Q10" s="6">
        <v>300</v>
      </c>
      <c r="R10" s="6">
        <v>300</v>
      </c>
      <c r="S10" s="33" t="s">
        <v>425</v>
      </c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3</v>
      </c>
      <c r="D11" s="8"/>
      <c r="E11" s="8"/>
      <c r="F11" s="8"/>
      <c r="G11" s="6">
        <f t="shared" si="0"/>
        <v>3</v>
      </c>
      <c r="H11" s="14"/>
      <c r="I11" s="8">
        <v>-1</v>
      </c>
      <c r="J11" s="85"/>
      <c r="K11" s="85"/>
      <c r="L11" s="90">
        <f t="shared" si="2"/>
        <v>0</v>
      </c>
      <c r="M11" s="530">
        <v>1E-3</v>
      </c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0</v>
      </c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530">
        <v>0</v>
      </c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0</v>
      </c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530">
        <v>0</v>
      </c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0</v>
      </c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530">
        <v>0</v>
      </c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0</v>
      </c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530">
        <v>0</v>
      </c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0</v>
      </c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530">
        <v>0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0</v>
      </c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530">
        <v>0</v>
      </c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0</v>
      </c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530">
        <v>0</v>
      </c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0</v>
      </c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530">
        <v>0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0</v>
      </c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530">
        <v>0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0</v>
      </c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530">
        <v>0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0</v>
      </c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530">
        <v>0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0</v>
      </c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530">
        <v>0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0</v>
      </c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530">
        <v>0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0</v>
      </c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530">
        <v>0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0</v>
      </c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530">
        <v>0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0</v>
      </c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530">
        <v>0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0</v>
      </c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530">
        <v>0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0</v>
      </c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530">
        <v>0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0</v>
      </c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530">
        <v>0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4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4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4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4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4"/>
      <c r="O35" s="606" t="s">
        <v>29</v>
      </c>
      <c r="P35" s="607"/>
      <c r="Q35" s="99">
        <f>SUM(Q10:Q34)</f>
        <v>300</v>
      </c>
      <c r="R35" s="27">
        <f>SUM(R10:R34)</f>
        <v>300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4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4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4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4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300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4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301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4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4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4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301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4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-1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4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4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4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4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4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4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4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4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4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4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4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4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4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4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4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4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5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301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301</v>
      </c>
      <c r="H64" s="28">
        <f t="shared" si="9"/>
        <v>300</v>
      </c>
      <c r="I64" s="27">
        <f t="shared" si="9"/>
        <v>-1</v>
      </c>
      <c r="J64" s="87"/>
      <c r="K64" s="87"/>
      <c r="L64" s="91">
        <f>L63</f>
        <v>0</v>
      </c>
      <c r="M64" s="526">
        <f>IFERROR(AVERAGE(M4:M63),0)</f>
        <v>1.5185185185185187E-3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BDEB6F97-88F4-42F4-AC15-35217C040313}"/>
    <hyperlink ref="D1" location="Inventory!A1" display="Item" xr:uid="{A2A4F59A-6735-4ABB-9CEE-E1D383F0150A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42">
    <pageSetUpPr fitToPage="1"/>
  </sheetPr>
  <dimension ref="A1:AE64"/>
  <sheetViews>
    <sheetView showGridLines="0" workbookViewId="0">
      <pane ySplit="1" topLeftCell="A2" activePane="bottomLeft" state="frozen"/>
      <selection activeCell="M5" sqref="M5:M30"/>
      <selection pane="bottomLeft" activeCell="C12" sqref="C12:C30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Inventory!C39</f>
        <v>COMIC BOOK SISTER IMPERATOR #3</v>
      </c>
      <c r="F1" s="626"/>
      <c r="G1" s="626"/>
      <c r="H1" s="626"/>
      <c r="I1" s="626"/>
      <c r="J1" s="626"/>
      <c r="K1" s="623"/>
      <c r="L1" s="49" t="s">
        <v>24</v>
      </c>
      <c r="M1" s="95">
        <f>Inventory!H39</f>
        <v>2</v>
      </c>
      <c r="N1" s="49" t="s">
        <v>4</v>
      </c>
      <c r="O1" s="622" t="str">
        <f>Inventory!D39</f>
        <v>DARK HORSE COMICS</v>
      </c>
      <c r="P1" s="626"/>
      <c r="Q1" s="623"/>
      <c r="R1" s="49" t="s">
        <v>25</v>
      </c>
      <c r="S1" s="622" t="str">
        <f>Inventory!B39</f>
        <v>GHOSNS203534OT</v>
      </c>
      <c r="T1" s="626"/>
      <c r="U1" s="49" t="s">
        <v>66</v>
      </c>
      <c r="V1" s="627">
        <f>M64</f>
        <v>1.0555555555555557E-3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522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>
        <v>31</v>
      </c>
      <c r="D4" s="6"/>
      <c r="E4" s="6"/>
      <c r="F4" s="6"/>
      <c r="G4" s="6">
        <f>SUM(C4:F4)</f>
        <v>31</v>
      </c>
      <c r="H4" s="13">
        <v>300</v>
      </c>
      <c r="I4" s="6"/>
      <c r="J4" s="84"/>
      <c r="K4" s="84"/>
      <c r="L4" s="90">
        <f>H4-G4-I4-J4</f>
        <v>269</v>
      </c>
      <c r="M4" s="530">
        <v>5.0000000000000001E-3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>
        <v>66</v>
      </c>
      <c r="D5" s="8"/>
      <c r="E5" s="8"/>
      <c r="F5" s="8"/>
      <c r="G5" s="6">
        <f t="shared" ref="G5:G63" si="0">SUM(C5:F5)</f>
        <v>66</v>
      </c>
      <c r="H5" s="14"/>
      <c r="I5" s="8"/>
      <c r="J5" s="85"/>
      <c r="K5" s="85"/>
      <c r="L5" s="90">
        <f>L4+H5-G5-I5-J5</f>
        <v>203</v>
      </c>
      <c r="M5" s="530">
        <v>5.0000000000000001E-3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52</v>
      </c>
      <c r="D6" s="8"/>
      <c r="E6" s="8"/>
      <c r="F6" s="8"/>
      <c r="G6" s="6">
        <f t="shared" si="0"/>
        <v>52</v>
      </c>
      <c r="H6" s="14"/>
      <c r="I6" s="8"/>
      <c r="J6" s="85"/>
      <c r="K6" s="85"/>
      <c r="L6" s="90">
        <f t="shared" ref="L6:L63" si="2">L5+H6-G6-I6-J6</f>
        <v>151</v>
      </c>
      <c r="M6" s="530">
        <v>5.0000000000000001E-3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>
        <v>9</v>
      </c>
      <c r="D7" s="8"/>
      <c r="E7" s="8"/>
      <c r="F7" s="8"/>
      <c r="G7" s="6">
        <f t="shared" si="0"/>
        <v>9</v>
      </c>
      <c r="H7" s="14"/>
      <c r="I7" s="8"/>
      <c r="J7" s="85"/>
      <c r="K7" s="85"/>
      <c r="L7" s="90">
        <f t="shared" si="2"/>
        <v>142</v>
      </c>
      <c r="M7" s="530">
        <v>2.5000000000000001E-3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>
        <v>100</v>
      </c>
      <c r="D8" s="8"/>
      <c r="E8" s="8"/>
      <c r="F8" s="8"/>
      <c r="G8" s="6">
        <f t="shared" si="0"/>
        <v>100</v>
      </c>
      <c r="H8" s="14"/>
      <c r="I8" s="8"/>
      <c r="J8" s="85"/>
      <c r="K8" s="85"/>
      <c r="L8" s="90">
        <f t="shared" si="2"/>
        <v>42</v>
      </c>
      <c r="M8" s="530">
        <v>5.0000000000000001E-3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>
        <v>39</v>
      </c>
      <c r="D9" s="8"/>
      <c r="E9" s="8"/>
      <c r="F9" s="8"/>
      <c r="G9" s="6">
        <f t="shared" si="0"/>
        <v>39</v>
      </c>
      <c r="H9" s="14"/>
      <c r="I9" s="8"/>
      <c r="J9" s="85"/>
      <c r="K9" s="85"/>
      <c r="L9" s="90">
        <f t="shared" si="2"/>
        <v>3</v>
      </c>
      <c r="M9" s="530">
        <v>5.0000000000000001E-3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>
        <v>2</v>
      </c>
      <c r="D10" s="8"/>
      <c r="E10" s="8"/>
      <c r="F10" s="8"/>
      <c r="G10" s="6">
        <f t="shared" si="0"/>
        <v>2</v>
      </c>
      <c r="H10" s="14"/>
      <c r="I10" s="8"/>
      <c r="J10" s="85"/>
      <c r="K10" s="85"/>
      <c r="L10" s="90">
        <f t="shared" si="2"/>
        <v>1</v>
      </c>
      <c r="M10" s="530">
        <v>1E-3</v>
      </c>
      <c r="O10" s="21">
        <v>45777</v>
      </c>
      <c r="P10" s="3">
        <v>81133</v>
      </c>
      <c r="Q10" s="6">
        <v>300</v>
      </c>
      <c r="R10" s="6">
        <v>300</v>
      </c>
      <c r="S10" s="33" t="s">
        <v>425</v>
      </c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0</v>
      </c>
      <c r="D11" s="8"/>
      <c r="E11" s="8"/>
      <c r="F11" s="8"/>
      <c r="G11" s="6">
        <f t="shared" si="0"/>
        <v>0</v>
      </c>
      <c r="H11" s="14"/>
      <c r="I11" s="8">
        <v>1</v>
      </c>
      <c r="J11" s="85"/>
      <c r="K11" s="85"/>
      <c r="L11" s="90">
        <f t="shared" si="2"/>
        <v>0</v>
      </c>
      <c r="M11" s="530">
        <v>0</v>
      </c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0</v>
      </c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530">
        <v>0</v>
      </c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0</v>
      </c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530">
        <v>0</v>
      </c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0</v>
      </c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530">
        <v>0</v>
      </c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0</v>
      </c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530">
        <v>0</v>
      </c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0</v>
      </c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530">
        <v>0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0</v>
      </c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530">
        <v>0</v>
      </c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0</v>
      </c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530">
        <v>0</v>
      </c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0</v>
      </c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530">
        <v>0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0</v>
      </c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530">
        <v>0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0</v>
      </c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530">
        <v>0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0</v>
      </c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530">
        <v>0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0</v>
      </c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530">
        <v>0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0</v>
      </c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530">
        <v>0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0</v>
      </c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530">
        <v>0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0</v>
      </c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530">
        <v>0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0</v>
      </c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530">
        <v>0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0</v>
      </c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530">
        <v>0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0</v>
      </c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530">
        <v>0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0</v>
      </c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530">
        <v>0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4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4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4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4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4"/>
      <c r="O35" s="606" t="s">
        <v>29</v>
      </c>
      <c r="P35" s="607"/>
      <c r="Q35" s="99">
        <f>SUM(Q10:Q34)</f>
        <v>300</v>
      </c>
      <c r="R35" s="27">
        <f>SUM(R10:R34)</f>
        <v>300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4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4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4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4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300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4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299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4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4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4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299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4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1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4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4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4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4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4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4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4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4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4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4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4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4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4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4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4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4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5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299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299</v>
      </c>
      <c r="H64" s="28">
        <f t="shared" si="9"/>
        <v>300</v>
      </c>
      <c r="I64" s="27">
        <f t="shared" si="9"/>
        <v>1</v>
      </c>
      <c r="J64" s="87"/>
      <c r="K64" s="87"/>
      <c r="L64" s="91">
        <f>L63</f>
        <v>0</v>
      </c>
      <c r="M64" s="526">
        <f>IFERROR(AVERAGE(M4:M63),0)</f>
        <v>1.0555555555555557E-3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2E1BC65E-929C-4581-B8DD-9825BA928BEC}"/>
    <hyperlink ref="D1" location="Inventory!A1" display="Item" xr:uid="{2D3B82C2-DD0E-452E-AE77-CBAB28BF2F86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1">
    <pageSetUpPr fitToPage="1"/>
  </sheetPr>
  <dimension ref="A1:AE64"/>
  <sheetViews>
    <sheetView showGridLines="0" workbookViewId="0">
      <pane ySplit="1" topLeftCell="A2" activePane="bottomLeft" state="frozen"/>
      <selection activeCell="M5" sqref="M5:M30"/>
      <selection pane="bottomLeft" activeCell="C16" sqref="C16:C30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Inventory!C40</f>
        <v>COMIC BOOK SISTER IMPERATOR #4</v>
      </c>
      <c r="F1" s="626"/>
      <c r="G1" s="626"/>
      <c r="H1" s="626"/>
      <c r="I1" s="626"/>
      <c r="J1" s="626"/>
      <c r="K1" s="623"/>
      <c r="L1" s="49" t="s">
        <v>24</v>
      </c>
      <c r="M1" s="95">
        <f>Inventory!H40</f>
        <v>2</v>
      </c>
      <c r="N1" s="49" t="s">
        <v>4</v>
      </c>
      <c r="O1" s="622" t="str">
        <f>Inventory!D40</f>
        <v>DARK HORSE COMICS</v>
      </c>
      <c r="P1" s="626"/>
      <c r="Q1" s="623"/>
      <c r="R1" s="49" t="s">
        <v>25</v>
      </c>
      <c r="S1" s="622" t="str">
        <f>Inventory!B40</f>
        <v>GHOSNS203535OT</v>
      </c>
      <c r="T1" s="626"/>
      <c r="U1" s="49" t="s">
        <v>66</v>
      </c>
      <c r="V1" s="627">
        <f>M64</f>
        <v>1.1685185185185186E-3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522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>
        <v>30</v>
      </c>
      <c r="D4" s="6"/>
      <c r="E4" s="6"/>
      <c r="F4" s="6"/>
      <c r="G4" s="6">
        <f>SUM(C4:F4)</f>
        <v>30</v>
      </c>
      <c r="H4" s="13">
        <v>300</v>
      </c>
      <c r="I4" s="6"/>
      <c r="J4" s="84"/>
      <c r="K4" s="84"/>
      <c r="L4" s="90">
        <f>H4-G4-I4-J4</f>
        <v>270</v>
      </c>
      <c r="M4" s="530">
        <v>5.0000000000000001E-3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>
        <v>39</v>
      </c>
      <c r="D5" s="8"/>
      <c r="E5" s="8"/>
      <c r="F5" s="8"/>
      <c r="G5" s="6">
        <f t="shared" ref="G5:G63" si="0">SUM(C5:F5)</f>
        <v>39</v>
      </c>
      <c r="H5" s="14"/>
      <c r="I5" s="8"/>
      <c r="J5" s="85"/>
      <c r="K5" s="85"/>
      <c r="L5" s="90">
        <f>L4+H5-G5-I5-J5</f>
        <v>231</v>
      </c>
      <c r="M5" s="530">
        <v>5.0000000000000001E-3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54</v>
      </c>
      <c r="D6" s="8"/>
      <c r="E6" s="8"/>
      <c r="F6" s="8"/>
      <c r="G6" s="6">
        <f t="shared" si="0"/>
        <v>54</v>
      </c>
      <c r="H6" s="14"/>
      <c r="I6" s="8"/>
      <c r="J6" s="85"/>
      <c r="K6" s="85"/>
      <c r="L6" s="90">
        <f t="shared" ref="L6:L63" si="2">L5+H6-G6-I6-J6</f>
        <v>177</v>
      </c>
      <c r="M6" s="530">
        <v>5.0000000000000001E-3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>
        <v>15</v>
      </c>
      <c r="D7" s="8"/>
      <c r="E7" s="8"/>
      <c r="F7" s="8"/>
      <c r="G7" s="6">
        <f t="shared" si="0"/>
        <v>15</v>
      </c>
      <c r="H7" s="14"/>
      <c r="I7" s="8"/>
      <c r="J7" s="85"/>
      <c r="K7" s="85"/>
      <c r="L7" s="90">
        <f t="shared" si="2"/>
        <v>162</v>
      </c>
      <c r="M7" s="530">
        <v>3.5000000000000001E-3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>
        <v>39</v>
      </c>
      <c r="D8" s="8"/>
      <c r="E8" s="8"/>
      <c r="F8" s="8"/>
      <c r="G8" s="6">
        <f t="shared" si="0"/>
        <v>39</v>
      </c>
      <c r="H8" s="14"/>
      <c r="I8" s="8"/>
      <c r="J8" s="85"/>
      <c r="K8" s="85"/>
      <c r="L8" s="90">
        <f t="shared" si="2"/>
        <v>123</v>
      </c>
      <c r="M8" s="530">
        <v>3.5000000000000001E-3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>
        <v>46</v>
      </c>
      <c r="D9" s="8"/>
      <c r="E9" s="8"/>
      <c r="F9" s="8"/>
      <c r="G9" s="6">
        <f t="shared" si="0"/>
        <v>46</v>
      </c>
      <c r="H9" s="14"/>
      <c r="I9" s="8"/>
      <c r="J9" s="85"/>
      <c r="K9" s="85"/>
      <c r="L9" s="90">
        <f t="shared" si="2"/>
        <v>77</v>
      </c>
      <c r="M9" s="530">
        <v>3.5000000000000001E-3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>
        <v>48</v>
      </c>
      <c r="D10" s="8"/>
      <c r="E10" s="8"/>
      <c r="F10" s="8"/>
      <c r="G10" s="6">
        <f t="shared" si="0"/>
        <v>48</v>
      </c>
      <c r="H10" s="14"/>
      <c r="I10" s="8"/>
      <c r="J10" s="85"/>
      <c r="K10" s="85"/>
      <c r="L10" s="90">
        <f t="shared" si="2"/>
        <v>29</v>
      </c>
      <c r="M10" s="530">
        <v>3.5000000000000001E-3</v>
      </c>
      <c r="O10" s="21">
        <v>45777</v>
      </c>
      <c r="P10" s="3">
        <v>81133</v>
      </c>
      <c r="Q10" s="6">
        <v>300</v>
      </c>
      <c r="R10" s="6">
        <v>300</v>
      </c>
      <c r="S10" s="33" t="s">
        <v>425</v>
      </c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8</v>
      </c>
      <c r="D11" s="8"/>
      <c r="E11" s="8"/>
      <c r="F11" s="8"/>
      <c r="G11" s="6">
        <f t="shared" si="0"/>
        <v>8</v>
      </c>
      <c r="H11" s="14"/>
      <c r="I11" s="8"/>
      <c r="J11" s="85"/>
      <c r="K11" s="85"/>
      <c r="L11" s="90">
        <f t="shared" si="2"/>
        <v>21</v>
      </c>
      <c r="M11" s="530">
        <v>1E-3</v>
      </c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1</v>
      </c>
      <c r="D12" s="8"/>
      <c r="E12" s="8"/>
      <c r="F12" s="8"/>
      <c r="G12" s="6">
        <f t="shared" si="0"/>
        <v>1</v>
      </c>
      <c r="H12" s="14"/>
      <c r="I12" s="8"/>
      <c r="J12" s="85"/>
      <c r="K12" s="85"/>
      <c r="L12" s="90">
        <f t="shared" si="2"/>
        <v>20</v>
      </c>
      <c r="M12" s="530">
        <v>5.0000000000000002E-5</v>
      </c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4</v>
      </c>
      <c r="D13" s="8"/>
      <c r="E13" s="8"/>
      <c r="F13" s="8"/>
      <c r="G13" s="6">
        <f t="shared" si="0"/>
        <v>4</v>
      </c>
      <c r="H13" s="14"/>
      <c r="I13" s="8"/>
      <c r="J13" s="85"/>
      <c r="K13" s="85"/>
      <c r="L13" s="90">
        <f t="shared" si="2"/>
        <v>16</v>
      </c>
      <c r="M13" s="530">
        <v>5.0000000000000001E-4</v>
      </c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13</v>
      </c>
      <c r="D14" s="8"/>
      <c r="E14" s="8"/>
      <c r="F14" s="8"/>
      <c r="G14" s="6">
        <f t="shared" si="0"/>
        <v>13</v>
      </c>
      <c r="H14" s="14"/>
      <c r="I14" s="8"/>
      <c r="J14" s="85"/>
      <c r="K14" s="85"/>
      <c r="L14" s="90">
        <f t="shared" si="2"/>
        <v>3</v>
      </c>
      <c r="M14" s="530">
        <v>1E-3</v>
      </c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0</v>
      </c>
      <c r="D15" s="8"/>
      <c r="E15" s="8"/>
      <c r="F15" s="8"/>
      <c r="G15" s="6">
        <f t="shared" si="0"/>
        <v>0</v>
      </c>
      <c r="H15" s="14"/>
      <c r="I15" s="8">
        <v>3</v>
      </c>
      <c r="J15" s="85"/>
      <c r="K15" s="85"/>
      <c r="L15" s="90">
        <f t="shared" si="2"/>
        <v>0</v>
      </c>
      <c r="M15" s="530">
        <v>0</v>
      </c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0</v>
      </c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530">
        <v>0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0</v>
      </c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530">
        <v>0</v>
      </c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0</v>
      </c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530">
        <v>0</v>
      </c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0</v>
      </c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530">
        <v>0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0</v>
      </c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530">
        <v>0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0</v>
      </c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530">
        <v>0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0</v>
      </c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530">
        <v>0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0</v>
      </c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530">
        <v>0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0</v>
      </c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530">
        <v>0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0</v>
      </c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530">
        <v>0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0</v>
      </c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530">
        <v>0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0</v>
      </c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530">
        <v>0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0</v>
      </c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530">
        <v>0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0</v>
      </c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530">
        <v>0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0</v>
      </c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530">
        <v>0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4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4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4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4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4"/>
      <c r="O35" s="606" t="s">
        <v>29</v>
      </c>
      <c r="P35" s="607"/>
      <c r="Q35" s="99">
        <f>SUM(Q10:Q34)</f>
        <v>300</v>
      </c>
      <c r="R35" s="27">
        <f>SUM(R10:R34)</f>
        <v>300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4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4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4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4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300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4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297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4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4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4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297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4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3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4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4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4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4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4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4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4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4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4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4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4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4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4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4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4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4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5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297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297</v>
      </c>
      <c r="H64" s="28">
        <f t="shared" si="9"/>
        <v>300</v>
      </c>
      <c r="I64" s="27">
        <f t="shared" si="9"/>
        <v>3</v>
      </c>
      <c r="J64" s="87"/>
      <c r="K64" s="87"/>
      <c r="L64" s="91">
        <f>L63</f>
        <v>0</v>
      </c>
      <c r="M64" s="526">
        <f>IFERROR(AVERAGE(M4:M63),0)</f>
        <v>1.1685185185185186E-3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35421DF5-C86E-45CB-9011-FD1DB6270D9D}"/>
    <hyperlink ref="D1" location="Inventory!A1" display="Item" xr:uid="{9DB66098-3403-4D9C-9574-A5B5B175846B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9">
    <pageSetUpPr fitToPage="1"/>
  </sheetPr>
  <dimension ref="A1:AE64"/>
  <sheetViews>
    <sheetView showGridLines="0" workbookViewId="0">
      <pane ySplit="1" topLeftCell="A9" activePane="bottomLeft" state="frozen"/>
      <selection activeCell="M5" sqref="M5:M30"/>
      <selection pane="bottomLeft" activeCell="Q41" sqref="Q41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Inventory!C42</f>
        <v>FOILED COMIC BOOK SISTER IMPERATOR #2</v>
      </c>
      <c r="F1" s="626"/>
      <c r="G1" s="626"/>
      <c r="H1" s="626"/>
      <c r="I1" s="626"/>
      <c r="J1" s="626"/>
      <c r="K1" s="623"/>
      <c r="L1" s="49" t="s">
        <v>24</v>
      </c>
      <c r="M1" s="95">
        <f>Inventory!H42</f>
        <v>4.05</v>
      </c>
      <c r="N1" s="49" t="s">
        <v>4</v>
      </c>
      <c r="O1" s="622" t="str">
        <f>Inventory!D42</f>
        <v>DARK HORSE COMICS</v>
      </c>
      <c r="P1" s="626"/>
      <c r="Q1" s="623"/>
      <c r="R1" s="49" t="s">
        <v>25</v>
      </c>
      <c r="S1" s="622" t="str">
        <f>Inventory!B42</f>
        <v>GHOSNS103619OT</v>
      </c>
      <c r="T1" s="626"/>
      <c r="U1" s="49" t="s">
        <v>66</v>
      </c>
      <c r="V1" s="627">
        <f>M64</f>
        <v>2.4074074074074072E-3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522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530">
        <v>0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530">
        <v>0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530">
        <v>0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530">
        <v>0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530">
        <v>0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530">
        <v>0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530">
        <v>0</v>
      </c>
      <c r="O10" s="21">
        <v>45796</v>
      </c>
      <c r="P10" s="3">
        <v>81639</v>
      </c>
      <c r="Q10" s="6">
        <v>1000</v>
      </c>
      <c r="R10" s="6"/>
      <c r="S10" s="33" t="s">
        <v>559</v>
      </c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38</v>
      </c>
      <c r="D11" s="8"/>
      <c r="E11" s="8"/>
      <c r="F11" s="8"/>
      <c r="G11" s="6">
        <f t="shared" si="0"/>
        <v>38</v>
      </c>
      <c r="H11" s="14">
        <v>1000</v>
      </c>
      <c r="I11" s="8"/>
      <c r="J11" s="85"/>
      <c r="K11" s="85"/>
      <c r="L11" s="90">
        <f t="shared" si="2"/>
        <v>962</v>
      </c>
      <c r="M11" s="530">
        <v>2.5000000000000001E-3</v>
      </c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29</v>
      </c>
      <c r="D12" s="8"/>
      <c r="E12" s="8"/>
      <c r="F12" s="8"/>
      <c r="G12" s="6">
        <f t="shared" si="0"/>
        <v>29</v>
      </c>
      <c r="H12" s="14"/>
      <c r="I12" s="8"/>
      <c r="J12" s="85"/>
      <c r="K12" s="85"/>
      <c r="L12" s="90">
        <f t="shared" si="2"/>
        <v>933</v>
      </c>
      <c r="M12" s="530">
        <v>2.5000000000000001E-3</v>
      </c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39</v>
      </c>
      <c r="D13" s="8"/>
      <c r="E13" s="8"/>
      <c r="F13" s="8"/>
      <c r="G13" s="6">
        <f t="shared" si="0"/>
        <v>39</v>
      </c>
      <c r="H13" s="14"/>
      <c r="I13" s="8"/>
      <c r="J13" s="85"/>
      <c r="K13" s="85"/>
      <c r="L13" s="90">
        <f t="shared" si="2"/>
        <v>894</v>
      </c>
      <c r="M13" s="530">
        <v>2.5000000000000001E-3</v>
      </c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34</v>
      </c>
      <c r="D14" s="8"/>
      <c r="E14" s="8"/>
      <c r="F14" s="8"/>
      <c r="G14" s="6">
        <f t="shared" si="0"/>
        <v>34</v>
      </c>
      <c r="H14" s="14"/>
      <c r="I14" s="8"/>
      <c r="J14" s="85"/>
      <c r="K14" s="85"/>
      <c r="L14" s="90">
        <f t="shared" si="2"/>
        <v>860</v>
      </c>
      <c r="M14" s="530">
        <v>2.5000000000000001E-3</v>
      </c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31</v>
      </c>
      <c r="D15" s="8"/>
      <c r="E15" s="8"/>
      <c r="F15" s="8"/>
      <c r="G15" s="6">
        <f t="shared" si="0"/>
        <v>31</v>
      </c>
      <c r="H15" s="14"/>
      <c r="I15" s="8"/>
      <c r="J15" s="85"/>
      <c r="K15" s="85"/>
      <c r="L15" s="90">
        <f t="shared" si="2"/>
        <v>829</v>
      </c>
      <c r="M15" s="530">
        <v>2.5000000000000001E-3</v>
      </c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43</v>
      </c>
      <c r="D16" s="8"/>
      <c r="E16" s="8"/>
      <c r="F16" s="8"/>
      <c r="G16" s="6">
        <f t="shared" si="0"/>
        <v>43</v>
      </c>
      <c r="H16" s="14"/>
      <c r="I16" s="8"/>
      <c r="J16" s="85"/>
      <c r="K16" s="85"/>
      <c r="L16" s="90">
        <f t="shared" si="2"/>
        <v>786</v>
      </c>
      <c r="M16" s="530">
        <v>2.5000000000000001E-3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24</v>
      </c>
      <c r="D17" s="8"/>
      <c r="E17" s="8"/>
      <c r="F17" s="8"/>
      <c r="G17" s="6">
        <f t="shared" si="0"/>
        <v>24</v>
      </c>
      <c r="H17" s="14"/>
      <c r="I17" s="8"/>
      <c r="J17" s="85"/>
      <c r="K17" s="85"/>
      <c r="L17" s="90">
        <f t="shared" si="2"/>
        <v>762</v>
      </c>
      <c r="M17" s="530">
        <v>2.5000000000000001E-3</v>
      </c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ht="15" customHeight="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27</v>
      </c>
      <c r="D18" s="8"/>
      <c r="E18" s="8"/>
      <c r="F18" s="8"/>
      <c r="G18" s="6">
        <f t="shared" si="0"/>
        <v>27</v>
      </c>
      <c r="H18" s="14"/>
      <c r="I18" s="8"/>
      <c r="J18" s="85"/>
      <c r="K18" s="85"/>
      <c r="L18" s="90">
        <f t="shared" si="2"/>
        <v>735</v>
      </c>
      <c r="M18" s="530">
        <v>2.5000000000000001E-3</v>
      </c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20</v>
      </c>
      <c r="D19" s="8"/>
      <c r="E19" s="8"/>
      <c r="F19" s="8"/>
      <c r="G19" s="6">
        <f t="shared" si="0"/>
        <v>20</v>
      </c>
      <c r="H19" s="14"/>
      <c r="I19" s="8"/>
      <c r="J19" s="85"/>
      <c r="K19" s="85"/>
      <c r="L19" s="90">
        <f t="shared" si="2"/>
        <v>715</v>
      </c>
      <c r="M19" s="530">
        <v>2.5000000000000001E-3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33</v>
      </c>
      <c r="D20" s="8"/>
      <c r="E20" s="8"/>
      <c r="F20" s="8"/>
      <c r="G20" s="6">
        <f t="shared" si="0"/>
        <v>33</v>
      </c>
      <c r="H20" s="14"/>
      <c r="I20" s="8"/>
      <c r="J20" s="85"/>
      <c r="K20" s="85"/>
      <c r="L20" s="90">
        <f t="shared" si="2"/>
        <v>682</v>
      </c>
      <c r="M20" s="530">
        <v>2.5000000000000001E-3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28</v>
      </c>
      <c r="D21" s="8"/>
      <c r="E21" s="8"/>
      <c r="F21" s="8"/>
      <c r="G21" s="6">
        <f t="shared" si="0"/>
        <v>28</v>
      </c>
      <c r="H21" s="14"/>
      <c r="I21" s="8"/>
      <c r="J21" s="85"/>
      <c r="K21" s="85"/>
      <c r="L21" s="90">
        <f t="shared" si="2"/>
        <v>654</v>
      </c>
      <c r="M21" s="530">
        <v>2.5000000000000001E-3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31</v>
      </c>
      <c r="D22" s="8"/>
      <c r="E22" s="8"/>
      <c r="F22" s="8"/>
      <c r="G22" s="6">
        <f t="shared" si="0"/>
        <v>31</v>
      </c>
      <c r="H22" s="14"/>
      <c r="I22" s="8"/>
      <c r="J22" s="85"/>
      <c r="K22" s="85"/>
      <c r="L22" s="90">
        <f t="shared" si="2"/>
        <v>623</v>
      </c>
      <c r="M22" s="530">
        <v>2.5000000000000001E-3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23</v>
      </c>
      <c r="D23" s="8"/>
      <c r="E23" s="8"/>
      <c r="F23" s="8"/>
      <c r="G23" s="6">
        <f t="shared" si="0"/>
        <v>23</v>
      </c>
      <c r="H23" s="14"/>
      <c r="I23" s="8"/>
      <c r="J23" s="85"/>
      <c r="K23" s="85"/>
      <c r="L23" s="90">
        <f t="shared" si="2"/>
        <v>600</v>
      </c>
      <c r="M23" s="530">
        <v>2.5000000000000001E-3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48</v>
      </c>
      <c r="D24" s="8"/>
      <c r="E24" s="8"/>
      <c r="F24" s="8"/>
      <c r="G24" s="6">
        <f t="shared" si="0"/>
        <v>48</v>
      </c>
      <c r="H24" s="14"/>
      <c r="I24" s="8"/>
      <c r="J24" s="85"/>
      <c r="K24" s="85"/>
      <c r="L24" s="90">
        <f t="shared" si="2"/>
        <v>552</v>
      </c>
      <c r="M24" s="530">
        <v>5.0000000000000001E-3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30</v>
      </c>
      <c r="D25" s="8"/>
      <c r="E25" s="8"/>
      <c r="F25" s="8"/>
      <c r="G25" s="6">
        <f t="shared" si="0"/>
        <v>30</v>
      </c>
      <c r="H25" s="14"/>
      <c r="I25" s="8"/>
      <c r="J25" s="85"/>
      <c r="K25" s="85"/>
      <c r="L25" s="90">
        <f t="shared" si="2"/>
        <v>522</v>
      </c>
      <c r="M25" s="530">
        <v>2.5000000000000001E-3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51</v>
      </c>
      <c r="D26" s="8"/>
      <c r="E26" s="8"/>
      <c r="F26" s="8"/>
      <c r="G26" s="6">
        <f t="shared" si="0"/>
        <v>51</v>
      </c>
      <c r="H26" s="14"/>
      <c r="I26" s="8"/>
      <c r="J26" s="85"/>
      <c r="K26" s="85"/>
      <c r="L26" s="90">
        <f t="shared" si="2"/>
        <v>471</v>
      </c>
      <c r="M26" s="530">
        <v>5.0000000000000001E-3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28</v>
      </c>
      <c r="D27" s="8"/>
      <c r="E27" s="8"/>
      <c r="F27" s="8"/>
      <c r="G27" s="6">
        <f t="shared" si="0"/>
        <v>28</v>
      </c>
      <c r="H27" s="14"/>
      <c r="I27" s="8"/>
      <c r="J27" s="85"/>
      <c r="K27" s="85"/>
      <c r="L27" s="90">
        <f t="shared" si="2"/>
        <v>443</v>
      </c>
      <c r="M27" s="530">
        <v>5.0000000000000001E-3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34</v>
      </c>
      <c r="D28" s="8"/>
      <c r="E28" s="8"/>
      <c r="F28" s="8">
        <v>1</v>
      </c>
      <c r="G28" s="6">
        <f t="shared" si="0"/>
        <v>35</v>
      </c>
      <c r="H28" s="14"/>
      <c r="I28" s="8"/>
      <c r="J28" s="85"/>
      <c r="K28" s="85"/>
      <c r="L28" s="90">
        <f t="shared" si="2"/>
        <v>408</v>
      </c>
      <c r="M28" s="530">
        <v>5.0000000000000001E-3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23</v>
      </c>
      <c r="D29" s="8"/>
      <c r="E29" s="8">
        <v>1</v>
      </c>
      <c r="F29" s="8"/>
      <c r="G29" s="6">
        <f t="shared" si="0"/>
        <v>24</v>
      </c>
      <c r="H29" s="14"/>
      <c r="I29" s="8"/>
      <c r="J29" s="85"/>
      <c r="K29" s="85"/>
      <c r="L29" s="90">
        <f t="shared" si="2"/>
        <v>384</v>
      </c>
      <c r="M29" s="530">
        <v>5.0000000000000001E-3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29</v>
      </c>
      <c r="D30" s="8"/>
      <c r="E30" s="8"/>
      <c r="F30" s="8"/>
      <c r="G30" s="6">
        <f t="shared" si="0"/>
        <v>29</v>
      </c>
      <c r="H30" s="14"/>
      <c r="I30" s="8">
        <v>11</v>
      </c>
      <c r="J30" s="85">
        <v>344</v>
      </c>
      <c r="K30" s="85" t="s">
        <v>538</v>
      </c>
      <c r="L30" s="90">
        <f t="shared" si="2"/>
        <v>0</v>
      </c>
      <c r="M30" s="530">
        <v>5.0000000000000001E-3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4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4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4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4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4"/>
      <c r="O35" s="606" t="s">
        <v>29</v>
      </c>
      <c r="P35" s="607"/>
      <c r="Q35" s="99">
        <f>SUM(Q10:Q34)</f>
        <v>1000</v>
      </c>
      <c r="R35" s="27">
        <f>SUM(R10:R34)</f>
        <v>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4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4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4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4"/>
      <c r="O40" s="32">
        <v>344</v>
      </c>
      <c r="P40" s="6" t="s">
        <v>604</v>
      </c>
      <c r="Q40" s="3">
        <v>180</v>
      </c>
      <c r="R40" s="6" t="s">
        <v>605</v>
      </c>
      <c r="S40" s="105">
        <f>O40-Q40</f>
        <v>164</v>
      </c>
      <c r="U40" s="45" t="s">
        <v>41</v>
      </c>
      <c r="V40" s="605">
        <f>R35</f>
        <v>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4"/>
      <c r="O41" s="29"/>
      <c r="P41" s="8"/>
      <c r="Q41" s="2"/>
      <c r="R41" s="8"/>
      <c r="S41" s="34">
        <f>S40+O41-Q41</f>
        <v>164</v>
      </c>
      <c r="U41" s="45" t="s">
        <v>42</v>
      </c>
      <c r="V41" s="605">
        <f>C64</f>
        <v>643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4"/>
      <c r="O42" s="29"/>
      <c r="P42" s="8"/>
      <c r="Q42" s="2"/>
      <c r="R42" s="8"/>
      <c r="S42" s="34">
        <f t="shared" ref="S42:S62" si="5">S41+O42-Q42</f>
        <v>164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4"/>
      <c r="O43" s="29"/>
      <c r="P43" s="8"/>
      <c r="Q43" s="2"/>
      <c r="R43" s="8"/>
      <c r="S43" s="34">
        <f t="shared" si="5"/>
        <v>164</v>
      </c>
      <c r="U43" s="45" t="s">
        <v>43</v>
      </c>
      <c r="V43" s="605">
        <f>E64</f>
        <v>1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4"/>
      <c r="O44" s="29"/>
      <c r="P44" s="8"/>
      <c r="Q44" s="2"/>
      <c r="R44" s="8"/>
      <c r="S44" s="34">
        <f t="shared" si="5"/>
        <v>164</v>
      </c>
      <c r="U44" s="45" t="s">
        <v>14</v>
      </c>
      <c r="V44" s="605">
        <f>F64</f>
        <v>1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4"/>
      <c r="O45" s="29"/>
      <c r="P45" s="8"/>
      <c r="Q45" s="2"/>
      <c r="R45" s="8"/>
      <c r="S45" s="34">
        <f t="shared" si="5"/>
        <v>164</v>
      </c>
      <c r="U45" s="47" t="s">
        <v>44</v>
      </c>
      <c r="V45" s="605">
        <f>G64</f>
        <v>645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4"/>
      <c r="O46" s="29"/>
      <c r="P46" s="8"/>
      <c r="Q46" s="2"/>
      <c r="R46" s="8"/>
      <c r="S46" s="34">
        <f t="shared" si="5"/>
        <v>164</v>
      </c>
      <c r="U46" s="47" t="s">
        <v>17</v>
      </c>
      <c r="V46" s="605">
        <f>I64</f>
        <v>11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4"/>
      <c r="O47" s="29"/>
      <c r="P47" s="8"/>
      <c r="Q47" s="2"/>
      <c r="R47" s="8"/>
      <c r="S47" s="34">
        <f t="shared" si="5"/>
        <v>164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4"/>
      <c r="O48" s="29"/>
      <c r="P48" s="8"/>
      <c r="Q48" s="2"/>
      <c r="R48" s="8"/>
      <c r="S48" s="34">
        <f t="shared" si="5"/>
        <v>164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4"/>
      <c r="O49" s="29"/>
      <c r="P49" s="8"/>
      <c r="Q49" s="2"/>
      <c r="R49" s="8"/>
      <c r="S49" s="34">
        <f t="shared" si="5"/>
        <v>164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4"/>
      <c r="O50" s="29"/>
      <c r="P50" s="8"/>
      <c r="Q50" s="2"/>
      <c r="R50" s="8"/>
      <c r="S50" s="34">
        <f t="shared" si="5"/>
        <v>164</v>
      </c>
      <c r="U50" s="45" t="s">
        <v>48</v>
      </c>
      <c r="V50" s="603">
        <f t="shared" si="6"/>
        <v>180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4"/>
      <c r="O51" s="29"/>
      <c r="P51" s="8"/>
      <c r="Q51" s="2"/>
      <c r="R51" s="8"/>
      <c r="S51" s="34">
        <f t="shared" si="5"/>
        <v>164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4"/>
      <c r="O52" s="29"/>
      <c r="P52" s="8"/>
      <c r="Q52" s="2"/>
      <c r="R52" s="8"/>
      <c r="S52" s="34">
        <f t="shared" si="5"/>
        <v>164</v>
      </c>
      <c r="U52" s="45" t="s">
        <v>49</v>
      </c>
      <c r="V52" s="603">
        <f>S64</f>
        <v>164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4"/>
      <c r="O53" s="29"/>
      <c r="P53" s="8"/>
      <c r="Q53" s="2"/>
      <c r="R53" s="8"/>
      <c r="S53" s="34">
        <f t="shared" si="5"/>
        <v>164</v>
      </c>
      <c r="U53" s="45" t="s">
        <v>50</v>
      </c>
      <c r="V53" s="603">
        <f>(V39+V40)-SUM(V45:W52)</f>
        <v>-1000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4"/>
      <c r="O54" s="29"/>
      <c r="P54" s="8"/>
      <c r="Q54" s="2"/>
      <c r="R54" s="8"/>
      <c r="S54" s="34">
        <f t="shared" si="5"/>
        <v>164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4"/>
      <c r="O55" s="29"/>
      <c r="P55" s="8"/>
      <c r="Q55" s="2"/>
      <c r="R55" s="8"/>
      <c r="S55" s="34">
        <f t="shared" si="5"/>
        <v>164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4"/>
      <c r="O56" s="29"/>
      <c r="P56" s="8"/>
      <c r="Q56" s="2"/>
      <c r="R56" s="8"/>
      <c r="S56" s="34">
        <f t="shared" si="5"/>
        <v>164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4"/>
      <c r="O57" s="29"/>
      <c r="P57" s="8"/>
      <c r="Q57" s="2"/>
      <c r="R57" s="8"/>
      <c r="S57" s="34">
        <f t="shared" si="5"/>
        <v>164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4"/>
      <c r="O58" s="29"/>
      <c r="P58" s="8"/>
      <c r="Q58" s="2"/>
      <c r="R58" s="8"/>
      <c r="S58" s="34">
        <f t="shared" si="5"/>
        <v>164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4"/>
      <c r="O59" s="29"/>
      <c r="P59" s="8"/>
      <c r="Q59" s="2"/>
      <c r="R59" s="8"/>
      <c r="S59" s="34">
        <f t="shared" si="5"/>
        <v>164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4"/>
      <c r="O60" s="29"/>
      <c r="P60" s="8"/>
      <c r="Q60" s="2"/>
      <c r="R60" s="8"/>
      <c r="S60" s="34">
        <f t="shared" si="5"/>
        <v>164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4"/>
      <c r="O61" s="29"/>
      <c r="P61" s="8"/>
      <c r="Q61" s="2"/>
      <c r="R61" s="8"/>
      <c r="S61" s="34">
        <f t="shared" si="5"/>
        <v>164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4"/>
      <c r="O62" s="29"/>
      <c r="P62" s="8"/>
      <c r="Q62" s="2"/>
      <c r="R62" s="8"/>
      <c r="S62" s="34">
        <f t="shared" si="5"/>
        <v>164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5"/>
      <c r="O63" s="100"/>
      <c r="P63" s="5"/>
      <c r="Q63" s="96"/>
      <c r="R63" s="5"/>
      <c r="S63" s="101">
        <f>S62+O63-Q63</f>
        <v>164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643</v>
      </c>
      <c r="D64" s="27">
        <f t="shared" ref="D64:I64" si="9">SUM(D4:D63)</f>
        <v>0</v>
      </c>
      <c r="E64" s="27">
        <f t="shared" si="9"/>
        <v>1</v>
      </c>
      <c r="F64" s="27">
        <f t="shared" si="9"/>
        <v>1</v>
      </c>
      <c r="G64" s="27">
        <f t="shared" si="9"/>
        <v>645</v>
      </c>
      <c r="H64" s="28">
        <f t="shared" si="9"/>
        <v>1000</v>
      </c>
      <c r="I64" s="27">
        <f t="shared" si="9"/>
        <v>11</v>
      </c>
      <c r="J64" s="87"/>
      <c r="K64" s="87"/>
      <c r="L64" s="91">
        <f>L63</f>
        <v>0</v>
      </c>
      <c r="M64" s="526">
        <f>IFERROR(AVERAGE(M4:M63),0)</f>
        <v>2.4074074074074072E-3</v>
      </c>
      <c r="O64" s="102">
        <f>SUM(O40:O63)</f>
        <v>344</v>
      </c>
      <c r="P64" s="27"/>
      <c r="Q64" s="27">
        <f>SUM(Q40:Q63)</f>
        <v>180</v>
      </c>
      <c r="R64" s="27"/>
      <c r="S64" s="103">
        <f>S63</f>
        <v>164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BB87AC84-2D83-46B4-9001-D813F607B670}"/>
    <hyperlink ref="D1" location="Inventory!A1" display="Item" xr:uid="{5C1D46CB-FBC3-4C00-BDA8-3166AE3AC810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38">
    <pageSetUpPr fitToPage="1"/>
  </sheetPr>
  <dimension ref="A1:AE64"/>
  <sheetViews>
    <sheetView showGridLines="0" workbookViewId="0">
      <pane ySplit="1" topLeftCell="A11" activePane="bottomLeft" state="frozen"/>
      <selection activeCell="M5" sqref="M5:M30"/>
      <selection pane="bottomLeft" activeCell="Q41" sqref="Q41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Inventory!C43</f>
        <v>FOILED COMIC BOOK SISTER IMPERATOR #3</v>
      </c>
      <c r="F1" s="626"/>
      <c r="G1" s="626"/>
      <c r="H1" s="626"/>
      <c r="I1" s="626"/>
      <c r="J1" s="626"/>
      <c r="K1" s="623"/>
      <c r="L1" s="49" t="s">
        <v>24</v>
      </c>
      <c r="M1" s="95">
        <f>Inventory!H43</f>
        <v>4.05</v>
      </c>
      <c r="N1" s="49" t="s">
        <v>4</v>
      </c>
      <c r="O1" s="622" t="str">
        <f>Inventory!D43</f>
        <v>DARK HORSE COMICS</v>
      </c>
      <c r="P1" s="626"/>
      <c r="Q1" s="623"/>
      <c r="R1" s="49" t="s">
        <v>25</v>
      </c>
      <c r="S1" s="622" t="str">
        <f>Inventory!B43</f>
        <v xml:space="preserve"> GHOSNS103622OT </v>
      </c>
      <c r="T1" s="626"/>
      <c r="U1" s="49" t="s">
        <v>66</v>
      </c>
      <c r="V1" s="627">
        <f>M64</f>
        <v>2.3148148148148143E-3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522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530">
        <v>0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530">
        <v>0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530">
        <v>0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530">
        <v>0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530">
        <v>0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530">
        <v>0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530">
        <v>0</v>
      </c>
      <c r="O10" s="21">
        <v>45796</v>
      </c>
      <c r="P10" s="3">
        <v>81639</v>
      </c>
      <c r="Q10" s="6">
        <v>1000</v>
      </c>
      <c r="R10" s="6"/>
      <c r="S10" s="33" t="s">
        <v>559</v>
      </c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31</v>
      </c>
      <c r="D11" s="8"/>
      <c r="E11" s="8"/>
      <c r="F11" s="8"/>
      <c r="G11" s="6">
        <f t="shared" si="0"/>
        <v>31</v>
      </c>
      <c r="H11" s="14">
        <v>1000</v>
      </c>
      <c r="I11" s="8"/>
      <c r="J11" s="85"/>
      <c r="K11" s="85"/>
      <c r="L11" s="90">
        <f t="shared" si="2"/>
        <v>969</v>
      </c>
      <c r="M11" s="530">
        <v>2.5000000000000001E-3</v>
      </c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29</v>
      </c>
      <c r="D12" s="8"/>
      <c r="E12" s="8"/>
      <c r="F12" s="8"/>
      <c r="G12" s="6">
        <f t="shared" si="0"/>
        <v>29</v>
      </c>
      <c r="H12" s="14"/>
      <c r="I12" s="8"/>
      <c r="J12" s="85"/>
      <c r="K12" s="85"/>
      <c r="L12" s="90">
        <f t="shared" si="2"/>
        <v>940</v>
      </c>
      <c r="M12" s="530">
        <v>2.5000000000000001E-3</v>
      </c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34</v>
      </c>
      <c r="D13" s="8"/>
      <c r="E13" s="8"/>
      <c r="F13" s="8"/>
      <c r="G13" s="6">
        <f t="shared" si="0"/>
        <v>34</v>
      </c>
      <c r="H13" s="14"/>
      <c r="I13" s="8"/>
      <c r="J13" s="85"/>
      <c r="K13" s="85"/>
      <c r="L13" s="90">
        <f t="shared" si="2"/>
        <v>906</v>
      </c>
      <c r="M13" s="530">
        <v>2.5000000000000001E-3</v>
      </c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31</v>
      </c>
      <c r="D14" s="8"/>
      <c r="E14" s="8"/>
      <c r="F14" s="8"/>
      <c r="G14" s="6">
        <f t="shared" si="0"/>
        <v>31</v>
      </c>
      <c r="H14" s="14"/>
      <c r="I14" s="8"/>
      <c r="J14" s="85"/>
      <c r="K14" s="85"/>
      <c r="L14" s="90">
        <f t="shared" si="2"/>
        <v>875</v>
      </c>
      <c r="M14" s="530">
        <v>2.5000000000000001E-3</v>
      </c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27</v>
      </c>
      <c r="D15" s="8"/>
      <c r="E15" s="8"/>
      <c r="F15" s="8"/>
      <c r="G15" s="6">
        <f t="shared" si="0"/>
        <v>27</v>
      </c>
      <c r="H15" s="14"/>
      <c r="I15" s="8"/>
      <c r="J15" s="85"/>
      <c r="K15" s="85"/>
      <c r="L15" s="90">
        <f t="shared" si="2"/>
        <v>848</v>
      </c>
      <c r="M15" s="530">
        <v>2.5000000000000001E-3</v>
      </c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38</v>
      </c>
      <c r="D16" s="8"/>
      <c r="E16" s="8"/>
      <c r="F16" s="8"/>
      <c r="G16" s="6">
        <f t="shared" si="0"/>
        <v>38</v>
      </c>
      <c r="H16" s="14"/>
      <c r="I16" s="8"/>
      <c r="J16" s="85"/>
      <c r="K16" s="85"/>
      <c r="L16" s="90">
        <f t="shared" si="2"/>
        <v>810</v>
      </c>
      <c r="M16" s="530">
        <v>2.5000000000000001E-3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18</v>
      </c>
      <c r="D17" s="8"/>
      <c r="E17" s="8"/>
      <c r="F17" s="8"/>
      <c r="G17" s="6">
        <f t="shared" si="0"/>
        <v>18</v>
      </c>
      <c r="H17" s="14"/>
      <c r="I17" s="8"/>
      <c r="J17" s="85"/>
      <c r="K17" s="85"/>
      <c r="L17" s="90">
        <f t="shared" si="2"/>
        <v>792</v>
      </c>
      <c r="M17" s="530">
        <v>2.5000000000000001E-3</v>
      </c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24</v>
      </c>
      <c r="D18" s="8"/>
      <c r="E18" s="8"/>
      <c r="F18" s="8"/>
      <c r="G18" s="6">
        <f t="shared" si="0"/>
        <v>24</v>
      </c>
      <c r="H18" s="14"/>
      <c r="I18" s="8"/>
      <c r="J18" s="85"/>
      <c r="K18" s="85"/>
      <c r="L18" s="90">
        <f t="shared" si="2"/>
        <v>768</v>
      </c>
      <c r="M18" s="530">
        <v>2.5000000000000001E-3</v>
      </c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18</v>
      </c>
      <c r="D19" s="8"/>
      <c r="E19" s="8"/>
      <c r="F19" s="8"/>
      <c r="G19" s="6">
        <f t="shared" si="0"/>
        <v>18</v>
      </c>
      <c r="H19" s="14"/>
      <c r="I19" s="8"/>
      <c r="J19" s="85"/>
      <c r="K19" s="85"/>
      <c r="L19" s="90">
        <f t="shared" si="2"/>
        <v>750</v>
      </c>
      <c r="M19" s="530">
        <v>2.5000000000000001E-3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25</v>
      </c>
      <c r="D20" s="8"/>
      <c r="E20" s="8"/>
      <c r="F20" s="8"/>
      <c r="G20" s="6">
        <f t="shared" si="0"/>
        <v>25</v>
      </c>
      <c r="H20" s="14"/>
      <c r="I20" s="8"/>
      <c r="J20" s="85"/>
      <c r="K20" s="85"/>
      <c r="L20" s="90">
        <f t="shared" si="2"/>
        <v>725</v>
      </c>
      <c r="M20" s="530">
        <v>2.5000000000000001E-3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29</v>
      </c>
      <c r="D21" s="8"/>
      <c r="E21" s="8"/>
      <c r="F21" s="8"/>
      <c r="G21" s="6">
        <f t="shared" si="0"/>
        <v>29</v>
      </c>
      <c r="H21" s="14"/>
      <c r="I21" s="8"/>
      <c r="J21" s="85"/>
      <c r="K21" s="85"/>
      <c r="L21" s="90">
        <f t="shared" si="2"/>
        <v>696</v>
      </c>
      <c r="M21" s="530">
        <v>2.5000000000000001E-3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21</v>
      </c>
      <c r="D22" s="8"/>
      <c r="E22" s="8"/>
      <c r="F22" s="8"/>
      <c r="G22" s="6">
        <f t="shared" si="0"/>
        <v>21</v>
      </c>
      <c r="H22" s="14"/>
      <c r="I22" s="8"/>
      <c r="J22" s="85"/>
      <c r="K22" s="85"/>
      <c r="L22" s="90">
        <f t="shared" si="2"/>
        <v>675</v>
      </c>
      <c r="M22" s="530">
        <v>2.5000000000000001E-3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19</v>
      </c>
      <c r="D23" s="8"/>
      <c r="E23" s="8"/>
      <c r="F23" s="8"/>
      <c r="G23" s="6">
        <f t="shared" si="0"/>
        <v>19</v>
      </c>
      <c r="H23" s="14"/>
      <c r="I23" s="8"/>
      <c r="J23" s="85"/>
      <c r="K23" s="85"/>
      <c r="L23" s="90">
        <f t="shared" si="2"/>
        <v>656</v>
      </c>
      <c r="M23" s="530">
        <v>2.5000000000000001E-3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37</v>
      </c>
      <c r="D24" s="8"/>
      <c r="E24" s="8"/>
      <c r="F24" s="8"/>
      <c r="G24" s="6">
        <f t="shared" si="0"/>
        <v>37</v>
      </c>
      <c r="H24" s="14"/>
      <c r="I24" s="8"/>
      <c r="J24" s="85"/>
      <c r="K24" s="85"/>
      <c r="L24" s="90">
        <f t="shared" si="2"/>
        <v>619</v>
      </c>
      <c r="M24" s="530">
        <v>2.5000000000000001E-3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31</v>
      </c>
      <c r="D25" s="8"/>
      <c r="E25" s="8"/>
      <c r="F25" s="8"/>
      <c r="G25" s="6">
        <f t="shared" si="0"/>
        <v>31</v>
      </c>
      <c r="H25" s="14"/>
      <c r="I25" s="8"/>
      <c r="J25" s="85"/>
      <c r="K25" s="85"/>
      <c r="L25" s="90">
        <f t="shared" si="2"/>
        <v>588</v>
      </c>
      <c r="M25" s="530">
        <v>2.5000000000000001E-3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52</v>
      </c>
      <c r="D26" s="8"/>
      <c r="E26" s="8"/>
      <c r="F26" s="8"/>
      <c r="G26" s="6">
        <f t="shared" si="0"/>
        <v>52</v>
      </c>
      <c r="H26" s="14"/>
      <c r="I26" s="8"/>
      <c r="J26" s="85"/>
      <c r="K26" s="85"/>
      <c r="L26" s="90">
        <f t="shared" si="2"/>
        <v>536</v>
      </c>
      <c r="M26" s="530">
        <v>5.0000000000000001E-3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29</v>
      </c>
      <c r="D27" s="8"/>
      <c r="E27" s="8"/>
      <c r="F27" s="8"/>
      <c r="G27" s="6">
        <f t="shared" si="0"/>
        <v>29</v>
      </c>
      <c r="H27" s="14"/>
      <c r="I27" s="8"/>
      <c r="J27" s="85"/>
      <c r="K27" s="85"/>
      <c r="L27" s="90">
        <f t="shared" si="2"/>
        <v>507</v>
      </c>
      <c r="M27" s="530">
        <v>5.0000000000000001E-3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29</v>
      </c>
      <c r="D28" s="8"/>
      <c r="E28" s="8"/>
      <c r="F28" s="8">
        <v>1</v>
      </c>
      <c r="G28" s="6">
        <f t="shared" si="0"/>
        <v>30</v>
      </c>
      <c r="H28" s="14"/>
      <c r="I28" s="8"/>
      <c r="J28" s="85"/>
      <c r="K28" s="85"/>
      <c r="L28" s="90">
        <f t="shared" si="2"/>
        <v>477</v>
      </c>
      <c r="M28" s="530">
        <v>5.0000000000000001E-3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39</v>
      </c>
      <c r="D29" s="8"/>
      <c r="E29" s="8">
        <v>1</v>
      </c>
      <c r="F29" s="8"/>
      <c r="G29" s="6">
        <f t="shared" si="0"/>
        <v>40</v>
      </c>
      <c r="H29" s="14"/>
      <c r="I29" s="8"/>
      <c r="J29" s="85"/>
      <c r="K29" s="85"/>
      <c r="L29" s="90">
        <f t="shared" si="2"/>
        <v>437</v>
      </c>
      <c r="M29" s="530">
        <v>5.0000000000000001E-3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28</v>
      </c>
      <c r="D30" s="8"/>
      <c r="E30" s="8"/>
      <c r="F30" s="8"/>
      <c r="G30" s="6">
        <f t="shared" si="0"/>
        <v>28</v>
      </c>
      <c r="H30" s="14"/>
      <c r="I30" s="8"/>
      <c r="J30" s="85">
        <v>409</v>
      </c>
      <c r="K30" s="85" t="s">
        <v>538</v>
      </c>
      <c r="L30" s="90">
        <f t="shared" si="2"/>
        <v>0</v>
      </c>
      <c r="M30" s="530">
        <v>5.0000000000000001E-3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4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4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4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4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4"/>
      <c r="O35" s="606" t="s">
        <v>29</v>
      </c>
      <c r="P35" s="607"/>
      <c r="Q35" s="99">
        <f>SUM(Q10:Q34)</f>
        <v>1000</v>
      </c>
      <c r="R35" s="27">
        <f>SUM(R10:R34)</f>
        <v>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4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4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4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4"/>
      <c r="O40" s="32">
        <v>409</v>
      </c>
      <c r="P40" s="6" t="s">
        <v>604</v>
      </c>
      <c r="Q40" s="3">
        <v>180</v>
      </c>
      <c r="R40" s="6" t="s">
        <v>605</v>
      </c>
      <c r="S40" s="105">
        <f>O40-Q40</f>
        <v>229</v>
      </c>
      <c r="U40" s="45" t="s">
        <v>41</v>
      </c>
      <c r="V40" s="605">
        <f>R35</f>
        <v>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4"/>
      <c r="O41" s="29"/>
      <c r="P41" s="8"/>
      <c r="Q41" s="2"/>
      <c r="R41" s="8"/>
      <c r="S41" s="34">
        <f>S40+O41-Q41</f>
        <v>229</v>
      </c>
      <c r="U41" s="45" t="s">
        <v>42</v>
      </c>
      <c r="V41" s="605">
        <f>C64</f>
        <v>589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4"/>
      <c r="O42" s="29"/>
      <c r="P42" s="8"/>
      <c r="Q42" s="2"/>
      <c r="R42" s="8"/>
      <c r="S42" s="34">
        <f t="shared" ref="S42:S62" si="5">S41+O42-Q42</f>
        <v>229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4"/>
      <c r="O43" s="29"/>
      <c r="P43" s="8"/>
      <c r="Q43" s="2"/>
      <c r="R43" s="8"/>
      <c r="S43" s="34">
        <f t="shared" si="5"/>
        <v>229</v>
      </c>
      <c r="U43" s="45" t="s">
        <v>43</v>
      </c>
      <c r="V43" s="605">
        <f>E64</f>
        <v>1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4"/>
      <c r="O44" s="29"/>
      <c r="P44" s="8"/>
      <c r="Q44" s="2"/>
      <c r="R44" s="8"/>
      <c r="S44" s="34">
        <f t="shared" si="5"/>
        <v>229</v>
      </c>
      <c r="U44" s="45" t="s">
        <v>14</v>
      </c>
      <c r="V44" s="605">
        <f>F64</f>
        <v>1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4"/>
      <c r="O45" s="29"/>
      <c r="P45" s="8"/>
      <c r="Q45" s="2"/>
      <c r="R45" s="8"/>
      <c r="S45" s="34">
        <f t="shared" si="5"/>
        <v>229</v>
      </c>
      <c r="U45" s="47" t="s">
        <v>44</v>
      </c>
      <c r="V45" s="605">
        <f>G64</f>
        <v>591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4"/>
      <c r="O46" s="29"/>
      <c r="P46" s="8"/>
      <c r="Q46" s="2"/>
      <c r="R46" s="8"/>
      <c r="S46" s="34">
        <f t="shared" si="5"/>
        <v>229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4"/>
      <c r="O47" s="29"/>
      <c r="P47" s="8"/>
      <c r="Q47" s="2"/>
      <c r="R47" s="8"/>
      <c r="S47" s="34">
        <f t="shared" si="5"/>
        <v>229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4"/>
      <c r="O48" s="29"/>
      <c r="P48" s="8"/>
      <c r="Q48" s="2"/>
      <c r="R48" s="8"/>
      <c r="S48" s="34">
        <f t="shared" si="5"/>
        <v>229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4"/>
      <c r="O49" s="29"/>
      <c r="P49" s="8"/>
      <c r="Q49" s="2"/>
      <c r="R49" s="8"/>
      <c r="S49" s="34">
        <f t="shared" si="5"/>
        <v>229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4"/>
      <c r="O50" s="29"/>
      <c r="P50" s="8"/>
      <c r="Q50" s="2"/>
      <c r="R50" s="8"/>
      <c r="S50" s="34">
        <f t="shared" si="5"/>
        <v>229</v>
      </c>
      <c r="U50" s="45" t="s">
        <v>48</v>
      </c>
      <c r="V50" s="603">
        <f t="shared" si="6"/>
        <v>180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4"/>
      <c r="O51" s="29"/>
      <c r="P51" s="8"/>
      <c r="Q51" s="2"/>
      <c r="R51" s="8"/>
      <c r="S51" s="34">
        <f t="shared" si="5"/>
        <v>229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4"/>
      <c r="O52" s="29"/>
      <c r="P52" s="8"/>
      <c r="Q52" s="2"/>
      <c r="R52" s="8"/>
      <c r="S52" s="34">
        <f t="shared" si="5"/>
        <v>229</v>
      </c>
      <c r="U52" s="45" t="s">
        <v>49</v>
      </c>
      <c r="V52" s="603">
        <f>S64</f>
        <v>229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4"/>
      <c r="O53" s="29"/>
      <c r="P53" s="8"/>
      <c r="Q53" s="2"/>
      <c r="R53" s="8"/>
      <c r="S53" s="34">
        <f t="shared" si="5"/>
        <v>229</v>
      </c>
      <c r="U53" s="45" t="s">
        <v>50</v>
      </c>
      <c r="V53" s="603">
        <f>(V39+V40)-SUM(V45:W52)</f>
        <v>-1000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4"/>
      <c r="O54" s="29"/>
      <c r="P54" s="8"/>
      <c r="Q54" s="2"/>
      <c r="R54" s="8"/>
      <c r="S54" s="34">
        <f t="shared" si="5"/>
        <v>229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4"/>
      <c r="O55" s="29"/>
      <c r="P55" s="8"/>
      <c r="Q55" s="2"/>
      <c r="R55" s="8"/>
      <c r="S55" s="34">
        <f t="shared" si="5"/>
        <v>229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4"/>
      <c r="O56" s="29"/>
      <c r="P56" s="8"/>
      <c r="Q56" s="2"/>
      <c r="R56" s="8"/>
      <c r="S56" s="34">
        <f t="shared" si="5"/>
        <v>229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4"/>
      <c r="O57" s="29"/>
      <c r="P57" s="8"/>
      <c r="Q57" s="2"/>
      <c r="R57" s="8"/>
      <c r="S57" s="34">
        <f t="shared" si="5"/>
        <v>229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4"/>
      <c r="O58" s="29"/>
      <c r="P58" s="8"/>
      <c r="Q58" s="2"/>
      <c r="R58" s="8"/>
      <c r="S58" s="34">
        <f t="shared" si="5"/>
        <v>229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4"/>
      <c r="O59" s="29"/>
      <c r="P59" s="8"/>
      <c r="Q59" s="2"/>
      <c r="R59" s="8"/>
      <c r="S59" s="34">
        <f t="shared" si="5"/>
        <v>229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4"/>
      <c r="O60" s="29"/>
      <c r="P60" s="8"/>
      <c r="Q60" s="2"/>
      <c r="R60" s="8"/>
      <c r="S60" s="34">
        <f t="shared" si="5"/>
        <v>229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4"/>
      <c r="O61" s="29"/>
      <c r="P61" s="8"/>
      <c r="Q61" s="2"/>
      <c r="R61" s="8"/>
      <c r="S61" s="34">
        <f t="shared" si="5"/>
        <v>229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4"/>
      <c r="O62" s="29"/>
      <c r="P62" s="8"/>
      <c r="Q62" s="2"/>
      <c r="R62" s="8"/>
      <c r="S62" s="34">
        <f t="shared" si="5"/>
        <v>229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5"/>
      <c r="O63" s="100"/>
      <c r="P63" s="5"/>
      <c r="Q63" s="96"/>
      <c r="R63" s="5"/>
      <c r="S63" s="101">
        <f>S62+O63-Q63</f>
        <v>229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589</v>
      </c>
      <c r="D64" s="27">
        <f t="shared" ref="D64:I64" si="9">SUM(D4:D63)</f>
        <v>0</v>
      </c>
      <c r="E64" s="27">
        <f t="shared" si="9"/>
        <v>1</v>
      </c>
      <c r="F64" s="27">
        <f t="shared" si="9"/>
        <v>1</v>
      </c>
      <c r="G64" s="27">
        <f t="shared" si="9"/>
        <v>591</v>
      </c>
      <c r="H64" s="28">
        <f t="shared" si="9"/>
        <v>1000</v>
      </c>
      <c r="I64" s="27">
        <f t="shared" si="9"/>
        <v>0</v>
      </c>
      <c r="J64" s="87"/>
      <c r="K64" s="87"/>
      <c r="L64" s="91">
        <f>L63</f>
        <v>0</v>
      </c>
      <c r="M64" s="526">
        <f>IFERROR(AVERAGE(M4:M63),0)</f>
        <v>2.3148148148148143E-3</v>
      </c>
      <c r="O64" s="102">
        <f>SUM(O40:O63)</f>
        <v>409</v>
      </c>
      <c r="P64" s="27"/>
      <c r="Q64" s="27">
        <f>SUM(Q40:Q63)</f>
        <v>180</v>
      </c>
      <c r="R64" s="27"/>
      <c r="S64" s="103">
        <f>S63</f>
        <v>229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55B0376C-8D1B-42FF-A6CD-2AFCC94A5967}"/>
    <hyperlink ref="D1" location="Inventory!A1" display="Item" xr:uid="{8570CE60-52C3-4D47-BCDC-5C3AF338B4FD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37">
    <pageSetUpPr fitToPage="1"/>
  </sheetPr>
  <dimension ref="A1:AE64"/>
  <sheetViews>
    <sheetView showGridLines="0" workbookViewId="0">
      <pane ySplit="1" topLeftCell="A6" activePane="bottomLeft" state="frozen"/>
      <selection activeCell="M5" sqref="M5:M30"/>
      <selection pane="bottomLeft" activeCell="Q41" sqref="Q41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Inventory!C44</f>
        <v>FOILED COMIC BOOK SISTER IMPERATOR #4</v>
      </c>
      <c r="F1" s="626"/>
      <c r="G1" s="626"/>
      <c r="H1" s="626"/>
      <c r="I1" s="626"/>
      <c r="J1" s="626"/>
      <c r="K1" s="623"/>
      <c r="L1" s="49" t="s">
        <v>24</v>
      </c>
      <c r="M1" s="95">
        <f>Inventory!H44</f>
        <v>4.05</v>
      </c>
      <c r="N1" s="49" t="s">
        <v>4</v>
      </c>
      <c r="O1" s="622" t="str">
        <f>Inventory!D44</f>
        <v>DARK HORSE COMICS</v>
      </c>
      <c r="P1" s="626"/>
      <c r="Q1" s="623"/>
      <c r="R1" s="49" t="s">
        <v>25</v>
      </c>
      <c r="S1" s="622" t="str">
        <f>Inventory!B44</f>
        <v>GHOSNS103624OT</v>
      </c>
      <c r="T1" s="626"/>
      <c r="U1" s="49" t="s">
        <v>66</v>
      </c>
      <c r="V1" s="627">
        <f>M64</f>
        <v>2.4074074074074072E-3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522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530">
        <v>0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530">
        <v>0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530">
        <v>0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530">
        <v>0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530">
        <v>0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530">
        <v>0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530">
        <v>0</v>
      </c>
      <c r="O10" s="21">
        <v>45796</v>
      </c>
      <c r="P10" s="3">
        <v>81639</v>
      </c>
      <c r="Q10" s="6">
        <v>1000</v>
      </c>
      <c r="R10" s="6">
        <v>1000</v>
      </c>
      <c r="S10" s="33" t="s">
        <v>559</v>
      </c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33</v>
      </c>
      <c r="D11" s="8"/>
      <c r="E11" s="8"/>
      <c r="F11" s="8"/>
      <c r="G11" s="6">
        <f t="shared" si="0"/>
        <v>33</v>
      </c>
      <c r="H11" s="14">
        <v>1000</v>
      </c>
      <c r="I11" s="8"/>
      <c r="J11" s="85"/>
      <c r="K11" s="85"/>
      <c r="L11" s="90">
        <f t="shared" si="2"/>
        <v>967</v>
      </c>
      <c r="M11" s="530">
        <v>2.5000000000000001E-3</v>
      </c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27</v>
      </c>
      <c r="D12" s="8"/>
      <c r="E12" s="8"/>
      <c r="F12" s="8"/>
      <c r="G12" s="6">
        <f t="shared" si="0"/>
        <v>27</v>
      </c>
      <c r="H12" s="14"/>
      <c r="I12" s="8"/>
      <c r="J12" s="85"/>
      <c r="K12" s="85"/>
      <c r="L12" s="90">
        <f t="shared" si="2"/>
        <v>940</v>
      </c>
      <c r="M12" s="530">
        <v>2.5000000000000001E-3</v>
      </c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38</v>
      </c>
      <c r="D13" s="8"/>
      <c r="E13" s="8"/>
      <c r="F13" s="8"/>
      <c r="G13" s="6">
        <f t="shared" si="0"/>
        <v>38</v>
      </c>
      <c r="H13" s="14"/>
      <c r="I13" s="8"/>
      <c r="J13" s="85"/>
      <c r="K13" s="85"/>
      <c r="L13" s="90">
        <f t="shared" si="2"/>
        <v>902</v>
      </c>
      <c r="M13" s="530">
        <v>2.5000000000000001E-3</v>
      </c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33</v>
      </c>
      <c r="D14" s="8"/>
      <c r="E14" s="8"/>
      <c r="F14" s="8"/>
      <c r="G14" s="6">
        <f t="shared" si="0"/>
        <v>33</v>
      </c>
      <c r="H14" s="14"/>
      <c r="I14" s="8"/>
      <c r="J14" s="85"/>
      <c r="K14" s="85"/>
      <c r="L14" s="90">
        <f t="shared" si="2"/>
        <v>869</v>
      </c>
      <c r="M14" s="530">
        <v>2.5000000000000001E-3</v>
      </c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28</v>
      </c>
      <c r="D15" s="8"/>
      <c r="E15" s="8"/>
      <c r="F15" s="8"/>
      <c r="G15" s="6">
        <f t="shared" si="0"/>
        <v>28</v>
      </c>
      <c r="H15" s="14"/>
      <c r="I15" s="8"/>
      <c r="J15" s="85"/>
      <c r="K15" s="85"/>
      <c r="L15" s="90">
        <f t="shared" si="2"/>
        <v>841</v>
      </c>
      <c r="M15" s="530">
        <v>2.5000000000000001E-3</v>
      </c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37</v>
      </c>
      <c r="D16" s="8"/>
      <c r="E16" s="8"/>
      <c r="F16" s="8"/>
      <c r="G16" s="6">
        <f t="shared" si="0"/>
        <v>37</v>
      </c>
      <c r="H16" s="14"/>
      <c r="I16" s="8"/>
      <c r="J16" s="85"/>
      <c r="K16" s="85"/>
      <c r="L16" s="90">
        <f t="shared" si="2"/>
        <v>804</v>
      </c>
      <c r="M16" s="530">
        <v>2.5000000000000001E-3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17</v>
      </c>
      <c r="D17" s="8"/>
      <c r="E17" s="8"/>
      <c r="F17" s="8"/>
      <c r="G17" s="6">
        <f t="shared" si="0"/>
        <v>17</v>
      </c>
      <c r="H17" s="14"/>
      <c r="I17" s="8"/>
      <c r="J17" s="85"/>
      <c r="K17" s="85"/>
      <c r="L17" s="90">
        <f t="shared" si="2"/>
        <v>787</v>
      </c>
      <c r="M17" s="530">
        <v>2.5000000000000001E-3</v>
      </c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20</v>
      </c>
      <c r="D18" s="8"/>
      <c r="E18" s="8"/>
      <c r="F18" s="8"/>
      <c r="G18" s="6">
        <f t="shared" si="0"/>
        <v>20</v>
      </c>
      <c r="H18" s="14"/>
      <c r="I18" s="8"/>
      <c r="J18" s="85"/>
      <c r="K18" s="85"/>
      <c r="L18" s="90">
        <f t="shared" si="2"/>
        <v>767</v>
      </c>
      <c r="M18" s="530">
        <v>2.5000000000000001E-3</v>
      </c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21</v>
      </c>
      <c r="D19" s="8"/>
      <c r="E19" s="8"/>
      <c r="F19" s="8"/>
      <c r="G19" s="6">
        <f t="shared" si="0"/>
        <v>21</v>
      </c>
      <c r="H19" s="14"/>
      <c r="I19" s="8"/>
      <c r="J19" s="85"/>
      <c r="K19" s="85"/>
      <c r="L19" s="90">
        <f t="shared" si="2"/>
        <v>746</v>
      </c>
      <c r="M19" s="530">
        <v>2.5000000000000001E-3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24</v>
      </c>
      <c r="D20" s="8"/>
      <c r="E20" s="8"/>
      <c r="F20" s="8"/>
      <c r="G20" s="6">
        <f t="shared" si="0"/>
        <v>24</v>
      </c>
      <c r="H20" s="14"/>
      <c r="I20" s="8"/>
      <c r="J20" s="85"/>
      <c r="K20" s="85"/>
      <c r="L20" s="90">
        <f t="shared" si="2"/>
        <v>722</v>
      </c>
      <c r="M20" s="530">
        <v>2.5000000000000001E-3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20</v>
      </c>
      <c r="D21" s="8"/>
      <c r="E21" s="8"/>
      <c r="F21" s="8"/>
      <c r="G21" s="6">
        <f t="shared" si="0"/>
        <v>20</v>
      </c>
      <c r="H21" s="14"/>
      <c r="I21" s="8"/>
      <c r="J21" s="85"/>
      <c r="K21" s="85"/>
      <c r="L21" s="90">
        <f t="shared" si="2"/>
        <v>702</v>
      </c>
      <c r="M21" s="530">
        <v>2.5000000000000001E-3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23</v>
      </c>
      <c r="D22" s="8"/>
      <c r="E22" s="8"/>
      <c r="F22" s="8"/>
      <c r="G22" s="6">
        <f t="shared" si="0"/>
        <v>23</v>
      </c>
      <c r="H22" s="14"/>
      <c r="I22" s="8"/>
      <c r="J22" s="85"/>
      <c r="K22" s="85"/>
      <c r="L22" s="90">
        <f t="shared" si="2"/>
        <v>679</v>
      </c>
      <c r="M22" s="530">
        <v>2.5000000000000001E-3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23</v>
      </c>
      <c r="D23" s="8"/>
      <c r="E23" s="8"/>
      <c r="F23" s="8"/>
      <c r="G23" s="6">
        <f t="shared" si="0"/>
        <v>23</v>
      </c>
      <c r="H23" s="14"/>
      <c r="I23" s="8"/>
      <c r="J23" s="85"/>
      <c r="K23" s="85"/>
      <c r="L23" s="90">
        <f t="shared" si="2"/>
        <v>656</v>
      </c>
      <c r="M23" s="530">
        <v>2.5000000000000001E-3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44</v>
      </c>
      <c r="D24" s="8"/>
      <c r="E24" s="8"/>
      <c r="F24" s="8"/>
      <c r="G24" s="6">
        <f t="shared" si="0"/>
        <v>44</v>
      </c>
      <c r="H24" s="14"/>
      <c r="I24" s="8"/>
      <c r="J24" s="85"/>
      <c r="K24" s="85"/>
      <c r="L24" s="90">
        <f t="shared" si="2"/>
        <v>612</v>
      </c>
      <c r="M24" s="530">
        <v>5.0000000000000001E-3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21</v>
      </c>
      <c r="D25" s="8"/>
      <c r="E25" s="8"/>
      <c r="F25" s="8"/>
      <c r="G25" s="6">
        <f t="shared" si="0"/>
        <v>21</v>
      </c>
      <c r="H25" s="14"/>
      <c r="I25" s="8"/>
      <c r="J25" s="85"/>
      <c r="K25" s="85"/>
      <c r="L25" s="90">
        <f t="shared" si="2"/>
        <v>591</v>
      </c>
      <c r="M25" s="530">
        <v>2.5000000000000001E-3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46</v>
      </c>
      <c r="D26" s="8"/>
      <c r="E26" s="8"/>
      <c r="F26" s="8"/>
      <c r="G26" s="6">
        <f t="shared" si="0"/>
        <v>46</v>
      </c>
      <c r="H26" s="14"/>
      <c r="I26" s="8"/>
      <c r="J26" s="85"/>
      <c r="K26" s="85"/>
      <c r="L26" s="90">
        <f t="shared" si="2"/>
        <v>545</v>
      </c>
      <c r="M26" s="530">
        <v>5.0000000000000001E-3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27</v>
      </c>
      <c r="D27" s="8"/>
      <c r="E27" s="8"/>
      <c r="F27" s="8"/>
      <c r="G27" s="6">
        <f t="shared" si="0"/>
        <v>27</v>
      </c>
      <c r="H27" s="14"/>
      <c r="I27" s="8"/>
      <c r="J27" s="85"/>
      <c r="K27" s="85"/>
      <c r="L27" s="90">
        <f t="shared" si="2"/>
        <v>518</v>
      </c>
      <c r="M27" s="530">
        <v>5.0000000000000001E-3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30</v>
      </c>
      <c r="D28" s="8"/>
      <c r="E28" s="8"/>
      <c r="F28" s="8">
        <v>1</v>
      </c>
      <c r="G28" s="6">
        <f t="shared" si="0"/>
        <v>31</v>
      </c>
      <c r="H28" s="14"/>
      <c r="I28" s="8"/>
      <c r="J28" s="85"/>
      <c r="K28" s="85"/>
      <c r="L28" s="90">
        <f t="shared" si="2"/>
        <v>487</v>
      </c>
      <c r="M28" s="530">
        <v>5.0000000000000001E-3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34</v>
      </c>
      <c r="D29" s="8"/>
      <c r="E29" s="8">
        <v>1</v>
      </c>
      <c r="F29" s="8"/>
      <c r="G29" s="6">
        <f t="shared" si="0"/>
        <v>35</v>
      </c>
      <c r="H29" s="14"/>
      <c r="I29" s="8"/>
      <c r="J29" s="85"/>
      <c r="K29" s="85"/>
      <c r="L29" s="90">
        <f t="shared" si="2"/>
        <v>452</v>
      </c>
      <c r="M29" s="530">
        <v>5.0000000000000001E-3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28</v>
      </c>
      <c r="D30" s="8"/>
      <c r="E30" s="8"/>
      <c r="F30" s="8"/>
      <c r="G30" s="6">
        <f t="shared" si="0"/>
        <v>28</v>
      </c>
      <c r="H30" s="14"/>
      <c r="I30" s="8"/>
      <c r="J30" s="85"/>
      <c r="K30" s="85" t="s">
        <v>538</v>
      </c>
      <c r="L30" s="90">
        <f t="shared" si="2"/>
        <v>424</v>
      </c>
      <c r="M30" s="530">
        <v>5.0000000000000001E-3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424</v>
      </c>
      <c r="M31" s="524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424</v>
      </c>
      <c r="M32" s="524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424</v>
      </c>
      <c r="M33" s="524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424</v>
      </c>
      <c r="M34" s="524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424</v>
      </c>
      <c r="M35" s="524"/>
      <c r="O35" s="606" t="s">
        <v>29</v>
      </c>
      <c r="P35" s="607"/>
      <c r="Q35" s="99">
        <f>SUM(Q10:Q34)</f>
        <v>1000</v>
      </c>
      <c r="R35" s="27">
        <f>SUM(R10:R34)</f>
        <v>1000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424</v>
      </c>
      <c r="M36" s="524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424</v>
      </c>
      <c r="M37" s="524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424</v>
      </c>
      <c r="M38" s="524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424</v>
      </c>
      <c r="M39" s="52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424</v>
      </c>
      <c r="M40" s="524"/>
      <c r="O40" s="32">
        <v>424</v>
      </c>
      <c r="P40" s="6" t="s">
        <v>604</v>
      </c>
      <c r="Q40" s="3">
        <v>180</v>
      </c>
      <c r="R40" s="6" t="s">
        <v>605</v>
      </c>
      <c r="S40" s="105">
        <f>O40-Q40</f>
        <v>244</v>
      </c>
      <c r="U40" s="45" t="s">
        <v>41</v>
      </c>
      <c r="V40" s="605">
        <f>R35</f>
        <v>1000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424</v>
      </c>
      <c r="M41" s="524"/>
      <c r="O41" s="29"/>
      <c r="P41" s="8"/>
      <c r="Q41" s="2"/>
      <c r="R41" s="8"/>
      <c r="S41" s="34">
        <f>S40+O41-Q41</f>
        <v>244</v>
      </c>
      <c r="U41" s="45" t="s">
        <v>42</v>
      </c>
      <c r="V41" s="605">
        <f>C64</f>
        <v>574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424</v>
      </c>
      <c r="M42" s="524"/>
      <c r="O42" s="29"/>
      <c r="P42" s="8"/>
      <c r="Q42" s="2"/>
      <c r="R42" s="8"/>
      <c r="S42" s="34">
        <f t="shared" ref="S42:S62" si="5">S41+O42-Q42</f>
        <v>244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424</v>
      </c>
      <c r="M43" s="524"/>
      <c r="O43" s="29"/>
      <c r="P43" s="8"/>
      <c r="Q43" s="2"/>
      <c r="R43" s="8"/>
      <c r="S43" s="34">
        <f t="shared" si="5"/>
        <v>244</v>
      </c>
      <c r="U43" s="45" t="s">
        <v>43</v>
      </c>
      <c r="V43" s="605">
        <f>E64</f>
        <v>1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424</v>
      </c>
      <c r="M44" s="524"/>
      <c r="O44" s="29"/>
      <c r="P44" s="8"/>
      <c r="Q44" s="2"/>
      <c r="R44" s="8"/>
      <c r="S44" s="34">
        <f t="shared" si="5"/>
        <v>244</v>
      </c>
      <c r="U44" s="45" t="s">
        <v>14</v>
      </c>
      <c r="V44" s="605">
        <f>F64</f>
        <v>1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424</v>
      </c>
      <c r="M45" s="524"/>
      <c r="O45" s="29"/>
      <c r="P45" s="8"/>
      <c r="Q45" s="2"/>
      <c r="R45" s="8"/>
      <c r="S45" s="34">
        <f t="shared" si="5"/>
        <v>244</v>
      </c>
      <c r="U45" s="47" t="s">
        <v>44</v>
      </c>
      <c r="V45" s="605">
        <f>G64</f>
        <v>576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424</v>
      </c>
      <c r="M46" s="524"/>
      <c r="O46" s="29"/>
      <c r="P46" s="8"/>
      <c r="Q46" s="2"/>
      <c r="R46" s="8"/>
      <c r="S46" s="34">
        <f t="shared" si="5"/>
        <v>244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424</v>
      </c>
      <c r="M47" s="524"/>
      <c r="O47" s="29"/>
      <c r="P47" s="8"/>
      <c r="Q47" s="2"/>
      <c r="R47" s="8"/>
      <c r="S47" s="34">
        <f t="shared" si="5"/>
        <v>244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424</v>
      </c>
      <c r="M48" s="524"/>
      <c r="O48" s="29"/>
      <c r="P48" s="8"/>
      <c r="Q48" s="2"/>
      <c r="R48" s="8"/>
      <c r="S48" s="34">
        <f t="shared" si="5"/>
        <v>244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424</v>
      </c>
      <c r="M49" s="524"/>
      <c r="O49" s="29"/>
      <c r="P49" s="8"/>
      <c r="Q49" s="2"/>
      <c r="R49" s="8"/>
      <c r="S49" s="34">
        <f t="shared" si="5"/>
        <v>244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424</v>
      </c>
      <c r="M50" s="524"/>
      <c r="O50" s="29"/>
      <c r="P50" s="8"/>
      <c r="Q50" s="2"/>
      <c r="R50" s="8"/>
      <c r="S50" s="34">
        <f t="shared" si="5"/>
        <v>244</v>
      </c>
      <c r="U50" s="45" t="s">
        <v>48</v>
      </c>
      <c r="V50" s="603">
        <f t="shared" si="6"/>
        <v>180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424</v>
      </c>
      <c r="M51" s="524"/>
      <c r="O51" s="29"/>
      <c r="P51" s="8"/>
      <c r="Q51" s="2"/>
      <c r="R51" s="8"/>
      <c r="S51" s="34">
        <f t="shared" si="5"/>
        <v>244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424</v>
      </c>
      <c r="M52" s="524"/>
      <c r="O52" s="29"/>
      <c r="P52" s="8"/>
      <c r="Q52" s="2"/>
      <c r="R52" s="8"/>
      <c r="S52" s="34">
        <f t="shared" si="5"/>
        <v>244</v>
      </c>
      <c r="U52" s="45" t="s">
        <v>49</v>
      </c>
      <c r="V52" s="603">
        <f>S64</f>
        <v>244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424</v>
      </c>
      <c r="M53" s="524"/>
      <c r="O53" s="29"/>
      <c r="P53" s="8"/>
      <c r="Q53" s="2"/>
      <c r="R53" s="8"/>
      <c r="S53" s="34">
        <f t="shared" si="5"/>
        <v>244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424</v>
      </c>
      <c r="M54" s="524"/>
      <c r="O54" s="29"/>
      <c r="P54" s="8"/>
      <c r="Q54" s="2"/>
      <c r="R54" s="8"/>
      <c r="S54" s="34">
        <f t="shared" si="5"/>
        <v>244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424</v>
      </c>
      <c r="M55" s="524"/>
      <c r="O55" s="29"/>
      <c r="P55" s="8"/>
      <c r="Q55" s="2"/>
      <c r="R55" s="8"/>
      <c r="S55" s="34">
        <f t="shared" si="5"/>
        <v>244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424</v>
      </c>
      <c r="M56" s="524"/>
      <c r="O56" s="29"/>
      <c r="P56" s="8"/>
      <c r="Q56" s="2"/>
      <c r="R56" s="8"/>
      <c r="S56" s="34">
        <f t="shared" si="5"/>
        <v>244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424</v>
      </c>
      <c r="M57" s="524"/>
      <c r="O57" s="29"/>
      <c r="P57" s="8"/>
      <c r="Q57" s="2"/>
      <c r="R57" s="8"/>
      <c r="S57" s="34">
        <f t="shared" si="5"/>
        <v>244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424</v>
      </c>
      <c r="M58" s="524"/>
      <c r="O58" s="29"/>
      <c r="P58" s="8"/>
      <c r="Q58" s="2"/>
      <c r="R58" s="8"/>
      <c r="S58" s="34">
        <f t="shared" si="5"/>
        <v>244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424</v>
      </c>
      <c r="M59" s="524"/>
      <c r="O59" s="29"/>
      <c r="P59" s="8"/>
      <c r="Q59" s="2"/>
      <c r="R59" s="8"/>
      <c r="S59" s="34">
        <f t="shared" si="5"/>
        <v>244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424</v>
      </c>
      <c r="M60" s="524"/>
      <c r="O60" s="29"/>
      <c r="P60" s="8"/>
      <c r="Q60" s="2"/>
      <c r="R60" s="8"/>
      <c r="S60" s="34">
        <f t="shared" si="5"/>
        <v>244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424</v>
      </c>
      <c r="M61" s="524"/>
      <c r="O61" s="29"/>
      <c r="P61" s="8"/>
      <c r="Q61" s="2"/>
      <c r="R61" s="8"/>
      <c r="S61" s="34">
        <f t="shared" si="5"/>
        <v>244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424</v>
      </c>
      <c r="M62" s="524"/>
      <c r="O62" s="29"/>
      <c r="P62" s="8"/>
      <c r="Q62" s="2"/>
      <c r="R62" s="8"/>
      <c r="S62" s="34">
        <f t="shared" si="5"/>
        <v>244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424</v>
      </c>
      <c r="M63" s="525"/>
      <c r="O63" s="100"/>
      <c r="P63" s="5"/>
      <c r="Q63" s="96"/>
      <c r="R63" s="5"/>
      <c r="S63" s="101">
        <f>S62+O63-Q63</f>
        <v>244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574</v>
      </c>
      <c r="D64" s="27">
        <f t="shared" ref="D64:I64" si="9">SUM(D4:D63)</f>
        <v>0</v>
      </c>
      <c r="E64" s="27">
        <f t="shared" si="9"/>
        <v>1</v>
      </c>
      <c r="F64" s="27">
        <f t="shared" si="9"/>
        <v>1</v>
      </c>
      <c r="G64" s="27">
        <f t="shared" si="9"/>
        <v>576</v>
      </c>
      <c r="H64" s="28">
        <f t="shared" si="9"/>
        <v>1000</v>
      </c>
      <c r="I64" s="27">
        <f t="shared" si="9"/>
        <v>0</v>
      </c>
      <c r="J64" s="87"/>
      <c r="K64" s="87"/>
      <c r="L64" s="91">
        <f>L63</f>
        <v>424</v>
      </c>
      <c r="M64" s="526">
        <f>IFERROR(AVERAGE(M4:M63),0)</f>
        <v>2.4074074074074072E-3</v>
      </c>
      <c r="O64" s="102">
        <f>SUM(O40:O63)</f>
        <v>424</v>
      </c>
      <c r="P64" s="27"/>
      <c r="Q64" s="27">
        <f>SUM(Q40:Q63)</f>
        <v>180</v>
      </c>
      <c r="R64" s="27"/>
      <c r="S64" s="103">
        <f>S63</f>
        <v>244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23083D25-C1F2-4EDA-9D96-469EB663410F}"/>
    <hyperlink ref="D1" location="Inventory!A1" display="Item" xr:uid="{24737174-08EA-436D-9F00-7720E9CA346C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35">
    <pageSetUpPr fitToPage="1"/>
  </sheetPr>
  <dimension ref="A1:AE64"/>
  <sheetViews>
    <sheetView showGridLines="0" workbookViewId="0">
      <pane ySplit="1" topLeftCell="A4" activePane="bottomLeft" state="frozen"/>
      <selection activeCell="M5" sqref="M5:M30"/>
      <selection pane="bottomLeft" activeCell="P41" sqref="P41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Inventory!C46</f>
        <v>ROLLING STONE MAG &amp; ALBUM</v>
      </c>
      <c r="F1" s="626"/>
      <c r="G1" s="626"/>
      <c r="H1" s="626"/>
      <c r="I1" s="626"/>
      <c r="J1" s="626"/>
      <c r="K1" s="623"/>
      <c r="L1" s="49" t="s">
        <v>24</v>
      </c>
      <c r="M1" s="95">
        <f>Inventory!H46</f>
        <v>11.59</v>
      </c>
      <c r="N1" s="49" t="s">
        <v>4</v>
      </c>
      <c r="O1" s="622" t="str">
        <f>Inventory!D46</f>
        <v>GMSUK</v>
      </c>
      <c r="P1" s="626"/>
      <c r="Q1" s="623"/>
      <c r="R1" s="49" t="s">
        <v>25</v>
      </c>
      <c r="S1" s="622" t="str">
        <f>Inventory!B46</f>
        <v>GHOSRX003470OT</v>
      </c>
      <c r="T1" s="626"/>
      <c r="U1" s="49" t="s">
        <v>66</v>
      </c>
      <c r="V1" s="627">
        <f>M64</f>
        <v>8.333333333333335E-3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522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>
        <v>57</v>
      </c>
      <c r="D4" s="6"/>
      <c r="E4" s="6"/>
      <c r="F4" s="6"/>
      <c r="G4" s="6">
        <f>SUM(C4:F4)</f>
        <v>57</v>
      </c>
      <c r="H4" s="13">
        <v>2678</v>
      </c>
      <c r="I4" s="6"/>
      <c r="J4" s="84"/>
      <c r="K4" s="84"/>
      <c r="L4" s="90">
        <f>H4-G4-I4-J4</f>
        <v>2621</v>
      </c>
      <c r="M4" s="530">
        <v>5.0000000000000001E-3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>
        <v>59</v>
      </c>
      <c r="D5" s="8"/>
      <c r="E5" s="8"/>
      <c r="F5" s="8"/>
      <c r="G5" s="6">
        <f t="shared" ref="G5:G63" si="0">SUM(C5:F5)</f>
        <v>59</v>
      </c>
      <c r="H5" s="14"/>
      <c r="I5" s="8"/>
      <c r="J5" s="85"/>
      <c r="K5" s="85"/>
      <c r="L5" s="90">
        <f>L4+H5-G5-I5-J5</f>
        <v>2562</v>
      </c>
      <c r="M5" s="530">
        <v>5.0000000000000001E-3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46</v>
      </c>
      <c r="D6" s="8"/>
      <c r="E6" s="8"/>
      <c r="F6" s="8"/>
      <c r="G6" s="6">
        <f t="shared" si="0"/>
        <v>46</v>
      </c>
      <c r="H6" s="14"/>
      <c r="I6" s="8"/>
      <c r="J6" s="85"/>
      <c r="K6" s="85"/>
      <c r="L6" s="90">
        <f t="shared" ref="L6:L63" si="2">L5+H6-G6-I6-J6</f>
        <v>2516</v>
      </c>
      <c r="M6" s="530">
        <v>5.0000000000000001E-3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>
        <v>28</v>
      </c>
      <c r="D7" s="8"/>
      <c r="E7" s="8"/>
      <c r="F7" s="8"/>
      <c r="G7" s="6">
        <f t="shared" si="0"/>
        <v>28</v>
      </c>
      <c r="H7" s="14"/>
      <c r="I7" s="8"/>
      <c r="J7" s="85"/>
      <c r="K7" s="85"/>
      <c r="L7" s="90">
        <f t="shared" si="2"/>
        <v>2488</v>
      </c>
      <c r="M7" s="530">
        <v>0.01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>
        <v>53</v>
      </c>
      <c r="D8" s="8"/>
      <c r="E8" s="8"/>
      <c r="F8" s="8"/>
      <c r="G8" s="6">
        <f t="shared" si="0"/>
        <v>53</v>
      </c>
      <c r="H8" s="14"/>
      <c r="I8" s="8"/>
      <c r="J8" s="85"/>
      <c r="K8" s="85"/>
      <c r="L8" s="90">
        <f t="shared" si="2"/>
        <v>2435</v>
      </c>
      <c r="M8" s="530">
        <v>5.0000000000000001E-3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>
        <v>46</v>
      </c>
      <c r="D9" s="8"/>
      <c r="E9" s="8"/>
      <c r="F9" s="8"/>
      <c r="G9" s="6">
        <f t="shared" si="0"/>
        <v>46</v>
      </c>
      <c r="H9" s="14"/>
      <c r="I9" s="8"/>
      <c r="J9" s="85"/>
      <c r="K9" s="85"/>
      <c r="L9" s="90">
        <f t="shared" si="2"/>
        <v>2389</v>
      </c>
      <c r="M9" s="530">
        <v>5.0000000000000001E-3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>
        <v>58</v>
      </c>
      <c r="D10" s="8"/>
      <c r="E10" s="8"/>
      <c r="F10" s="8"/>
      <c r="G10" s="6">
        <f t="shared" si="0"/>
        <v>58</v>
      </c>
      <c r="H10" s="14"/>
      <c r="I10" s="8"/>
      <c r="J10" s="85"/>
      <c r="K10" s="85"/>
      <c r="L10" s="90">
        <f t="shared" si="2"/>
        <v>2331</v>
      </c>
      <c r="M10" s="530">
        <v>0.01</v>
      </c>
      <c r="O10" s="21">
        <v>45832</v>
      </c>
      <c r="P10" s="3">
        <v>82642</v>
      </c>
      <c r="Q10" s="6">
        <v>2678</v>
      </c>
      <c r="R10" s="6">
        <v>2678</v>
      </c>
      <c r="S10" s="33" t="s">
        <v>425</v>
      </c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71</v>
      </c>
      <c r="D11" s="8"/>
      <c r="E11" s="8"/>
      <c r="F11" s="8"/>
      <c r="G11" s="6">
        <f t="shared" si="0"/>
        <v>71</v>
      </c>
      <c r="H11" s="14"/>
      <c r="I11" s="8"/>
      <c r="J11" s="85"/>
      <c r="K11" s="85"/>
      <c r="L11" s="90">
        <f t="shared" si="2"/>
        <v>2260</v>
      </c>
      <c r="M11" s="530">
        <v>0.01</v>
      </c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34</v>
      </c>
      <c r="D12" s="8"/>
      <c r="E12" s="8"/>
      <c r="F12" s="8"/>
      <c r="G12" s="6">
        <f t="shared" si="0"/>
        <v>34</v>
      </c>
      <c r="H12" s="14"/>
      <c r="I12" s="8"/>
      <c r="J12" s="85"/>
      <c r="K12" s="85"/>
      <c r="L12" s="90">
        <f t="shared" si="2"/>
        <v>2226</v>
      </c>
      <c r="M12" s="530">
        <v>5.0000000000000001E-3</v>
      </c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87</v>
      </c>
      <c r="D13" s="8"/>
      <c r="E13" s="8"/>
      <c r="F13" s="8"/>
      <c r="G13" s="6">
        <f t="shared" si="0"/>
        <v>87</v>
      </c>
      <c r="H13" s="14"/>
      <c r="I13" s="8"/>
      <c r="J13" s="85"/>
      <c r="K13" s="85"/>
      <c r="L13" s="90">
        <f t="shared" si="2"/>
        <v>2139</v>
      </c>
      <c r="M13" s="530">
        <v>0.01</v>
      </c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60</v>
      </c>
      <c r="D14" s="8"/>
      <c r="E14" s="8"/>
      <c r="F14" s="8"/>
      <c r="G14" s="6">
        <f t="shared" si="0"/>
        <v>60</v>
      </c>
      <c r="H14" s="14"/>
      <c r="I14" s="8"/>
      <c r="J14" s="85"/>
      <c r="K14" s="85"/>
      <c r="L14" s="90">
        <f t="shared" si="2"/>
        <v>2079</v>
      </c>
      <c r="M14" s="530">
        <v>0.01</v>
      </c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69</v>
      </c>
      <c r="D15" s="8"/>
      <c r="E15" s="8"/>
      <c r="F15" s="8"/>
      <c r="G15" s="6">
        <f t="shared" si="0"/>
        <v>69</v>
      </c>
      <c r="H15" s="14"/>
      <c r="I15" s="8"/>
      <c r="J15" s="85"/>
      <c r="K15" s="85"/>
      <c r="L15" s="90">
        <f t="shared" si="2"/>
        <v>2010</v>
      </c>
      <c r="M15" s="530">
        <v>0.01</v>
      </c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79</v>
      </c>
      <c r="D16" s="8"/>
      <c r="E16" s="8"/>
      <c r="F16" s="8"/>
      <c r="G16" s="6">
        <f t="shared" si="0"/>
        <v>79</v>
      </c>
      <c r="H16" s="14"/>
      <c r="I16" s="8"/>
      <c r="J16" s="85"/>
      <c r="K16" s="85"/>
      <c r="L16" s="90">
        <f t="shared" si="2"/>
        <v>1931</v>
      </c>
      <c r="M16" s="530">
        <v>0.01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68</v>
      </c>
      <c r="D17" s="8"/>
      <c r="E17" s="8"/>
      <c r="F17" s="8"/>
      <c r="G17" s="6">
        <f t="shared" si="0"/>
        <v>68</v>
      </c>
      <c r="H17" s="14"/>
      <c r="I17" s="8"/>
      <c r="J17" s="85"/>
      <c r="K17" s="85"/>
      <c r="L17" s="90">
        <f t="shared" si="2"/>
        <v>1863</v>
      </c>
      <c r="M17" s="530">
        <v>0.01</v>
      </c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47</v>
      </c>
      <c r="D18" s="8"/>
      <c r="E18" s="8"/>
      <c r="F18" s="8"/>
      <c r="G18" s="6">
        <f t="shared" si="0"/>
        <v>47</v>
      </c>
      <c r="H18" s="14"/>
      <c r="I18" s="8"/>
      <c r="J18" s="85"/>
      <c r="K18" s="85"/>
      <c r="L18" s="90">
        <f t="shared" si="2"/>
        <v>1816</v>
      </c>
      <c r="M18" s="530">
        <v>0.01</v>
      </c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69</v>
      </c>
      <c r="D19" s="8"/>
      <c r="E19" s="8"/>
      <c r="F19" s="8"/>
      <c r="G19" s="6">
        <f t="shared" si="0"/>
        <v>69</v>
      </c>
      <c r="H19" s="14"/>
      <c r="I19" s="8"/>
      <c r="J19" s="85"/>
      <c r="K19" s="85"/>
      <c r="L19" s="90">
        <f t="shared" si="2"/>
        <v>1747</v>
      </c>
      <c r="M19" s="530">
        <v>0.01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26</v>
      </c>
      <c r="D20" s="8"/>
      <c r="E20" s="8"/>
      <c r="F20" s="8"/>
      <c r="G20" s="6">
        <f t="shared" si="0"/>
        <v>26</v>
      </c>
      <c r="H20" s="14"/>
      <c r="I20" s="8"/>
      <c r="J20" s="85"/>
      <c r="K20" s="85"/>
      <c r="L20" s="90">
        <f t="shared" si="2"/>
        <v>1721</v>
      </c>
      <c r="M20" s="530">
        <v>5.0000000000000001E-3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68</v>
      </c>
      <c r="D21" s="8"/>
      <c r="E21" s="8"/>
      <c r="F21" s="8"/>
      <c r="G21" s="6">
        <f t="shared" si="0"/>
        <v>68</v>
      </c>
      <c r="H21" s="14"/>
      <c r="I21" s="8"/>
      <c r="J21" s="85"/>
      <c r="K21" s="85"/>
      <c r="L21" s="90">
        <f t="shared" si="2"/>
        <v>1653</v>
      </c>
      <c r="M21" s="530">
        <v>0.01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24</v>
      </c>
      <c r="D22" s="8"/>
      <c r="E22" s="8"/>
      <c r="F22" s="8"/>
      <c r="G22" s="6">
        <f t="shared" si="0"/>
        <v>24</v>
      </c>
      <c r="H22" s="14"/>
      <c r="I22" s="8"/>
      <c r="J22" s="85"/>
      <c r="K22" s="85"/>
      <c r="L22" s="90">
        <f t="shared" si="2"/>
        <v>1629</v>
      </c>
      <c r="M22" s="530">
        <v>5.0000000000000001E-3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55</v>
      </c>
      <c r="D23" s="8"/>
      <c r="E23" s="8"/>
      <c r="F23" s="8"/>
      <c r="G23" s="6">
        <f t="shared" si="0"/>
        <v>55</v>
      </c>
      <c r="H23" s="14"/>
      <c r="I23" s="8"/>
      <c r="J23" s="85"/>
      <c r="K23" s="85"/>
      <c r="L23" s="90">
        <f t="shared" si="2"/>
        <v>1574</v>
      </c>
      <c r="M23" s="530">
        <v>0.01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59</v>
      </c>
      <c r="D24" s="8"/>
      <c r="E24" s="8"/>
      <c r="F24" s="8"/>
      <c r="G24" s="6">
        <f t="shared" si="0"/>
        <v>59</v>
      </c>
      <c r="H24" s="14"/>
      <c r="I24" s="8"/>
      <c r="J24" s="85"/>
      <c r="K24" s="85"/>
      <c r="L24" s="90">
        <f t="shared" si="2"/>
        <v>1515</v>
      </c>
      <c r="M24" s="530">
        <v>5.0000000000000001E-3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115</v>
      </c>
      <c r="D25" s="8"/>
      <c r="E25" s="8"/>
      <c r="F25" s="8"/>
      <c r="G25" s="6">
        <f t="shared" si="0"/>
        <v>115</v>
      </c>
      <c r="H25" s="14"/>
      <c r="I25" s="8"/>
      <c r="J25" s="85"/>
      <c r="K25" s="85"/>
      <c r="L25" s="90">
        <f t="shared" si="2"/>
        <v>1400</v>
      </c>
      <c r="M25" s="530">
        <v>0.01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104</v>
      </c>
      <c r="D26" s="8"/>
      <c r="E26" s="8"/>
      <c r="F26" s="8"/>
      <c r="G26" s="6">
        <f t="shared" si="0"/>
        <v>104</v>
      </c>
      <c r="H26" s="14"/>
      <c r="I26" s="8"/>
      <c r="J26" s="85"/>
      <c r="K26" s="85"/>
      <c r="L26" s="90">
        <f t="shared" si="2"/>
        <v>1296</v>
      </c>
      <c r="M26" s="530">
        <v>0.01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89</v>
      </c>
      <c r="D27" s="8"/>
      <c r="E27" s="8"/>
      <c r="F27" s="8"/>
      <c r="G27" s="6">
        <f t="shared" si="0"/>
        <v>89</v>
      </c>
      <c r="H27" s="14"/>
      <c r="I27" s="8"/>
      <c r="J27" s="85"/>
      <c r="K27" s="85"/>
      <c r="L27" s="90">
        <f t="shared" si="2"/>
        <v>1207</v>
      </c>
      <c r="M27" s="530">
        <v>0.01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79</v>
      </c>
      <c r="D28" s="8"/>
      <c r="E28" s="8"/>
      <c r="F28" s="8"/>
      <c r="G28" s="6">
        <f t="shared" si="0"/>
        <v>79</v>
      </c>
      <c r="H28" s="14"/>
      <c r="I28" s="8"/>
      <c r="J28" s="85"/>
      <c r="K28" s="85"/>
      <c r="L28" s="90">
        <f t="shared" si="2"/>
        <v>1128</v>
      </c>
      <c r="M28" s="530">
        <v>0.01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114</v>
      </c>
      <c r="D29" s="8"/>
      <c r="E29" s="8">
        <v>1</v>
      </c>
      <c r="F29" s="8"/>
      <c r="G29" s="6">
        <f t="shared" si="0"/>
        <v>115</v>
      </c>
      <c r="H29" s="14"/>
      <c r="I29" s="8"/>
      <c r="J29" s="85"/>
      <c r="K29" s="85"/>
      <c r="L29" s="90">
        <f t="shared" si="2"/>
        <v>1013</v>
      </c>
      <c r="M29" s="530">
        <v>0.01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101</v>
      </c>
      <c r="D30" s="8">
        <v>6</v>
      </c>
      <c r="E30" s="8"/>
      <c r="F30" s="8"/>
      <c r="G30" s="6">
        <f t="shared" si="0"/>
        <v>107</v>
      </c>
      <c r="H30" s="14"/>
      <c r="I30" s="8"/>
      <c r="J30" s="85"/>
      <c r="K30" s="85" t="s">
        <v>538</v>
      </c>
      <c r="L30" s="90">
        <f t="shared" si="2"/>
        <v>906</v>
      </c>
      <c r="M30" s="530">
        <v>0.01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906</v>
      </c>
      <c r="M31" s="524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906</v>
      </c>
      <c r="M32" s="524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906</v>
      </c>
      <c r="M33" s="524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906</v>
      </c>
      <c r="M34" s="524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906</v>
      </c>
      <c r="M35" s="524"/>
      <c r="O35" s="606" t="s">
        <v>29</v>
      </c>
      <c r="P35" s="607"/>
      <c r="Q35" s="99">
        <f>SUM(Q10:Q34)</f>
        <v>2678</v>
      </c>
      <c r="R35" s="27">
        <f>SUM(R10:R34)</f>
        <v>2678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906</v>
      </c>
      <c r="M36" s="524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906</v>
      </c>
      <c r="M37" s="524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906</v>
      </c>
      <c r="M38" s="524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906</v>
      </c>
      <c r="M39" s="52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906</v>
      </c>
      <c r="M40" s="524"/>
      <c r="O40" s="32">
        <v>906</v>
      </c>
      <c r="P40" s="6" t="s">
        <v>604</v>
      </c>
      <c r="Q40" s="3">
        <v>375</v>
      </c>
      <c r="R40" s="6" t="s">
        <v>605</v>
      </c>
      <c r="S40" s="105">
        <f>O40-Q40</f>
        <v>531</v>
      </c>
      <c r="U40" s="45" t="s">
        <v>41</v>
      </c>
      <c r="V40" s="605">
        <f>R35</f>
        <v>2678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906</v>
      </c>
      <c r="M41" s="524"/>
      <c r="O41" s="29"/>
      <c r="P41" s="8"/>
      <c r="Q41" s="2"/>
      <c r="R41" s="8"/>
      <c r="S41" s="34">
        <f>S40+O41-Q41</f>
        <v>531</v>
      </c>
      <c r="U41" s="45" t="s">
        <v>42</v>
      </c>
      <c r="V41" s="605">
        <f>C64</f>
        <v>1765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906</v>
      </c>
      <c r="M42" s="524"/>
      <c r="O42" s="29"/>
      <c r="P42" s="8"/>
      <c r="Q42" s="2"/>
      <c r="R42" s="8"/>
      <c r="S42" s="34">
        <f t="shared" ref="S42:S62" si="5">S41+O42-Q42</f>
        <v>531</v>
      </c>
      <c r="U42" s="45" t="s">
        <v>13</v>
      </c>
      <c r="V42" s="605">
        <f>D64</f>
        <v>6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906</v>
      </c>
      <c r="M43" s="524"/>
      <c r="O43" s="29"/>
      <c r="P43" s="8"/>
      <c r="Q43" s="2"/>
      <c r="R43" s="8"/>
      <c r="S43" s="34">
        <f t="shared" si="5"/>
        <v>531</v>
      </c>
      <c r="U43" s="45" t="s">
        <v>43</v>
      </c>
      <c r="V43" s="605">
        <f>E64</f>
        <v>1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906</v>
      </c>
      <c r="M44" s="524"/>
      <c r="O44" s="29"/>
      <c r="P44" s="8"/>
      <c r="Q44" s="2"/>
      <c r="R44" s="8"/>
      <c r="S44" s="34">
        <f t="shared" si="5"/>
        <v>531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906</v>
      </c>
      <c r="M45" s="524"/>
      <c r="O45" s="29"/>
      <c r="P45" s="8"/>
      <c r="Q45" s="2"/>
      <c r="R45" s="8"/>
      <c r="S45" s="34">
        <f t="shared" si="5"/>
        <v>531</v>
      </c>
      <c r="U45" s="47" t="s">
        <v>44</v>
      </c>
      <c r="V45" s="605">
        <f>G64</f>
        <v>1772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906</v>
      </c>
      <c r="M46" s="524"/>
      <c r="O46" s="29"/>
      <c r="P46" s="8"/>
      <c r="Q46" s="2"/>
      <c r="R46" s="8"/>
      <c r="S46" s="34">
        <f t="shared" si="5"/>
        <v>531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906</v>
      </c>
      <c r="M47" s="524"/>
      <c r="O47" s="29"/>
      <c r="P47" s="8"/>
      <c r="Q47" s="2"/>
      <c r="R47" s="8"/>
      <c r="S47" s="34">
        <f t="shared" si="5"/>
        <v>531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906</v>
      </c>
      <c r="M48" s="524"/>
      <c r="O48" s="29"/>
      <c r="P48" s="8"/>
      <c r="Q48" s="2"/>
      <c r="R48" s="8"/>
      <c r="S48" s="34">
        <f t="shared" si="5"/>
        <v>531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906</v>
      </c>
      <c r="M49" s="524"/>
      <c r="O49" s="29"/>
      <c r="P49" s="8"/>
      <c r="Q49" s="2"/>
      <c r="R49" s="8"/>
      <c r="S49" s="34">
        <f t="shared" si="5"/>
        <v>531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906</v>
      </c>
      <c r="M50" s="524"/>
      <c r="O50" s="29"/>
      <c r="P50" s="8"/>
      <c r="Q50" s="2"/>
      <c r="R50" s="8"/>
      <c r="S50" s="34">
        <f t="shared" si="5"/>
        <v>531</v>
      </c>
      <c r="U50" s="45" t="s">
        <v>48</v>
      </c>
      <c r="V50" s="603">
        <f t="shared" si="6"/>
        <v>375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906</v>
      </c>
      <c r="M51" s="524"/>
      <c r="O51" s="29"/>
      <c r="P51" s="8"/>
      <c r="Q51" s="2"/>
      <c r="R51" s="8"/>
      <c r="S51" s="34">
        <f t="shared" si="5"/>
        <v>531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906</v>
      </c>
      <c r="M52" s="524"/>
      <c r="O52" s="29"/>
      <c r="P52" s="8"/>
      <c r="Q52" s="2"/>
      <c r="R52" s="8"/>
      <c r="S52" s="34">
        <f t="shared" si="5"/>
        <v>531</v>
      </c>
      <c r="U52" s="45" t="s">
        <v>49</v>
      </c>
      <c r="V52" s="603">
        <f>S64</f>
        <v>531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906</v>
      </c>
      <c r="M53" s="524"/>
      <c r="O53" s="29"/>
      <c r="P53" s="8"/>
      <c r="Q53" s="2"/>
      <c r="R53" s="8"/>
      <c r="S53" s="34">
        <f t="shared" si="5"/>
        <v>531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906</v>
      </c>
      <c r="M54" s="524"/>
      <c r="O54" s="29"/>
      <c r="P54" s="8"/>
      <c r="Q54" s="2"/>
      <c r="R54" s="8"/>
      <c r="S54" s="34">
        <f t="shared" si="5"/>
        <v>531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906</v>
      </c>
      <c r="M55" s="524"/>
      <c r="O55" s="29"/>
      <c r="P55" s="8"/>
      <c r="Q55" s="2"/>
      <c r="R55" s="8"/>
      <c r="S55" s="34">
        <f t="shared" si="5"/>
        <v>531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906</v>
      </c>
      <c r="M56" s="524"/>
      <c r="O56" s="29"/>
      <c r="P56" s="8"/>
      <c r="Q56" s="2"/>
      <c r="R56" s="8"/>
      <c r="S56" s="34">
        <f t="shared" si="5"/>
        <v>531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906</v>
      </c>
      <c r="M57" s="524"/>
      <c r="O57" s="29"/>
      <c r="P57" s="8"/>
      <c r="Q57" s="2"/>
      <c r="R57" s="8"/>
      <c r="S57" s="34">
        <f t="shared" si="5"/>
        <v>531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906</v>
      </c>
      <c r="M58" s="524"/>
      <c r="O58" s="29"/>
      <c r="P58" s="8"/>
      <c r="Q58" s="2"/>
      <c r="R58" s="8"/>
      <c r="S58" s="34">
        <f t="shared" si="5"/>
        <v>531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906</v>
      </c>
      <c r="M59" s="524"/>
      <c r="O59" s="29"/>
      <c r="P59" s="8"/>
      <c r="Q59" s="2"/>
      <c r="R59" s="8"/>
      <c r="S59" s="34">
        <f t="shared" si="5"/>
        <v>531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906</v>
      </c>
      <c r="M60" s="524"/>
      <c r="O60" s="29"/>
      <c r="P60" s="8"/>
      <c r="Q60" s="2"/>
      <c r="R60" s="8"/>
      <c r="S60" s="34">
        <f t="shared" si="5"/>
        <v>531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906</v>
      </c>
      <c r="M61" s="524"/>
      <c r="O61" s="29"/>
      <c r="P61" s="8"/>
      <c r="Q61" s="2"/>
      <c r="R61" s="8"/>
      <c r="S61" s="34">
        <f t="shared" si="5"/>
        <v>531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906</v>
      </c>
      <c r="M62" s="524"/>
      <c r="O62" s="29"/>
      <c r="P62" s="8"/>
      <c r="Q62" s="2"/>
      <c r="R62" s="8"/>
      <c r="S62" s="34">
        <f t="shared" si="5"/>
        <v>531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906</v>
      </c>
      <c r="M63" s="525"/>
      <c r="O63" s="100"/>
      <c r="P63" s="5"/>
      <c r="Q63" s="96"/>
      <c r="R63" s="5"/>
      <c r="S63" s="101">
        <f>S62+O63-Q63</f>
        <v>531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1765</v>
      </c>
      <c r="D64" s="27">
        <f t="shared" ref="D64:I64" si="9">SUM(D4:D63)</f>
        <v>6</v>
      </c>
      <c r="E64" s="27">
        <f t="shared" si="9"/>
        <v>1</v>
      </c>
      <c r="F64" s="27">
        <f t="shared" si="9"/>
        <v>0</v>
      </c>
      <c r="G64" s="27">
        <f t="shared" si="9"/>
        <v>1772</v>
      </c>
      <c r="H64" s="28">
        <f t="shared" si="9"/>
        <v>2678</v>
      </c>
      <c r="I64" s="27">
        <f t="shared" si="9"/>
        <v>0</v>
      </c>
      <c r="J64" s="87"/>
      <c r="K64" s="87"/>
      <c r="L64" s="91">
        <f>L63</f>
        <v>906</v>
      </c>
      <c r="M64" s="526">
        <f>IFERROR(AVERAGE(M4:M63),0)</f>
        <v>8.333333333333335E-3</v>
      </c>
      <c r="O64" s="102">
        <f>SUM(O40:O63)</f>
        <v>906</v>
      </c>
      <c r="P64" s="27"/>
      <c r="Q64" s="27">
        <f>SUM(Q40:Q63)</f>
        <v>375</v>
      </c>
      <c r="R64" s="27"/>
      <c r="S64" s="103">
        <f>S63</f>
        <v>531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500B762B-451B-40D1-948B-753E01BC8388}"/>
    <hyperlink ref="D1" location="Inventory!A1" display="Item" xr:uid="{058FF0ED-6527-44DC-B6BE-C8FF1BEEC7B1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8">
    <pageSetUpPr fitToPage="1"/>
  </sheetPr>
  <dimension ref="A1:AE64"/>
  <sheetViews>
    <sheetView showGridLines="0" workbookViewId="0">
      <pane ySplit="1" topLeftCell="A9" activePane="bottomLeft" state="frozen"/>
      <selection activeCell="M5" sqref="M5:M30"/>
      <selection pane="bottomLeft" activeCell="R41" sqref="R41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Inventory!C36</f>
        <v>LP SKELETA POLTERGEIST</v>
      </c>
      <c r="F1" s="626"/>
      <c r="G1" s="626"/>
      <c r="H1" s="626"/>
      <c r="I1" s="626"/>
      <c r="J1" s="626"/>
      <c r="K1" s="623"/>
      <c r="L1" s="49" t="s">
        <v>24</v>
      </c>
      <c r="M1" s="95">
        <f>Inventory!H36</f>
        <v>16.89</v>
      </c>
      <c r="N1" s="49" t="s">
        <v>4</v>
      </c>
      <c r="O1" s="622" t="str">
        <f>Inventory!D36</f>
        <v>CONCORD</v>
      </c>
      <c r="P1" s="626"/>
      <c r="Q1" s="623"/>
      <c r="R1" s="49" t="s">
        <v>25</v>
      </c>
      <c r="S1" s="622" t="str">
        <f>Inventory!B36</f>
        <v>GHOSRX903408OT</v>
      </c>
      <c r="T1" s="626"/>
      <c r="U1" s="49" t="s">
        <v>66</v>
      </c>
      <c r="V1" s="627">
        <f>M64</f>
        <v>9.8148148148148179E-3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522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>
        <v>18</v>
      </c>
      <c r="D4" s="6"/>
      <c r="E4" s="6"/>
      <c r="F4" s="6"/>
      <c r="G4" s="6">
        <f>SUM(C4:F4)</f>
        <v>18</v>
      </c>
      <c r="H4" s="13">
        <v>2000</v>
      </c>
      <c r="I4" s="6"/>
      <c r="J4" s="84"/>
      <c r="K4" s="84"/>
      <c r="L4" s="90">
        <f>H4-G4-I4-J4</f>
        <v>1982</v>
      </c>
      <c r="M4" s="530">
        <v>5.0000000000000001E-3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>
        <v>63</v>
      </c>
      <c r="D5" s="8"/>
      <c r="E5" s="8"/>
      <c r="F5" s="8"/>
      <c r="G5" s="6">
        <f t="shared" ref="G5:G63" si="0">SUM(C5:F5)</f>
        <v>63</v>
      </c>
      <c r="H5" s="14"/>
      <c r="I5" s="8"/>
      <c r="J5" s="85"/>
      <c r="K5" s="85"/>
      <c r="L5" s="90">
        <f>L4+H5-G5-I5-J5</f>
        <v>1919</v>
      </c>
      <c r="M5" s="530">
        <v>0.01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62</v>
      </c>
      <c r="D6" s="8"/>
      <c r="E6" s="8"/>
      <c r="F6" s="8"/>
      <c r="G6" s="6">
        <f t="shared" si="0"/>
        <v>62</v>
      </c>
      <c r="H6" s="14"/>
      <c r="I6" s="8"/>
      <c r="J6" s="85"/>
      <c r="K6" s="85"/>
      <c r="L6" s="90">
        <f t="shared" ref="L6:L63" si="2">L5+H6-G6-I6-J6</f>
        <v>1857</v>
      </c>
      <c r="M6" s="530">
        <v>0.01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>
        <v>39</v>
      </c>
      <c r="D7" s="8"/>
      <c r="E7" s="8"/>
      <c r="F7" s="8"/>
      <c r="G7" s="6">
        <f t="shared" si="0"/>
        <v>39</v>
      </c>
      <c r="H7" s="14"/>
      <c r="I7" s="8"/>
      <c r="J7" s="85"/>
      <c r="K7" s="85"/>
      <c r="L7" s="90">
        <f t="shared" si="2"/>
        <v>1818</v>
      </c>
      <c r="M7" s="530">
        <v>0.01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>
        <v>66</v>
      </c>
      <c r="D8" s="8"/>
      <c r="E8" s="8"/>
      <c r="F8" s="8"/>
      <c r="G8" s="6">
        <f t="shared" si="0"/>
        <v>66</v>
      </c>
      <c r="H8" s="14"/>
      <c r="I8" s="8"/>
      <c r="J8" s="85"/>
      <c r="K8" s="85"/>
      <c r="L8" s="90">
        <f t="shared" si="2"/>
        <v>1752</v>
      </c>
      <c r="M8" s="530">
        <v>0.01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>
        <v>63</v>
      </c>
      <c r="D9" s="8"/>
      <c r="E9" s="8"/>
      <c r="F9" s="8"/>
      <c r="G9" s="6">
        <f t="shared" si="0"/>
        <v>63</v>
      </c>
      <c r="H9" s="14"/>
      <c r="I9" s="8"/>
      <c r="J9" s="85"/>
      <c r="K9" s="85"/>
      <c r="L9" s="90">
        <f t="shared" si="2"/>
        <v>1689</v>
      </c>
      <c r="M9" s="530">
        <v>0.01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>
        <v>47</v>
      </c>
      <c r="D10" s="8"/>
      <c r="E10" s="8"/>
      <c r="F10" s="8"/>
      <c r="G10" s="6">
        <f t="shared" si="0"/>
        <v>47</v>
      </c>
      <c r="H10" s="14"/>
      <c r="I10" s="8"/>
      <c r="J10" s="85"/>
      <c r="K10" s="85"/>
      <c r="L10" s="90">
        <f t="shared" si="2"/>
        <v>1642</v>
      </c>
      <c r="M10" s="530">
        <v>0.01</v>
      </c>
      <c r="O10" s="21">
        <v>45692</v>
      </c>
      <c r="P10" s="3">
        <v>72212</v>
      </c>
      <c r="Q10" s="6">
        <v>2000</v>
      </c>
      <c r="R10" s="6">
        <v>2000</v>
      </c>
      <c r="S10" s="33" t="s">
        <v>425</v>
      </c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66</v>
      </c>
      <c r="D11" s="8"/>
      <c r="E11" s="8"/>
      <c r="F11" s="8"/>
      <c r="G11" s="6">
        <f t="shared" si="0"/>
        <v>66</v>
      </c>
      <c r="H11" s="14"/>
      <c r="I11" s="8"/>
      <c r="J11" s="85"/>
      <c r="K11" s="85"/>
      <c r="L11" s="90">
        <f t="shared" si="2"/>
        <v>1576</v>
      </c>
      <c r="M11" s="530">
        <v>0.01</v>
      </c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45</v>
      </c>
      <c r="D12" s="8"/>
      <c r="E12" s="8"/>
      <c r="F12" s="8"/>
      <c r="G12" s="6">
        <f t="shared" si="0"/>
        <v>45</v>
      </c>
      <c r="H12" s="14"/>
      <c r="I12" s="8"/>
      <c r="J12" s="85"/>
      <c r="K12" s="85"/>
      <c r="L12" s="90">
        <f t="shared" si="2"/>
        <v>1531</v>
      </c>
      <c r="M12" s="530">
        <v>0.01</v>
      </c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58</v>
      </c>
      <c r="D13" s="8"/>
      <c r="E13" s="8"/>
      <c r="F13" s="8"/>
      <c r="G13" s="6">
        <f t="shared" si="0"/>
        <v>58</v>
      </c>
      <c r="H13" s="14"/>
      <c r="I13" s="8"/>
      <c r="J13" s="85"/>
      <c r="K13" s="85"/>
      <c r="L13" s="90">
        <f t="shared" si="2"/>
        <v>1473</v>
      </c>
      <c r="M13" s="530">
        <v>0.01</v>
      </c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40</v>
      </c>
      <c r="D14" s="8"/>
      <c r="E14" s="8"/>
      <c r="F14" s="8"/>
      <c r="G14" s="6">
        <f t="shared" si="0"/>
        <v>40</v>
      </c>
      <c r="H14" s="14"/>
      <c r="I14" s="8"/>
      <c r="J14" s="85"/>
      <c r="K14" s="85"/>
      <c r="L14" s="90">
        <f t="shared" si="2"/>
        <v>1433</v>
      </c>
      <c r="M14" s="530">
        <v>0.01</v>
      </c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88</v>
      </c>
      <c r="D15" s="8"/>
      <c r="E15" s="8"/>
      <c r="F15" s="8"/>
      <c r="G15" s="6">
        <f t="shared" si="0"/>
        <v>88</v>
      </c>
      <c r="H15" s="14"/>
      <c r="I15" s="8"/>
      <c r="J15" s="85"/>
      <c r="K15" s="85"/>
      <c r="L15" s="90">
        <f t="shared" si="2"/>
        <v>1345</v>
      </c>
      <c r="M15" s="530">
        <v>0.01</v>
      </c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75</v>
      </c>
      <c r="D16" s="8"/>
      <c r="E16" s="8"/>
      <c r="F16" s="8"/>
      <c r="G16" s="6">
        <f t="shared" si="0"/>
        <v>75</v>
      </c>
      <c r="H16" s="14"/>
      <c r="I16" s="8"/>
      <c r="J16" s="85"/>
      <c r="K16" s="85"/>
      <c r="L16" s="90">
        <f t="shared" si="2"/>
        <v>1270</v>
      </c>
      <c r="M16" s="530">
        <v>0.01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41</v>
      </c>
      <c r="D17" s="8"/>
      <c r="E17" s="8"/>
      <c r="F17" s="8"/>
      <c r="G17" s="6">
        <f t="shared" si="0"/>
        <v>41</v>
      </c>
      <c r="H17" s="14"/>
      <c r="I17" s="8"/>
      <c r="J17" s="85"/>
      <c r="K17" s="85"/>
      <c r="L17" s="90">
        <f t="shared" si="2"/>
        <v>1229</v>
      </c>
      <c r="M17" s="530">
        <v>0.01</v>
      </c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48</v>
      </c>
      <c r="D18" s="8"/>
      <c r="E18" s="8"/>
      <c r="F18" s="8"/>
      <c r="G18" s="6">
        <f t="shared" si="0"/>
        <v>48</v>
      </c>
      <c r="H18" s="14"/>
      <c r="I18" s="8"/>
      <c r="J18" s="85"/>
      <c r="K18" s="85"/>
      <c r="L18" s="90">
        <f t="shared" si="2"/>
        <v>1181</v>
      </c>
      <c r="M18" s="530">
        <v>0.01</v>
      </c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33</v>
      </c>
      <c r="D19" s="8"/>
      <c r="E19" s="8"/>
      <c r="F19" s="8"/>
      <c r="G19" s="6">
        <f t="shared" si="0"/>
        <v>33</v>
      </c>
      <c r="H19" s="14"/>
      <c r="I19" s="8"/>
      <c r="J19" s="85"/>
      <c r="K19" s="85"/>
      <c r="L19" s="90">
        <f t="shared" si="2"/>
        <v>1148</v>
      </c>
      <c r="M19" s="530">
        <v>0.01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78</v>
      </c>
      <c r="D20" s="8"/>
      <c r="E20" s="8"/>
      <c r="F20" s="8"/>
      <c r="G20" s="6">
        <f t="shared" si="0"/>
        <v>78</v>
      </c>
      <c r="H20" s="14"/>
      <c r="I20" s="8"/>
      <c r="J20" s="85"/>
      <c r="K20" s="85"/>
      <c r="L20" s="90">
        <f t="shared" si="2"/>
        <v>1070</v>
      </c>
      <c r="M20" s="530">
        <v>0.01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50</v>
      </c>
      <c r="D21" s="8"/>
      <c r="E21" s="8"/>
      <c r="F21" s="8"/>
      <c r="G21" s="6">
        <f t="shared" si="0"/>
        <v>50</v>
      </c>
      <c r="H21" s="14"/>
      <c r="I21" s="8"/>
      <c r="J21" s="85"/>
      <c r="K21" s="85"/>
      <c r="L21" s="90">
        <f t="shared" si="2"/>
        <v>1020</v>
      </c>
      <c r="M21" s="530">
        <v>0.01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39</v>
      </c>
      <c r="D22" s="8"/>
      <c r="E22" s="8"/>
      <c r="F22" s="8"/>
      <c r="G22" s="6">
        <f t="shared" si="0"/>
        <v>39</v>
      </c>
      <c r="H22" s="14"/>
      <c r="I22" s="8"/>
      <c r="J22" s="85"/>
      <c r="K22" s="85"/>
      <c r="L22" s="90">
        <f t="shared" si="2"/>
        <v>981</v>
      </c>
      <c r="M22" s="530">
        <v>0.01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52</v>
      </c>
      <c r="D23" s="8"/>
      <c r="E23" s="8"/>
      <c r="F23" s="8"/>
      <c r="G23" s="6">
        <f t="shared" si="0"/>
        <v>52</v>
      </c>
      <c r="H23" s="14"/>
      <c r="I23" s="8"/>
      <c r="J23" s="85"/>
      <c r="K23" s="85"/>
      <c r="L23" s="90">
        <f t="shared" si="2"/>
        <v>929</v>
      </c>
      <c r="M23" s="530">
        <v>0.01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64</v>
      </c>
      <c r="D24" s="8"/>
      <c r="E24" s="8"/>
      <c r="F24" s="8"/>
      <c r="G24" s="6">
        <f t="shared" si="0"/>
        <v>64</v>
      </c>
      <c r="H24" s="14"/>
      <c r="I24" s="8"/>
      <c r="J24" s="85"/>
      <c r="K24" s="85"/>
      <c r="L24" s="90">
        <f t="shared" si="2"/>
        <v>865</v>
      </c>
      <c r="M24" s="530">
        <v>0.01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57</v>
      </c>
      <c r="D25" s="8"/>
      <c r="E25" s="8"/>
      <c r="F25" s="8"/>
      <c r="G25" s="6">
        <f t="shared" si="0"/>
        <v>57</v>
      </c>
      <c r="H25" s="14"/>
      <c r="I25" s="8"/>
      <c r="J25" s="85"/>
      <c r="K25" s="85"/>
      <c r="L25" s="90">
        <f t="shared" si="2"/>
        <v>808</v>
      </c>
      <c r="M25" s="530">
        <v>0.01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39</v>
      </c>
      <c r="D26" s="8"/>
      <c r="E26" s="8"/>
      <c r="F26" s="8"/>
      <c r="G26" s="6">
        <f t="shared" si="0"/>
        <v>39</v>
      </c>
      <c r="H26" s="14"/>
      <c r="I26" s="8"/>
      <c r="J26" s="85"/>
      <c r="K26" s="85"/>
      <c r="L26" s="90">
        <f t="shared" si="2"/>
        <v>769</v>
      </c>
      <c r="M26" s="530">
        <v>0.01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93</v>
      </c>
      <c r="D27" s="8"/>
      <c r="E27" s="8"/>
      <c r="F27" s="8"/>
      <c r="G27" s="6">
        <f t="shared" si="0"/>
        <v>93</v>
      </c>
      <c r="H27" s="14"/>
      <c r="I27" s="8"/>
      <c r="J27" s="85"/>
      <c r="K27" s="85"/>
      <c r="L27" s="90">
        <f t="shared" si="2"/>
        <v>676</v>
      </c>
      <c r="M27" s="530">
        <v>0.01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48</v>
      </c>
      <c r="D28" s="8"/>
      <c r="E28" s="8"/>
      <c r="F28" s="8"/>
      <c r="G28" s="6">
        <f t="shared" si="0"/>
        <v>48</v>
      </c>
      <c r="H28" s="14"/>
      <c r="I28" s="8"/>
      <c r="J28" s="85"/>
      <c r="K28" s="85"/>
      <c r="L28" s="90">
        <f t="shared" si="2"/>
        <v>628</v>
      </c>
      <c r="M28" s="530">
        <v>0.01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77</v>
      </c>
      <c r="D29" s="8"/>
      <c r="E29" s="8">
        <v>1</v>
      </c>
      <c r="F29" s="8"/>
      <c r="G29" s="6">
        <f t="shared" si="0"/>
        <v>78</v>
      </c>
      <c r="H29" s="14"/>
      <c r="I29" s="8"/>
      <c r="J29" s="85"/>
      <c r="K29" s="85"/>
      <c r="L29" s="90">
        <f t="shared" si="2"/>
        <v>550</v>
      </c>
      <c r="M29" s="530">
        <v>0.01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70</v>
      </c>
      <c r="D30" s="8"/>
      <c r="E30" s="8"/>
      <c r="F30" s="8"/>
      <c r="G30" s="6">
        <f t="shared" si="0"/>
        <v>70</v>
      </c>
      <c r="H30" s="14"/>
      <c r="I30" s="8"/>
      <c r="J30" s="85">
        <v>480</v>
      </c>
      <c r="K30" s="85" t="s">
        <v>538</v>
      </c>
      <c r="L30" s="90">
        <f t="shared" si="2"/>
        <v>0</v>
      </c>
      <c r="M30" s="530">
        <v>0.01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4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4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4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4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4"/>
      <c r="O35" s="606" t="s">
        <v>29</v>
      </c>
      <c r="P35" s="607"/>
      <c r="Q35" s="99">
        <f>SUM(Q10:Q34)</f>
        <v>2000</v>
      </c>
      <c r="R35" s="27">
        <f>SUM(R10:R34)</f>
        <v>2000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4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4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4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4"/>
      <c r="O40" s="32">
        <v>480</v>
      </c>
      <c r="P40" s="6" t="s">
        <v>604</v>
      </c>
      <c r="Q40" s="3">
        <v>150</v>
      </c>
      <c r="R40" s="6" t="s">
        <v>605</v>
      </c>
      <c r="S40" s="105">
        <f>O40-Q40</f>
        <v>330</v>
      </c>
      <c r="U40" s="45" t="s">
        <v>41</v>
      </c>
      <c r="V40" s="605">
        <f>R35</f>
        <v>2000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4"/>
      <c r="O41" s="29"/>
      <c r="P41" s="8"/>
      <c r="Q41" s="2"/>
      <c r="R41" s="8"/>
      <c r="S41" s="34">
        <f>S40+O41-Q41</f>
        <v>330</v>
      </c>
      <c r="U41" s="45" t="s">
        <v>42</v>
      </c>
      <c r="V41" s="605">
        <f>C64</f>
        <v>1519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4"/>
      <c r="O42" s="29"/>
      <c r="P42" s="8"/>
      <c r="Q42" s="2"/>
      <c r="R42" s="8"/>
      <c r="S42" s="34">
        <f t="shared" ref="S42:S62" si="5">S41+O42-Q42</f>
        <v>330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4"/>
      <c r="O43" s="29"/>
      <c r="P43" s="8"/>
      <c r="Q43" s="2"/>
      <c r="R43" s="8"/>
      <c r="S43" s="34">
        <f t="shared" si="5"/>
        <v>330</v>
      </c>
      <c r="U43" s="45" t="s">
        <v>43</v>
      </c>
      <c r="V43" s="605">
        <f>E64</f>
        <v>1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4"/>
      <c r="O44" s="29"/>
      <c r="P44" s="8"/>
      <c r="Q44" s="2"/>
      <c r="R44" s="8"/>
      <c r="S44" s="34">
        <f t="shared" si="5"/>
        <v>330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4"/>
      <c r="O45" s="29"/>
      <c r="P45" s="8"/>
      <c r="Q45" s="2"/>
      <c r="R45" s="8"/>
      <c r="S45" s="34">
        <f t="shared" si="5"/>
        <v>330</v>
      </c>
      <c r="U45" s="47" t="s">
        <v>44</v>
      </c>
      <c r="V45" s="605">
        <f>G64</f>
        <v>1520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4"/>
      <c r="O46" s="29"/>
      <c r="P46" s="8"/>
      <c r="Q46" s="2"/>
      <c r="R46" s="8"/>
      <c r="S46" s="34">
        <f t="shared" si="5"/>
        <v>330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4"/>
      <c r="O47" s="29"/>
      <c r="P47" s="8"/>
      <c r="Q47" s="2"/>
      <c r="R47" s="8"/>
      <c r="S47" s="34">
        <f t="shared" si="5"/>
        <v>330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4"/>
      <c r="O48" s="29"/>
      <c r="P48" s="8"/>
      <c r="Q48" s="2"/>
      <c r="R48" s="8"/>
      <c r="S48" s="34">
        <f t="shared" si="5"/>
        <v>330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4"/>
      <c r="O49" s="29"/>
      <c r="P49" s="8"/>
      <c r="Q49" s="2"/>
      <c r="R49" s="8"/>
      <c r="S49" s="34">
        <f t="shared" si="5"/>
        <v>330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4"/>
      <c r="O50" s="29"/>
      <c r="P50" s="8"/>
      <c r="Q50" s="2"/>
      <c r="R50" s="8"/>
      <c r="S50" s="34">
        <f t="shared" si="5"/>
        <v>330</v>
      </c>
      <c r="U50" s="45" t="s">
        <v>48</v>
      </c>
      <c r="V50" s="603">
        <f t="shared" si="6"/>
        <v>150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4"/>
      <c r="O51" s="29"/>
      <c r="P51" s="8"/>
      <c r="Q51" s="2"/>
      <c r="R51" s="8"/>
      <c r="S51" s="34">
        <f t="shared" si="5"/>
        <v>330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4"/>
      <c r="O52" s="29"/>
      <c r="P52" s="8"/>
      <c r="Q52" s="2"/>
      <c r="R52" s="8"/>
      <c r="S52" s="34">
        <f t="shared" si="5"/>
        <v>330</v>
      </c>
      <c r="U52" s="45" t="s">
        <v>49</v>
      </c>
      <c r="V52" s="603">
        <f>S64</f>
        <v>330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4"/>
      <c r="O53" s="29"/>
      <c r="P53" s="8"/>
      <c r="Q53" s="2"/>
      <c r="R53" s="8"/>
      <c r="S53" s="34">
        <f t="shared" si="5"/>
        <v>330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4"/>
      <c r="O54" s="29"/>
      <c r="P54" s="8"/>
      <c r="Q54" s="2"/>
      <c r="R54" s="8"/>
      <c r="S54" s="34">
        <f t="shared" si="5"/>
        <v>330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4"/>
      <c r="O55" s="29"/>
      <c r="P55" s="8"/>
      <c r="Q55" s="2"/>
      <c r="R55" s="8"/>
      <c r="S55" s="34">
        <f t="shared" si="5"/>
        <v>330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4"/>
      <c r="O56" s="29"/>
      <c r="P56" s="8"/>
      <c r="Q56" s="2"/>
      <c r="R56" s="8"/>
      <c r="S56" s="34">
        <f t="shared" si="5"/>
        <v>330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4"/>
      <c r="O57" s="29"/>
      <c r="P57" s="8"/>
      <c r="Q57" s="2"/>
      <c r="R57" s="8"/>
      <c r="S57" s="34">
        <f t="shared" si="5"/>
        <v>330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4"/>
      <c r="O58" s="29"/>
      <c r="P58" s="8"/>
      <c r="Q58" s="2"/>
      <c r="R58" s="8"/>
      <c r="S58" s="34">
        <f t="shared" si="5"/>
        <v>330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4"/>
      <c r="O59" s="29"/>
      <c r="P59" s="8"/>
      <c r="Q59" s="2"/>
      <c r="R59" s="8"/>
      <c r="S59" s="34">
        <f t="shared" si="5"/>
        <v>330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4"/>
      <c r="O60" s="29"/>
      <c r="P60" s="8"/>
      <c r="Q60" s="2"/>
      <c r="R60" s="8"/>
      <c r="S60" s="34">
        <f t="shared" si="5"/>
        <v>330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4"/>
      <c r="O61" s="29"/>
      <c r="P61" s="8"/>
      <c r="Q61" s="2"/>
      <c r="R61" s="8"/>
      <c r="S61" s="34">
        <f t="shared" si="5"/>
        <v>330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4"/>
      <c r="O62" s="29"/>
      <c r="P62" s="8"/>
      <c r="Q62" s="2"/>
      <c r="R62" s="8"/>
      <c r="S62" s="34">
        <f t="shared" si="5"/>
        <v>330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5"/>
      <c r="O63" s="100"/>
      <c r="P63" s="5"/>
      <c r="Q63" s="96"/>
      <c r="R63" s="5"/>
      <c r="S63" s="101">
        <f>S62+O63-Q63</f>
        <v>330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1519</v>
      </c>
      <c r="D64" s="27">
        <f t="shared" ref="D64:I64" si="9">SUM(D4:D63)</f>
        <v>0</v>
      </c>
      <c r="E64" s="27">
        <f t="shared" si="9"/>
        <v>1</v>
      </c>
      <c r="F64" s="27">
        <f t="shared" si="9"/>
        <v>0</v>
      </c>
      <c r="G64" s="27">
        <f t="shared" si="9"/>
        <v>1520</v>
      </c>
      <c r="H64" s="28">
        <f t="shared" si="9"/>
        <v>2000</v>
      </c>
      <c r="I64" s="27">
        <f t="shared" si="9"/>
        <v>0</v>
      </c>
      <c r="J64" s="87"/>
      <c r="K64" s="87"/>
      <c r="L64" s="91">
        <f>L63</f>
        <v>0</v>
      </c>
      <c r="M64" s="526">
        <f>IFERROR(AVERAGE(M4:M63),0)</f>
        <v>9.8148148148148179E-3</v>
      </c>
      <c r="O64" s="102">
        <f>SUM(O40:O63)</f>
        <v>480</v>
      </c>
      <c r="P64" s="27"/>
      <c r="Q64" s="27">
        <f>SUM(Q40:Q63)</f>
        <v>150</v>
      </c>
      <c r="R64" s="27"/>
      <c r="S64" s="103">
        <f>S63</f>
        <v>330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1338EEC6-A321-4816-BE6C-D36CDCB1B4F6}"/>
    <hyperlink ref="D1" location="Inventory!A1" display="Item" xr:uid="{43DBA4C1-E138-45F9-B662-3FC76DD63356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  <legacy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36">
    <pageSetUpPr fitToPage="1"/>
  </sheetPr>
  <dimension ref="A1:AE64"/>
  <sheetViews>
    <sheetView showGridLines="0" workbookViewId="0">
      <pane ySplit="1" topLeftCell="A5" activePane="bottomLeft" state="frozen"/>
      <selection activeCell="M5" sqref="M5:M30"/>
      <selection pane="bottomLeft" activeCell="C13" sqref="C13:C30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Inventory!C45</f>
        <v xml:space="preserve">CD SKELETA </v>
      </c>
      <c r="F1" s="626"/>
      <c r="G1" s="626"/>
      <c r="H1" s="626"/>
      <c r="I1" s="626"/>
      <c r="J1" s="626"/>
      <c r="K1" s="623"/>
      <c r="L1" s="49" t="s">
        <v>24</v>
      </c>
      <c r="M1" s="95">
        <f>Inventory!H45</f>
        <v>12.25</v>
      </c>
      <c r="N1" s="49" t="s">
        <v>4</v>
      </c>
      <c r="O1" s="622" t="str">
        <f>Inventory!D45</f>
        <v>GMSUK</v>
      </c>
      <c r="P1" s="626"/>
      <c r="Q1" s="623"/>
      <c r="R1" s="49" t="s">
        <v>25</v>
      </c>
      <c r="S1" s="622" t="str">
        <f>Inventory!B45</f>
        <v>GHOSRX003463OT</v>
      </c>
      <c r="T1" s="626"/>
      <c r="U1" s="49" t="s">
        <v>66</v>
      </c>
      <c r="V1" s="627">
        <f>M64</f>
        <v>9.2592592592592596E-4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522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>
        <v>21</v>
      </c>
      <c r="D4" s="6"/>
      <c r="E4" s="6"/>
      <c r="F4" s="6"/>
      <c r="G4" s="6">
        <f>SUM(C4:F4)</f>
        <v>21</v>
      </c>
      <c r="H4" s="13">
        <v>146</v>
      </c>
      <c r="I4" s="6"/>
      <c r="J4" s="84"/>
      <c r="K4" s="84"/>
      <c r="L4" s="90">
        <f>H4-G4-I4-J4</f>
        <v>125</v>
      </c>
      <c r="M4" s="530">
        <v>5.0000000000000001E-3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>
        <v>41</v>
      </c>
      <c r="D5" s="8"/>
      <c r="E5" s="8"/>
      <c r="F5" s="8"/>
      <c r="G5" s="6">
        <f t="shared" ref="G5:G63" si="0">SUM(C5:F5)</f>
        <v>41</v>
      </c>
      <c r="H5" s="14"/>
      <c r="I5" s="8"/>
      <c r="J5" s="85"/>
      <c r="K5" s="85"/>
      <c r="L5" s="90">
        <f>L4+H5-G5-I5-J5</f>
        <v>84</v>
      </c>
      <c r="M5" s="530">
        <v>5.0000000000000001E-3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38</v>
      </c>
      <c r="D6" s="8"/>
      <c r="E6" s="8"/>
      <c r="F6" s="8"/>
      <c r="G6" s="6">
        <f t="shared" si="0"/>
        <v>38</v>
      </c>
      <c r="H6" s="14"/>
      <c r="I6" s="8"/>
      <c r="J6" s="85"/>
      <c r="K6" s="85"/>
      <c r="L6" s="90">
        <f t="shared" ref="L6:L63" si="2">L5+H6-G6-I6-J6</f>
        <v>46</v>
      </c>
      <c r="M6" s="530">
        <v>5.0000000000000001E-3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>
        <v>19</v>
      </c>
      <c r="D7" s="8"/>
      <c r="E7" s="8"/>
      <c r="F7" s="8"/>
      <c r="G7" s="6">
        <f t="shared" si="0"/>
        <v>19</v>
      </c>
      <c r="H7" s="14"/>
      <c r="I7" s="8"/>
      <c r="J7" s="85"/>
      <c r="K7" s="85"/>
      <c r="L7" s="90">
        <f t="shared" si="2"/>
        <v>27</v>
      </c>
      <c r="M7" s="530">
        <v>5.0000000000000001E-3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>
        <v>27</v>
      </c>
      <c r="D8" s="8"/>
      <c r="E8" s="8"/>
      <c r="F8" s="8"/>
      <c r="G8" s="6">
        <f t="shared" si="0"/>
        <v>27</v>
      </c>
      <c r="H8" s="14"/>
      <c r="I8" s="8"/>
      <c r="J8" s="85"/>
      <c r="K8" s="85"/>
      <c r="L8" s="90">
        <f t="shared" si="2"/>
        <v>0</v>
      </c>
      <c r="M8" s="530">
        <v>5.0000000000000001E-3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>
        <v>0</v>
      </c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530">
        <v>0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>
        <v>0</v>
      </c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530">
        <v>0</v>
      </c>
      <c r="O10" s="21">
        <v>45832</v>
      </c>
      <c r="P10" s="3">
        <v>82642</v>
      </c>
      <c r="Q10" s="6">
        <v>146</v>
      </c>
      <c r="R10" s="6"/>
      <c r="S10" s="33" t="s">
        <v>425</v>
      </c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0</v>
      </c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530">
        <v>0</v>
      </c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0</v>
      </c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530">
        <v>0</v>
      </c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0</v>
      </c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530">
        <v>0</v>
      </c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0</v>
      </c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530">
        <v>0</v>
      </c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0</v>
      </c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530">
        <v>0</v>
      </c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0</v>
      </c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530">
        <v>0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0</v>
      </c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530">
        <v>0</v>
      </c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0</v>
      </c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530">
        <v>0</v>
      </c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0</v>
      </c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530">
        <v>0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0</v>
      </c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530">
        <v>0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0</v>
      </c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530">
        <v>0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0</v>
      </c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530">
        <v>0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0</v>
      </c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530">
        <v>0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0</v>
      </c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530">
        <v>0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0</v>
      </c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530">
        <v>0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0</v>
      </c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530">
        <v>0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0</v>
      </c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530">
        <v>0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0</v>
      </c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530">
        <v>0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0</v>
      </c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530">
        <v>0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0</v>
      </c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530">
        <v>0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4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4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4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4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4"/>
      <c r="O35" s="606" t="s">
        <v>29</v>
      </c>
      <c r="P35" s="607"/>
      <c r="Q35" s="99">
        <f>SUM(Q10:Q34)</f>
        <v>146</v>
      </c>
      <c r="R35" s="27">
        <f>SUM(R10:R34)</f>
        <v>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4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4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4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4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4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146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4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4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4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146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4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4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4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4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4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4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4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4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-146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4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4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4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4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4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4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4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4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4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5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146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146</v>
      </c>
      <c r="H64" s="28">
        <f t="shared" si="9"/>
        <v>146</v>
      </c>
      <c r="I64" s="27">
        <f t="shared" si="9"/>
        <v>0</v>
      </c>
      <c r="J64" s="87"/>
      <c r="K64" s="87"/>
      <c r="L64" s="91">
        <f>L63</f>
        <v>0</v>
      </c>
      <c r="M64" s="526">
        <f>IFERROR(AVERAGE(M4:M63),0)</f>
        <v>9.2592592592592596E-4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4296CC91-2AB6-416C-B585-4704445D34A3}"/>
    <hyperlink ref="D1" location="Inventory!A1" display="Item" xr:uid="{AE7038C1-668B-4CC4-A4F8-15361211A08B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34">
    <pageSetUpPr fitToPage="1"/>
  </sheetPr>
  <dimension ref="A1:AE64"/>
  <sheetViews>
    <sheetView showGridLines="0" workbookViewId="0">
      <pane ySplit="1" topLeftCell="A2" activePane="bottomLeft" state="frozen"/>
      <selection activeCell="M5" sqref="M5:M30"/>
      <selection pane="bottomLeft" activeCell="M18" sqref="M18:M30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Inventory!C47</f>
        <v>LP SKELETA BLACK VINYL</v>
      </c>
      <c r="F1" s="626"/>
      <c r="G1" s="626"/>
      <c r="H1" s="626"/>
      <c r="I1" s="626"/>
      <c r="J1" s="626"/>
      <c r="K1" s="623"/>
      <c r="L1" s="49" t="s">
        <v>24</v>
      </c>
      <c r="M1" s="95">
        <f>Inventory!H47</f>
        <v>24.1</v>
      </c>
      <c r="N1" s="49" t="s">
        <v>4</v>
      </c>
      <c r="O1" s="622" t="str">
        <f>Inventory!D47</f>
        <v>GMSUK</v>
      </c>
      <c r="P1" s="626"/>
      <c r="Q1" s="623"/>
      <c r="R1" s="49" t="s">
        <v>25</v>
      </c>
      <c r="S1" s="622" t="str">
        <f>Inventory!B47</f>
        <v>GHOSRX003611BK</v>
      </c>
      <c r="T1" s="626"/>
      <c r="U1" s="49" t="s">
        <v>66</v>
      </c>
      <c r="V1" s="627">
        <f>M64</f>
        <v>1.9444444444444444E-3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522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>
        <v>29</v>
      </c>
      <c r="D4" s="6"/>
      <c r="E4" s="6"/>
      <c r="F4" s="6"/>
      <c r="G4" s="6">
        <f>SUM(C4:F4)</f>
        <v>29</v>
      </c>
      <c r="H4" s="13">
        <v>343</v>
      </c>
      <c r="I4" s="6"/>
      <c r="J4" s="84"/>
      <c r="K4" s="84"/>
      <c r="L4" s="90">
        <f>H4-G4-I4-J4</f>
        <v>314</v>
      </c>
      <c r="M4" s="530">
        <v>5.0000000000000001E-3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>
        <v>9</v>
      </c>
      <c r="D5" s="8"/>
      <c r="E5" s="8"/>
      <c r="F5" s="8"/>
      <c r="G5" s="6">
        <f t="shared" ref="G5:G63" si="0">SUM(C5:F5)</f>
        <v>9</v>
      </c>
      <c r="H5" s="14"/>
      <c r="I5" s="8"/>
      <c r="J5" s="85"/>
      <c r="K5" s="85"/>
      <c r="L5" s="90">
        <f>L4+H5-G5-I5-J5</f>
        <v>305</v>
      </c>
      <c r="M5" s="530">
        <v>2.5000000000000001E-3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24</v>
      </c>
      <c r="D6" s="8"/>
      <c r="E6" s="8"/>
      <c r="F6" s="8"/>
      <c r="G6" s="6">
        <f t="shared" si="0"/>
        <v>24</v>
      </c>
      <c r="H6" s="14"/>
      <c r="I6" s="8"/>
      <c r="J6" s="85"/>
      <c r="K6" s="85"/>
      <c r="L6" s="90">
        <f t="shared" ref="L6:L63" si="2">L5+H6-G6-I6-J6</f>
        <v>281</v>
      </c>
      <c r="M6" s="530">
        <v>2.5000000000000001E-3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>
        <v>12</v>
      </c>
      <c r="D7" s="8"/>
      <c r="E7" s="8"/>
      <c r="F7" s="8"/>
      <c r="G7" s="6">
        <f t="shared" si="0"/>
        <v>12</v>
      </c>
      <c r="H7" s="14"/>
      <c r="I7" s="8"/>
      <c r="J7" s="85"/>
      <c r="K7" s="85"/>
      <c r="L7" s="90">
        <f t="shared" si="2"/>
        <v>269</v>
      </c>
      <c r="M7" s="530">
        <v>5.0000000000000001E-3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>
        <v>35</v>
      </c>
      <c r="D8" s="8"/>
      <c r="E8" s="8"/>
      <c r="F8" s="8"/>
      <c r="G8" s="6">
        <f t="shared" si="0"/>
        <v>35</v>
      </c>
      <c r="H8" s="14"/>
      <c r="I8" s="8"/>
      <c r="J8" s="85"/>
      <c r="K8" s="85"/>
      <c r="L8" s="90">
        <f t="shared" si="2"/>
        <v>234</v>
      </c>
      <c r="M8" s="530">
        <v>5.0000000000000001E-3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>
        <v>19</v>
      </c>
      <c r="D9" s="8"/>
      <c r="E9" s="8"/>
      <c r="F9" s="8"/>
      <c r="G9" s="6">
        <f t="shared" si="0"/>
        <v>19</v>
      </c>
      <c r="H9" s="14"/>
      <c r="I9" s="8"/>
      <c r="J9" s="85"/>
      <c r="K9" s="85"/>
      <c r="L9" s="90">
        <f t="shared" si="2"/>
        <v>215</v>
      </c>
      <c r="M9" s="530">
        <v>5.0000000000000001E-3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>
        <v>49</v>
      </c>
      <c r="D10" s="8"/>
      <c r="E10" s="8"/>
      <c r="F10" s="8"/>
      <c r="G10" s="6">
        <f t="shared" si="0"/>
        <v>49</v>
      </c>
      <c r="H10" s="14"/>
      <c r="I10" s="8"/>
      <c r="J10" s="85"/>
      <c r="K10" s="85"/>
      <c r="L10" s="90">
        <f t="shared" si="2"/>
        <v>166</v>
      </c>
      <c r="M10" s="530">
        <v>0.01</v>
      </c>
      <c r="O10" s="21"/>
      <c r="P10" s="3"/>
      <c r="Q10" s="6"/>
      <c r="R10" s="6"/>
      <c r="S10" s="33"/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48</v>
      </c>
      <c r="D11" s="8"/>
      <c r="E11" s="8"/>
      <c r="F11" s="8"/>
      <c r="G11" s="6">
        <f t="shared" si="0"/>
        <v>48</v>
      </c>
      <c r="H11" s="14"/>
      <c r="I11" s="8"/>
      <c r="J11" s="85"/>
      <c r="K11" s="85"/>
      <c r="L11" s="90">
        <f t="shared" si="2"/>
        <v>118</v>
      </c>
      <c r="M11" s="530">
        <v>5.0000000000000001E-3</v>
      </c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31</v>
      </c>
      <c r="D12" s="8"/>
      <c r="E12" s="8"/>
      <c r="F12" s="8"/>
      <c r="G12" s="6">
        <f t="shared" si="0"/>
        <v>31</v>
      </c>
      <c r="H12" s="14"/>
      <c r="I12" s="8"/>
      <c r="J12" s="85"/>
      <c r="K12" s="85"/>
      <c r="L12" s="90">
        <f t="shared" si="2"/>
        <v>87</v>
      </c>
      <c r="M12" s="530">
        <v>0</v>
      </c>
      <c r="O12" s="20">
        <v>45832</v>
      </c>
      <c r="P12" s="2">
        <v>82642</v>
      </c>
      <c r="Q12" s="8">
        <v>343</v>
      </c>
      <c r="R12" s="8">
        <v>343</v>
      </c>
      <c r="S12" s="30" t="s">
        <v>425</v>
      </c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46</v>
      </c>
      <c r="D13" s="8"/>
      <c r="E13" s="8"/>
      <c r="F13" s="8"/>
      <c r="G13" s="6">
        <f t="shared" si="0"/>
        <v>46</v>
      </c>
      <c r="H13" s="14"/>
      <c r="I13" s="8"/>
      <c r="J13" s="85"/>
      <c r="K13" s="85"/>
      <c r="L13" s="90">
        <f t="shared" si="2"/>
        <v>41</v>
      </c>
      <c r="M13" s="530">
        <v>5.0000000000000001E-3</v>
      </c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19</v>
      </c>
      <c r="D14" s="8"/>
      <c r="E14" s="8"/>
      <c r="F14" s="8"/>
      <c r="G14" s="6">
        <f t="shared" si="0"/>
        <v>19</v>
      </c>
      <c r="H14" s="14"/>
      <c r="I14" s="8"/>
      <c r="J14" s="85"/>
      <c r="K14" s="85"/>
      <c r="L14" s="90">
        <f t="shared" si="2"/>
        <v>22</v>
      </c>
      <c r="M14" s="530">
        <v>5.0000000000000001E-3</v>
      </c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4</v>
      </c>
      <c r="D15" s="8"/>
      <c r="E15" s="8"/>
      <c r="F15" s="8"/>
      <c r="G15" s="6">
        <f t="shared" si="0"/>
        <v>4</v>
      </c>
      <c r="H15" s="14"/>
      <c r="I15" s="8">
        <v>18</v>
      </c>
      <c r="J15" s="85"/>
      <c r="K15" s="85"/>
      <c r="L15" s="90">
        <f t="shared" si="2"/>
        <v>0</v>
      </c>
      <c r="M15" s="530">
        <v>2.5000000000000001E-3</v>
      </c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0</v>
      </c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530">
        <v>0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0</v>
      </c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530">
        <v>0</v>
      </c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0</v>
      </c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530">
        <v>0</v>
      </c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0</v>
      </c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530">
        <v>0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0</v>
      </c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530">
        <v>0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0</v>
      </c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530">
        <v>0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0</v>
      </c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530">
        <v>0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0</v>
      </c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530">
        <v>0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0</v>
      </c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530">
        <v>0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0</v>
      </c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530">
        <v>0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0</v>
      </c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530">
        <v>0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0</v>
      </c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530">
        <v>0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0</v>
      </c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530">
        <v>0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0</v>
      </c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530">
        <v>0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0</v>
      </c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530">
        <v>0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4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4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4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4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4"/>
      <c r="O35" s="606" t="s">
        <v>29</v>
      </c>
      <c r="P35" s="607"/>
      <c r="Q35" s="99">
        <f>SUM(Q10:Q34)</f>
        <v>343</v>
      </c>
      <c r="R35" s="27">
        <f>SUM(R10:R34)</f>
        <v>343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4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4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4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4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343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4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325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4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4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4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325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4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18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4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4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4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4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4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4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4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4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4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4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4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4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4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4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4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4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5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325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325</v>
      </c>
      <c r="H64" s="28">
        <f t="shared" si="9"/>
        <v>343</v>
      </c>
      <c r="I64" s="27">
        <f t="shared" si="9"/>
        <v>18</v>
      </c>
      <c r="J64" s="87"/>
      <c r="K64" s="87"/>
      <c r="L64" s="91">
        <f>L63</f>
        <v>0</v>
      </c>
      <c r="M64" s="526">
        <f>IFERROR(AVERAGE(M4:M63),0)</f>
        <v>1.9444444444444444E-3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87AE2EC1-6D54-41C1-AA34-C7AC3F9FAD09}"/>
    <hyperlink ref="D1" location="Inventory!A1" display="Item" xr:uid="{A3944256-59A1-4C6E-BA36-6F0C2BBACEDF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7">
    <pageSetUpPr fitToPage="1"/>
  </sheetPr>
  <dimension ref="A1:AE64"/>
  <sheetViews>
    <sheetView showGridLines="0" workbookViewId="0">
      <pane ySplit="1" topLeftCell="A2" activePane="bottomLeft" state="frozen"/>
      <selection activeCell="M5" sqref="M5:M30"/>
      <selection pane="bottomLeft" activeCell="R40" sqref="R40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Inventory!C48</f>
        <v>LP PURPLE LENTICULAR</v>
      </c>
      <c r="F1" s="626"/>
      <c r="G1" s="626"/>
      <c r="H1" s="626"/>
      <c r="I1" s="626"/>
      <c r="J1" s="626"/>
      <c r="K1" s="623"/>
      <c r="L1" s="49" t="s">
        <v>24</v>
      </c>
      <c r="M1" s="95">
        <f>Inventory!H48</f>
        <v>0</v>
      </c>
      <c r="N1" s="49" t="s">
        <v>4</v>
      </c>
      <c r="O1" s="622" t="str">
        <f>Inventory!D48</f>
        <v>CONCORD</v>
      </c>
      <c r="P1" s="626"/>
      <c r="Q1" s="623"/>
      <c r="R1" s="49" t="s">
        <v>25</v>
      </c>
      <c r="S1" s="622" t="str">
        <f>Inventory!B48</f>
        <v>GHOSCG103805PU</v>
      </c>
      <c r="T1" s="626"/>
      <c r="U1" s="49" t="s">
        <v>66</v>
      </c>
      <c r="V1" s="627">
        <f>M64</f>
        <v>1.0185185185185188E-2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522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>
        <v>62</v>
      </c>
      <c r="D4" s="6"/>
      <c r="E4" s="6"/>
      <c r="F4" s="6"/>
      <c r="G4" s="6">
        <f>SUM(C4:F4)</f>
        <v>62</v>
      </c>
      <c r="H4" s="13">
        <v>200</v>
      </c>
      <c r="I4" s="6"/>
      <c r="J4" s="84"/>
      <c r="K4" s="84"/>
      <c r="L4" s="90">
        <f>H4-G4-I4-J4</f>
        <v>138</v>
      </c>
      <c r="M4" s="530">
        <v>5.0000000000000001E-3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>
        <v>91</v>
      </c>
      <c r="D5" s="8"/>
      <c r="E5" s="8"/>
      <c r="F5" s="8"/>
      <c r="G5" s="6">
        <f t="shared" ref="G5:G63" si="0">SUM(C5:F5)</f>
        <v>91</v>
      </c>
      <c r="H5" s="14">
        <v>800</v>
      </c>
      <c r="I5" s="8"/>
      <c r="J5" s="85"/>
      <c r="K5" s="85"/>
      <c r="L5" s="90">
        <f>L4+H5-G5-I5-J5</f>
        <v>847</v>
      </c>
      <c r="M5" s="530">
        <v>0.01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>
        <v>125</v>
      </c>
      <c r="D6" s="8"/>
      <c r="E6" s="8"/>
      <c r="F6" s="8"/>
      <c r="G6" s="6">
        <f t="shared" si="0"/>
        <v>125</v>
      </c>
      <c r="H6" s="14"/>
      <c r="I6" s="8"/>
      <c r="J6" s="85"/>
      <c r="K6" s="85"/>
      <c r="L6" s="90">
        <f t="shared" ref="L6:L63" si="2">L5+H6-G6-I6-J6</f>
        <v>722</v>
      </c>
      <c r="M6" s="530">
        <v>0.02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>
        <v>34</v>
      </c>
      <c r="D7" s="8"/>
      <c r="E7" s="8"/>
      <c r="F7" s="8"/>
      <c r="G7" s="6">
        <f t="shared" si="0"/>
        <v>34</v>
      </c>
      <c r="H7" s="14"/>
      <c r="I7" s="8"/>
      <c r="J7" s="85"/>
      <c r="K7" s="85"/>
      <c r="L7" s="90">
        <f t="shared" si="2"/>
        <v>688</v>
      </c>
      <c r="M7" s="530">
        <v>0.01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>
        <v>79</v>
      </c>
      <c r="D8" s="8"/>
      <c r="E8" s="8"/>
      <c r="F8" s="8"/>
      <c r="G8" s="6">
        <f t="shared" si="0"/>
        <v>79</v>
      </c>
      <c r="H8" s="14"/>
      <c r="I8" s="8"/>
      <c r="J8" s="85"/>
      <c r="K8" s="85"/>
      <c r="L8" s="90">
        <f t="shared" si="2"/>
        <v>609</v>
      </c>
      <c r="M8" s="530">
        <v>0.01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>
        <v>58</v>
      </c>
      <c r="D9" s="8"/>
      <c r="E9" s="8"/>
      <c r="F9" s="8"/>
      <c r="G9" s="6">
        <f t="shared" si="0"/>
        <v>58</v>
      </c>
      <c r="H9" s="14"/>
      <c r="I9" s="8"/>
      <c r="J9" s="85"/>
      <c r="K9" s="85"/>
      <c r="L9" s="90">
        <f t="shared" si="2"/>
        <v>551</v>
      </c>
      <c r="M9" s="530">
        <v>0.01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>
        <v>67</v>
      </c>
      <c r="D10" s="8"/>
      <c r="E10" s="8"/>
      <c r="F10" s="8"/>
      <c r="G10" s="6">
        <f t="shared" si="0"/>
        <v>67</v>
      </c>
      <c r="H10" s="14"/>
      <c r="I10" s="8"/>
      <c r="J10" s="85"/>
      <c r="K10" s="85"/>
      <c r="L10" s="90">
        <f t="shared" si="2"/>
        <v>484</v>
      </c>
      <c r="M10" s="530">
        <v>0.01</v>
      </c>
      <c r="O10" s="21">
        <v>45839</v>
      </c>
      <c r="P10" s="3">
        <v>82815</v>
      </c>
      <c r="Q10" s="6">
        <v>1000</v>
      </c>
      <c r="R10" s="6">
        <v>200</v>
      </c>
      <c r="S10" s="33" t="s">
        <v>425</v>
      </c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>
        <v>70</v>
      </c>
      <c r="D11" s="8"/>
      <c r="E11" s="8">
        <v>1</v>
      </c>
      <c r="F11" s="8"/>
      <c r="G11" s="6">
        <f t="shared" si="0"/>
        <v>71</v>
      </c>
      <c r="H11" s="14"/>
      <c r="I11" s="8"/>
      <c r="J11" s="85"/>
      <c r="K11" s="85"/>
      <c r="L11" s="90">
        <f t="shared" si="2"/>
        <v>413</v>
      </c>
      <c r="M11" s="530">
        <v>0.01</v>
      </c>
      <c r="O11" s="20"/>
      <c r="P11" s="2"/>
      <c r="Q11" s="8"/>
      <c r="R11" s="8">
        <v>800</v>
      </c>
      <c r="S11" s="30" t="s">
        <v>491</v>
      </c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>
        <v>69</v>
      </c>
      <c r="D12" s="8"/>
      <c r="E12" s="8"/>
      <c r="F12" s="8"/>
      <c r="G12" s="6">
        <f t="shared" si="0"/>
        <v>69</v>
      </c>
      <c r="H12" s="14">
        <v>1000</v>
      </c>
      <c r="I12" s="8"/>
      <c r="J12" s="85"/>
      <c r="K12" s="85"/>
      <c r="L12" s="90">
        <f t="shared" si="2"/>
        <v>1344</v>
      </c>
      <c r="M12" s="530">
        <v>0.01</v>
      </c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>
        <v>72</v>
      </c>
      <c r="D13" s="8"/>
      <c r="E13" s="8"/>
      <c r="F13" s="8"/>
      <c r="G13" s="6">
        <f t="shared" si="0"/>
        <v>72</v>
      </c>
      <c r="H13" s="14"/>
      <c r="I13" s="8"/>
      <c r="J13" s="85"/>
      <c r="K13" s="85"/>
      <c r="L13" s="90">
        <f t="shared" si="2"/>
        <v>1272</v>
      </c>
      <c r="M13" s="530">
        <v>0.01</v>
      </c>
      <c r="O13" s="20">
        <v>45854</v>
      </c>
      <c r="P13" s="2">
        <v>82283</v>
      </c>
      <c r="Q13" s="8">
        <v>1000</v>
      </c>
      <c r="R13" s="8">
        <v>1000</v>
      </c>
      <c r="S13" s="30" t="s">
        <v>534</v>
      </c>
      <c r="T13" s="199">
        <v>20</v>
      </c>
      <c r="U13" s="29" t="s">
        <v>558</v>
      </c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>
        <v>64</v>
      </c>
      <c r="D14" s="8">
        <v>5</v>
      </c>
      <c r="E14" s="8"/>
      <c r="F14" s="8"/>
      <c r="G14" s="6">
        <f t="shared" si="0"/>
        <v>69</v>
      </c>
      <c r="H14" s="14"/>
      <c r="I14" s="8"/>
      <c r="J14" s="85"/>
      <c r="K14" s="85"/>
      <c r="L14" s="90">
        <f t="shared" si="2"/>
        <v>1203</v>
      </c>
      <c r="M14" s="530">
        <v>0.01</v>
      </c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>
        <v>88</v>
      </c>
      <c r="D15" s="8"/>
      <c r="E15" s="8"/>
      <c r="F15" s="8"/>
      <c r="G15" s="6">
        <f t="shared" si="0"/>
        <v>88</v>
      </c>
      <c r="H15" s="14"/>
      <c r="I15" s="8"/>
      <c r="J15" s="85"/>
      <c r="K15" s="85"/>
      <c r="L15" s="90">
        <f t="shared" si="2"/>
        <v>1115</v>
      </c>
      <c r="M15" s="530">
        <v>0.01</v>
      </c>
      <c r="O15" s="20">
        <v>45889</v>
      </c>
      <c r="P15" s="2">
        <v>84268</v>
      </c>
      <c r="Q15" s="8">
        <v>200</v>
      </c>
      <c r="R15" s="8">
        <v>200</v>
      </c>
      <c r="S15" s="30" t="s">
        <v>538</v>
      </c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>
        <v>101</v>
      </c>
      <c r="D16" s="8"/>
      <c r="E16" s="8"/>
      <c r="F16" s="8"/>
      <c r="G16" s="6">
        <f t="shared" si="0"/>
        <v>101</v>
      </c>
      <c r="H16" s="14"/>
      <c r="I16" s="8"/>
      <c r="J16" s="85"/>
      <c r="K16" s="85"/>
      <c r="L16" s="90">
        <f t="shared" si="2"/>
        <v>1014</v>
      </c>
      <c r="M16" s="530">
        <v>0.01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>
        <v>55</v>
      </c>
      <c r="D17" s="8"/>
      <c r="E17" s="8"/>
      <c r="F17" s="8"/>
      <c r="G17" s="6">
        <f t="shared" si="0"/>
        <v>55</v>
      </c>
      <c r="H17" s="14"/>
      <c r="I17" s="8"/>
      <c r="J17" s="85"/>
      <c r="K17" s="85"/>
      <c r="L17" s="90">
        <f t="shared" si="2"/>
        <v>959</v>
      </c>
      <c r="M17" s="530">
        <v>0.01</v>
      </c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>
        <v>46</v>
      </c>
      <c r="D18" s="8"/>
      <c r="E18" s="8"/>
      <c r="F18" s="8"/>
      <c r="G18" s="6">
        <f t="shared" si="0"/>
        <v>46</v>
      </c>
      <c r="H18" s="14"/>
      <c r="I18" s="8"/>
      <c r="J18" s="85"/>
      <c r="K18" s="85"/>
      <c r="L18" s="90">
        <f t="shared" si="2"/>
        <v>913</v>
      </c>
      <c r="M18" s="530">
        <v>0.01</v>
      </c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>
        <v>52</v>
      </c>
      <c r="D19" s="8"/>
      <c r="E19" s="8"/>
      <c r="F19" s="8"/>
      <c r="G19" s="6">
        <f t="shared" si="0"/>
        <v>52</v>
      </c>
      <c r="H19" s="14"/>
      <c r="I19" s="8"/>
      <c r="J19" s="85"/>
      <c r="K19" s="85"/>
      <c r="L19" s="90">
        <f t="shared" si="2"/>
        <v>861</v>
      </c>
      <c r="M19" s="530">
        <v>0.01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>
        <v>50</v>
      </c>
      <c r="D20" s="8"/>
      <c r="E20" s="8"/>
      <c r="F20" s="8"/>
      <c r="G20" s="6">
        <f t="shared" si="0"/>
        <v>50</v>
      </c>
      <c r="H20" s="14"/>
      <c r="I20" s="8"/>
      <c r="J20" s="85"/>
      <c r="K20" s="85"/>
      <c r="L20" s="90">
        <f t="shared" si="2"/>
        <v>811</v>
      </c>
      <c r="M20" s="530">
        <v>0.01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>
        <v>98</v>
      </c>
      <c r="D21" s="8"/>
      <c r="E21" s="8"/>
      <c r="F21" s="8"/>
      <c r="G21" s="6">
        <f t="shared" si="0"/>
        <v>98</v>
      </c>
      <c r="H21" s="14"/>
      <c r="I21" s="8"/>
      <c r="J21" s="85"/>
      <c r="K21" s="85"/>
      <c r="L21" s="90">
        <f t="shared" si="2"/>
        <v>713</v>
      </c>
      <c r="M21" s="530">
        <v>0.01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>
        <v>66</v>
      </c>
      <c r="D22" s="8"/>
      <c r="E22" s="8"/>
      <c r="F22" s="8"/>
      <c r="G22" s="6">
        <f t="shared" si="0"/>
        <v>66</v>
      </c>
      <c r="H22" s="14"/>
      <c r="I22" s="8"/>
      <c r="J22" s="85"/>
      <c r="K22" s="85"/>
      <c r="L22" s="90">
        <f t="shared" si="2"/>
        <v>647</v>
      </c>
      <c r="M22" s="530">
        <v>0.01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88</v>
      </c>
      <c r="D23" s="8"/>
      <c r="E23" s="8"/>
      <c r="F23" s="8"/>
      <c r="G23" s="6">
        <f t="shared" si="0"/>
        <v>88</v>
      </c>
      <c r="H23" s="14"/>
      <c r="I23" s="8"/>
      <c r="J23" s="85"/>
      <c r="K23" s="85"/>
      <c r="L23" s="90">
        <f t="shared" si="2"/>
        <v>559</v>
      </c>
      <c r="M23" s="530">
        <v>0.01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99</v>
      </c>
      <c r="D24" s="8"/>
      <c r="E24" s="8"/>
      <c r="F24" s="8"/>
      <c r="G24" s="6">
        <f t="shared" si="0"/>
        <v>99</v>
      </c>
      <c r="H24" s="14"/>
      <c r="I24" s="8"/>
      <c r="J24" s="85"/>
      <c r="K24" s="85"/>
      <c r="L24" s="90">
        <f t="shared" si="2"/>
        <v>460</v>
      </c>
      <c r="M24" s="530">
        <v>0.01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94</v>
      </c>
      <c r="D25" s="8">
        <v>10</v>
      </c>
      <c r="E25" s="8"/>
      <c r="F25" s="8"/>
      <c r="G25" s="6">
        <f t="shared" si="0"/>
        <v>104</v>
      </c>
      <c r="H25" s="14"/>
      <c r="I25" s="8"/>
      <c r="J25" s="85"/>
      <c r="K25" s="85"/>
      <c r="L25" s="90">
        <f t="shared" si="2"/>
        <v>356</v>
      </c>
      <c r="M25" s="530">
        <v>0.01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69</v>
      </c>
      <c r="D26" s="8"/>
      <c r="E26" s="8"/>
      <c r="F26" s="8"/>
      <c r="G26" s="6">
        <f t="shared" si="0"/>
        <v>69</v>
      </c>
      <c r="H26" s="14"/>
      <c r="I26" s="8"/>
      <c r="J26" s="85"/>
      <c r="K26" s="85"/>
      <c r="L26" s="90">
        <f t="shared" si="2"/>
        <v>287</v>
      </c>
      <c r="M26" s="530">
        <v>0.01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63</v>
      </c>
      <c r="D27" s="8"/>
      <c r="E27" s="8"/>
      <c r="F27" s="8"/>
      <c r="G27" s="6">
        <f t="shared" si="0"/>
        <v>63</v>
      </c>
      <c r="H27" s="14"/>
      <c r="I27" s="8"/>
      <c r="J27" s="85"/>
      <c r="K27" s="85"/>
      <c r="L27" s="90">
        <f t="shared" si="2"/>
        <v>224</v>
      </c>
      <c r="M27" s="530">
        <v>0.01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57</v>
      </c>
      <c r="D28" s="8"/>
      <c r="E28" s="8"/>
      <c r="F28" s="8"/>
      <c r="G28" s="6">
        <f t="shared" si="0"/>
        <v>57</v>
      </c>
      <c r="H28" s="14"/>
      <c r="I28" s="8"/>
      <c r="J28" s="85"/>
      <c r="K28" s="85"/>
      <c r="L28" s="90">
        <f t="shared" si="2"/>
        <v>167</v>
      </c>
      <c r="M28" s="530">
        <v>0.01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87</v>
      </c>
      <c r="D29" s="8"/>
      <c r="E29" s="8"/>
      <c r="F29" s="8"/>
      <c r="G29" s="6">
        <f t="shared" si="0"/>
        <v>87</v>
      </c>
      <c r="H29" s="14"/>
      <c r="I29" s="8"/>
      <c r="J29" s="85"/>
      <c r="K29" s="85"/>
      <c r="L29" s="90">
        <f t="shared" si="2"/>
        <v>80</v>
      </c>
      <c r="M29" s="530">
        <v>0.01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84</v>
      </c>
      <c r="D30" s="8">
        <v>1</v>
      </c>
      <c r="E30" s="8"/>
      <c r="F30" s="8"/>
      <c r="G30" s="6">
        <f t="shared" si="0"/>
        <v>85</v>
      </c>
      <c r="H30" s="14"/>
      <c r="I30" s="8">
        <v>-5</v>
      </c>
      <c r="J30" s="85"/>
      <c r="K30" s="85"/>
      <c r="L30" s="90">
        <f t="shared" si="2"/>
        <v>0</v>
      </c>
      <c r="M30" s="530">
        <v>0.01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4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4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4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4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4"/>
      <c r="O35" s="606" t="s">
        <v>29</v>
      </c>
      <c r="P35" s="607"/>
      <c r="Q35" s="99">
        <f>SUM(Q10:Q34)</f>
        <v>2200</v>
      </c>
      <c r="R35" s="27">
        <f>SUM(R10:R34)</f>
        <v>2200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4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4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4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4"/>
      <c r="O40" s="32">
        <v>200</v>
      </c>
      <c r="P40" s="6" t="s">
        <v>404</v>
      </c>
      <c r="Q40" s="3">
        <v>200</v>
      </c>
      <c r="R40" s="6" t="s">
        <v>605</v>
      </c>
      <c r="S40" s="105">
        <f>O40-Q40</f>
        <v>0</v>
      </c>
      <c r="U40" s="45" t="s">
        <v>41</v>
      </c>
      <c r="V40" s="605">
        <f>R35</f>
        <v>2200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4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1988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16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4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1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4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4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2005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4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-5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4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4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4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4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200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4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4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4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4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4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4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4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4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4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4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4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4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5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1988</v>
      </c>
      <c r="D64" s="27">
        <f t="shared" ref="D64:I64" si="9">SUM(D4:D63)</f>
        <v>16</v>
      </c>
      <c r="E64" s="27">
        <f t="shared" si="9"/>
        <v>1</v>
      </c>
      <c r="F64" s="27">
        <f t="shared" si="9"/>
        <v>0</v>
      </c>
      <c r="G64" s="27">
        <f t="shared" si="9"/>
        <v>2005</v>
      </c>
      <c r="H64" s="28">
        <f t="shared" si="9"/>
        <v>2000</v>
      </c>
      <c r="I64" s="27">
        <f t="shared" si="9"/>
        <v>-5</v>
      </c>
      <c r="J64" s="87"/>
      <c r="K64" s="87"/>
      <c r="L64" s="91">
        <f>L63</f>
        <v>0</v>
      </c>
      <c r="M64" s="526">
        <f>IFERROR(AVERAGE(M4:M63),0)</f>
        <v>1.0185185185185188E-2</v>
      </c>
      <c r="O64" s="102">
        <f>SUM(O40:O63)</f>
        <v>200</v>
      </c>
      <c r="P64" s="27"/>
      <c r="Q64" s="27">
        <f>SUM(Q40:Q63)</f>
        <v>200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333292FA-0687-4DBB-852F-3B9D23A4AAC3}"/>
    <hyperlink ref="D1" location="Inventory!A1" display="Item" xr:uid="{20C954F4-2AE5-444A-A1E0-2CBC0A30B318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6">
    <pageSetUpPr fitToPage="1"/>
  </sheetPr>
  <dimension ref="A1:AE64"/>
  <sheetViews>
    <sheetView showGridLines="0" workbookViewId="0">
      <pane ySplit="1" topLeftCell="A21" activePane="bottomLeft" state="frozen"/>
      <selection activeCell="M5" sqref="M5:M30"/>
      <selection pane="bottomLeft" activeCell="R40" sqref="R40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 t="str">
        <f>Inventory!C49</f>
        <v xml:space="preserve">CASSETTE </v>
      </c>
      <c r="F1" s="626"/>
      <c r="G1" s="626"/>
      <c r="H1" s="626"/>
      <c r="I1" s="626"/>
      <c r="J1" s="626"/>
      <c r="K1" s="623"/>
      <c r="L1" s="49" t="s">
        <v>24</v>
      </c>
      <c r="M1" s="95">
        <f>Inventory!H49</f>
        <v>0</v>
      </c>
      <c r="N1" s="49" t="s">
        <v>4</v>
      </c>
      <c r="O1" s="622" t="str">
        <f>Inventory!D49</f>
        <v>CONCORD</v>
      </c>
      <c r="P1" s="626"/>
      <c r="Q1" s="623"/>
      <c r="R1" s="49" t="s">
        <v>25</v>
      </c>
      <c r="S1" s="622" t="str">
        <f>Inventory!B49</f>
        <v>GHOSCG103844BK</v>
      </c>
      <c r="T1" s="626"/>
      <c r="U1" s="49" t="s">
        <v>66</v>
      </c>
      <c r="V1" s="627">
        <f>M64</f>
        <v>1.4814814814814814E-3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539">
        <v>0</v>
      </c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539">
        <v>0</v>
      </c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539">
        <v>0</v>
      </c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539">
        <v>0</v>
      </c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539">
        <v>0</v>
      </c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539">
        <v>0</v>
      </c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539">
        <v>0</v>
      </c>
      <c r="O10" s="21">
        <v>45874</v>
      </c>
      <c r="P10" s="3">
        <v>84005</v>
      </c>
      <c r="Q10" s="6">
        <v>302</v>
      </c>
      <c r="R10" s="6">
        <v>302</v>
      </c>
      <c r="S10" s="33" t="s">
        <v>581</v>
      </c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539">
        <v>0</v>
      </c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539">
        <v>0</v>
      </c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539">
        <v>0</v>
      </c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539">
        <v>0</v>
      </c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539">
        <v>0</v>
      </c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539">
        <v>0</v>
      </c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539">
        <v>0</v>
      </c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539">
        <v>0</v>
      </c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539">
        <v>0</v>
      </c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539">
        <v>0</v>
      </c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539">
        <v>0</v>
      </c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539">
        <v>0</v>
      </c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>
        <v>57</v>
      </c>
      <c r="D23" s="8"/>
      <c r="E23" s="8"/>
      <c r="F23" s="8"/>
      <c r="G23" s="6">
        <f t="shared" si="0"/>
        <v>57</v>
      </c>
      <c r="H23" s="14">
        <v>302</v>
      </c>
      <c r="I23" s="8"/>
      <c r="J23" s="85"/>
      <c r="K23" s="85"/>
      <c r="L23" s="90">
        <f t="shared" si="2"/>
        <v>245</v>
      </c>
      <c r="M23" s="539">
        <v>5.0000000000000001E-3</v>
      </c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>
        <v>66</v>
      </c>
      <c r="D24" s="8"/>
      <c r="E24" s="8"/>
      <c r="F24" s="8"/>
      <c r="G24" s="6">
        <f t="shared" si="0"/>
        <v>66</v>
      </c>
      <c r="H24" s="14"/>
      <c r="I24" s="8"/>
      <c r="J24" s="85"/>
      <c r="K24" s="85"/>
      <c r="L24" s="90">
        <f t="shared" si="2"/>
        <v>179</v>
      </c>
      <c r="M24" s="539">
        <v>5.0000000000000001E-3</v>
      </c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>
        <v>65</v>
      </c>
      <c r="D25" s="8"/>
      <c r="E25" s="8"/>
      <c r="F25" s="8"/>
      <c r="G25" s="6">
        <f t="shared" si="0"/>
        <v>65</v>
      </c>
      <c r="H25" s="14"/>
      <c r="I25" s="8"/>
      <c r="J25" s="85"/>
      <c r="K25" s="85"/>
      <c r="L25" s="90">
        <f t="shared" si="2"/>
        <v>114</v>
      </c>
      <c r="M25" s="539">
        <v>5.0000000000000001E-3</v>
      </c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>
        <v>68</v>
      </c>
      <c r="D26" s="8"/>
      <c r="E26" s="8"/>
      <c r="F26" s="8"/>
      <c r="G26" s="6">
        <f t="shared" si="0"/>
        <v>68</v>
      </c>
      <c r="H26" s="14"/>
      <c r="I26" s="8"/>
      <c r="J26" s="85"/>
      <c r="K26" s="85"/>
      <c r="L26" s="90">
        <f t="shared" si="2"/>
        <v>46</v>
      </c>
      <c r="M26" s="539">
        <v>5.0000000000000001E-3</v>
      </c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>
        <v>46</v>
      </c>
      <c r="D27" s="8"/>
      <c r="E27" s="8"/>
      <c r="F27" s="8"/>
      <c r="G27" s="6">
        <f t="shared" si="0"/>
        <v>46</v>
      </c>
      <c r="H27" s="14"/>
      <c r="I27" s="8"/>
      <c r="J27" s="85"/>
      <c r="K27" s="85"/>
      <c r="L27" s="90">
        <f t="shared" si="2"/>
        <v>0</v>
      </c>
      <c r="M27" s="539">
        <v>5.0000000000000001E-3</v>
      </c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>
        <v>0</v>
      </c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539">
        <v>0</v>
      </c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>
        <v>97</v>
      </c>
      <c r="D29" s="8"/>
      <c r="E29" s="8"/>
      <c r="F29" s="8"/>
      <c r="G29" s="6">
        <f t="shared" si="0"/>
        <v>97</v>
      </c>
      <c r="H29" s="14">
        <v>500</v>
      </c>
      <c r="I29" s="8"/>
      <c r="J29" s="85"/>
      <c r="K29" s="85"/>
      <c r="L29" s="90">
        <f t="shared" si="2"/>
        <v>403</v>
      </c>
      <c r="M29" s="539">
        <v>5.0000000000000001E-3</v>
      </c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>
        <v>115</v>
      </c>
      <c r="D30" s="8"/>
      <c r="E30" s="8"/>
      <c r="F30" s="8"/>
      <c r="G30" s="6">
        <f t="shared" si="0"/>
        <v>115</v>
      </c>
      <c r="H30" s="14"/>
      <c r="I30" s="8"/>
      <c r="J30" s="85">
        <v>288</v>
      </c>
      <c r="K30" s="85" t="s">
        <v>538</v>
      </c>
      <c r="L30" s="90">
        <f t="shared" si="2"/>
        <v>0</v>
      </c>
      <c r="M30" s="539">
        <v>0.01</v>
      </c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453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453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453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453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453"/>
      <c r="O35" s="606" t="s">
        <v>29</v>
      </c>
      <c r="P35" s="607"/>
      <c r="Q35" s="99">
        <f>SUM(Q10:Q34)</f>
        <v>302</v>
      </c>
      <c r="R35" s="27">
        <f>SUM(R10:R34)</f>
        <v>302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453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453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453"/>
      <c r="O40" s="32">
        <v>288</v>
      </c>
      <c r="P40" s="6" t="s">
        <v>604</v>
      </c>
      <c r="Q40" s="3">
        <v>288</v>
      </c>
      <c r="R40" s="6" t="s">
        <v>605</v>
      </c>
      <c r="S40" s="105">
        <f>O40-Q40</f>
        <v>0</v>
      </c>
      <c r="U40" s="45" t="s">
        <v>41</v>
      </c>
      <c r="V40" s="605">
        <f>R35</f>
        <v>302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514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453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453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453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453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514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453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453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453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453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453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288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453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453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453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-500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453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453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453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453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453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453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453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453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453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514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514</v>
      </c>
      <c r="H64" s="28">
        <f t="shared" si="9"/>
        <v>802</v>
      </c>
      <c r="I64" s="27">
        <f t="shared" si="9"/>
        <v>0</v>
      </c>
      <c r="J64" s="87"/>
      <c r="K64" s="87"/>
      <c r="L64" s="91">
        <f>L63</f>
        <v>0</v>
      </c>
      <c r="M64" s="450">
        <f>IFERROR(AVERAGE(M4:M63),0)</f>
        <v>1.4814814814814814E-3</v>
      </c>
      <c r="O64" s="102">
        <f>SUM(O40:O63)</f>
        <v>288</v>
      </c>
      <c r="P64" s="27"/>
      <c r="Q64" s="27">
        <f>SUM(Q40:Q63)</f>
        <v>288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86054532-FFCD-4759-B981-A8F9C3008CF8}"/>
    <hyperlink ref="D1" location="Inventory!A1" display="Item" xr:uid="{69996EFC-1493-4525-9F30-BF2442B0A531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  <legacy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0">
    <pageSetUpPr fitToPage="1"/>
  </sheetPr>
  <dimension ref="A1:AE64"/>
  <sheetViews>
    <sheetView showGridLines="0" workbookViewId="0">
      <pane ySplit="1" topLeftCell="A2" activePane="bottomLeft" state="frozen"/>
      <selection activeCell="M5" sqref="M5:M30"/>
      <selection pane="bottomLeft" activeCell="M5" sqref="M5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Inventory!C41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Inventory!H41</f>
        <v>0</v>
      </c>
      <c r="N1" s="49" t="s">
        <v>4</v>
      </c>
      <c r="O1" s="622">
        <f>Inventory!D41</f>
        <v>0</v>
      </c>
      <c r="P1" s="626"/>
      <c r="Q1" s="623"/>
      <c r="R1" s="49" t="s">
        <v>25</v>
      </c>
      <c r="S1" s="622">
        <f>Inventory!B41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522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530"/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530"/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530"/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530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530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530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530"/>
      <c r="O10" s="21"/>
      <c r="P10" s="3"/>
      <c r="Q10" s="6"/>
      <c r="R10" s="6"/>
      <c r="S10" s="33"/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530"/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530"/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530"/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530"/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530"/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530"/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530"/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530"/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530"/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530"/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530"/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530"/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530"/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530"/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530"/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530"/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530"/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530"/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530"/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530"/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524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524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524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524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524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524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524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524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524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524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524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524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524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524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524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0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524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524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524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524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524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524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524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524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524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524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524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524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524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524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524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524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524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525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526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FC3D03DA-1A43-4584-A936-B0A541C5EAD4}"/>
    <hyperlink ref="D1" location="Inventory!A1" display="Item" xr:uid="{B69FF1FE-2246-4DD0-A65D-B9590D2E6BA4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5">
    <pageSetUpPr fitToPage="1"/>
  </sheetPr>
  <dimension ref="A1:AE64"/>
  <sheetViews>
    <sheetView showGridLines="0" workbookViewId="0">
      <pane ySplit="1" topLeftCell="A2" activePane="bottomLeft" state="frozen"/>
      <selection activeCell="M5" sqref="M5:M30"/>
      <selection pane="bottomLeft" activeCell="M5" sqref="M5:M30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Inventory!C50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Inventory!H50</f>
        <v>0</v>
      </c>
      <c r="N1" s="49" t="s">
        <v>4</v>
      </c>
      <c r="O1" s="622">
        <f>Inventory!D50</f>
        <v>0</v>
      </c>
      <c r="P1" s="626"/>
      <c r="Q1" s="623"/>
      <c r="R1" s="49" t="s">
        <v>25</v>
      </c>
      <c r="S1" s="622">
        <f>Inventory!B50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1"/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451"/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451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451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451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451"/>
      <c r="O10" s="21"/>
      <c r="P10" s="3"/>
      <c r="Q10" s="6"/>
      <c r="R10" s="6"/>
      <c r="S10" s="33"/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451"/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451"/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451"/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451"/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451"/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451"/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451"/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451"/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451"/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451"/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451"/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451"/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451"/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451"/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451"/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451"/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451"/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451"/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451"/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451"/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453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453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453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453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453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453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453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453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453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453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0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453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453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453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453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453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453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453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453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453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453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453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453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453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453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453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453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453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76F2AEC4-83E0-4186-83CA-426F267464D1}"/>
    <hyperlink ref="D1" location="Inventory!A1" display="Item" xr:uid="{B2021BBB-B32E-4A3B-979D-53AFF9456593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4">
    <pageSetUpPr fitToPage="1"/>
  </sheetPr>
  <dimension ref="A1:AE64"/>
  <sheetViews>
    <sheetView showGridLines="0" workbookViewId="0">
      <pane ySplit="1" topLeftCell="A2" activePane="bottomLeft" state="frozen"/>
      <selection activeCell="M5" sqref="M5:M30"/>
      <selection pane="bottomLeft" activeCell="M5" sqref="M5:M30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Inventory!C51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Inventory!H51</f>
        <v>0</v>
      </c>
      <c r="N1" s="49" t="s">
        <v>4</v>
      </c>
      <c r="O1" s="622">
        <f>Inventory!D51</f>
        <v>0</v>
      </c>
      <c r="P1" s="626"/>
      <c r="Q1" s="623"/>
      <c r="R1" s="49" t="s">
        <v>25</v>
      </c>
      <c r="S1" s="622">
        <f>Inventory!B51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1"/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451"/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451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451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451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451"/>
      <c r="O10" s="21"/>
      <c r="P10" s="3"/>
      <c r="Q10" s="6"/>
      <c r="R10" s="6"/>
      <c r="S10" s="33"/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451"/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451"/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451"/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451"/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451"/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451"/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451"/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451"/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451"/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451"/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451"/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451"/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451"/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451"/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451"/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451"/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451"/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451"/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451"/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451"/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453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453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453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453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453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453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453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453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453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453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0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453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453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453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453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453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453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453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453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453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453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453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453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453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453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453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453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453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7DD1107E-DC69-4432-8FA6-49FB6BD67071}"/>
    <hyperlink ref="D1" location="Inventory!A1" display="Item" xr:uid="{70F03908-EFA7-49AB-94C6-55AE5E336B68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3">
    <pageSetUpPr fitToPage="1"/>
  </sheetPr>
  <dimension ref="A1:AE64"/>
  <sheetViews>
    <sheetView showGridLines="0" workbookViewId="0">
      <pane ySplit="1" topLeftCell="A2" activePane="bottomLeft" state="frozen"/>
      <selection activeCell="M5" sqref="M5:M30"/>
      <selection pane="bottomLeft" activeCell="M5" sqref="M5:M30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Inventory!C52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Inventory!H52</f>
        <v>0</v>
      </c>
      <c r="N1" s="49" t="s">
        <v>4</v>
      </c>
      <c r="O1" s="622">
        <f>Inventory!D52</f>
        <v>0</v>
      </c>
      <c r="P1" s="626"/>
      <c r="Q1" s="623"/>
      <c r="R1" s="49" t="s">
        <v>25</v>
      </c>
      <c r="S1" s="622">
        <f>Inventory!B52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1"/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451"/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451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451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451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451"/>
      <c r="O10" s="21"/>
      <c r="P10" s="3"/>
      <c r="Q10" s="6"/>
      <c r="R10" s="6"/>
      <c r="S10" s="33"/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451"/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451"/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451"/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451"/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451"/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451"/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451"/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451"/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451"/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451"/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451"/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451"/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451"/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451"/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451"/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451"/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451"/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451"/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451"/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451"/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453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453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453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453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453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453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453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453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453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453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0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453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453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453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453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453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453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453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453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453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453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453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453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453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453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453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453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453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84310C95-60D9-44D8-BA87-916E69C82AED}"/>
    <hyperlink ref="D1" location="Inventory!A1" display="Item" xr:uid="{AEE0E95D-85D8-4083-86CE-E2462CF41565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Inventory!C53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Inventory!H53</f>
        <v>0</v>
      </c>
      <c r="N1" s="49" t="s">
        <v>4</v>
      </c>
      <c r="O1" s="622">
        <f>Inventory!D53</f>
        <v>0</v>
      </c>
      <c r="P1" s="626"/>
      <c r="Q1" s="623"/>
      <c r="R1" s="49" t="s">
        <v>25</v>
      </c>
      <c r="S1" s="622">
        <f>Inventory!B53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452"/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452"/>
      <c r="O10" s="21"/>
      <c r="P10" s="3"/>
      <c r="Q10" s="6"/>
      <c r="R10" s="6"/>
      <c r="S10" s="33"/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452"/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452"/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452"/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452"/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452"/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452"/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452"/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452"/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452"/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452"/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452"/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452"/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453"/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453"/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453"/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453"/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453"/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453"/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453"/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453"/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453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453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453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453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453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453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453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453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453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453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0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453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453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453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453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453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453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453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453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453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453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453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453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453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453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453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453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453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002588EF-9869-4572-A48A-8F495C088889}"/>
    <hyperlink ref="D1" location="Inventory!A1" display="Item" xr:uid="{F7EFB6A7-EF51-498B-9BDF-B30CE57A6866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49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Inventory!C54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Inventory!H54</f>
        <v>0</v>
      </c>
      <c r="N1" s="49" t="s">
        <v>4</v>
      </c>
      <c r="O1" s="622">
        <f>Inventory!D54</f>
        <v>0</v>
      </c>
      <c r="P1" s="626"/>
      <c r="Q1" s="623"/>
      <c r="R1" s="49" t="s">
        <v>25</v>
      </c>
      <c r="S1" s="622">
        <f>Inventory!B54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452"/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452"/>
      <c r="O10" s="21"/>
      <c r="P10" s="3"/>
      <c r="Q10" s="6"/>
      <c r="R10" s="6"/>
      <c r="S10" s="33"/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452"/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452"/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452"/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452"/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452"/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452"/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452"/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452"/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452"/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452"/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452"/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452"/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453"/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453"/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453"/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453"/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453"/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453"/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453"/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453"/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453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453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453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453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453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453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453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453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453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453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0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453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453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453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453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453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453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453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453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453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453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453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453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453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453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453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453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453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2A94A001-1DA7-42C2-A137-3AE608E78BEB}"/>
    <hyperlink ref="D1" location="Inventory!A1" display="Item" xr:uid="{D807885C-5E93-4810-B524-7D0CE9C16921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48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Inventory!C55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Inventory!H55</f>
        <v>0</v>
      </c>
      <c r="N1" s="49" t="s">
        <v>4</v>
      </c>
      <c r="O1" s="622">
        <f>Inventory!D55</f>
        <v>0</v>
      </c>
      <c r="P1" s="626"/>
      <c r="Q1" s="623"/>
      <c r="R1" s="49" t="s">
        <v>25</v>
      </c>
      <c r="S1" s="622">
        <f>Inventory!B55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452"/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452"/>
      <c r="O10" s="21"/>
      <c r="P10" s="3"/>
      <c r="Q10" s="6"/>
      <c r="R10" s="6"/>
      <c r="S10" s="33"/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452"/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452"/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452"/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452"/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452"/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452"/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452"/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452"/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452"/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452"/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452"/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452"/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453"/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453"/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453"/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453"/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453"/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453"/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453"/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453"/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453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453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453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453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453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453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453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453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453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453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0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453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453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453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453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453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453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453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453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453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453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453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453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453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453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453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453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453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D96A92F0-D708-47CE-A0F6-F1431118857C}"/>
    <hyperlink ref="D1" location="Inventory!A1" display="Item" xr:uid="{53944E41-E547-4436-8A22-E5AA0EDA9C81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0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Inventory!C56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Inventory!H56</f>
        <v>0</v>
      </c>
      <c r="N1" s="49" t="s">
        <v>4</v>
      </c>
      <c r="O1" s="622">
        <f>Inventory!D56</f>
        <v>0</v>
      </c>
      <c r="P1" s="626"/>
      <c r="Q1" s="623"/>
      <c r="R1" s="49" t="s">
        <v>25</v>
      </c>
      <c r="S1" s="622">
        <f>Inventory!B56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452"/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452"/>
      <c r="O10" s="21"/>
      <c r="P10" s="3"/>
      <c r="Q10" s="6"/>
      <c r="R10" s="6"/>
      <c r="S10" s="33"/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452"/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452"/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452"/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452"/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452"/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452"/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452"/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452"/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452"/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452"/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452"/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452"/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453"/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453"/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453"/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453"/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453"/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453"/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453"/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453"/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453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453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453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453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453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453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453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453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453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453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0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453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453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453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453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453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453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453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453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453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453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453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453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453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453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453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453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453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  <mergeCell ref="U55:W64"/>
    <mergeCell ref="V54:W54"/>
    <mergeCell ref="V53:W53"/>
    <mergeCell ref="V46:W46"/>
    <mergeCell ref="V47:W47"/>
    <mergeCell ref="V48:W48"/>
    <mergeCell ref="V49:W49"/>
    <mergeCell ref="V50:W50"/>
    <mergeCell ref="V52:W52"/>
    <mergeCell ref="V51:W51"/>
  </mergeCells>
  <hyperlinks>
    <hyperlink ref="A1" location="'Tour Dates'!A1" display="Tour" xr:uid="{2422A5B7-0722-4ED7-B838-013B104B31F2}"/>
    <hyperlink ref="D1" location="Inventory!A1" display="Item" xr:uid="{23053678-C5C8-4671-A1C9-1A4E3260FE66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6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Inventory!C57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Inventory!H57</f>
        <v>0</v>
      </c>
      <c r="N1" s="49" t="s">
        <v>4</v>
      </c>
      <c r="O1" s="622">
        <f>Inventory!D57</f>
        <v>0</v>
      </c>
      <c r="P1" s="626"/>
      <c r="Q1" s="623"/>
      <c r="R1" s="49" t="s">
        <v>25</v>
      </c>
      <c r="S1" s="622">
        <f>Inventory!B57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452"/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452"/>
      <c r="O10" s="21"/>
      <c r="P10" s="3"/>
      <c r="Q10" s="6"/>
      <c r="R10" s="6"/>
      <c r="S10" s="33"/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452"/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452"/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452"/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452"/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452"/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452"/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452"/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452"/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452"/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452"/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452"/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452"/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453"/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453"/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453"/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453"/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453"/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453"/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453"/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453"/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453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453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453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453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453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453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453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453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453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453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0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453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453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453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453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453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453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453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453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453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453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453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453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453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453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453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453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453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53:W53"/>
    <mergeCell ref="V54:W54"/>
    <mergeCell ref="U55:W64"/>
    <mergeCell ref="V46:W46"/>
    <mergeCell ref="V47:W47"/>
    <mergeCell ref="V48:W48"/>
    <mergeCell ref="V49:W49"/>
    <mergeCell ref="V50:W50"/>
    <mergeCell ref="V52:W52"/>
    <mergeCell ref="V51:W5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</mergeCells>
  <hyperlinks>
    <hyperlink ref="A1" location="'Tour Dates'!A1" display="Tour" xr:uid="{5B461120-DDA3-4F99-87BE-1DFC084B3AE5}"/>
    <hyperlink ref="D1" location="Inventory!A1" display="Item" xr:uid="{22DC8DA7-E883-4F78-A209-93FBE6F971D4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7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Inventory!C58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Inventory!H58</f>
        <v>0</v>
      </c>
      <c r="N1" s="49" t="s">
        <v>4</v>
      </c>
      <c r="O1" s="622">
        <f>Inventory!D58</f>
        <v>0</v>
      </c>
      <c r="P1" s="626"/>
      <c r="Q1" s="623"/>
      <c r="R1" s="49" t="s">
        <v>25</v>
      </c>
      <c r="S1" s="622">
        <f>Inventory!B58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452"/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452"/>
      <c r="O10" s="21"/>
      <c r="P10" s="3"/>
      <c r="Q10" s="6"/>
      <c r="R10" s="6"/>
      <c r="S10" s="33"/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452"/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452"/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452"/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452"/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452"/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452"/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452"/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452"/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452"/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452"/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452"/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452"/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453"/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453"/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453"/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453"/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453"/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453"/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453"/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453"/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453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453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453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453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453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453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453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453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453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453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0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453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453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453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453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453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453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453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453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453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453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453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453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453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453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453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453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453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53:W53"/>
    <mergeCell ref="V54:W54"/>
    <mergeCell ref="U55:W64"/>
    <mergeCell ref="V46:W46"/>
    <mergeCell ref="V47:W47"/>
    <mergeCell ref="V48:W48"/>
    <mergeCell ref="V49:W49"/>
    <mergeCell ref="V50:W50"/>
    <mergeCell ref="V52:W52"/>
    <mergeCell ref="V51:W5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</mergeCells>
  <hyperlinks>
    <hyperlink ref="A1" location="'Tour Dates'!A1" display="Tour" xr:uid="{08F08DAE-16BC-4575-8A3B-B9E3E50FA83A}"/>
    <hyperlink ref="D1" location="Inventory!A1" display="Item" xr:uid="{B0FF5EC4-05B5-47DA-8F3F-950FD277E494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8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Inventory!C59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Inventory!H59</f>
        <v>0</v>
      </c>
      <c r="N1" s="49" t="s">
        <v>4</v>
      </c>
      <c r="O1" s="622">
        <f>Inventory!D59</f>
        <v>0</v>
      </c>
      <c r="P1" s="626"/>
      <c r="Q1" s="623"/>
      <c r="R1" s="49" t="s">
        <v>25</v>
      </c>
      <c r="S1" s="622">
        <f>Inventory!B59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452"/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452"/>
      <c r="O10" s="21"/>
      <c r="P10" s="3"/>
      <c r="Q10" s="6"/>
      <c r="R10" s="6"/>
      <c r="S10" s="33"/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452"/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452"/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452"/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452"/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452"/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452"/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452"/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452"/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452"/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452"/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452"/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452"/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453"/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453"/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453"/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453"/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453"/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453"/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453"/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453"/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453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453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453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453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453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453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453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453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453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453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0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453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453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453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453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453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453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453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453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453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453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453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453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453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453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453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453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453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53:W53"/>
    <mergeCell ref="V54:W54"/>
    <mergeCell ref="U55:W64"/>
    <mergeCell ref="V46:W46"/>
    <mergeCell ref="V47:W47"/>
    <mergeCell ref="V48:W48"/>
    <mergeCell ref="V49:W49"/>
    <mergeCell ref="V50:W50"/>
    <mergeCell ref="V52:W52"/>
    <mergeCell ref="V51:W5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</mergeCells>
  <hyperlinks>
    <hyperlink ref="A1" location="'Tour Dates'!A1" display="Tour" xr:uid="{F6C01AC3-2215-42FE-81E5-B594AB53575C}"/>
    <hyperlink ref="D1" location="Inventory!A1" display="Item" xr:uid="{A34A4682-4190-4C34-90D4-955237396280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9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Inventory!C60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Inventory!H60</f>
        <v>0</v>
      </c>
      <c r="N1" s="49" t="s">
        <v>4</v>
      </c>
      <c r="O1" s="622">
        <f>Inventory!D60</f>
        <v>0</v>
      </c>
      <c r="P1" s="626"/>
      <c r="Q1" s="623"/>
      <c r="R1" s="49" t="s">
        <v>25</v>
      </c>
      <c r="S1" s="622">
        <f>Inventory!B60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452"/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452"/>
      <c r="O10" s="21"/>
      <c r="P10" s="3"/>
      <c r="Q10" s="6"/>
      <c r="R10" s="6"/>
      <c r="S10" s="33"/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452"/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452"/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452"/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452"/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452"/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452"/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452"/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452"/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452"/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452"/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452"/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452"/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453"/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453"/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453"/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453"/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453"/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453"/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453"/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453"/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453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453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453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453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453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453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453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453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453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453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0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453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453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453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453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453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453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453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453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453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453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453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453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453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453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453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453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453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53:W53"/>
    <mergeCell ref="V54:W54"/>
    <mergeCell ref="U55:W64"/>
    <mergeCell ref="V46:W46"/>
    <mergeCell ref="V47:W47"/>
    <mergeCell ref="V48:W48"/>
    <mergeCell ref="V49:W49"/>
    <mergeCell ref="V50:W50"/>
    <mergeCell ref="V52:W52"/>
    <mergeCell ref="V51:W5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</mergeCells>
  <hyperlinks>
    <hyperlink ref="A1" location="'Tour Dates'!A1" display="Tour" xr:uid="{06AD8EE7-1E61-4274-AE44-58F848FDE2BA}"/>
    <hyperlink ref="D1" location="Inventory!A1" display="Item" xr:uid="{FD746D77-ECC3-4E94-81D9-79E32097BE1D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60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Inventory!C61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Inventory!H61</f>
        <v>0</v>
      </c>
      <c r="N1" s="49" t="s">
        <v>4</v>
      </c>
      <c r="O1" s="622">
        <f>Inventory!D61</f>
        <v>0</v>
      </c>
      <c r="P1" s="626"/>
      <c r="Q1" s="623"/>
      <c r="R1" s="49" t="s">
        <v>25</v>
      </c>
      <c r="S1" s="622">
        <f>Inventory!B61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452"/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452"/>
      <c r="O10" s="21"/>
      <c r="P10" s="3"/>
      <c r="Q10" s="6"/>
      <c r="R10" s="6"/>
      <c r="S10" s="33"/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452"/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452"/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452"/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452"/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452"/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452"/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452"/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452"/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452"/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452"/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452"/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452"/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453"/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453"/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453"/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453"/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453"/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453"/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453"/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453"/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453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453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453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453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453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453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453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453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453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453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0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453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453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453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453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453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453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453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453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453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453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453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453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453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453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453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453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453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53:W53"/>
    <mergeCell ref="V54:W54"/>
    <mergeCell ref="U55:W64"/>
    <mergeCell ref="V46:W46"/>
    <mergeCell ref="V47:W47"/>
    <mergeCell ref="V48:W48"/>
    <mergeCell ref="V49:W49"/>
    <mergeCell ref="V50:W50"/>
    <mergeCell ref="V52:W52"/>
    <mergeCell ref="V51:W5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</mergeCells>
  <hyperlinks>
    <hyperlink ref="A1" location="'Tour Dates'!A1" display="Tour" xr:uid="{EEE2CC2B-676E-4352-95DD-FFE086F10CC5}"/>
    <hyperlink ref="D1" location="Inventory!A1" display="Item" xr:uid="{77068573-478B-40C9-8387-DBC3667921E7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1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Inventory!C62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Inventory!H62</f>
        <v>0</v>
      </c>
      <c r="N1" s="49" t="s">
        <v>4</v>
      </c>
      <c r="O1" s="622">
        <f>Inventory!D62</f>
        <v>0</v>
      </c>
      <c r="P1" s="626"/>
      <c r="Q1" s="623"/>
      <c r="R1" s="49" t="s">
        <v>25</v>
      </c>
      <c r="S1" s="622">
        <f>Inventory!B62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452"/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452"/>
      <c r="O10" s="21"/>
      <c r="P10" s="3"/>
      <c r="Q10" s="6"/>
      <c r="R10" s="6"/>
      <c r="S10" s="33"/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452"/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452"/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452"/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452"/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452"/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452"/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452"/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452"/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452"/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452"/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452"/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452"/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453"/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453"/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453"/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453"/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453"/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453"/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453"/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453"/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453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453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453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453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453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453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453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453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453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453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0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453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453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453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453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453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453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453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453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453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453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453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453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453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453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453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453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453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53:W53"/>
    <mergeCell ref="V54:W54"/>
    <mergeCell ref="U55:W64"/>
    <mergeCell ref="V46:W46"/>
    <mergeCell ref="V47:W47"/>
    <mergeCell ref="V48:W48"/>
    <mergeCell ref="V49:W49"/>
    <mergeCell ref="V50:W50"/>
    <mergeCell ref="V52:W52"/>
    <mergeCell ref="V51:W5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</mergeCells>
  <hyperlinks>
    <hyperlink ref="A1" location="'Tour Dates'!A1" display="Tour" xr:uid="{869E71EF-D2E5-4938-8E4F-AF2F201676F2}"/>
    <hyperlink ref="D1" location="Inventory!A1" display="Item" xr:uid="{F0F719FF-2A46-448F-93D4-9B1D04F73BB1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2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Inventory!C63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Inventory!H63</f>
        <v>0</v>
      </c>
      <c r="N1" s="49" t="s">
        <v>4</v>
      </c>
      <c r="O1" s="622">
        <f>Inventory!D63</f>
        <v>0</v>
      </c>
      <c r="P1" s="626"/>
      <c r="Q1" s="623"/>
      <c r="R1" s="49" t="s">
        <v>25</v>
      </c>
      <c r="S1" s="622">
        <f>Inventory!B63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452"/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452"/>
      <c r="O10" s="21"/>
      <c r="P10" s="3"/>
      <c r="Q10" s="6"/>
      <c r="R10" s="6"/>
      <c r="S10" s="33"/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452"/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452"/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452"/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452"/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452"/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452"/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452"/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452"/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452"/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452"/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452"/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452"/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453"/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453"/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453"/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453"/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453"/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453"/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453"/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453"/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453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453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453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453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453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453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453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453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453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453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0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453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453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453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453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453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453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453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453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453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453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453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453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453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453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453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453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453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53:W53"/>
    <mergeCell ref="V54:W54"/>
    <mergeCell ref="U55:W64"/>
    <mergeCell ref="V46:W46"/>
    <mergeCell ref="V47:W47"/>
    <mergeCell ref="V48:W48"/>
    <mergeCell ref="V49:W49"/>
    <mergeCell ref="V50:W50"/>
    <mergeCell ref="V52:W52"/>
    <mergeCell ref="V51:W5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</mergeCells>
  <hyperlinks>
    <hyperlink ref="A1" location="'Tour Dates'!A1" display="Tour" xr:uid="{F39870E6-8BEA-46CE-9684-4772A01F1F2C}"/>
    <hyperlink ref="D1" location="Inventory!A1" display="Item" xr:uid="{D8ABF16E-B5BA-4396-B54E-56C859854875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3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Inventory!C64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Inventory!H64</f>
        <v>0</v>
      </c>
      <c r="N1" s="49" t="s">
        <v>4</v>
      </c>
      <c r="O1" s="622">
        <f>Inventory!D64</f>
        <v>0</v>
      </c>
      <c r="P1" s="626"/>
      <c r="Q1" s="623"/>
      <c r="R1" s="49" t="s">
        <v>25</v>
      </c>
      <c r="S1" s="622">
        <f>Inventory!B64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452"/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452"/>
      <c r="O10" s="21"/>
      <c r="P10" s="3"/>
      <c r="Q10" s="6"/>
      <c r="R10" s="6"/>
      <c r="S10" s="33"/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452"/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452"/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452"/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452"/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452"/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452"/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452"/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452"/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452"/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452"/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452"/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452"/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453"/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453"/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453"/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453"/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453"/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453"/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453"/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453"/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453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453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453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453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453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453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453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453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453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453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0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453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453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453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453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453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453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453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453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453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453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453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453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453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453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453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453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453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53:W53"/>
    <mergeCell ref="V54:W54"/>
    <mergeCell ref="U55:W64"/>
    <mergeCell ref="V46:W46"/>
    <mergeCell ref="V47:W47"/>
    <mergeCell ref="V48:W48"/>
    <mergeCell ref="V49:W49"/>
    <mergeCell ref="V50:W50"/>
    <mergeCell ref="V52:W52"/>
    <mergeCell ref="V51:W5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</mergeCells>
  <hyperlinks>
    <hyperlink ref="A1" location="'Tour Dates'!A1" display="Tour" xr:uid="{02FC0D4D-4A2C-455A-8DB7-2D4B0CEADB84}"/>
    <hyperlink ref="D1" location="Inventory!A1" display="Item" xr:uid="{8E0C57D4-AE3A-4D3F-B062-EACEEAD88A72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4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Inventory!C65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Inventory!H65</f>
        <v>0</v>
      </c>
      <c r="N1" s="49" t="s">
        <v>4</v>
      </c>
      <c r="O1" s="622">
        <f>Inventory!D65</f>
        <v>0</v>
      </c>
      <c r="P1" s="626"/>
      <c r="Q1" s="623"/>
      <c r="R1" s="49" t="s">
        <v>25</v>
      </c>
      <c r="S1" s="622">
        <f>Inventory!B65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452"/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452"/>
      <c r="O10" s="21"/>
      <c r="P10" s="3"/>
      <c r="Q10" s="6"/>
      <c r="R10" s="6"/>
      <c r="S10" s="33"/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452"/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452"/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452"/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452"/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452"/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452"/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452"/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452"/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452"/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452"/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452"/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452"/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453"/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453"/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453"/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453"/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453"/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453"/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453"/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453"/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453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453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453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453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453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453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453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453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453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453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0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453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453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453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453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453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453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453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453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453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453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453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453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453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453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453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453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453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53:W53"/>
    <mergeCell ref="V54:W54"/>
    <mergeCell ref="U55:W64"/>
    <mergeCell ref="V46:W46"/>
    <mergeCell ref="V47:W47"/>
    <mergeCell ref="V48:W48"/>
    <mergeCell ref="V49:W49"/>
    <mergeCell ref="V50:W50"/>
    <mergeCell ref="V52:W52"/>
    <mergeCell ref="V51:W5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</mergeCells>
  <hyperlinks>
    <hyperlink ref="A1" location="'Tour Dates'!A1" display="Tour" xr:uid="{4B1A8458-49B0-4E06-B04B-F96BEF098027}"/>
    <hyperlink ref="D1" location="Inventory!A1" display="Item" xr:uid="{5512898D-CB14-4090-A375-76B56C3380B5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5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Inventory!C66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Inventory!H66</f>
        <v>0</v>
      </c>
      <c r="N1" s="49" t="s">
        <v>4</v>
      </c>
      <c r="O1" s="622">
        <f>Inventory!D66</f>
        <v>0</v>
      </c>
      <c r="P1" s="626"/>
      <c r="Q1" s="623"/>
      <c r="R1" s="49" t="s">
        <v>25</v>
      </c>
      <c r="S1" s="622">
        <f>Inventory!B66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452"/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452"/>
      <c r="O10" s="21"/>
      <c r="P10" s="3"/>
      <c r="Q10" s="6"/>
      <c r="R10" s="6"/>
      <c r="S10" s="33"/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452"/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452"/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452"/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452"/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452"/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452"/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452"/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452"/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452"/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452"/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452"/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452"/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453"/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453"/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453"/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453"/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453"/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453"/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453"/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453"/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453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453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453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453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453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453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453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453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453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453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0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453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453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453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0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453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453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453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ref="V51" si="8">SUMIF($R$40:$R$63,U51,$Q$40:$Q$63)</f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453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453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453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453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453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453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453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453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453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453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453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9">SUM(D4:D63)</f>
        <v>0</v>
      </c>
      <c r="E64" s="27">
        <f t="shared" si="9"/>
        <v>0</v>
      </c>
      <c r="F64" s="27">
        <f t="shared" si="9"/>
        <v>0</v>
      </c>
      <c r="G64" s="27">
        <f t="shared" si="9"/>
        <v>0</v>
      </c>
      <c r="H64" s="28">
        <f t="shared" si="9"/>
        <v>0</v>
      </c>
      <c r="I64" s="27">
        <f t="shared" si="9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O37:S37"/>
    <mergeCell ref="U37:W37"/>
    <mergeCell ref="U7:W7"/>
    <mergeCell ref="S1:T1"/>
    <mergeCell ref="V1:W1"/>
    <mergeCell ref="V53:W53"/>
    <mergeCell ref="V54:W54"/>
    <mergeCell ref="U55:W64"/>
    <mergeCell ref="V46:W46"/>
    <mergeCell ref="V47:W47"/>
    <mergeCell ref="V48:W48"/>
    <mergeCell ref="V49:W49"/>
    <mergeCell ref="V50:W50"/>
    <mergeCell ref="V52:W52"/>
    <mergeCell ref="V51:W51"/>
    <mergeCell ref="V45:W45"/>
    <mergeCell ref="B1:C1"/>
    <mergeCell ref="O3:P3"/>
    <mergeCell ref="V39:W39"/>
    <mergeCell ref="V40:W40"/>
    <mergeCell ref="V41:W41"/>
    <mergeCell ref="V42:W42"/>
    <mergeCell ref="V43:W43"/>
    <mergeCell ref="V44:W44"/>
    <mergeCell ref="O1:Q1"/>
    <mergeCell ref="E1:K1"/>
    <mergeCell ref="O35:P35"/>
    <mergeCell ref="O4:P4"/>
    <mergeCell ref="O5:P5"/>
    <mergeCell ref="O6:P6"/>
    <mergeCell ref="O7:P7"/>
  </mergeCells>
  <hyperlinks>
    <hyperlink ref="A1" location="'Tour Dates'!A1" display="Tour" xr:uid="{D34410FD-4105-4D8F-A9F1-152A08E002D2}"/>
    <hyperlink ref="D1" location="Inventory!A1" display="Item" xr:uid="{34C153FC-686F-4C38-960B-F43FAE6C5DFE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89F47-1157-4D0F-B5A1-C65B23016EBB}">
  <sheetPr codeName="Sheet66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Inventory!C67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Inventory!H67</f>
        <v>0</v>
      </c>
      <c r="N1" s="49" t="s">
        <v>4</v>
      </c>
      <c r="O1" s="622">
        <f>Inventory!D67</f>
        <v>0</v>
      </c>
      <c r="P1" s="626"/>
      <c r="Q1" s="623"/>
      <c r="R1" s="49" t="s">
        <v>25</v>
      </c>
      <c r="S1" s="622">
        <f>Inventory!B67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452"/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452"/>
      <c r="O10" s="21"/>
      <c r="P10" s="3"/>
      <c r="Q10" s="6"/>
      <c r="R10" s="6"/>
      <c r="S10" s="33"/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452"/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452"/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452"/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452"/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452"/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452"/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452"/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452"/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452"/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452"/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452"/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452"/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453"/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453"/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453"/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453"/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453"/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453"/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453"/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453"/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453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453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453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453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453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453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453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453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453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453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0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453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453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453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1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453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453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453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si="6"/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453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453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453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453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453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453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453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453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453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453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453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8">SUM(D4:D63)</f>
        <v>0</v>
      </c>
      <c r="E64" s="27">
        <f t="shared" si="8"/>
        <v>0</v>
      </c>
      <c r="F64" s="27">
        <f t="shared" si="8"/>
        <v>0</v>
      </c>
      <c r="G64" s="27">
        <f t="shared" si="8"/>
        <v>0</v>
      </c>
      <c r="H64" s="28">
        <f t="shared" si="8"/>
        <v>0</v>
      </c>
      <c r="I64" s="27">
        <f t="shared" si="8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86085401-E43E-494B-B51C-EF35B3DBA98B}"/>
    <hyperlink ref="D1" location="Inventory!A1" display="Item" xr:uid="{7AD14331-7F18-4821-83FF-6BD98F6DE3B8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DC517-1B76-4DDB-81D4-CDFA13B09A1E}">
  <sheetPr codeName="Sheet67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Inventory!C68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Inventory!H68</f>
        <v>0</v>
      </c>
      <c r="N1" s="49" t="s">
        <v>4</v>
      </c>
      <c r="O1" s="622">
        <f>Inventory!D68</f>
        <v>0</v>
      </c>
      <c r="P1" s="626"/>
      <c r="Q1" s="623"/>
      <c r="R1" s="49" t="s">
        <v>25</v>
      </c>
      <c r="S1" s="622">
        <f>Inventory!B68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452"/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452"/>
      <c r="O10" s="21"/>
      <c r="P10" s="3"/>
      <c r="Q10" s="6"/>
      <c r="R10" s="6"/>
      <c r="S10" s="33"/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452"/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452"/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452"/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452"/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452"/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452"/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452"/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452"/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452"/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452"/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452"/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452"/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453"/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453"/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453"/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453"/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453"/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453"/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453"/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453"/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453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453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453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453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453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453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453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453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453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453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0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453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453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453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1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453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453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453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si="6"/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453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453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453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453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453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453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453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453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453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453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453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8">SUM(D4:D63)</f>
        <v>0</v>
      </c>
      <c r="E64" s="27">
        <f t="shared" si="8"/>
        <v>0</v>
      </c>
      <c r="F64" s="27">
        <f t="shared" si="8"/>
        <v>0</v>
      </c>
      <c r="G64" s="27">
        <f t="shared" si="8"/>
        <v>0</v>
      </c>
      <c r="H64" s="28">
        <f t="shared" si="8"/>
        <v>0</v>
      </c>
      <c r="I64" s="27">
        <f t="shared" si="8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5EB03D5F-F660-4A37-A0CB-2CD1A28A0BB1}"/>
    <hyperlink ref="D1" location="Inventory!A1" display="Item" xr:uid="{C392BA6B-8BA6-491A-84B1-9AFE00D55F88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D5451-AEB7-4423-A371-F292D67E1DF4}">
  <sheetPr codeName="Sheet68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Inventory!C69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Inventory!H69</f>
        <v>0</v>
      </c>
      <c r="N1" s="49" t="s">
        <v>4</v>
      </c>
      <c r="O1" s="622">
        <f>Inventory!D69</f>
        <v>0</v>
      </c>
      <c r="P1" s="626"/>
      <c r="Q1" s="623"/>
      <c r="R1" s="49" t="s">
        <v>25</v>
      </c>
      <c r="S1" s="622">
        <f>Inventory!B69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452"/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452"/>
      <c r="O10" s="21"/>
      <c r="P10" s="3"/>
      <c r="Q10" s="6"/>
      <c r="R10" s="6"/>
      <c r="S10" s="33"/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452"/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452"/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452"/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452"/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452"/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452"/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452"/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452"/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452"/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452"/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452"/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452"/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453"/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453"/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453"/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453"/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453"/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453"/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453"/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453"/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453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453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453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453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453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453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453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453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453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453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0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453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453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453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1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453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453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453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si="6"/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453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453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453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453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453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453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453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453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453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453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453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8">SUM(D4:D63)</f>
        <v>0</v>
      </c>
      <c r="E64" s="27">
        <f t="shared" si="8"/>
        <v>0</v>
      </c>
      <c r="F64" s="27">
        <f t="shared" si="8"/>
        <v>0</v>
      </c>
      <c r="G64" s="27">
        <f t="shared" si="8"/>
        <v>0</v>
      </c>
      <c r="H64" s="28">
        <f t="shared" si="8"/>
        <v>0</v>
      </c>
      <c r="I64" s="27">
        <f t="shared" si="8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47AAA065-858D-44DA-A965-EE8E968C6FD1}"/>
    <hyperlink ref="D1" location="Inventory!A1" display="Item" xr:uid="{266E39DB-39FA-4BD7-AFEC-76C36CB50605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2C40F-6042-44A1-83A4-7224ECB0BBE3}">
  <sheetPr codeName="Sheet69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  <col min="24" max="30" width="9.42578125" style="199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Inventory!C70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Inventory!H70</f>
        <v>0</v>
      </c>
      <c r="N1" s="49" t="s">
        <v>4</v>
      </c>
      <c r="O1" s="622">
        <f>Inventory!D70</f>
        <v>0</v>
      </c>
      <c r="P1" s="626"/>
      <c r="Q1" s="623"/>
      <c r="R1" s="49" t="s">
        <v>25</v>
      </c>
      <c r="S1" s="622">
        <f>Inventory!B70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  <c r="X3" s="232" t="s">
        <v>92</v>
      </c>
      <c r="Y3" s="232" t="s">
        <v>93</v>
      </c>
      <c r="Z3" s="232" t="s">
        <v>94</v>
      </c>
      <c r="AA3" s="232" t="s">
        <v>95</v>
      </c>
      <c r="AB3" s="232" t="s">
        <v>96</v>
      </c>
      <c r="AC3" s="232" t="s">
        <v>97</v>
      </c>
      <c r="AD3" s="232" t="s">
        <v>127</v>
      </c>
      <c r="AE3" s="229" t="s">
        <v>98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  <c r="X4" s="234"/>
      <c r="Y4" s="231"/>
      <c r="Z4" s="231"/>
      <c r="AA4" s="231"/>
      <c r="AB4" s="231"/>
      <c r="AC4" s="231"/>
      <c r="AD4" s="231"/>
      <c r="AE4" s="33">
        <f>SUM(X4:AD4)</f>
        <v>0</v>
      </c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  <c r="X5" s="234"/>
      <c r="Y5" s="231"/>
      <c r="Z5" s="231"/>
      <c r="AA5" s="231"/>
      <c r="AB5" s="231"/>
      <c r="AC5" s="231"/>
      <c r="AD5" s="231"/>
      <c r="AE5" s="33">
        <f t="shared" ref="AE5:AE6" si="1">SUM(X5:AD5)</f>
        <v>0</v>
      </c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2">L5+H6-G6-I6-J6</f>
        <v>0</v>
      </c>
      <c r="M6" s="452"/>
      <c r="O6" s="610"/>
      <c r="P6" s="611"/>
      <c r="Q6" s="197"/>
      <c r="R6" s="8">
        <f>AE6</f>
        <v>0</v>
      </c>
      <c r="S6" s="30"/>
      <c r="X6" s="234"/>
      <c r="Y6" s="231"/>
      <c r="Z6" s="231"/>
      <c r="AA6" s="231"/>
      <c r="AB6" s="231"/>
      <c r="AC6" s="231"/>
      <c r="AD6" s="231"/>
      <c r="AE6" s="33">
        <f t="shared" si="1"/>
        <v>0</v>
      </c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2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2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2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233" t="s">
        <v>39</v>
      </c>
      <c r="X9" s="232" t="s">
        <v>92</v>
      </c>
      <c r="Y9" s="232" t="s">
        <v>93</v>
      </c>
      <c r="Z9" s="232" t="s">
        <v>94</v>
      </c>
      <c r="AA9" s="232" t="s">
        <v>95</v>
      </c>
      <c r="AB9" s="232" t="s">
        <v>96</v>
      </c>
      <c r="AC9" s="232" t="s">
        <v>97</v>
      </c>
      <c r="AD9" s="232" t="s">
        <v>127</v>
      </c>
      <c r="AE9" s="229" t="s">
        <v>98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2"/>
        <v>0</v>
      </c>
      <c r="M10" s="452"/>
      <c r="O10" s="21"/>
      <c r="P10" s="3"/>
      <c r="Q10" s="6"/>
      <c r="R10" s="6"/>
      <c r="S10" s="33"/>
      <c r="U10" s="32"/>
      <c r="V10" s="3"/>
      <c r="W10" s="74"/>
      <c r="X10" s="234"/>
      <c r="Y10" s="231"/>
      <c r="Z10" s="231"/>
      <c r="AA10" s="231"/>
      <c r="AB10" s="231"/>
      <c r="AC10" s="231"/>
      <c r="AD10" s="231"/>
      <c r="AE10" s="33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2"/>
        <v>0</v>
      </c>
      <c r="M11" s="452"/>
      <c r="O11" s="20"/>
      <c r="P11" s="2"/>
      <c r="Q11" s="8"/>
      <c r="R11" s="8"/>
      <c r="S11" s="30"/>
      <c r="U11" s="29"/>
      <c r="V11" s="2"/>
      <c r="W11" s="75"/>
      <c r="X11" s="235"/>
      <c r="Y11" s="227"/>
      <c r="Z11" s="227"/>
      <c r="AA11" s="227"/>
      <c r="AB11" s="227"/>
      <c r="AC11" s="227"/>
      <c r="AD11" s="227"/>
      <c r="AE11" s="33">
        <f t="shared" ref="AE11:AE34" si="3">SUM(X11:AD11)</f>
        <v>0</v>
      </c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2"/>
        <v>0</v>
      </c>
      <c r="M12" s="452"/>
      <c r="O12" s="20"/>
      <c r="P12" s="2"/>
      <c r="Q12" s="8"/>
      <c r="R12" s="8"/>
      <c r="S12" s="30"/>
      <c r="U12" s="29"/>
      <c r="V12" s="2"/>
      <c r="W12" s="75"/>
      <c r="X12" s="235"/>
      <c r="Y12" s="227"/>
      <c r="Z12" s="227"/>
      <c r="AA12" s="227"/>
      <c r="AB12" s="227"/>
      <c r="AC12" s="227"/>
      <c r="AD12" s="227"/>
      <c r="AE12" s="33">
        <f t="shared" si="3"/>
        <v>0</v>
      </c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2"/>
        <v>0</v>
      </c>
      <c r="M13" s="452"/>
      <c r="O13" s="20"/>
      <c r="P13" s="2"/>
      <c r="Q13" s="8"/>
      <c r="R13" s="8"/>
      <c r="S13" s="30"/>
      <c r="U13" s="29"/>
      <c r="V13" s="2"/>
      <c r="W13" s="75"/>
      <c r="X13" s="235"/>
      <c r="Y13" s="227"/>
      <c r="Z13" s="227"/>
      <c r="AA13" s="227"/>
      <c r="AB13" s="227"/>
      <c r="AC13" s="227"/>
      <c r="AD13" s="227"/>
      <c r="AE13" s="33">
        <f t="shared" si="3"/>
        <v>0</v>
      </c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2"/>
        <v>0</v>
      </c>
      <c r="M14" s="452"/>
      <c r="O14" s="20"/>
      <c r="P14" s="2"/>
      <c r="Q14" s="8"/>
      <c r="R14" s="8"/>
      <c r="S14" s="30"/>
      <c r="U14" s="29"/>
      <c r="V14" s="2"/>
      <c r="W14" s="75"/>
      <c r="X14" s="235"/>
      <c r="Y14" s="227"/>
      <c r="Z14" s="227"/>
      <c r="AA14" s="227"/>
      <c r="AB14" s="227"/>
      <c r="AC14" s="227"/>
      <c r="AD14" s="227"/>
      <c r="AE14" s="33">
        <f t="shared" si="3"/>
        <v>0</v>
      </c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2"/>
        <v>0</v>
      </c>
      <c r="M15" s="452"/>
      <c r="O15" s="20"/>
      <c r="P15" s="2"/>
      <c r="Q15" s="8"/>
      <c r="R15" s="8"/>
      <c r="S15" s="30"/>
      <c r="U15" s="29"/>
      <c r="V15" s="2"/>
      <c r="W15" s="75"/>
      <c r="X15" s="235"/>
      <c r="Y15" s="227"/>
      <c r="Z15" s="227"/>
      <c r="AA15" s="227"/>
      <c r="AB15" s="227"/>
      <c r="AC15" s="227"/>
      <c r="AD15" s="227"/>
      <c r="AE15" s="33">
        <f t="shared" si="3"/>
        <v>0</v>
      </c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2"/>
        <v>0</v>
      </c>
      <c r="M16" s="452"/>
      <c r="O16" s="20"/>
      <c r="P16" s="2"/>
      <c r="Q16" s="8"/>
      <c r="R16" s="8"/>
      <c r="S16" s="30"/>
      <c r="U16" s="29"/>
      <c r="V16" s="2"/>
      <c r="W16" s="75"/>
      <c r="X16" s="235"/>
      <c r="Y16" s="227"/>
      <c r="Z16" s="227"/>
      <c r="AA16" s="227"/>
      <c r="AB16" s="227"/>
      <c r="AC16" s="227"/>
      <c r="AD16" s="227"/>
      <c r="AE16" s="33">
        <f t="shared" si="3"/>
        <v>0</v>
      </c>
    </row>
    <row r="17" spans="1:31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2"/>
        <v>0</v>
      </c>
      <c r="M17" s="452"/>
      <c r="O17" s="20"/>
      <c r="P17" s="2"/>
      <c r="Q17" s="8"/>
      <c r="R17" s="8"/>
      <c r="S17" s="30"/>
      <c r="U17" s="29"/>
      <c r="V17" s="2"/>
      <c r="W17" s="75"/>
      <c r="X17" s="235"/>
      <c r="Y17" s="227"/>
      <c r="Z17" s="227"/>
      <c r="AA17" s="227"/>
      <c r="AB17" s="227"/>
      <c r="AC17" s="227"/>
      <c r="AD17" s="227"/>
      <c r="AE17" s="33">
        <f t="shared" si="3"/>
        <v>0</v>
      </c>
    </row>
    <row r="18" spans="1:31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2"/>
        <v>0</v>
      </c>
      <c r="M18" s="452"/>
      <c r="O18" s="20"/>
      <c r="P18" s="2"/>
      <c r="Q18" s="8"/>
      <c r="R18" s="8"/>
      <c r="S18" s="30"/>
      <c r="U18" s="29"/>
      <c r="V18" s="2"/>
      <c r="W18" s="75"/>
      <c r="X18" s="235"/>
      <c r="Y18" s="227"/>
      <c r="Z18" s="227"/>
      <c r="AA18" s="227"/>
      <c r="AB18" s="227"/>
      <c r="AC18" s="227"/>
      <c r="AD18" s="227"/>
      <c r="AE18" s="33">
        <f t="shared" si="3"/>
        <v>0</v>
      </c>
    </row>
    <row r="19" spans="1:31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2"/>
        <v>0</v>
      </c>
      <c r="M19" s="452"/>
      <c r="O19" s="20"/>
      <c r="P19" s="2"/>
      <c r="Q19" s="8"/>
      <c r="R19" s="8"/>
      <c r="S19" s="30"/>
      <c r="U19" s="29"/>
      <c r="V19" s="2"/>
      <c r="W19" s="75"/>
      <c r="X19" s="235"/>
      <c r="Y19" s="227"/>
      <c r="Z19" s="227"/>
      <c r="AA19" s="227"/>
      <c r="AB19" s="227"/>
      <c r="AC19" s="227"/>
      <c r="AD19" s="227"/>
      <c r="AE19" s="33">
        <f t="shared" si="3"/>
        <v>0</v>
      </c>
    </row>
    <row r="20" spans="1:31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2"/>
        <v>0</v>
      </c>
      <c r="M20" s="452"/>
      <c r="O20" s="20"/>
      <c r="P20" s="2"/>
      <c r="Q20" s="8"/>
      <c r="R20" s="8"/>
      <c r="S20" s="30"/>
      <c r="U20" s="29"/>
      <c r="V20" s="2"/>
      <c r="W20" s="75"/>
      <c r="X20" s="235"/>
      <c r="Y20" s="227"/>
      <c r="Z20" s="227"/>
      <c r="AA20" s="227"/>
      <c r="AB20" s="227"/>
      <c r="AC20" s="227"/>
      <c r="AD20" s="227"/>
      <c r="AE20" s="33">
        <f t="shared" si="3"/>
        <v>0</v>
      </c>
    </row>
    <row r="21" spans="1:31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2"/>
        <v>0</v>
      </c>
      <c r="M21" s="452"/>
      <c r="O21" s="20"/>
      <c r="P21" s="2"/>
      <c r="Q21" s="8"/>
      <c r="R21" s="8"/>
      <c r="S21" s="30"/>
      <c r="U21" s="29"/>
      <c r="V21" s="2"/>
      <c r="W21" s="75"/>
      <c r="X21" s="235"/>
      <c r="Y21" s="227"/>
      <c r="Z21" s="227"/>
      <c r="AA21" s="227"/>
      <c r="AB21" s="227"/>
      <c r="AC21" s="227"/>
      <c r="AD21" s="227"/>
      <c r="AE21" s="33">
        <f t="shared" si="3"/>
        <v>0</v>
      </c>
    </row>
    <row r="22" spans="1:31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2"/>
        <v>0</v>
      </c>
      <c r="M22" s="452"/>
      <c r="O22" s="20"/>
      <c r="P22" s="2"/>
      <c r="Q22" s="8"/>
      <c r="R22" s="8"/>
      <c r="S22" s="30"/>
      <c r="U22" s="29"/>
      <c r="V22" s="2"/>
      <c r="W22" s="75"/>
      <c r="X22" s="235"/>
      <c r="Y22" s="227"/>
      <c r="Z22" s="227"/>
      <c r="AA22" s="227"/>
      <c r="AB22" s="227"/>
      <c r="AC22" s="227"/>
      <c r="AD22" s="227"/>
      <c r="AE22" s="33">
        <f t="shared" si="3"/>
        <v>0</v>
      </c>
    </row>
    <row r="23" spans="1:31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2"/>
        <v>0</v>
      </c>
      <c r="M23" s="453"/>
      <c r="O23" s="20"/>
      <c r="P23" s="2"/>
      <c r="Q23" s="8"/>
      <c r="R23" s="8"/>
      <c r="S23" s="30"/>
      <c r="U23" s="29"/>
      <c r="V23" s="2"/>
      <c r="W23" s="75"/>
      <c r="X23" s="235"/>
      <c r="Y23" s="227"/>
      <c r="Z23" s="227"/>
      <c r="AA23" s="227"/>
      <c r="AB23" s="227"/>
      <c r="AC23" s="227"/>
      <c r="AD23" s="227"/>
      <c r="AE23" s="33">
        <f t="shared" si="3"/>
        <v>0</v>
      </c>
    </row>
    <row r="24" spans="1:31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2"/>
        <v>0</v>
      </c>
      <c r="M24" s="453"/>
      <c r="O24" s="20"/>
      <c r="P24" s="2"/>
      <c r="Q24" s="8"/>
      <c r="R24" s="8"/>
      <c r="S24" s="30"/>
      <c r="U24" s="29"/>
      <c r="V24" s="2"/>
      <c r="W24" s="75"/>
      <c r="X24" s="235"/>
      <c r="Y24" s="227"/>
      <c r="Z24" s="227"/>
      <c r="AA24" s="227"/>
      <c r="AB24" s="227"/>
      <c r="AC24" s="227"/>
      <c r="AD24" s="227"/>
      <c r="AE24" s="33">
        <f t="shared" si="3"/>
        <v>0</v>
      </c>
    </row>
    <row r="25" spans="1:31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2"/>
        <v>0</v>
      </c>
      <c r="M25" s="453"/>
      <c r="O25" s="20"/>
      <c r="P25" s="2"/>
      <c r="Q25" s="8"/>
      <c r="R25" s="8"/>
      <c r="S25" s="30"/>
      <c r="U25" s="29"/>
      <c r="V25" s="2"/>
      <c r="W25" s="75"/>
      <c r="X25" s="235"/>
      <c r="Y25" s="227"/>
      <c r="Z25" s="227"/>
      <c r="AA25" s="227"/>
      <c r="AB25" s="227"/>
      <c r="AC25" s="227"/>
      <c r="AD25" s="227"/>
      <c r="AE25" s="33">
        <f t="shared" si="3"/>
        <v>0</v>
      </c>
    </row>
    <row r="26" spans="1:31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2"/>
        <v>0</v>
      </c>
      <c r="M26" s="453"/>
      <c r="O26" s="20"/>
      <c r="P26" s="2"/>
      <c r="Q26" s="8"/>
      <c r="R26" s="8"/>
      <c r="S26" s="30"/>
      <c r="U26" s="29"/>
      <c r="V26" s="2"/>
      <c r="W26" s="75"/>
      <c r="X26" s="235"/>
      <c r="Y26" s="227"/>
      <c r="Z26" s="227"/>
      <c r="AA26" s="227"/>
      <c r="AB26" s="227"/>
      <c r="AC26" s="227"/>
      <c r="AD26" s="227"/>
      <c r="AE26" s="33">
        <f t="shared" si="3"/>
        <v>0</v>
      </c>
    </row>
    <row r="27" spans="1:31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2"/>
        <v>0</v>
      </c>
      <c r="M27" s="453"/>
      <c r="O27" s="20"/>
      <c r="P27" s="2"/>
      <c r="Q27" s="8"/>
      <c r="R27" s="8"/>
      <c r="S27" s="30"/>
      <c r="U27" s="29"/>
      <c r="V27" s="2"/>
      <c r="W27" s="75"/>
      <c r="X27" s="235"/>
      <c r="Y27" s="227"/>
      <c r="Z27" s="227"/>
      <c r="AA27" s="227"/>
      <c r="AB27" s="227"/>
      <c r="AC27" s="227"/>
      <c r="AD27" s="227"/>
      <c r="AE27" s="33">
        <f t="shared" si="3"/>
        <v>0</v>
      </c>
    </row>
    <row r="28" spans="1:31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2"/>
        <v>0</v>
      </c>
      <c r="M28" s="453"/>
      <c r="O28" s="20"/>
      <c r="P28" s="2"/>
      <c r="Q28" s="8"/>
      <c r="R28" s="8"/>
      <c r="S28" s="30"/>
      <c r="U28" s="29"/>
      <c r="V28" s="2"/>
      <c r="W28" s="75"/>
      <c r="X28" s="235"/>
      <c r="Y28" s="227"/>
      <c r="Z28" s="227"/>
      <c r="AA28" s="227"/>
      <c r="AB28" s="227"/>
      <c r="AC28" s="227"/>
      <c r="AD28" s="227"/>
      <c r="AE28" s="33">
        <f t="shared" si="3"/>
        <v>0</v>
      </c>
    </row>
    <row r="29" spans="1:31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2"/>
        <v>0</v>
      </c>
      <c r="M29" s="453"/>
      <c r="O29" s="20"/>
      <c r="P29" s="2"/>
      <c r="Q29" s="8"/>
      <c r="R29" s="8"/>
      <c r="S29" s="30"/>
      <c r="U29" s="29"/>
      <c r="V29" s="2"/>
      <c r="W29" s="75"/>
      <c r="X29" s="235"/>
      <c r="Y29" s="227"/>
      <c r="Z29" s="227"/>
      <c r="AA29" s="227"/>
      <c r="AB29" s="227"/>
      <c r="AC29" s="227"/>
      <c r="AD29" s="227"/>
      <c r="AE29" s="33">
        <f t="shared" si="3"/>
        <v>0</v>
      </c>
    </row>
    <row r="30" spans="1:31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2"/>
        <v>0</v>
      </c>
      <c r="M30" s="453"/>
      <c r="O30" s="20"/>
      <c r="P30" s="2"/>
      <c r="Q30" s="8"/>
      <c r="R30" s="8"/>
      <c r="S30" s="30"/>
      <c r="U30" s="29"/>
      <c r="V30" s="2"/>
      <c r="W30" s="75"/>
      <c r="X30" s="235"/>
      <c r="Y30" s="227"/>
      <c r="Z30" s="227"/>
      <c r="AA30" s="227"/>
      <c r="AB30" s="227"/>
      <c r="AC30" s="227"/>
      <c r="AD30" s="227"/>
      <c r="AE30" s="33">
        <f t="shared" si="3"/>
        <v>0</v>
      </c>
    </row>
    <row r="31" spans="1:31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2"/>
        <v>0</v>
      </c>
      <c r="M31" s="453"/>
      <c r="O31" s="20"/>
      <c r="P31" s="2"/>
      <c r="Q31" s="8"/>
      <c r="R31" s="8"/>
      <c r="S31" s="30"/>
      <c r="U31" s="29"/>
      <c r="V31" s="2"/>
      <c r="W31" s="75"/>
      <c r="X31" s="235"/>
      <c r="Y31" s="227"/>
      <c r="Z31" s="227"/>
      <c r="AA31" s="227"/>
      <c r="AB31" s="227"/>
      <c r="AC31" s="227"/>
      <c r="AD31" s="227"/>
      <c r="AE31" s="33">
        <f t="shared" si="3"/>
        <v>0</v>
      </c>
    </row>
    <row r="32" spans="1:31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2"/>
        <v>0</v>
      </c>
      <c r="M32" s="453"/>
      <c r="O32" s="20"/>
      <c r="P32" s="2"/>
      <c r="Q32" s="8"/>
      <c r="R32" s="8"/>
      <c r="S32" s="30"/>
      <c r="U32" s="29"/>
      <c r="V32" s="2"/>
      <c r="W32" s="75"/>
      <c r="X32" s="235"/>
      <c r="Y32" s="227"/>
      <c r="Z32" s="227"/>
      <c r="AA32" s="227"/>
      <c r="AB32" s="227"/>
      <c r="AC32" s="227"/>
      <c r="AD32" s="227"/>
      <c r="AE32" s="33">
        <f t="shared" si="3"/>
        <v>0</v>
      </c>
    </row>
    <row r="33" spans="1:31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2"/>
        <v>0</v>
      </c>
      <c r="M33" s="453"/>
      <c r="O33" s="20"/>
      <c r="P33" s="2"/>
      <c r="Q33" s="8"/>
      <c r="R33" s="8"/>
      <c r="S33" s="30"/>
      <c r="U33" s="29"/>
      <c r="V33" s="2"/>
      <c r="W33" s="75"/>
      <c r="X33" s="235"/>
      <c r="Y33" s="227"/>
      <c r="Z33" s="227"/>
      <c r="AA33" s="227"/>
      <c r="AB33" s="227"/>
      <c r="AC33" s="227"/>
      <c r="AD33" s="227"/>
      <c r="AE33" s="33">
        <f t="shared" si="3"/>
        <v>0</v>
      </c>
    </row>
    <row r="34" spans="1:31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2"/>
        <v>0</v>
      </c>
      <c r="M34" s="453"/>
      <c r="O34" s="23"/>
      <c r="P34" s="96"/>
      <c r="Q34" s="5"/>
      <c r="R34" s="5"/>
      <c r="S34" s="97"/>
      <c r="U34" s="17"/>
      <c r="V34" s="18"/>
      <c r="W34" s="76"/>
      <c r="X34" s="236"/>
      <c r="Y34" s="237"/>
      <c r="Z34" s="237"/>
      <c r="AA34" s="237"/>
      <c r="AB34" s="237"/>
      <c r="AC34" s="237"/>
      <c r="AD34" s="237"/>
      <c r="AE34" s="238">
        <f t="shared" si="3"/>
        <v>0</v>
      </c>
    </row>
    <row r="35" spans="1:31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2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31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2"/>
        <v>0</v>
      </c>
      <c r="M36" s="453"/>
      <c r="O36" s="4"/>
    </row>
    <row r="37" spans="1:31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2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31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2"/>
        <v>0</v>
      </c>
      <c r="M38" s="453"/>
    </row>
    <row r="39" spans="1:31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2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  <c r="X39" s="232" t="s">
        <v>92</v>
      </c>
      <c r="Y39" s="232" t="s">
        <v>93</v>
      </c>
      <c r="Z39" s="232" t="s">
        <v>94</v>
      </c>
      <c r="AA39" s="232" t="s">
        <v>95</v>
      </c>
      <c r="AB39" s="232" t="s">
        <v>96</v>
      </c>
      <c r="AC39" s="232" t="s">
        <v>97</v>
      </c>
      <c r="AD39" s="232" t="s">
        <v>127</v>
      </c>
      <c r="AE39" s="229" t="s">
        <v>98</v>
      </c>
    </row>
    <row r="40" spans="1:31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2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  <c r="X40" s="234"/>
      <c r="Y40" s="231"/>
      <c r="Z40" s="231"/>
      <c r="AA40" s="231"/>
      <c r="AB40" s="231"/>
      <c r="AC40" s="231"/>
      <c r="AD40" s="231"/>
      <c r="AE40" s="33">
        <f>SUM(X40:AD40)</f>
        <v>0</v>
      </c>
    </row>
    <row r="41" spans="1:31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2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  <c r="X41" s="235"/>
      <c r="Y41" s="227"/>
      <c r="Z41" s="227"/>
      <c r="AA41" s="227"/>
      <c r="AB41" s="227"/>
      <c r="AC41" s="227"/>
      <c r="AD41" s="227"/>
      <c r="AE41" s="33">
        <f t="shared" ref="AE41:AE49" si="4">SUM(X41:AD41)</f>
        <v>0</v>
      </c>
    </row>
    <row r="42" spans="1:31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2"/>
        <v>0</v>
      </c>
      <c r="M42" s="453"/>
      <c r="O42" s="29"/>
      <c r="P42" s="8"/>
      <c r="Q42" s="2"/>
      <c r="R42" s="8"/>
      <c r="S42" s="34">
        <f t="shared" ref="S42:S62" si="5">S41+O42-Q42</f>
        <v>0</v>
      </c>
      <c r="U42" s="45" t="s">
        <v>13</v>
      </c>
      <c r="V42" s="605">
        <f>D64</f>
        <v>0</v>
      </c>
      <c r="W42" s="604"/>
      <c r="X42" s="235"/>
      <c r="Y42" s="227"/>
      <c r="Z42" s="227"/>
      <c r="AA42" s="227"/>
      <c r="AB42" s="227"/>
      <c r="AC42" s="227"/>
      <c r="AD42" s="227"/>
      <c r="AE42" s="33">
        <f t="shared" si="4"/>
        <v>0</v>
      </c>
    </row>
    <row r="43" spans="1:31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2"/>
        <v>0</v>
      </c>
      <c r="M43" s="453"/>
      <c r="O43" s="29"/>
      <c r="P43" s="8"/>
      <c r="Q43" s="2"/>
      <c r="R43" s="8"/>
      <c r="S43" s="34">
        <f t="shared" si="5"/>
        <v>0</v>
      </c>
      <c r="U43" s="45" t="s">
        <v>43</v>
      </c>
      <c r="V43" s="605">
        <f>E64</f>
        <v>0</v>
      </c>
      <c r="W43" s="604"/>
      <c r="X43" s="235"/>
      <c r="Y43" s="227"/>
      <c r="Z43" s="227"/>
      <c r="AA43" s="227"/>
      <c r="AB43" s="227"/>
      <c r="AC43" s="227"/>
      <c r="AD43" s="227"/>
      <c r="AE43" s="33">
        <f t="shared" si="4"/>
        <v>0</v>
      </c>
    </row>
    <row r="44" spans="1:31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2"/>
        <v>0</v>
      </c>
      <c r="M44" s="453"/>
      <c r="O44" s="29"/>
      <c r="P44" s="8"/>
      <c r="Q44" s="2"/>
      <c r="R44" s="8"/>
      <c r="S44" s="34">
        <f t="shared" si="5"/>
        <v>0</v>
      </c>
      <c r="U44" s="45" t="s">
        <v>14</v>
      </c>
      <c r="V44" s="605">
        <f>F64</f>
        <v>0</v>
      </c>
      <c r="W44" s="604"/>
      <c r="X44" s="235"/>
      <c r="Y44" s="227"/>
      <c r="Z44" s="227"/>
      <c r="AA44" s="227"/>
      <c r="AB44" s="227"/>
      <c r="AC44" s="227"/>
      <c r="AD44" s="227"/>
      <c r="AE44" s="33">
        <f t="shared" si="4"/>
        <v>0</v>
      </c>
    </row>
    <row r="45" spans="1:31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2"/>
        <v>0</v>
      </c>
      <c r="M45" s="453"/>
      <c r="O45" s="29"/>
      <c r="P45" s="8"/>
      <c r="Q45" s="2"/>
      <c r="R45" s="8"/>
      <c r="S45" s="34">
        <f t="shared" si="5"/>
        <v>0</v>
      </c>
      <c r="U45" s="47" t="s">
        <v>44</v>
      </c>
      <c r="V45" s="605">
        <f>G64</f>
        <v>0</v>
      </c>
      <c r="W45" s="604"/>
      <c r="X45" s="235"/>
      <c r="Y45" s="227"/>
      <c r="Z45" s="227"/>
      <c r="AA45" s="227"/>
      <c r="AB45" s="227"/>
      <c r="AC45" s="227"/>
      <c r="AD45" s="227"/>
      <c r="AE45" s="33">
        <f t="shared" si="4"/>
        <v>0</v>
      </c>
    </row>
    <row r="46" spans="1:31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2"/>
        <v>0</v>
      </c>
      <c r="M46" s="453"/>
      <c r="O46" s="29"/>
      <c r="P46" s="8"/>
      <c r="Q46" s="2"/>
      <c r="R46" s="8"/>
      <c r="S46" s="34">
        <f t="shared" si="5"/>
        <v>0</v>
      </c>
      <c r="U46" s="47" t="s">
        <v>17</v>
      </c>
      <c r="V46" s="605">
        <f>I64</f>
        <v>0</v>
      </c>
      <c r="W46" s="604"/>
      <c r="X46" s="235"/>
      <c r="Y46" s="227"/>
      <c r="Z46" s="227"/>
      <c r="AA46" s="227"/>
      <c r="AB46" s="227"/>
      <c r="AC46" s="227"/>
      <c r="AD46" s="227"/>
      <c r="AE46" s="33">
        <f t="shared" si="4"/>
        <v>0</v>
      </c>
    </row>
    <row r="47" spans="1:31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2"/>
        <v>0</v>
      </c>
      <c r="M47" s="453"/>
      <c r="O47" s="29"/>
      <c r="P47" s="8"/>
      <c r="Q47" s="2"/>
      <c r="R47" s="8"/>
      <c r="S47" s="34">
        <f t="shared" si="5"/>
        <v>0</v>
      </c>
      <c r="U47" s="45" t="s">
        <v>45</v>
      </c>
      <c r="V47" s="603">
        <f>SUMIF($R$40:$R$63,U47,$Q$40:$Q$63)</f>
        <v>0</v>
      </c>
      <c r="W47" s="604"/>
      <c r="X47" s="235"/>
      <c r="Y47" s="227"/>
      <c r="Z47" s="227"/>
      <c r="AA47" s="227"/>
      <c r="AB47" s="227"/>
      <c r="AC47" s="227"/>
      <c r="AD47" s="227"/>
      <c r="AE47" s="33">
        <f t="shared" si="4"/>
        <v>0</v>
      </c>
    </row>
    <row r="48" spans="1:31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2"/>
        <v>0</v>
      </c>
      <c r="M48" s="453"/>
      <c r="O48" s="29"/>
      <c r="P48" s="8"/>
      <c r="Q48" s="2"/>
      <c r="R48" s="8"/>
      <c r="S48" s="34">
        <f t="shared" si="5"/>
        <v>0</v>
      </c>
      <c r="U48" s="45" t="s">
        <v>46</v>
      </c>
      <c r="V48" s="603">
        <f t="shared" ref="V48:V51" si="6">SUMIF($R$40:$R$63,U48,$Q$40:$Q$63)</f>
        <v>0</v>
      </c>
      <c r="W48" s="604"/>
      <c r="X48" s="235"/>
      <c r="Y48" s="227"/>
      <c r="Z48" s="227"/>
      <c r="AA48" s="227"/>
      <c r="AB48" s="227"/>
      <c r="AC48" s="227"/>
      <c r="AD48" s="227"/>
      <c r="AE48" s="33">
        <f t="shared" si="4"/>
        <v>0</v>
      </c>
    </row>
    <row r="49" spans="1:31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2"/>
        <v>0</v>
      </c>
      <c r="M49" s="453"/>
      <c r="O49" s="29"/>
      <c r="P49" s="8"/>
      <c r="Q49" s="2"/>
      <c r="R49" s="8"/>
      <c r="S49" s="34">
        <f t="shared" si="5"/>
        <v>0</v>
      </c>
      <c r="U49" s="45" t="s">
        <v>47</v>
      </c>
      <c r="V49" s="603">
        <f t="shared" si="6"/>
        <v>0</v>
      </c>
      <c r="W49" s="604"/>
      <c r="X49" s="235"/>
      <c r="Y49" s="227"/>
      <c r="Z49" s="227"/>
      <c r="AA49" s="227"/>
      <c r="AB49" s="227"/>
      <c r="AC49" s="227"/>
      <c r="AD49" s="227"/>
      <c r="AE49" s="33">
        <f t="shared" si="4"/>
        <v>0</v>
      </c>
    </row>
    <row r="50" spans="1:31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2"/>
        <v>0</v>
      </c>
      <c r="M50" s="453"/>
      <c r="O50" s="29"/>
      <c r="P50" s="8"/>
      <c r="Q50" s="2"/>
      <c r="R50" s="8"/>
      <c r="S50" s="34">
        <f t="shared" si="5"/>
        <v>0</v>
      </c>
      <c r="U50" s="45" t="s">
        <v>48</v>
      </c>
      <c r="V50" s="603">
        <f t="shared" si="6"/>
        <v>0</v>
      </c>
      <c r="W50" s="604"/>
      <c r="X50" s="235"/>
      <c r="Y50" s="227"/>
      <c r="Z50" s="227"/>
      <c r="AA50" s="227"/>
      <c r="AB50" s="227"/>
      <c r="AC50" s="227"/>
      <c r="AD50" s="227"/>
      <c r="AE50" s="33">
        <f t="shared" ref="AE50:AE64" si="7">SUM(X50:AD50)</f>
        <v>0</v>
      </c>
    </row>
    <row r="51" spans="1:31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2"/>
        <v>0</v>
      </c>
      <c r="M51" s="453"/>
      <c r="O51" s="29"/>
      <c r="P51" s="8"/>
      <c r="Q51" s="2"/>
      <c r="R51" s="8"/>
      <c r="S51" s="34">
        <f t="shared" si="5"/>
        <v>0</v>
      </c>
      <c r="U51" s="45" t="s">
        <v>113</v>
      </c>
      <c r="V51" s="603">
        <f t="shared" si="6"/>
        <v>0</v>
      </c>
      <c r="W51" s="604"/>
      <c r="X51" s="235"/>
      <c r="Y51" s="227"/>
      <c r="Z51" s="227"/>
      <c r="AA51" s="227"/>
      <c r="AB51" s="227"/>
      <c r="AC51" s="227"/>
      <c r="AD51" s="227"/>
      <c r="AE51" s="33">
        <f t="shared" si="7"/>
        <v>0</v>
      </c>
    </row>
    <row r="52" spans="1:31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2"/>
        <v>0</v>
      </c>
      <c r="M52" s="453"/>
      <c r="O52" s="29"/>
      <c r="P52" s="8"/>
      <c r="Q52" s="2"/>
      <c r="R52" s="8"/>
      <c r="S52" s="34">
        <f t="shared" si="5"/>
        <v>0</v>
      </c>
      <c r="U52" s="45" t="s">
        <v>49</v>
      </c>
      <c r="V52" s="603">
        <f>S64</f>
        <v>0</v>
      </c>
      <c r="W52" s="604"/>
      <c r="X52" s="235"/>
      <c r="Y52" s="227"/>
      <c r="Z52" s="227"/>
      <c r="AA52" s="227"/>
      <c r="AB52" s="227"/>
      <c r="AC52" s="227"/>
      <c r="AD52" s="227"/>
      <c r="AE52" s="33">
        <f t="shared" si="7"/>
        <v>0</v>
      </c>
    </row>
    <row r="53" spans="1:31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2"/>
        <v>0</v>
      </c>
      <c r="M53" s="453"/>
      <c r="O53" s="29"/>
      <c r="P53" s="8"/>
      <c r="Q53" s="2"/>
      <c r="R53" s="8"/>
      <c r="S53" s="34">
        <f t="shared" si="5"/>
        <v>0</v>
      </c>
      <c r="U53" s="45" t="s">
        <v>50</v>
      </c>
      <c r="V53" s="603">
        <f>(V39+V40)-SUM(V45:W52)</f>
        <v>0</v>
      </c>
      <c r="W53" s="604"/>
      <c r="X53" s="235"/>
      <c r="Y53" s="227"/>
      <c r="Z53" s="227"/>
      <c r="AA53" s="227"/>
      <c r="AB53" s="227"/>
      <c r="AC53" s="227"/>
      <c r="AD53" s="227"/>
      <c r="AE53" s="33">
        <f t="shared" si="7"/>
        <v>0</v>
      </c>
    </row>
    <row r="54" spans="1:31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2"/>
        <v>0</v>
      </c>
      <c r="M54" s="453"/>
      <c r="O54" s="29"/>
      <c r="P54" s="8"/>
      <c r="Q54" s="2"/>
      <c r="R54" s="8"/>
      <c r="S54" s="34">
        <f t="shared" si="5"/>
        <v>0</v>
      </c>
      <c r="U54" s="45" t="s">
        <v>51</v>
      </c>
      <c r="V54" s="601"/>
      <c r="W54" s="602"/>
      <c r="X54" s="235"/>
      <c r="Y54" s="227"/>
      <c r="Z54" s="227"/>
      <c r="AA54" s="227"/>
      <c r="AB54" s="227"/>
      <c r="AC54" s="227"/>
      <c r="AD54" s="227"/>
      <c r="AE54" s="33">
        <f t="shared" si="7"/>
        <v>0</v>
      </c>
    </row>
    <row r="55" spans="1:31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2"/>
        <v>0</v>
      </c>
      <c r="M55" s="453"/>
      <c r="O55" s="29"/>
      <c r="P55" s="8"/>
      <c r="Q55" s="2"/>
      <c r="R55" s="8"/>
      <c r="S55" s="34">
        <f t="shared" si="5"/>
        <v>0</v>
      </c>
      <c r="U55" s="592"/>
      <c r="V55" s="593"/>
      <c r="W55" s="594"/>
      <c r="X55" s="235"/>
      <c r="Y55" s="227"/>
      <c r="Z55" s="227"/>
      <c r="AA55" s="227"/>
      <c r="AB55" s="227"/>
      <c r="AC55" s="227"/>
      <c r="AD55" s="227"/>
      <c r="AE55" s="33">
        <f t="shared" si="7"/>
        <v>0</v>
      </c>
    </row>
    <row r="56" spans="1:31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2"/>
        <v>0</v>
      </c>
      <c r="M56" s="453"/>
      <c r="O56" s="29"/>
      <c r="P56" s="8"/>
      <c r="Q56" s="2"/>
      <c r="R56" s="8"/>
      <c r="S56" s="34">
        <f t="shared" si="5"/>
        <v>0</v>
      </c>
      <c r="U56" s="595"/>
      <c r="V56" s="596"/>
      <c r="W56" s="597"/>
      <c r="X56" s="235"/>
      <c r="Y56" s="227"/>
      <c r="Z56" s="227"/>
      <c r="AA56" s="227"/>
      <c r="AB56" s="227"/>
      <c r="AC56" s="227"/>
      <c r="AD56" s="227"/>
      <c r="AE56" s="33">
        <f t="shared" si="7"/>
        <v>0</v>
      </c>
    </row>
    <row r="57" spans="1:31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2"/>
        <v>0</v>
      </c>
      <c r="M57" s="453"/>
      <c r="O57" s="29"/>
      <c r="P57" s="8"/>
      <c r="Q57" s="2"/>
      <c r="R57" s="8"/>
      <c r="S57" s="34">
        <f t="shared" si="5"/>
        <v>0</v>
      </c>
      <c r="U57" s="595"/>
      <c r="V57" s="596"/>
      <c r="W57" s="597"/>
      <c r="X57" s="235"/>
      <c r="Y57" s="227"/>
      <c r="Z57" s="227"/>
      <c r="AA57" s="227"/>
      <c r="AB57" s="227"/>
      <c r="AC57" s="227"/>
      <c r="AD57" s="227"/>
      <c r="AE57" s="33">
        <f t="shared" si="7"/>
        <v>0</v>
      </c>
    </row>
    <row r="58" spans="1:31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2"/>
        <v>0</v>
      </c>
      <c r="M58" s="453"/>
      <c r="O58" s="29"/>
      <c r="P58" s="8"/>
      <c r="Q58" s="2"/>
      <c r="R58" s="8"/>
      <c r="S58" s="34">
        <f t="shared" si="5"/>
        <v>0</v>
      </c>
      <c r="U58" s="595"/>
      <c r="V58" s="596"/>
      <c r="W58" s="597"/>
      <c r="X58" s="235"/>
      <c r="Y58" s="227"/>
      <c r="Z58" s="227"/>
      <c r="AA58" s="227"/>
      <c r="AB58" s="227"/>
      <c r="AC58" s="227"/>
      <c r="AD58" s="227"/>
      <c r="AE58" s="33">
        <f t="shared" si="7"/>
        <v>0</v>
      </c>
    </row>
    <row r="59" spans="1:31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2"/>
        <v>0</v>
      </c>
      <c r="M59" s="453"/>
      <c r="O59" s="29"/>
      <c r="P59" s="8"/>
      <c r="Q59" s="2"/>
      <c r="R59" s="8"/>
      <c r="S59" s="34">
        <f t="shared" si="5"/>
        <v>0</v>
      </c>
      <c r="U59" s="595"/>
      <c r="V59" s="596"/>
      <c r="W59" s="597"/>
      <c r="X59" s="235"/>
      <c r="Y59" s="227"/>
      <c r="Z59" s="227"/>
      <c r="AA59" s="227"/>
      <c r="AB59" s="227"/>
      <c r="AC59" s="227"/>
      <c r="AD59" s="227"/>
      <c r="AE59" s="33">
        <f t="shared" si="7"/>
        <v>0</v>
      </c>
    </row>
    <row r="60" spans="1:31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2"/>
        <v>0</v>
      </c>
      <c r="M60" s="453"/>
      <c r="O60" s="29"/>
      <c r="P60" s="8"/>
      <c r="Q60" s="2"/>
      <c r="R60" s="8"/>
      <c r="S60" s="34">
        <f t="shared" si="5"/>
        <v>0</v>
      </c>
      <c r="U60" s="595"/>
      <c r="V60" s="596"/>
      <c r="W60" s="597"/>
      <c r="X60" s="235"/>
      <c r="Y60" s="227"/>
      <c r="Z60" s="227"/>
      <c r="AA60" s="227"/>
      <c r="AB60" s="227"/>
      <c r="AC60" s="227"/>
      <c r="AD60" s="227"/>
      <c r="AE60" s="33">
        <f t="shared" si="7"/>
        <v>0</v>
      </c>
    </row>
    <row r="61" spans="1:31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2"/>
        <v>0</v>
      </c>
      <c r="M61" s="453"/>
      <c r="O61" s="29"/>
      <c r="P61" s="8"/>
      <c r="Q61" s="2"/>
      <c r="R61" s="8"/>
      <c r="S61" s="34">
        <f t="shared" si="5"/>
        <v>0</v>
      </c>
      <c r="U61" s="595"/>
      <c r="V61" s="596"/>
      <c r="W61" s="597"/>
      <c r="X61" s="235"/>
      <c r="Y61" s="227"/>
      <c r="Z61" s="227"/>
      <c r="AA61" s="227"/>
      <c r="AB61" s="227"/>
      <c r="AC61" s="227"/>
      <c r="AD61" s="227"/>
      <c r="AE61" s="33">
        <f t="shared" si="7"/>
        <v>0</v>
      </c>
    </row>
    <row r="62" spans="1:31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2"/>
        <v>0</v>
      </c>
      <c r="M62" s="453"/>
      <c r="O62" s="29"/>
      <c r="P62" s="8"/>
      <c r="Q62" s="2"/>
      <c r="R62" s="8"/>
      <c r="S62" s="34">
        <f t="shared" si="5"/>
        <v>0</v>
      </c>
      <c r="U62" s="595"/>
      <c r="V62" s="596"/>
      <c r="W62" s="597"/>
      <c r="X62" s="235"/>
      <c r="Y62" s="227"/>
      <c r="Z62" s="227"/>
      <c r="AA62" s="227"/>
      <c r="AB62" s="227"/>
      <c r="AC62" s="227"/>
      <c r="AD62" s="227"/>
      <c r="AE62" s="33">
        <f t="shared" si="7"/>
        <v>0</v>
      </c>
    </row>
    <row r="63" spans="1:31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2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  <c r="X63" s="235"/>
      <c r="Y63" s="227"/>
      <c r="Z63" s="227"/>
      <c r="AA63" s="227"/>
      <c r="AB63" s="227"/>
      <c r="AC63" s="227"/>
      <c r="AD63" s="227"/>
      <c r="AE63" s="33">
        <f t="shared" si="7"/>
        <v>0</v>
      </c>
    </row>
    <row r="64" spans="1:31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8">SUM(D4:D63)</f>
        <v>0</v>
      </c>
      <c r="E64" s="27">
        <f t="shared" si="8"/>
        <v>0</v>
      </c>
      <c r="F64" s="27">
        <f t="shared" si="8"/>
        <v>0</v>
      </c>
      <c r="G64" s="27">
        <f t="shared" si="8"/>
        <v>0</v>
      </c>
      <c r="H64" s="28">
        <f t="shared" si="8"/>
        <v>0</v>
      </c>
      <c r="I64" s="27">
        <f t="shared" si="8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  <c r="X64" s="235"/>
      <c r="Y64" s="227"/>
      <c r="Z64" s="227"/>
      <c r="AA64" s="227"/>
      <c r="AB64" s="227"/>
      <c r="AC64" s="227"/>
      <c r="AD64" s="227"/>
      <c r="AE64" s="33">
        <f t="shared" si="7"/>
        <v>0</v>
      </c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8127A26E-5B53-4D89-A2C8-A4574D763B63}"/>
    <hyperlink ref="D1" location="Inventory!A1" display="Item" xr:uid="{708045D0-066F-4135-8C70-606956E1C936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1B617-9F6D-42DB-8A61-1C3BDA282225}">
  <sheetPr codeName="Sheet70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Inventory!C71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Inventory!H71</f>
        <v>0</v>
      </c>
      <c r="N1" s="49" t="s">
        <v>4</v>
      </c>
      <c r="O1" s="622">
        <f>Inventory!D71</f>
        <v>0</v>
      </c>
      <c r="P1" s="626"/>
      <c r="Q1" s="623"/>
      <c r="R1" s="49" t="s">
        <v>25</v>
      </c>
      <c r="S1" s="622">
        <f>Inventory!B71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14EDD371-B5FF-465C-A4C0-F1C4B6ECE9A8}"/>
    <hyperlink ref="D1" location="Inventory!A1" display="Item" xr:uid="{CBC3FD08-E6ED-47AC-9FBE-F6345FE20BBE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6A021-AA2C-4430-AF54-A892033E0A93}">
  <sheetPr codeName="Sheet71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Inventory!C72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Inventory!H72</f>
        <v>0</v>
      </c>
      <c r="N1" s="49" t="s">
        <v>4</v>
      </c>
      <c r="O1" s="622">
        <f>Inventory!D72</f>
        <v>0</v>
      </c>
      <c r="P1" s="626"/>
      <c r="Q1" s="623"/>
      <c r="R1" s="49" t="s">
        <v>25</v>
      </c>
      <c r="S1" s="622">
        <f>Inventory!B72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F03B3335-F1C2-438A-B75F-5EBFE5CEDAF7}"/>
    <hyperlink ref="D1" location="Inventory!A1" display="Item" xr:uid="{FC879939-E9F8-4121-A37B-F4A04F8D8B79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42D2-3B48-4E7C-BB51-294B5B85787C}">
  <sheetPr codeName="Sheet72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Inventory!C73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Inventory!H73</f>
        <v>0</v>
      </c>
      <c r="N1" s="49" t="s">
        <v>4</v>
      </c>
      <c r="O1" s="622">
        <f>Inventory!D73</f>
        <v>0</v>
      </c>
      <c r="P1" s="626"/>
      <c r="Q1" s="623"/>
      <c r="R1" s="49" t="s">
        <v>25</v>
      </c>
      <c r="S1" s="622">
        <f>Inventory!B73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31622069-222E-4B37-B02A-D96F2E3D4B40}"/>
    <hyperlink ref="D1" location="Inventory!A1" display="Item" xr:uid="{49DECAB0-8874-4C45-98D8-552AB7A3A15C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92860-8363-4B68-A588-F384A2592A8C}">
  <sheetPr codeName="Sheet73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Inventory!C74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Inventory!H74</f>
        <v>0</v>
      </c>
      <c r="N1" s="49" t="s">
        <v>4</v>
      </c>
      <c r="O1" s="622">
        <f>Inventory!D74</f>
        <v>0</v>
      </c>
      <c r="P1" s="626"/>
      <c r="Q1" s="623"/>
      <c r="R1" s="49" t="s">
        <v>25</v>
      </c>
      <c r="S1" s="622">
        <f>Inventory!B74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5511FB90-F68C-4AE5-8E8E-F5B53185FFA8}"/>
    <hyperlink ref="D1" location="Inventory!A1" display="Item" xr:uid="{849CEAC3-CA96-4550-8E1D-D885F22CEEB0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A37A3-864D-4392-A612-9AAB3C747D68}">
  <sheetPr codeName="Sheet74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Inventory!C75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Inventory!H75</f>
        <v>0</v>
      </c>
      <c r="N1" s="49" t="s">
        <v>4</v>
      </c>
      <c r="O1" s="622">
        <f>Inventory!D75</f>
        <v>0</v>
      </c>
      <c r="P1" s="626"/>
      <c r="Q1" s="623"/>
      <c r="R1" s="49" t="s">
        <v>25</v>
      </c>
      <c r="S1" s="622">
        <f>Inventory!B75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F2EF5059-2BF9-4313-BF88-6F244AD916E9}"/>
    <hyperlink ref="D1" location="Inventory!A1" display="Item" xr:uid="{8B02179D-0C6F-4E10-8464-C051A223E40B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D2BE2-51DA-495B-92F4-C46540D461B6}">
  <sheetPr codeName="Sheet75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Inventory!C76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Inventory!H76</f>
        <v>0</v>
      </c>
      <c r="N1" s="49" t="s">
        <v>4</v>
      </c>
      <c r="O1" s="622">
        <f>Inventory!D76</f>
        <v>0</v>
      </c>
      <c r="P1" s="626"/>
      <c r="Q1" s="623"/>
      <c r="R1" s="49" t="s">
        <v>25</v>
      </c>
      <c r="S1" s="622">
        <f>Inventory!B76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29D30FBB-D3D0-4864-938E-E26C847162FF}"/>
    <hyperlink ref="D1" location="Inventory!A1" display="Item" xr:uid="{A3312F65-5B0A-4A59-95FA-CD16994F962C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689F-70BD-4686-BE18-EEF245DC2BAA}">
  <sheetPr codeName="Sheet76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Inventory!C77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Inventory!H77</f>
        <v>0</v>
      </c>
      <c r="N1" s="49" t="s">
        <v>4</v>
      </c>
      <c r="O1" s="622">
        <f>Inventory!D77</f>
        <v>0</v>
      </c>
      <c r="P1" s="626"/>
      <c r="Q1" s="623"/>
      <c r="R1" s="49" t="s">
        <v>25</v>
      </c>
      <c r="S1" s="622">
        <f>Inventory!B77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E78913F9-71D9-444C-9FB4-3762319D646F}"/>
    <hyperlink ref="D1" location="Inventory!A1" display="Item" xr:uid="{3BF8523F-8516-4033-8EF3-0AA6DECAF95A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BFDC3-83CF-4C33-8CA5-5574AB659FF9}">
  <sheetPr codeName="Sheet77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Inventory!C78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Inventory!H78</f>
        <v>0</v>
      </c>
      <c r="N1" s="49" t="s">
        <v>4</v>
      </c>
      <c r="O1" s="622">
        <f>Inventory!D78</f>
        <v>0</v>
      </c>
      <c r="P1" s="626"/>
      <c r="Q1" s="623"/>
      <c r="R1" s="49" t="s">
        <v>25</v>
      </c>
      <c r="S1" s="622">
        <f>Inventory!B78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C46A5F26-4AD3-4E31-B310-7B4D47F7F8F0}"/>
    <hyperlink ref="D1" location="Inventory!A1" display="Item" xr:uid="{9A95DB4C-E1A2-4987-8BD3-716C7D73A619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9FCB-C2AB-4D55-9244-935BD10BA86F}">
  <sheetPr codeName="Sheet78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Inventory!C79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Inventory!H79</f>
        <v>0</v>
      </c>
      <c r="N1" s="49" t="s">
        <v>4</v>
      </c>
      <c r="O1" s="622">
        <f>Inventory!D79</f>
        <v>0</v>
      </c>
      <c r="P1" s="626"/>
      <c r="Q1" s="623"/>
      <c r="R1" s="49" t="s">
        <v>25</v>
      </c>
      <c r="S1" s="622">
        <f>Inventory!B79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6F677105-17BB-4281-8045-C63042402E57}"/>
    <hyperlink ref="D1" location="Inventory!A1" display="Item" xr:uid="{0DB75F1E-B794-4DA7-BF9A-10E4B73EB1AF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02D9-ECA3-4821-8E8F-5843009D781B}">
  <sheetPr codeName="Sheet79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Inventory!C80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Inventory!H80</f>
        <v>0</v>
      </c>
      <c r="N1" s="49" t="s">
        <v>4</v>
      </c>
      <c r="O1" s="622">
        <f>Inventory!D80</f>
        <v>0</v>
      </c>
      <c r="P1" s="626"/>
      <c r="Q1" s="623"/>
      <c r="R1" s="49" t="s">
        <v>25</v>
      </c>
      <c r="S1" s="622">
        <f>Inventory!B80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C2BCE412-1B02-4579-A795-84E3DE35E44A}"/>
    <hyperlink ref="D1" location="Inventory!A1" display="Item" xr:uid="{BB72B17F-44F1-4340-979E-2CEAEEE9CD3B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C897-E3BD-4959-BBE6-15259B3A069A}">
  <sheetPr codeName="Sheet80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Inventory!C81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Inventory!H81</f>
        <v>0</v>
      </c>
      <c r="N1" s="49" t="s">
        <v>4</v>
      </c>
      <c r="O1" s="622">
        <f>Inventory!D81</f>
        <v>0</v>
      </c>
      <c r="P1" s="626"/>
      <c r="Q1" s="623"/>
      <c r="R1" s="49" t="s">
        <v>25</v>
      </c>
      <c r="S1" s="622">
        <f>Inventory!B81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E62DCF4E-2A17-44DC-BC49-DE390FADA31A}"/>
    <hyperlink ref="D1" location="Inventory!A1" display="Item" xr:uid="{81ADE470-7ECB-4459-8F36-40C54CAEF9B8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FE61-13EE-43D5-A904-98C12D2E3D5B}">
  <sheetPr codeName="Sheet81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Inventory!C82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Inventory!H82</f>
        <v>0</v>
      </c>
      <c r="N1" s="49" t="s">
        <v>4</v>
      </c>
      <c r="O1" s="622">
        <f>Inventory!D82</f>
        <v>0</v>
      </c>
      <c r="P1" s="626"/>
      <c r="Q1" s="623"/>
      <c r="R1" s="49" t="s">
        <v>25</v>
      </c>
      <c r="S1" s="622">
        <f>Inventory!B82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A96A9983-804D-400E-9941-AA7559F61A8D}"/>
    <hyperlink ref="D1" location="Inventory!A1" display="Item" xr:uid="{DB68CFF5-08C2-4C11-B680-EF4E69A947F7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CE9D-6466-4C4A-84D6-B60BC514A08F}">
  <sheetPr codeName="Sheet82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Inventory!C83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Inventory!H83</f>
        <v>0</v>
      </c>
      <c r="N1" s="49" t="s">
        <v>4</v>
      </c>
      <c r="O1" s="622">
        <f>Inventory!D83</f>
        <v>0</v>
      </c>
      <c r="P1" s="626"/>
      <c r="Q1" s="623"/>
      <c r="R1" s="49" t="s">
        <v>25</v>
      </c>
      <c r="S1" s="622">
        <f>Inventory!B83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982D7023-AF0B-4F89-BAFC-964CFB63827A}"/>
    <hyperlink ref="D1" location="Inventory!A1" display="Item" xr:uid="{AC388741-0FAD-46E8-A770-395CB1D5ACA0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5EC1-939D-45DF-B860-AC1648D66DAD}">
  <sheetPr codeName="Sheet83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Inventory!C84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Inventory!H84</f>
        <v>0</v>
      </c>
      <c r="N1" s="49" t="s">
        <v>4</v>
      </c>
      <c r="O1" s="622">
        <f>Inventory!D84</f>
        <v>0</v>
      </c>
      <c r="P1" s="626"/>
      <c r="Q1" s="623"/>
      <c r="R1" s="49" t="s">
        <v>25</v>
      </c>
      <c r="S1" s="622">
        <f>Inventory!B84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1FE8DA5F-2630-4878-94B9-1A272788E8E0}"/>
    <hyperlink ref="D1" location="Inventory!A1" display="Item" xr:uid="{5329C610-6882-4A1D-A0C4-06A6C4257814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39B6-4151-4FEE-9A13-CCF60242E52B}">
  <sheetPr codeName="Sheet84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Inventory!C85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Inventory!H85</f>
        <v>0</v>
      </c>
      <c r="N1" s="49" t="s">
        <v>4</v>
      </c>
      <c r="O1" s="622">
        <f>Inventory!D85</f>
        <v>0</v>
      </c>
      <c r="P1" s="626"/>
      <c r="Q1" s="623"/>
      <c r="R1" s="49" t="s">
        <v>25</v>
      </c>
      <c r="S1" s="622">
        <f>Inventory!B85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2003BC40-C967-4A5B-880D-2F342A169AE1}"/>
    <hyperlink ref="D1" location="Inventory!A1" display="Item" xr:uid="{E24D6041-4647-414D-B911-25E4B4263304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6664-F875-42C2-8096-C30C5F85939A}">
  <sheetPr codeName="Sheet85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Inventory!C86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Inventory!H86</f>
        <v>0</v>
      </c>
      <c r="N1" s="49" t="s">
        <v>4</v>
      </c>
      <c r="O1" s="622">
        <f>Inventory!D86</f>
        <v>0</v>
      </c>
      <c r="P1" s="626"/>
      <c r="Q1" s="623"/>
      <c r="R1" s="49" t="s">
        <v>25</v>
      </c>
      <c r="S1" s="622">
        <f>Inventory!B86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CBAB248C-F506-4F1B-B0B4-D1F4AB00CB6F}"/>
    <hyperlink ref="D1" location="Inventory!A1" display="Item" xr:uid="{DF902773-67F1-4446-93E4-CAA532009E3A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A3D96-501D-466C-8FE9-D605940D01A9}">
  <sheetPr codeName="Sheet86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Inventory!C87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Inventory!H87</f>
        <v>0</v>
      </c>
      <c r="N1" s="49" t="s">
        <v>4</v>
      </c>
      <c r="O1" s="622">
        <f>Inventory!D87</f>
        <v>0</v>
      </c>
      <c r="P1" s="626"/>
      <c r="Q1" s="623"/>
      <c r="R1" s="49" t="s">
        <v>25</v>
      </c>
      <c r="S1" s="622">
        <f>Inventory!B87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49A414EA-6A95-4DF5-B553-0E804CEC148F}"/>
    <hyperlink ref="D1" location="Inventory!A1" display="Item" xr:uid="{0F1BAA3D-F972-4F5F-AF18-B1C040C6D6B8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13205-B171-4B92-80EC-4BDB4263C49A}">
  <sheetPr codeName="Sheet87">
    <pageSetUpPr fitToPage="1"/>
  </sheetPr>
  <dimension ref="A1:AE64"/>
  <sheetViews>
    <sheetView showGridLines="0" workbookViewId="0">
      <pane ySplit="1" topLeftCell="A25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Inventory!C88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Inventory!H88</f>
        <v>0</v>
      </c>
      <c r="N1" s="49" t="s">
        <v>4</v>
      </c>
      <c r="O1" s="622">
        <f>Inventory!D88</f>
        <v>0</v>
      </c>
      <c r="P1" s="626"/>
      <c r="Q1" s="623"/>
      <c r="R1" s="49" t="s">
        <v>25</v>
      </c>
      <c r="S1" s="622">
        <f>Inventory!B88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3FB6483E-5E82-4972-8A0D-B8662287BC16}"/>
    <hyperlink ref="D1" location="Inventory!A1" display="Item" xr:uid="{855D953A-6CC4-4D53-A3B6-A56BA2CFEDBC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B3CEB-E0F3-4DB3-A378-18952E423447}">
  <sheetPr codeName="Sheet88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Inventory!C89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Inventory!H89</f>
        <v>0</v>
      </c>
      <c r="N1" s="49" t="s">
        <v>4</v>
      </c>
      <c r="O1" s="622">
        <f>Inventory!D89</f>
        <v>0</v>
      </c>
      <c r="P1" s="626"/>
      <c r="Q1" s="623"/>
      <c r="R1" s="49" t="s">
        <v>25</v>
      </c>
      <c r="S1" s="622">
        <f>Inventory!B89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6E7599DD-4F69-48CB-A4CC-F5B2A433D549}"/>
    <hyperlink ref="D1" location="Inventory!A1" display="Item" xr:uid="{231F71D9-3A20-407F-B7A8-678D547825C0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E582-B62A-4361-AD1F-EFF61297CA60}">
  <sheetPr codeName="Sheet89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Inventory!C90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Inventory!H90</f>
        <v>0</v>
      </c>
      <c r="N1" s="49" t="s">
        <v>4</v>
      </c>
      <c r="O1" s="622">
        <f>Inventory!D90</f>
        <v>0</v>
      </c>
      <c r="P1" s="626"/>
      <c r="Q1" s="623"/>
      <c r="R1" s="49" t="s">
        <v>25</v>
      </c>
      <c r="S1" s="622">
        <f>Inventory!B90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819E60B5-BE2F-41DA-9B52-7B1011523FCB}"/>
    <hyperlink ref="D1" location="Inventory!A1" display="Item" xr:uid="{1C231354-1799-425C-9D1A-46938F09627E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5B065-01E6-40A2-8B44-0ED6D404FC0A}">
  <sheetPr codeName="Sheet90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Inventory!C91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Inventory!H91</f>
        <v>0</v>
      </c>
      <c r="N1" s="49" t="s">
        <v>4</v>
      </c>
      <c r="O1" s="622">
        <f>Inventory!D91</f>
        <v>0</v>
      </c>
      <c r="P1" s="626"/>
      <c r="Q1" s="623"/>
      <c r="R1" s="49" t="s">
        <v>25</v>
      </c>
      <c r="S1" s="622">
        <f>Inventory!B91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5563388D-4B1D-4E36-ABFA-A18ABDF86072}"/>
    <hyperlink ref="D1" location="Inventory!A1" display="Item" xr:uid="{873E0BD1-00DB-4697-8CCD-8AEE3B3F9B08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1CD89-CCFA-4AAD-A55B-CA4F39216680}">
  <sheetPr codeName="Sheet91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Inventory!C92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Inventory!H92</f>
        <v>0</v>
      </c>
      <c r="N1" s="49" t="s">
        <v>4</v>
      </c>
      <c r="O1" s="622">
        <f>Inventory!D92</f>
        <v>0</v>
      </c>
      <c r="P1" s="626"/>
      <c r="Q1" s="623"/>
      <c r="R1" s="49" t="s">
        <v>25</v>
      </c>
      <c r="S1" s="622">
        <f>Inventory!B92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0238B7D3-6D8C-45DB-A638-399067E543F0}"/>
    <hyperlink ref="D1" location="Inventory!A1" display="Item" xr:uid="{E03483E4-4146-49DF-97C0-FA060A445B36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454C3-71C0-4B74-9D5F-5AABDDC3941A}">
  <sheetPr codeName="Sheet92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Inventory!C93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Inventory!H93</f>
        <v>0</v>
      </c>
      <c r="N1" s="49" t="s">
        <v>4</v>
      </c>
      <c r="O1" s="622">
        <f>Inventory!D93</f>
        <v>0</v>
      </c>
      <c r="P1" s="626"/>
      <c r="Q1" s="623"/>
      <c r="R1" s="49" t="s">
        <v>25</v>
      </c>
      <c r="S1" s="622">
        <f>Inventory!B93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CB36D79B-705E-401E-927D-22DAF5EFD51F}"/>
    <hyperlink ref="D1" location="Inventory!A1" display="Item" xr:uid="{A19D5E67-1AED-4726-AD3E-419316A489B9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BD7F-77DA-4679-8F8F-1D0757DE0017}">
  <sheetPr codeName="Sheet93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Inventory!C94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Inventory!H94</f>
        <v>0</v>
      </c>
      <c r="N1" s="49" t="s">
        <v>4</v>
      </c>
      <c r="O1" s="622">
        <f>Inventory!D94</f>
        <v>0</v>
      </c>
      <c r="P1" s="626"/>
      <c r="Q1" s="623"/>
      <c r="R1" s="49" t="s">
        <v>25</v>
      </c>
      <c r="S1" s="622">
        <f>Inventory!B94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D66B10AA-D5A7-4B71-B407-C0F225BB846F}"/>
    <hyperlink ref="D1" location="Inventory!A1" display="Item" xr:uid="{0E0FFF33-ABF3-4B42-AF78-0D07D5206BED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ED08C-CDA5-46E4-903D-CCF0086F2C6B}">
  <sheetPr codeName="Sheet94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Inventory!C95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Inventory!H95</f>
        <v>0</v>
      </c>
      <c r="N1" s="49" t="s">
        <v>4</v>
      </c>
      <c r="O1" s="622">
        <f>Inventory!D95</f>
        <v>0</v>
      </c>
      <c r="P1" s="626"/>
      <c r="Q1" s="623"/>
      <c r="R1" s="49" t="s">
        <v>25</v>
      </c>
      <c r="S1" s="622">
        <f>Inventory!B95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D7E8B71F-8E05-44E4-BC7C-DEDD7E49564E}"/>
    <hyperlink ref="D1" location="Inventory!A1" display="Item" xr:uid="{BE6139A6-F48E-427E-AD5F-7B9A00C1C286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5D545-CCAC-4109-988B-B46AE8FB68FE}">
  <sheetPr codeName="Sheet95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Inventory!C96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Inventory!H96</f>
        <v>0</v>
      </c>
      <c r="N1" s="49" t="s">
        <v>4</v>
      </c>
      <c r="O1" s="622">
        <f>Inventory!D96</f>
        <v>0</v>
      </c>
      <c r="P1" s="626"/>
      <c r="Q1" s="623"/>
      <c r="R1" s="49" t="s">
        <v>25</v>
      </c>
      <c r="S1" s="622">
        <f>Inventory!B96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4187F97F-C4D4-48DB-B154-43FAFCDFAB81}"/>
    <hyperlink ref="D1" location="Inventory!A1" display="Item" xr:uid="{63EAC024-8E4F-4C98-8B66-2E48D07BBC81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66E06-D336-445B-9AC6-B95D0356CB8B}">
  <sheetPr codeName="Sheet96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Inventory!C97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Inventory!H97</f>
        <v>0</v>
      </c>
      <c r="N1" s="49" t="s">
        <v>4</v>
      </c>
      <c r="O1" s="622">
        <f>Inventory!D97</f>
        <v>0</v>
      </c>
      <c r="P1" s="626"/>
      <c r="Q1" s="623"/>
      <c r="R1" s="49" t="s">
        <v>25</v>
      </c>
      <c r="S1" s="622">
        <f>Inventory!B97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10BD09B2-BC78-4C9A-900E-73389FBE41CB}"/>
    <hyperlink ref="D1" location="Inventory!A1" display="Item" xr:uid="{C8D9EB60-70F7-4455-876B-4E5395D276CD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FDB4-A43D-48AC-A29C-8FEA6F177F8D}">
  <sheetPr codeName="Sheet97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Inventory!C98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Inventory!H98</f>
        <v>0</v>
      </c>
      <c r="N1" s="49" t="s">
        <v>4</v>
      </c>
      <c r="O1" s="622">
        <f>Inventory!D98</f>
        <v>0</v>
      </c>
      <c r="P1" s="626"/>
      <c r="Q1" s="623"/>
      <c r="R1" s="49" t="s">
        <v>25</v>
      </c>
      <c r="S1" s="622">
        <f>Inventory!B98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D69A7CA0-6611-4E42-A4E4-90CF34743B45}"/>
    <hyperlink ref="D1" location="Inventory!A1" display="Item" xr:uid="{F47F54CB-4B9C-4485-8FBC-6E4F62E357A4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7C02-0824-42CD-8D9B-BD10997EEBB7}">
  <sheetPr codeName="Sheet98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Inventory!C99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Inventory!H99</f>
        <v>0</v>
      </c>
      <c r="N1" s="49" t="s">
        <v>4</v>
      </c>
      <c r="O1" s="622">
        <f>Inventory!D99</f>
        <v>0</v>
      </c>
      <c r="P1" s="626"/>
      <c r="Q1" s="623"/>
      <c r="R1" s="49" t="s">
        <v>25</v>
      </c>
      <c r="S1" s="622">
        <f>Inventory!B99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6CCC78A8-805B-42F2-979C-BFA65EF8A1A9}"/>
    <hyperlink ref="D1" location="Inventory!A1" display="Item" xr:uid="{15A551C1-F24E-4EBA-AC7C-C51F76BDD970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338A-BF38-4198-9959-B04273C5BF3D}">
  <sheetPr codeName="Sheet99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Inventory!C100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Inventory!H100</f>
        <v>0</v>
      </c>
      <c r="N1" s="49" t="s">
        <v>4</v>
      </c>
      <c r="O1" s="622">
        <f>Inventory!D100</f>
        <v>0</v>
      </c>
      <c r="P1" s="626"/>
      <c r="Q1" s="623"/>
      <c r="R1" s="49" t="s">
        <v>25</v>
      </c>
      <c r="S1" s="622">
        <f>Inventory!B100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E3D6C745-9737-44D8-83D2-2BEA5DCF0CCA}"/>
    <hyperlink ref="D1" location="Inventory!A1" display="Item" xr:uid="{497B8CEF-8D35-475A-BEF7-534A71432FBF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14543-29A0-471E-AC1D-E12C83BEDC4C}">
  <sheetPr codeName="Sheet100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Inventory!C101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Inventory!H101</f>
        <v>0</v>
      </c>
      <c r="N1" s="49" t="s">
        <v>4</v>
      </c>
      <c r="O1" s="622">
        <f>Inventory!D101</f>
        <v>0</v>
      </c>
      <c r="P1" s="626"/>
      <c r="Q1" s="623"/>
      <c r="R1" s="49" t="s">
        <v>25</v>
      </c>
      <c r="S1" s="622">
        <f>Inventory!B101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8EF6E89F-70F8-40F7-A9DF-F51872EF1B42}"/>
    <hyperlink ref="D1" location="Inventory!A1" display="Item" xr:uid="{A215A2B0-3396-41FE-81B0-EAFAA8DB8578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A138-7676-4EE6-96E2-A11327D98EFD}">
  <sheetPr codeName="Sheet101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Inventory!C102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Inventory!H102</f>
        <v>0</v>
      </c>
      <c r="N1" s="49" t="s">
        <v>4</v>
      </c>
      <c r="O1" s="622">
        <f>Inventory!D102</f>
        <v>0</v>
      </c>
      <c r="P1" s="626"/>
      <c r="Q1" s="623"/>
      <c r="R1" s="49" t="s">
        <v>25</v>
      </c>
      <c r="S1" s="622">
        <f>Inventory!B102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96F89D63-F0BB-40EE-A7CF-E3FD54E946EF}"/>
    <hyperlink ref="D1" location="Inventory!A1" display="Item" xr:uid="{C3B15121-142C-46EC-82B3-8A7FB56DA7D1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5191-87F9-4D45-932E-E2CCA2AF63A2}">
  <sheetPr codeName="Sheet102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Inventory!C103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Inventory!H103</f>
        <v>0</v>
      </c>
      <c r="N1" s="49" t="s">
        <v>4</v>
      </c>
      <c r="O1" s="622">
        <f>Inventory!D103</f>
        <v>0</v>
      </c>
      <c r="P1" s="626"/>
      <c r="Q1" s="623"/>
      <c r="R1" s="49" t="s">
        <v>25</v>
      </c>
      <c r="S1" s="622">
        <f>Inventory!B103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0357F973-8ADD-40A5-85C9-44C7B05BB4E3}"/>
    <hyperlink ref="D1" location="Inventory!A1" display="Item" xr:uid="{95C015A0-F128-47A1-BBDA-31EED469A034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12B6C-1ECD-4C45-8251-20AECFC70D18}">
  <sheetPr codeName="Sheet103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Inventory!C104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Inventory!H104</f>
        <v>0</v>
      </c>
      <c r="N1" s="49" t="s">
        <v>4</v>
      </c>
      <c r="O1" s="622">
        <f>Inventory!D104</f>
        <v>0</v>
      </c>
      <c r="P1" s="626"/>
      <c r="Q1" s="623"/>
      <c r="R1" s="49" t="s">
        <v>25</v>
      </c>
      <c r="S1" s="622">
        <f>Inventory!B104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3E842974-CA57-4896-B999-1369DA0F75E9}"/>
    <hyperlink ref="D1" location="Inventory!A1" display="Item" xr:uid="{F6F3BD66-78B5-4A2C-83F3-D04B8A53869E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CE84-7F51-40B1-8ECD-E3FE5F93E28B}">
  <sheetPr codeName="Sheet104">
    <pageSetUpPr fitToPage="1"/>
  </sheetPr>
  <dimension ref="A1:AE64"/>
  <sheetViews>
    <sheetView showGridLines="0" workbookViewId="0">
      <pane ySplit="1" topLeftCell="A2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Inventory!C105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Inventory!H105</f>
        <v>0</v>
      </c>
      <c r="N1" s="49" t="s">
        <v>4</v>
      </c>
      <c r="O1" s="622">
        <f>Inventory!D105</f>
        <v>0</v>
      </c>
      <c r="P1" s="626"/>
      <c r="Q1" s="623"/>
      <c r="R1" s="49" t="s">
        <v>25</v>
      </c>
      <c r="S1" s="622">
        <f>Inventory!B105</f>
        <v>0</v>
      </c>
      <c r="T1" s="626"/>
      <c r="U1" s="49" t="s">
        <v>66</v>
      </c>
      <c r="V1" s="627">
        <f>M64</f>
        <v>0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C7FC9F1F-20E8-43DE-91E6-E051415865CE}"/>
    <hyperlink ref="D1" location="Inventory!A1" display="Item" xr:uid="{0679041C-2F26-4055-9B46-65DD664E3BE1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01AF3-5D79-4D0A-BA64-7E843B5ACEDB}">
  <sheetPr codeName="Sheet105">
    <pageSetUpPr fitToPage="1"/>
  </sheetPr>
  <dimension ref="A1:AE64"/>
  <sheetViews>
    <sheetView showGridLines="0" workbookViewId="0">
      <pane ySplit="1" topLeftCell="A37" activePane="bottomLeft" state="frozen"/>
      <selection activeCell="T2" sqref="T1:T1048576"/>
      <selection pane="bottomLeft" activeCell="T2" sqref="T1:T1048576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5.5703125" bestFit="1" customWidth="1"/>
    <col min="4" max="4" width="8.42578125" bestFit="1" customWidth="1"/>
    <col min="5" max="5" width="7.5703125" bestFit="1" customWidth="1"/>
    <col min="6" max="6" width="8.42578125" bestFit="1" customWidth="1"/>
    <col min="7" max="7" width="5.42578125" bestFit="1" customWidth="1"/>
    <col min="8" max="8" width="8.42578125" bestFit="1" customWidth="1"/>
    <col min="9" max="9" width="3.5703125" bestFit="1" customWidth="1"/>
    <col min="10" max="10" width="4.5703125" bestFit="1" customWidth="1"/>
    <col min="11" max="11" width="10.5703125" customWidth="1"/>
    <col min="12" max="12" width="7.5703125" bestFit="1" customWidth="1"/>
    <col min="13" max="13" width="7.5703125" customWidth="1"/>
    <col min="14" max="14" width="8.42578125" bestFit="1" customWidth="1"/>
    <col min="15" max="15" width="10.5703125" bestFit="1" customWidth="1"/>
    <col min="16" max="16" width="11.42578125" bestFit="1" customWidth="1"/>
    <col min="17" max="17" width="16.42578125" bestFit="1" customWidth="1"/>
    <col min="18" max="18" width="12.5703125" bestFit="1" customWidth="1"/>
    <col min="19" max="19" width="18.42578125" customWidth="1"/>
    <col min="20" max="20" width="8.42578125" style="199" customWidth="1"/>
    <col min="21" max="21" width="19.5703125" customWidth="1"/>
    <col min="23" max="23" width="11.42578125" bestFit="1" customWidth="1"/>
  </cols>
  <sheetData>
    <row r="1" spans="1:31" ht="15.75" thickBot="1" x14ac:dyDescent="0.3">
      <c r="A1" s="220" t="s">
        <v>1</v>
      </c>
      <c r="B1" s="622" t="str">
        <f>Inventory!C3</f>
        <v>GHOST</v>
      </c>
      <c r="C1" s="623"/>
      <c r="D1" s="221" t="s">
        <v>23</v>
      </c>
      <c r="E1" s="622">
        <f>Inventory!C106</f>
        <v>0</v>
      </c>
      <c r="F1" s="626"/>
      <c r="G1" s="626"/>
      <c r="H1" s="626"/>
      <c r="I1" s="626"/>
      <c r="J1" s="626"/>
      <c r="K1" s="623"/>
      <c r="L1" s="49" t="s">
        <v>24</v>
      </c>
      <c r="M1" s="95">
        <f>Inventory!H106</f>
        <v>0</v>
      </c>
      <c r="N1" s="49" t="s">
        <v>4</v>
      </c>
      <c r="O1" s="622">
        <f>Inventory!D106</f>
        <v>0</v>
      </c>
      <c r="P1" s="626"/>
      <c r="Q1" s="623"/>
      <c r="R1" s="49" t="s">
        <v>25</v>
      </c>
      <c r="S1" s="622">
        <f>Inventory!B106</f>
        <v>0</v>
      </c>
      <c r="T1" s="626"/>
      <c r="U1" s="49" t="s">
        <v>66</v>
      </c>
      <c r="V1" s="627">
        <v>0.25</v>
      </c>
      <c r="W1" s="628"/>
    </row>
    <row r="2" spans="1:31" ht="15.75" thickBot="1" x14ac:dyDescent="0.3"/>
    <row r="3" spans="1:31" ht="15.75" thickBot="1" x14ac:dyDescent="0.3">
      <c r="A3" s="36" t="s">
        <v>10</v>
      </c>
      <c r="B3" s="37" t="s">
        <v>11</v>
      </c>
      <c r="C3" s="38" t="s">
        <v>12</v>
      </c>
      <c r="D3" s="39" t="s">
        <v>20</v>
      </c>
      <c r="E3" s="39" t="s">
        <v>21</v>
      </c>
      <c r="F3" s="39" t="s">
        <v>22</v>
      </c>
      <c r="G3" s="39" t="s">
        <v>15</v>
      </c>
      <c r="H3" s="40" t="s">
        <v>16</v>
      </c>
      <c r="I3" s="41" t="s">
        <v>17</v>
      </c>
      <c r="J3" s="92" t="s">
        <v>64</v>
      </c>
      <c r="K3" s="88" t="s">
        <v>18</v>
      </c>
      <c r="L3" s="89" t="s">
        <v>19</v>
      </c>
      <c r="M3" s="94" t="s">
        <v>65</v>
      </c>
      <c r="O3" s="632" t="s">
        <v>26</v>
      </c>
      <c r="P3" s="633"/>
      <c r="Q3" s="48" t="s">
        <v>10</v>
      </c>
      <c r="R3" s="49" t="s">
        <v>28</v>
      </c>
      <c r="S3" s="50" t="s">
        <v>18</v>
      </c>
    </row>
    <row r="4" spans="1:31" x14ac:dyDescent="0.25">
      <c r="A4" s="21">
        <f>IF('Tour Dates'!A4="","",'Tour Dates'!A4)</f>
        <v>45847</v>
      </c>
      <c r="B4" s="22" t="str">
        <f>IF('Tour Dates'!B4="","",'Tour Dates'!B4)</f>
        <v>Baltimore</v>
      </c>
      <c r="C4" s="10"/>
      <c r="D4" s="6"/>
      <c r="E4" s="6"/>
      <c r="F4" s="6"/>
      <c r="G4" s="6">
        <f>SUM(C4:F4)</f>
        <v>0</v>
      </c>
      <c r="H4" s="13"/>
      <c r="I4" s="6"/>
      <c r="J4" s="84"/>
      <c r="K4" s="84"/>
      <c r="L4" s="90">
        <f>H4-G4-I4-J4</f>
        <v>0</v>
      </c>
      <c r="M4" s="451"/>
      <c r="O4" s="608"/>
      <c r="P4" s="609"/>
      <c r="Q4" s="7"/>
      <c r="R4" s="6">
        <f>AE4</f>
        <v>0</v>
      </c>
      <c r="S4" s="33"/>
    </row>
    <row r="5" spans="1:31" x14ac:dyDescent="0.25">
      <c r="A5" s="21">
        <f>IF('Tour Dates'!A5="","",'Tour Dates'!A5)</f>
        <v>45849</v>
      </c>
      <c r="B5" s="22" t="str">
        <f>IF('Tour Dates'!B5="","",'Tour Dates'!B5)</f>
        <v>Atlanta</v>
      </c>
      <c r="C5" s="11"/>
      <c r="D5" s="8"/>
      <c r="E5" s="8"/>
      <c r="F5" s="8"/>
      <c r="G5" s="6">
        <f t="shared" ref="G5:G63" si="0">SUM(C5:F5)</f>
        <v>0</v>
      </c>
      <c r="H5" s="14"/>
      <c r="I5" s="8"/>
      <c r="J5" s="85"/>
      <c r="K5" s="85"/>
      <c r="L5" s="90">
        <f>L4+H5-G5-I5-J5</f>
        <v>0</v>
      </c>
      <c r="M5" s="452"/>
      <c r="O5" s="610"/>
      <c r="P5" s="611"/>
      <c r="Q5" s="197"/>
      <c r="R5" s="8">
        <f>AE5</f>
        <v>0</v>
      </c>
      <c r="S5" s="30"/>
    </row>
    <row r="6" spans="1:31" ht="15.75" thickBot="1" x14ac:dyDescent="0.3">
      <c r="A6" s="21">
        <f>IF('Tour Dates'!A6="","",'Tour Dates'!A6)</f>
        <v>45850</v>
      </c>
      <c r="B6" s="22" t="str">
        <f>IF('Tour Dates'!B6="","",'Tour Dates'!B6)</f>
        <v>Tampa</v>
      </c>
      <c r="C6" s="11"/>
      <c r="D6" s="8"/>
      <c r="E6" s="8"/>
      <c r="F6" s="8"/>
      <c r="G6" s="6">
        <f t="shared" si="0"/>
        <v>0</v>
      </c>
      <c r="H6" s="14"/>
      <c r="I6" s="8"/>
      <c r="J6" s="85"/>
      <c r="K6" s="85"/>
      <c r="L6" s="90">
        <f t="shared" ref="L6:L63" si="1">L5+H6-G6-I6-J6</f>
        <v>0</v>
      </c>
      <c r="M6" s="452"/>
      <c r="O6" s="610"/>
      <c r="P6" s="611"/>
      <c r="Q6" s="197"/>
      <c r="R6" s="8">
        <f>AE6</f>
        <v>0</v>
      </c>
      <c r="S6" s="30"/>
    </row>
    <row r="7" spans="1:31" ht="15.75" thickBot="1" x14ac:dyDescent="0.3">
      <c r="A7" s="21">
        <f>IF('Tour Dates'!A7="","",'Tour Dates'!A7)</f>
        <v>45851</v>
      </c>
      <c r="B7" s="22" t="str">
        <f>IF('Tour Dates'!B7="","",'Tour Dates'!B7)</f>
        <v>Miami</v>
      </c>
      <c r="C7" s="11"/>
      <c r="D7" s="8"/>
      <c r="E7" s="8"/>
      <c r="F7" s="8"/>
      <c r="G7" s="6">
        <f t="shared" si="0"/>
        <v>0</v>
      </c>
      <c r="H7" s="14"/>
      <c r="I7" s="8"/>
      <c r="J7" s="85"/>
      <c r="K7" s="85"/>
      <c r="L7" s="90">
        <f t="shared" si="1"/>
        <v>0</v>
      </c>
      <c r="M7" s="452"/>
      <c r="O7" s="614"/>
      <c r="P7" s="615"/>
      <c r="Q7" s="198"/>
      <c r="R7" s="19">
        <f>SUM(R4:R6)</f>
        <v>0</v>
      </c>
      <c r="S7" s="31"/>
      <c r="U7" s="637" t="s">
        <v>36</v>
      </c>
      <c r="V7" s="638"/>
      <c r="W7" s="639"/>
    </row>
    <row r="8" spans="1:31" ht="15.75" thickBot="1" x14ac:dyDescent="0.3">
      <c r="A8" s="21">
        <f>IF('Tour Dates'!A8="","",'Tour Dates'!A8)</f>
        <v>45853</v>
      </c>
      <c r="B8" s="22" t="str">
        <f>IF('Tour Dates'!B8="","",'Tour Dates'!B8)</f>
        <v>Raleigh</v>
      </c>
      <c r="C8" s="11"/>
      <c r="D8" s="8"/>
      <c r="E8" s="8"/>
      <c r="F8" s="8"/>
      <c r="G8" s="6">
        <f t="shared" si="0"/>
        <v>0</v>
      </c>
      <c r="H8" s="14"/>
      <c r="I8" s="8"/>
      <c r="J8" s="85"/>
      <c r="K8" s="85"/>
      <c r="L8" s="90">
        <f t="shared" si="1"/>
        <v>0</v>
      </c>
      <c r="M8" s="452"/>
    </row>
    <row r="9" spans="1:31" ht="15.75" thickBot="1" x14ac:dyDescent="0.3">
      <c r="A9" s="21">
        <f>IF('Tour Dates'!A9="","",'Tour Dates'!A9)</f>
        <v>45855</v>
      </c>
      <c r="B9" s="22" t="str">
        <f>IF('Tour Dates'!B9="","",'Tour Dates'!B9)</f>
        <v>Cleveland</v>
      </c>
      <c r="C9" s="11"/>
      <c r="D9" s="8"/>
      <c r="E9" s="8"/>
      <c r="F9" s="8"/>
      <c r="G9" s="6">
        <f t="shared" si="0"/>
        <v>0</v>
      </c>
      <c r="H9" s="14"/>
      <c r="I9" s="8"/>
      <c r="J9" s="85"/>
      <c r="K9" s="85"/>
      <c r="L9" s="90">
        <f t="shared" si="1"/>
        <v>0</v>
      </c>
      <c r="M9" s="452"/>
      <c r="O9" s="104" t="s">
        <v>10</v>
      </c>
      <c r="P9" s="49" t="s">
        <v>27</v>
      </c>
      <c r="Q9" s="49" t="s">
        <v>30</v>
      </c>
      <c r="R9" s="49" t="s">
        <v>28</v>
      </c>
      <c r="S9" s="111" t="s">
        <v>18</v>
      </c>
      <c r="T9" s="518" t="s">
        <v>312</v>
      </c>
      <c r="U9" s="104" t="s">
        <v>37</v>
      </c>
      <c r="V9" s="49" t="s">
        <v>38</v>
      </c>
      <c r="W9" s="111" t="s">
        <v>39</v>
      </c>
    </row>
    <row r="10" spans="1:31" x14ac:dyDescent="0.25">
      <c r="A10" s="21">
        <f>IF('Tour Dates'!A10="","",'Tour Dates'!A10)</f>
        <v>45856</v>
      </c>
      <c r="B10" s="22" t="str">
        <f>IF('Tour Dates'!B10="","",'Tour Dates'!B10)</f>
        <v>Pittsburgh</v>
      </c>
      <c r="C10" s="11"/>
      <c r="D10" s="8"/>
      <c r="E10" s="8"/>
      <c r="F10" s="8"/>
      <c r="G10" s="6">
        <f t="shared" si="0"/>
        <v>0</v>
      </c>
      <c r="H10" s="14"/>
      <c r="I10" s="8"/>
      <c r="J10" s="85"/>
      <c r="K10" s="85"/>
      <c r="L10" s="90">
        <f t="shared" si="1"/>
        <v>0</v>
      </c>
      <c r="M10" s="452"/>
      <c r="O10" s="21"/>
      <c r="P10" s="3"/>
      <c r="Q10" s="6"/>
      <c r="R10" s="6"/>
      <c r="S10" s="33"/>
      <c r="U10" s="32"/>
      <c r="V10" s="3"/>
      <c r="W10" s="33"/>
      <c r="AE10">
        <f>SUM(X10:AD10)</f>
        <v>0</v>
      </c>
    </row>
    <row r="11" spans="1:31" x14ac:dyDescent="0.25">
      <c r="A11" s="21">
        <f>IF('Tour Dates'!A11="","",'Tour Dates'!A11)</f>
        <v>45857</v>
      </c>
      <c r="B11" s="22" t="str">
        <f>IF('Tour Dates'!B11="","",'Tour Dates'!B11)</f>
        <v>Philadelphia</v>
      </c>
      <c r="C11" s="11"/>
      <c r="D11" s="8"/>
      <c r="E11" s="8"/>
      <c r="F11" s="8"/>
      <c r="G11" s="6">
        <f t="shared" si="0"/>
        <v>0</v>
      </c>
      <c r="H11" s="14"/>
      <c r="I11" s="8"/>
      <c r="J11" s="85"/>
      <c r="K11" s="85"/>
      <c r="L11" s="90">
        <f t="shared" si="1"/>
        <v>0</v>
      </c>
      <c r="M11" s="452"/>
      <c r="O11" s="20"/>
      <c r="P11" s="2"/>
      <c r="Q11" s="8"/>
      <c r="R11" s="8"/>
      <c r="S11" s="30"/>
      <c r="U11" s="29"/>
      <c r="V11" s="2"/>
      <c r="W11" s="30"/>
    </row>
    <row r="12" spans="1:31" x14ac:dyDescent="0.25">
      <c r="A12" s="21">
        <f>IF('Tour Dates'!A12="","",'Tour Dates'!A12)</f>
        <v>45859</v>
      </c>
      <c r="B12" s="22" t="str">
        <f>IF('Tour Dates'!B12="","",'Tour Dates'!B12)</f>
        <v>Boston</v>
      </c>
      <c r="C12" s="11"/>
      <c r="D12" s="8"/>
      <c r="E12" s="8"/>
      <c r="F12" s="8"/>
      <c r="G12" s="6">
        <f t="shared" si="0"/>
        <v>0</v>
      </c>
      <c r="H12" s="14"/>
      <c r="I12" s="8"/>
      <c r="J12" s="85"/>
      <c r="K12" s="85"/>
      <c r="L12" s="90">
        <f t="shared" si="1"/>
        <v>0</v>
      </c>
      <c r="M12" s="452"/>
      <c r="O12" s="20"/>
      <c r="P12" s="2"/>
      <c r="Q12" s="8"/>
      <c r="R12" s="8"/>
      <c r="S12" s="30"/>
      <c r="U12" s="29"/>
      <c r="V12" s="2"/>
      <c r="W12" s="30"/>
    </row>
    <row r="13" spans="1:31" x14ac:dyDescent="0.25">
      <c r="A13" s="21">
        <f>IF('Tour Dates'!A13="","",'Tour Dates'!A13)</f>
        <v>45860</v>
      </c>
      <c r="B13" s="22" t="str">
        <f>IF('Tour Dates'!B13="","",'Tour Dates'!B13)</f>
        <v>New York</v>
      </c>
      <c r="C13" s="11"/>
      <c r="D13" s="8"/>
      <c r="E13" s="8"/>
      <c r="F13" s="8"/>
      <c r="G13" s="6">
        <f t="shared" si="0"/>
        <v>0</v>
      </c>
      <c r="H13" s="14"/>
      <c r="I13" s="8"/>
      <c r="J13" s="85"/>
      <c r="K13" s="85"/>
      <c r="L13" s="90">
        <f t="shared" si="1"/>
        <v>0</v>
      </c>
      <c r="M13" s="452"/>
      <c r="O13" s="20"/>
      <c r="P13" s="2"/>
      <c r="Q13" s="8"/>
      <c r="R13" s="8"/>
      <c r="S13" s="30"/>
      <c r="U13" s="29"/>
      <c r="V13" s="2"/>
      <c r="W13" s="30"/>
    </row>
    <row r="14" spans="1:31" x14ac:dyDescent="0.25">
      <c r="A14" s="21">
        <f>IF('Tour Dates'!A14="","",'Tour Dates'!A14)</f>
        <v>45862</v>
      </c>
      <c r="B14" s="22" t="str">
        <f>IF('Tour Dates'!B14="","",'Tour Dates'!B14)</f>
        <v>Detroit</v>
      </c>
      <c r="C14" s="11"/>
      <c r="D14" s="8"/>
      <c r="E14" s="8"/>
      <c r="F14" s="8"/>
      <c r="G14" s="6">
        <f t="shared" si="0"/>
        <v>0</v>
      </c>
      <c r="H14" s="14"/>
      <c r="I14" s="8"/>
      <c r="J14" s="85"/>
      <c r="K14" s="85"/>
      <c r="L14" s="90">
        <f t="shared" si="1"/>
        <v>0</v>
      </c>
      <c r="M14" s="452"/>
      <c r="O14" s="20"/>
      <c r="P14" s="2"/>
      <c r="Q14" s="8"/>
      <c r="R14" s="8"/>
      <c r="S14" s="30"/>
      <c r="U14" s="29"/>
      <c r="V14" s="2"/>
      <c r="W14" s="30"/>
    </row>
    <row r="15" spans="1:31" x14ac:dyDescent="0.25">
      <c r="A15" s="21">
        <f>IF('Tour Dates'!A15="","",'Tour Dates'!A15)</f>
        <v>45863</v>
      </c>
      <c r="B15" s="22" t="str">
        <f>IF('Tour Dates'!B15="","",'Tour Dates'!B15)</f>
        <v>Louisville</v>
      </c>
      <c r="C15" s="11"/>
      <c r="D15" s="8"/>
      <c r="E15" s="8"/>
      <c r="F15" s="8"/>
      <c r="G15" s="6">
        <f t="shared" si="0"/>
        <v>0</v>
      </c>
      <c r="H15" s="14"/>
      <c r="I15" s="8"/>
      <c r="J15" s="85"/>
      <c r="K15" s="85"/>
      <c r="L15" s="90">
        <f t="shared" si="1"/>
        <v>0</v>
      </c>
      <c r="M15" s="452"/>
      <c r="O15" s="20"/>
      <c r="P15" s="2"/>
      <c r="Q15" s="8"/>
      <c r="R15" s="8"/>
      <c r="S15" s="30"/>
      <c r="U15" s="29"/>
      <c r="V15" s="2"/>
      <c r="W15" s="30"/>
    </row>
    <row r="16" spans="1:31" x14ac:dyDescent="0.25">
      <c r="A16" s="21">
        <f>IF('Tour Dates'!A16="","",'Tour Dates'!A16)</f>
        <v>45864</v>
      </c>
      <c r="B16" s="22" t="str">
        <f>IF('Tour Dates'!B16="","",'Tour Dates'!B16)</f>
        <v>Nashville</v>
      </c>
      <c r="C16" s="11"/>
      <c r="D16" s="8"/>
      <c r="E16" s="8"/>
      <c r="F16" s="8"/>
      <c r="G16" s="6">
        <f t="shared" si="0"/>
        <v>0</v>
      </c>
      <c r="H16" s="14"/>
      <c r="I16" s="8"/>
      <c r="J16" s="85"/>
      <c r="K16" s="85"/>
      <c r="L16" s="90">
        <f t="shared" si="1"/>
        <v>0</v>
      </c>
      <c r="M16" s="452"/>
      <c r="O16" s="20"/>
      <c r="P16" s="2"/>
      <c r="Q16" s="8"/>
      <c r="R16" s="8"/>
      <c r="S16" s="30"/>
      <c r="U16" s="29"/>
      <c r="V16" s="2"/>
      <c r="W16" s="30"/>
    </row>
    <row r="17" spans="1:23" x14ac:dyDescent="0.25">
      <c r="A17" s="21">
        <f>IF('Tour Dates'!A17="","",'Tour Dates'!A17)</f>
        <v>45866</v>
      </c>
      <c r="B17" s="22" t="str">
        <f>IF('Tour Dates'!B17="","",'Tour Dates'!B17)</f>
        <v>Grand Rapids</v>
      </c>
      <c r="C17" s="11"/>
      <c r="D17" s="8"/>
      <c r="E17" s="8"/>
      <c r="F17" s="8"/>
      <c r="G17" s="6">
        <f t="shared" si="0"/>
        <v>0</v>
      </c>
      <c r="H17" s="14"/>
      <c r="I17" s="8"/>
      <c r="J17" s="85"/>
      <c r="K17" s="85"/>
      <c r="L17" s="90">
        <f t="shared" si="1"/>
        <v>0</v>
      </c>
      <c r="M17" s="452"/>
      <c r="O17" s="20"/>
      <c r="P17" s="2"/>
      <c r="Q17" s="8"/>
      <c r="R17" s="8"/>
      <c r="S17" s="30"/>
      <c r="U17" s="29"/>
      <c r="V17" s="2"/>
      <c r="W17" s="30"/>
    </row>
    <row r="18" spans="1:23" x14ac:dyDescent="0.25">
      <c r="A18" s="21">
        <f>IF('Tour Dates'!A18="","",'Tour Dates'!A18)</f>
        <v>45867</v>
      </c>
      <c r="B18" s="22" t="str">
        <f>IF('Tour Dates'!B18="","",'Tour Dates'!B18)</f>
        <v>Milwaukee</v>
      </c>
      <c r="C18" s="11"/>
      <c r="D18" s="8"/>
      <c r="E18" s="8"/>
      <c r="F18" s="8"/>
      <c r="G18" s="6">
        <f t="shared" si="0"/>
        <v>0</v>
      </c>
      <c r="H18" s="14"/>
      <c r="I18" s="8"/>
      <c r="J18" s="85"/>
      <c r="K18" s="85"/>
      <c r="L18" s="90">
        <f t="shared" si="1"/>
        <v>0</v>
      </c>
      <c r="M18" s="452"/>
      <c r="O18" s="20"/>
      <c r="P18" s="2"/>
      <c r="Q18" s="8"/>
      <c r="R18" s="8"/>
      <c r="S18" s="30"/>
      <c r="U18" s="29"/>
      <c r="V18" s="2"/>
      <c r="W18" s="30"/>
    </row>
    <row r="19" spans="1:23" x14ac:dyDescent="0.25">
      <c r="A19" s="21">
        <f>IF('Tour Dates'!A19="","",'Tour Dates'!A19)</f>
        <v>45868</v>
      </c>
      <c r="B19" s="22" t="str">
        <f>IF('Tour Dates'!B19="","",'Tour Dates'!B19)</f>
        <v>St. Louis</v>
      </c>
      <c r="C19" s="11"/>
      <c r="D19" s="8"/>
      <c r="E19" s="8"/>
      <c r="F19" s="8"/>
      <c r="G19" s="6">
        <f t="shared" si="0"/>
        <v>0</v>
      </c>
      <c r="H19" s="14"/>
      <c r="I19" s="8"/>
      <c r="J19" s="85"/>
      <c r="K19" s="85"/>
      <c r="L19" s="90">
        <f t="shared" si="1"/>
        <v>0</v>
      </c>
      <c r="M19" s="452"/>
      <c r="O19" s="20"/>
      <c r="P19" s="2"/>
      <c r="Q19" s="8"/>
      <c r="R19" s="8"/>
      <c r="S19" s="30"/>
      <c r="U19" s="29"/>
      <c r="V19" s="2"/>
      <c r="W19" s="30"/>
    </row>
    <row r="20" spans="1:23" x14ac:dyDescent="0.25">
      <c r="A20" s="21">
        <f>IF('Tour Dates'!A20="","",'Tour Dates'!A20)</f>
        <v>45870</v>
      </c>
      <c r="B20" s="22" t="str">
        <f>IF('Tour Dates'!B20="","",'Tour Dates'!B20)</f>
        <v>Rosemont</v>
      </c>
      <c r="C20" s="11"/>
      <c r="D20" s="8"/>
      <c r="E20" s="8"/>
      <c r="F20" s="8"/>
      <c r="G20" s="6">
        <f t="shared" si="0"/>
        <v>0</v>
      </c>
      <c r="H20" s="14"/>
      <c r="I20" s="8"/>
      <c r="J20" s="85"/>
      <c r="K20" s="85"/>
      <c r="L20" s="90">
        <f t="shared" si="1"/>
        <v>0</v>
      </c>
      <c r="M20" s="452"/>
      <c r="O20" s="20"/>
      <c r="P20" s="2"/>
      <c r="Q20" s="8"/>
      <c r="R20" s="8"/>
      <c r="S20" s="30"/>
      <c r="U20" s="29"/>
      <c r="V20" s="2"/>
      <c r="W20" s="30"/>
    </row>
    <row r="21" spans="1:23" x14ac:dyDescent="0.25">
      <c r="A21" s="21">
        <f>IF('Tour Dates'!A21="","",'Tour Dates'!A21)</f>
        <v>45871</v>
      </c>
      <c r="B21" s="22" t="str">
        <f>IF('Tour Dates'!B21="","",'Tour Dates'!B21)</f>
        <v>Saint Paul</v>
      </c>
      <c r="C21" s="11"/>
      <c r="D21" s="8"/>
      <c r="E21" s="8"/>
      <c r="F21" s="8"/>
      <c r="G21" s="6">
        <f t="shared" si="0"/>
        <v>0</v>
      </c>
      <c r="H21" s="14"/>
      <c r="I21" s="8"/>
      <c r="J21" s="85"/>
      <c r="K21" s="85"/>
      <c r="L21" s="90">
        <f t="shared" si="1"/>
        <v>0</v>
      </c>
      <c r="M21" s="452"/>
      <c r="O21" s="20"/>
      <c r="P21" s="2"/>
      <c r="Q21" s="8"/>
      <c r="R21" s="8"/>
      <c r="S21" s="30"/>
      <c r="U21" s="29"/>
      <c r="V21" s="2"/>
      <c r="W21" s="30"/>
    </row>
    <row r="22" spans="1:23" x14ac:dyDescent="0.25">
      <c r="A22" s="21">
        <f>IF('Tour Dates'!A22="","",'Tour Dates'!A22)</f>
        <v>45872</v>
      </c>
      <c r="B22" s="22" t="str">
        <f>IF('Tour Dates'!B22="","",'Tour Dates'!B22)</f>
        <v>Omaha</v>
      </c>
      <c r="C22" s="11"/>
      <c r="D22" s="8"/>
      <c r="E22" s="8"/>
      <c r="F22" s="8"/>
      <c r="G22" s="6">
        <f t="shared" si="0"/>
        <v>0</v>
      </c>
      <c r="H22" s="14"/>
      <c r="I22" s="8"/>
      <c r="J22" s="85"/>
      <c r="K22" s="85"/>
      <c r="L22" s="90">
        <f t="shared" si="1"/>
        <v>0</v>
      </c>
      <c r="M22" s="452"/>
      <c r="O22" s="20"/>
      <c r="P22" s="2"/>
      <c r="Q22" s="8"/>
      <c r="R22" s="8"/>
      <c r="S22" s="30"/>
      <c r="U22" s="29"/>
      <c r="V22" s="2"/>
      <c r="W22" s="30"/>
    </row>
    <row r="23" spans="1:23" x14ac:dyDescent="0.25">
      <c r="A23" s="21">
        <f>IF('Tour Dates'!A23="","",'Tour Dates'!A23)</f>
        <v>45874</v>
      </c>
      <c r="B23" s="22" t="str">
        <f>IF('Tour Dates'!B23="","",'Tour Dates'!B23)</f>
        <v>Kansas City</v>
      </c>
      <c r="C23" s="11"/>
      <c r="D23" s="8"/>
      <c r="E23" s="8"/>
      <c r="F23" s="8"/>
      <c r="G23" s="6">
        <f t="shared" si="0"/>
        <v>0</v>
      </c>
      <c r="H23" s="14"/>
      <c r="I23" s="8"/>
      <c r="J23" s="85"/>
      <c r="K23" s="85"/>
      <c r="L23" s="90">
        <f t="shared" si="1"/>
        <v>0</v>
      </c>
      <c r="M23" s="453"/>
      <c r="O23" s="20"/>
      <c r="P23" s="2"/>
      <c r="Q23" s="8"/>
      <c r="R23" s="8"/>
      <c r="S23" s="30"/>
      <c r="U23" s="29"/>
      <c r="V23" s="2"/>
      <c r="W23" s="30"/>
    </row>
    <row r="24" spans="1:23" x14ac:dyDescent="0.25">
      <c r="A24" s="21">
        <f>IF('Tour Dates'!A24="","",'Tour Dates'!A24)</f>
        <v>45876</v>
      </c>
      <c r="B24" s="22" t="str">
        <f>IF('Tour Dates'!B24="","",'Tour Dates'!B24)</f>
        <v>Denver</v>
      </c>
      <c r="C24" s="11"/>
      <c r="D24" s="8"/>
      <c r="E24" s="8"/>
      <c r="F24" s="8"/>
      <c r="G24" s="6">
        <f t="shared" si="0"/>
        <v>0</v>
      </c>
      <c r="H24" s="14"/>
      <c r="I24" s="8"/>
      <c r="J24" s="85"/>
      <c r="K24" s="85"/>
      <c r="L24" s="90">
        <f t="shared" si="1"/>
        <v>0</v>
      </c>
      <c r="M24" s="453"/>
      <c r="O24" s="20"/>
      <c r="P24" s="2"/>
      <c r="Q24" s="8"/>
      <c r="R24" s="8"/>
      <c r="S24" s="30"/>
      <c r="U24" s="29"/>
      <c r="V24" s="2"/>
      <c r="W24" s="30"/>
    </row>
    <row r="25" spans="1:23" x14ac:dyDescent="0.25">
      <c r="A25" s="21">
        <f>IF('Tour Dates'!A25="","",'Tour Dates'!A25)</f>
        <v>45878</v>
      </c>
      <c r="B25" s="22" t="str">
        <f>IF('Tour Dates'!B25="","",'Tour Dates'!B25)</f>
        <v>Las Vegas</v>
      </c>
      <c r="C25" s="11"/>
      <c r="D25" s="8"/>
      <c r="E25" s="8"/>
      <c r="F25" s="8"/>
      <c r="G25" s="6">
        <f t="shared" si="0"/>
        <v>0</v>
      </c>
      <c r="H25" s="14"/>
      <c r="I25" s="8"/>
      <c r="J25" s="85"/>
      <c r="K25" s="85"/>
      <c r="L25" s="90">
        <f t="shared" si="1"/>
        <v>0</v>
      </c>
      <c r="M25" s="453"/>
      <c r="O25" s="20"/>
      <c r="P25" s="2"/>
      <c r="Q25" s="8"/>
      <c r="R25" s="8"/>
      <c r="S25" s="30"/>
      <c r="U25" s="29"/>
      <c r="V25" s="2"/>
      <c r="W25" s="30"/>
    </row>
    <row r="26" spans="1:23" x14ac:dyDescent="0.25">
      <c r="A26" s="21" t="str">
        <f>IF('Tour Dates'!A26="","",'Tour Dates'!A26)</f>
        <v>8/10/2025</v>
      </c>
      <c r="B26" s="22" t="str">
        <f>IF('Tour Dates'!B26="","",'Tour Dates'!B26)</f>
        <v>San Diego</v>
      </c>
      <c r="C26" s="11"/>
      <c r="D26" s="8"/>
      <c r="E26" s="8"/>
      <c r="F26" s="8"/>
      <c r="G26" s="6">
        <f t="shared" si="0"/>
        <v>0</v>
      </c>
      <c r="H26" s="14"/>
      <c r="I26" s="8"/>
      <c r="J26" s="85"/>
      <c r="K26" s="85"/>
      <c r="L26" s="90">
        <f t="shared" si="1"/>
        <v>0</v>
      </c>
      <c r="M26" s="453"/>
      <c r="O26" s="20"/>
      <c r="P26" s="2"/>
      <c r="Q26" s="8"/>
      <c r="R26" s="8"/>
      <c r="S26" s="30"/>
      <c r="U26" s="29"/>
      <c r="V26" s="2"/>
      <c r="W26" s="30"/>
    </row>
    <row r="27" spans="1:23" x14ac:dyDescent="0.25">
      <c r="A27" s="21" t="str">
        <f>IF('Tour Dates'!A27="","",'Tour Dates'!A27)</f>
        <v>8/11/2025</v>
      </c>
      <c r="B27" s="22" t="str">
        <f>IF('Tour Dates'!B27="","",'Tour Dates'!B27)</f>
        <v>Phoenix</v>
      </c>
      <c r="C27" s="11"/>
      <c r="D27" s="8"/>
      <c r="E27" s="8"/>
      <c r="F27" s="8"/>
      <c r="G27" s="6">
        <f t="shared" si="0"/>
        <v>0</v>
      </c>
      <c r="H27" s="14"/>
      <c r="I27" s="8"/>
      <c r="J27" s="85"/>
      <c r="K27" s="85"/>
      <c r="L27" s="90">
        <f t="shared" si="1"/>
        <v>0</v>
      </c>
      <c r="M27" s="453"/>
      <c r="O27" s="20"/>
      <c r="P27" s="2"/>
      <c r="Q27" s="8"/>
      <c r="R27" s="8"/>
      <c r="S27" s="30"/>
      <c r="U27" s="29"/>
      <c r="V27" s="2"/>
      <c r="W27" s="30"/>
    </row>
    <row r="28" spans="1:23" x14ac:dyDescent="0.25">
      <c r="A28" s="21" t="str">
        <f>IF('Tour Dates'!A28="","",'Tour Dates'!A28)</f>
        <v>8/14/2025</v>
      </c>
      <c r="B28" s="22" t="str">
        <f>IF('Tour Dates'!B28="","",'Tour Dates'!B28)</f>
        <v>Austin</v>
      </c>
      <c r="C28" s="11"/>
      <c r="D28" s="8"/>
      <c r="E28" s="8"/>
      <c r="F28" s="8"/>
      <c r="G28" s="6">
        <f t="shared" si="0"/>
        <v>0</v>
      </c>
      <c r="H28" s="14"/>
      <c r="I28" s="8"/>
      <c r="J28" s="85"/>
      <c r="K28" s="85"/>
      <c r="L28" s="90">
        <f t="shared" si="1"/>
        <v>0</v>
      </c>
      <c r="M28" s="453"/>
      <c r="O28" s="20"/>
      <c r="P28" s="2"/>
      <c r="Q28" s="8"/>
      <c r="R28" s="8"/>
      <c r="S28" s="30"/>
      <c r="U28" s="29"/>
      <c r="V28" s="2"/>
      <c r="W28" s="30"/>
    </row>
    <row r="29" spans="1:23" x14ac:dyDescent="0.25">
      <c r="A29" s="21" t="str">
        <f>IF('Tour Dates'!A29="","",'Tour Dates'!A29)</f>
        <v>8/15/2025</v>
      </c>
      <c r="B29" s="22" t="str">
        <f>IF('Tour Dates'!B29="","",'Tour Dates'!B29)</f>
        <v>Fort Worth</v>
      </c>
      <c r="C29" s="11"/>
      <c r="D29" s="8"/>
      <c r="E29" s="8"/>
      <c r="F29" s="8"/>
      <c r="G29" s="6">
        <f t="shared" si="0"/>
        <v>0</v>
      </c>
      <c r="H29" s="14"/>
      <c r="I29" s="8"/>
      <c r="J29" s="85"/>
      <c r="K29" s="85"/>
      <c r="L29" s="90">
        <f t="shared" si="1"/>
        <v>0</v>
      </c>
      <c r="M29" s="453"/>
      <c r="O29" s="20"/>
      <c r="P29" s="2"/>
      <c r="Q29" s="8"/>
      <c r="R29" s="8"/>
      <c r="S29" s="30"/>
      <c r="U29" s="29"/>
      <c r="V29" s="2"/>
      <c r="W29" s="30"/>
    </row>
    <row r="30" spans="1:23" x14ac:dyDescent="0.25">
      <c r="A30" s="21" t="str">
        <f>IF('Tour Dates'!A30="","",'Tour Dates'!A30)</f>
        <v>8/16/2025</v>
      </c>
      <c r="B30" s="22" t="str">
        <f>IF('Tour Dates'!B30="","",'Tour Dates'!B30)</f>
        <v>Houston</v>
      </c>
      <c r="C30" s="11"/>
      <c r="D30" s="8"/>
      <c r="E30" s="8"/>
      <c r="F30" s="8"/>
      <c r="G30" s="6">
        <f t="shared" si="0"/>
        <v>0</v>
      </c>
      <c r="H30" s="14"/>
      <c r="I30" s="8"/>
      <c r="J30" s="85"/>
      <c r="K30" s="85"/>
      <c r="L30" s="90">
        <f t="shared" si="1"/>
        <v>0</v>
      </c>
      <c r="M30" s="453"/>
      <c r="O30" s="20"/>
      <c r="P30" s="2"/>
      <c r="Q30" s="8"/>
      <c r="R30" s="8"/>
      <c r="S30" s="30"/>
      <c r="U30" s="29"/>
      <c r="V30" s="2"/>
      <c r="W30" s="30"/>
    </row>
    <row r="31" spans="1:23" x14ac:dyDescent="0.25">
      <c r="A31" s="21" t="str">
        <f>IF('Tour Dates'!A31="","",'Tour Dates'!A31)</f>
        <v/>
      </c>
      <c r="B31" s="22" t="str">
        <f>IF('Tour Dates'!B31="","",'Tour Dates'!B31)</f>
        <v/>
      </c>
      <c r="C31" s="11"/>
      <c r="D31" s="8"/>
      <c r="E31" s="8"/>
      <c r="F31" s="8"/>
      <c r="G31" s="6">
        <f t="shared" si="0"/>
        <v>0</v>
      </c>
      <c r="H31" s="14"/>
      <c r="I31" s="8"/>
      <c r="J31" s="85"/>
      <c r="K31" s="85"/>
      <c r="L31" s="90">
        <f t="shared" si="1"/>
        <v>0</v>
      </c>
      <c r="M31" s="453"/>
      <c r="O31" s="20"/>
      <c r="P31" s="2"/>
      <c r="Q31" s="8"/>
      <c r="R31" s="8"/>
      <c r="S31" s="30"/>
      <c r="U31" s="29"/>
      <c r="V31" s="2"/>
      <c r="W31" s="30"/>
    </row>
    <row r="32" spans="1:23" x14ac:dyDescent="0.25">
      <c r="A32" s="21" t="str">
        <f>IF('Tour Dates'!A32="","",'Tour Dates'!A32)</f>
        <v/>
      </c>
      <c r="B32" s="22" t="str">
        <f>IF('Tour Dates'!B32="","",'Tour Dates'!B32)</f>
        <v/>
      </c>
      <c r="C32" s="11"/>
      <c r="D32" s="8"/>
      <c r="E32" s="8"/>
      <c r="F32" s="8"/>
      <c r="G32" s="6">
        <f t="shared" si="0"/>
        <v>0</v>
      </c>
      <c r="H32" s="14"/>
      <c r="I32" s="8"/>
      <c r="J32" s="85"/>
      <c r="K32" s="85"/>
      <c r="L32" s="90">
        <f t="shared" si="1"/>
        <v>0</v>
      </c>
      <c r="M32" s="453"/>
      <c r="O32" s="20"/>
      <c r="P32" s="2"/>
      <c r="Q32" s="8"/>
      <c r="R32" s="8"/>
      <c r="S32" s="30"/>
      <c r="U32" s="29"/>
      <c r="V32" s="2"/>
      <c r="W32" s="30"/>
    </row>
    <row r="33" spans="1:23" x14ac:dyDescent="0.25">
      <c r="A33" s="21" t="str">
        <f>IF('Tour Dates'!A33="","",'Tour Dates'!A33)</f>
        <v/>
      </c>
      <c r="B33" s="22" t="str">
        <f>IF('Tour Dates'!B33="","",'Tour Dates'!B33)</f>
        <v/>
      </c>
      <c r="C33" s="11"/>
      <c r="D33" s="8"/>
      <c r="E33" s="8"/>
      <c r="F33" s="8"/>
      <c r="G33" s="6">
        <f t="shared" si="0"/>
        <v>0</v>
      </c>
      <c r="H33" s="14"/>
      <c r="I33" s="8"/>
      <c r="J33" s="85"/>
      <c r="K33" s="85"/>
      <c r="L33" s="90">
        <f t="shared" si="1"/>
        <v>0</v>
      </c>
      <c r="M33" s="453"/>
      <c r="O33" s="20"/>
      <c r="P33" s="2"/>
      <c r="Q33" s="8"/>
      <c r="R33" s="8"/>
      <c r="S33" s="30"/>
      <c r="U33" s="29"/>
      <c r="V33" s="2"/>
      <c r="W33" s="30"/>
    </row>
    <row r="34" spans="1:23" ht="15.75" thickBot="1" x14ac:dyDescent="0.3">
      <c r="A34" s="21" t="str">
        <f>IF('Tour Dates'!A34="","",'Tour Dates'!A34)</f>
        <v/>
      </c>
      <c r="B34" s="22" t="str">
        <f>IF('Tour Dates'!B34="","",'Tour Dates'!B34)</f>
        <v/>
      </c>
      <c r="C34" s="11"/>
      <c r="D34" s="8"/>
      <c r="E34" s="8"/>
      <c r="F34" s="8"/>
      <c r="G34" s="6">
        <f t="shared" si="0"/>
        <v>0</v>
      </c>
      <c r="H34" s="14"/>
      <c r="I34" s="8"/>
      <c r="J34" s="85"/>
      <c r="K34" s="85"/>
      <c r="L34" s="90">
        <f t="shared" si="1"/>
        <v>0</v>
      </c>
      <c r="M34" s="453"/>
      <c r="O34" s="23"/>
      <c r="P34" s="96"/>
      <c r="Q34" s="5"/>
      <c r="R34" s="5"/>
      <c r="S34" s="97"/>
      <c r="U34" s="17"/>
      <c r="V34" s="18"/>
      <c r="W34" s="31"/>
    </row>
    <row r="35" spans="1:23" ht="15.75" thickBot="1" x14ac:dyDescent="0.3">
      <c r="A35" s="21" t="str">
        <f>IF('Tour Dates'!A35="","",'Tour Dates'!A35)</f>
        <v/>
      </c>
      <c r="B35" s="22" t="str">
        <f>IF('Tour Dates'!B35="","",'Tour Dates'!B35)</f>
        <v/>
      </c>
      <c r="C35" s="11"/>
      <c r="D35" s="8"/>
      <c r="E35" s="8"/>
      <c r="F35" s="8"/>
      <c r="G35" s="6">
        <f t="shared" si="0"/>
        <v>0</v>
      </c>
      <c r="H35" s="14"/>
      <c r="I35" s="8"/>
      <c r="J35" s="85"/>
      <c r="K35" s="85"/>
      <c r="L35" s="90">
        <f t="shared" si="1"/>
        <v>0</v>
      </c>
      <c r="M35" s="453"/>
      <c r="O35" s="606" t="s">
        <v>29</v>
      </c>
      <c r="P35" s="607"/>
      <c r="Q35" s="99">
        <f>SUM(Q10:Q34)</f>
        <v>0</v>
      </c>
      <c r="R35" s="27">
        <f>SUM(R10:R34)</f>
        <v>0</v>
      </c>
      <c r="S35" s="98"/>
    </row>
    <row r="36" spans="1:23" ht="15.75" thickBot="1" x14ac:dyDescent="0.3">
      <c r="A36" s="21" t="str">
        <f>IF('Tour Dates'!A36="","",'Tour Dates'!A36)</f>
        <v/>
      </c>
      <c r="B36" s="22" t="str">
        <f>IF('Tour Dates'!B36="","",'Tour Dates'!B36)</f>
        <v/>
      </c>
      <c r="C36" s="11"/>
      <c r="D36" s="8"/>
      <c r="E36" s="8"/>
      <c r="F36" s="8"/>
      <c r="G36" s="6">
        <f t="shared" si="0"/>
        <v>0</v>
      </c>
      <c r="H36" s="14"/>
      <c r="I36" s="8"/>
      <c r="J36" s="85"/>
      <c r="K36" s="85"/>
      <c r="L36" s="90">
        <f t="shared" si="1"/>
        <v>0</v>
      </c>
      <c r="M36" s="453"/>
      <c r="O36" s="4"/>
    </row>
    <row r="37" spans="1:23" ht="15.75" thickBot="1" x14ac:dyDescent="0.3">
      <c r="A37" s="21" t="str">
        <f>IF('Tour Dates'!A37="","",'Tour Dates'!A37)</f>
        <v/>
      </c>
      <c r="B37" s="22" t="str">
        <f>IF('Tour Dates'!B37="","",'Tour Dates'!B37)</f>
        <v/>
      </c>
      <c r="C37" s="11"/>
      <c r="D37" s="8"/>
      <c r="E37" s="8"/>
      <c r="F37" s="8"/>
      <c r="G37" s="6">
        <f t="shared" si="0"/>
        <v>0</v>
      </c>
      <c r="H37" s="14"/>
      <c r="I37" s="8"/>
      <c r="J37" s="85"/>
      <c r="K37" s="85"/>
      <c r="L37" s="90">
        <f t="shared" si="1"/>
        <v>0</v>
      </c>
      <c r="M37" s="453"/>
      <c r="O37" s="634" t="s">
        <v>31</v>
      </c>
      <c r="P37" s="635"/>
      <c r="Q37" s="635"/>
      <c r="R37" s="635"/>
      <c r="S37" s="636"/>
      <c r="U37" s="637" t="s">
        <v>40</v>
      </c>
      <c r="V37" s="638"/>
      <c r="W37" s="639"/>
    </row>
    <row r="38" spans="1:23" ht="15.75" thickBot="1" x14ac:dyDescent="0.3">
      <c r="A38" s="21" t="str">
        <f>IF('Tour Dates'!A38="","",'Tour Dates'!A38)</f>
        <v/>
      </c>
      <c r="B38" s="22" t="str">
        <f>IF('Tour Dates'!B38="","",'Tour Dates'!B38)</f>
        <v/>
      </c>
      <c r="C38" s="11"/>
      <c r="D38" s="8"/>
      <c r="E38" s="8"/>
      <c r="F38" s="8"/>
      <c r="G38" s="6">
        <f t="shared" si="0"/>
        <v>0</v>
      </c>
      <c r="H38" s="14"/>
      <c r="I38" s="8"/>
      <c r="J38" s="85"/>
      <c r="K38" s="85"/>
      <c r="L38" s="90">
        <f t="shared" si="1"/>
        <v>0</v>
      </c>
      <c r="M38" s="453"/>
    </row>
    <row r="39" spans="1:23" ht="15.75" thickBot="1" x14ac:dyDescent="0.3">
      <c r="A39" s="21" t="str">
        <f>IF('Tour Dates'!A39="","",'Tour Dates'!A39)</f>
        <v/>
      </c>
      <c r="B39" s="22" t="str">
        <f>IF('Tour Dates'!B39="","",'Tour Dates'!B39)</f>
        <v/>
      </c>
      <c r="C39" s="11"/>
      <c r="D39" s="8"/>
      <c r="E39" s="8"/>
      <c r="F39" s="8"/>
      <c r="G39" s="6">
        <f t="shared" si="0"/>
        <v>0</v>
      </c>
      <c r="H39" s="14"/>
      <c r="I39" s="8"/>
      <c r="J39" s="85"/>
      <c r="K39" s="85"/>
      <c r="L39" s="90">
        <f t="shared" si="1"/>
        <v>0</v>
      </c>
      <c r="M39" s="453"/>
      <c r="O39" s="108" t="s">
        <v>32</v>
      </c>
      <c r="P39" s="49" t="s">
        <v>33</v>
      </c>
      <c r="Q39" s="109" t="s">
        <v>34</v>
      </c>
      <c r="R39" s="49" t="s">
        <v>18</v>
      </c>
      <c r="S39" s="110" t="s">
        <v>35</v>
      </c>
      <c r="U39" s="46" t="s">
        <v>26</v>
      </c>
      <c r="V39" s="612">
        <f>R7</f>
        <v>0</v>
      </c>
      <c r="W39" s="613"/>
    </row>
    <row r="40" spans="1:23" x14ac:dyDescent="0.25">
      <c r="A40" s="21" t="str">
        <f>IF('Tour Dates'!A40="","",'Tour Dates'!A40)</f>
        <v/>
      </c>
      <c r="B40" s="22" t="str">
        <f>IF('Tour Dates'!B40="","",'Tour Dates'!B40)</f>
        <v/>
      </c>
      <c r="C40" s="11"/>
      <c r="D40" s="8"/>
      <c r="E40" s="8"/>
      <c r="F40" s="8"/>
      <c r="G40" s="6">
        <f t="shared" si="0"/>
        <v>0</v>
      </c>
      <c r="H40" s="14"/>
      <c r="I40" s="8"/>
      <c r="J40" s="85"/>
      <c r="K40" s="85"/>
      <c r="L40" s="90">
        <f t="shared" si="1"/>
        <v>0</v>
      </c>
      <c r="M40" s="453"/>
      <c r="O40" s="32"/>
      <c r="P40" s="6"/>
      <c r="Q40" s="3"/>
      <c r="R40" s="6"/>
      <c r="S40" s="105">
        <f>O40-Q40</f>
        <v>0</v>
      </c>
      <c r="U40" s="45" t="s">
        <v>41</v>
      </c>
      <c r="V40" s="605">
        <f>R35</f>
        <v>0</v>
      </c>
      <c r="W40" s="604"/>
    </row>
    <row r="41" spans="1:23" x14ac:dyDescent="0.25">
      <c r="A41" s="21" t="str">
        <f>IF('Tour Dates'!A41="","",'Tour Dates'!A41)</f>
        <v/>
      </c>
      <c r="B41" s="22" t="str">
        <f>IF('Tour Dates'!B41="","",'Tour Dates'!B41)</f>
        <v/>
      </c>
      <c r="C41" s="11"/>
      <c r="D41" s="8"/>
      <c r="E41" s="8"/>
      <c r="F41" s="8"/>
      <c r="G41" s="6">
        <f t="shared" si="0"/>
        <v>0</v>
      </c>
      <c r="H41" s="14"/>
      <c r="I41" s="8"/>
      <c r="J41" s="85"/>
      <c r="K41" s="85"/>
      <c r="L41" s="90">
        <f t="shared" si="1"/>
        <v>0</v>
      </c>
      <c r="M41" s="453"/>
      <c r="O41" s="29"/>
      <c r="P41" s="8"/>
      <c r="Q41" s="2"/>
      <c r="R41" s="8"/>
      <c r="S41" s="34">
        <f>S40+O41-Q41</f>
        <v>0</v>
      </c>
      <c r="U41" s="45" t="s">
        <v>42</v>
      </c>
      <c r="V41" s="605">
        <f>C64</f>
        <v>0</v>
      </c>
      <c r="W41" s="604"/>
    </row>
    <row r="42" spans="1:23" x14ac:dyDescent="0.25">
      <c r="A42" s="21" t="str">
        <f>IF('Tour Dates'!A42="","",'Tour Dates'!A42)</f>
        <v/>
      </c>
      <c r="B42" s="22" t="str">
        <f>IF('Tour Dates'!B42="","",'Tour Dates'!B42)</f>
        <v/>
      </c>
      <c r="C42" s="11"/>
      <c r="D42" s="8"/>
      <c r="E42" s="8"/>
      <c r="F42" s="8"/>
      <c r="G42" s="6">
        <f t="shared" si="0"/>
        <v>0</v>
      </c>
      <c r="H42" s="14"/>
      <c r="I42" s="8"/>
      <c r="J42" s="85"/>
      <c r="K42" s="85"/>
      <c r="L42" s="90">
        <f t="shared" si="1"/>
        <v>0</v>
      </c>
      <c r="M42" s="453"/>
      <c r="O42" s="29"/>
      <c r="P42" s="8"/>
      <c r="Q42" s="2"/>
      <c r="R42" s="8"/>
      <c r="S42" s="34">
        <f t="shared" ref="S42:S62" si="2">S41+O42-Q42</f>
        <v>0</v>
      </c>
      <c r="U42" s="45" t="s">
        <v>13</v>
      </c>
      <c r="V42" s="605">
        <f>D64</f>
        <v>0</v>
      </c>
      <c r="W42" s="604"/>
    </row>
    <row r="43" spans="1:23" x14ac:dyDescent="0.25">
      <c r="A43" s="21" t="str">
        <f>IF('Tour Dates'!A43="","",'Tour Dates'!A43)</f>
        <v/>
      </c>
      <c r="B43" s="22" t="str">
        <f>IF('Tour Dates'!B43="","",'Tour Dates'!B43)</f>
        <v/>
      </c>
      <c r="C43" s="11"/>
      <c r="D43" s="8"/>
      <c r="E43" s="8"/>
      <c r="F43" s="8"/>
      <c r="G43" s="6">
        <f t="shared" si="0"/>
        <v>0</v>
      </c>
      <c r="H43" s="14"/>
      <c r="I43" s="8"/>
      <c r="J43" s="85"/>
      <c r="K43" s="85"/>
      <c r="L43" s="90">
        <f t="shared" si="1"/>
        <v>0</v>
      </c>
      <c r="M43" s="453"/>
      <c r="O43" s="29"/>
      <c r="P43" s="8"/>
      <c r="Q43" s="2"/>
      <c r="R43" s="8"/>
      <c r="S43" s="34">
        <f t="shared" si="2"/>
        <v>0</v>
      </c>
      <c r="U43" s="45" t="s">
        <v>43</v>
      </c>
      <c r="V43" s="605">
        <f>E64</f>
        <v>0</v>
      </c>
      <c r="W43" s="604"/>
    </row>
    <row r="44" spans="1:23" x14ac:dyDescent="0.25">
      <c r="A44" s="21" t="str">
        <f>IF('Tour Dates'!A44="","",'Tour Dates'!A44)</f>
        <v/>
      </c>
      <c r="B44" s="22" t="str">
        <f>IF('Tour Dates'!B44="","",'Tour Dates'!B44)</f>
        <v/>
      </c>
      <c r="C44" s="11"/>
      <c r="D44" s="8"/>
      <c r="E44" s="8"/>
      <c r="F44" s="8"/>
      <c r="G44" s="6">
        <f t="shared" si="0"/>
        <v>0</v>
      </c>
      <c r="H44" s="14"/>
      <c r="I44" s="8"/>
      <c r="J44" s="85"/>
      <c r="K44" s="85"/>
      <c r="L44" s="90">
        <f t="shared" si="1"/>
        <v>0</v>
      </c>
      <c r="M44" s="453"/>
      <c r="O44" s="29"/>
      <c r="P44" s="8"/>
      <c r="Q44" s="2"/>
      <c r="R44" s="8"/>
      <c r="S44" s="34">
        <f t="shared" si="2"/>
        <v>0</v>
      </c>
      <c r="U44" s="45" t="s">
        <v>14</v>
      </c>
      <c r="V44" s="605">
        <f>F64</f>
        <v>0</v>
      </c>
      <c r="W44" s="604"/>
    </row>
    <row r="45" spans="1:23" x14ac:dyDescent="0.25">
      <c r="A45" s="21" t="str">
        <f>IF('Tour Dates'!A45="","",'Tour Dates'!A45)</f>
        <v/>
      </c>
      <c r="B45" s="22" t="str">
        <f>IF('Tour Dates'!B45="","",'Tour Dates'!B45)</f>
        <v/>
      </c>
      <c r="C45" s="11"/>
      <c r="D45" s="8"/>
      <c r="E45" s="8"/>
      <c r="F45" s="8"/>
      <c r="G45" s="6">
        <f t="shared" si="0"/>
        <v>0</v>
      </c>
      <c r="H45" s="14"/>
      <c r="I45" s="8"/>
      <c r="J45" s="85"/>
      <c r="K45" s="85"/>
      <c r="L45" s="90">
        <f t="shared" si="1"/>
        <v>0</v>
      </c>
      <c r="M45" s="453"/>
      <c r="O45" s="29"/>
      <c r="P45" s="8"/>
      <c r="Q45" s="2"/>
      <c r="R45" s="8"/>
      <c r="S45" s="34">
        <f t="shared" si="2"/>
        <v>0</v>
      </c>
      <c r="U45" s="47" t="s">
        <v>44</v>
      </c>
      <c r="V45" s="605">
        <f>G64</f>
        <v>0</v>
      </c>
      <c r="W45" s="604"/>
    </row>
    <row r="46" spans="1:23" x14ac:dyDescent="0.25">
      <c r="A46" s="21" t="str">
        <f>IF('Tour Dates'!A46="","",'Tour Dates'!A46)</f>
        <v/>
      </c>
      <c r="B46" s="22" t="str">
        <f>IF('Tour Dates'!B46="","",'Tour Dates'!B46)</f>
        <v/>
      </c>
      <c r="C46" s="11"/>
      <c r="D46" s="8"/>
      <c r="E46" s="8"/>
      <c r="F46" s="8"/>
      <c r="G46" s="6">
        <f t="shared" si="0"/>
        <v>0</v>
      </c>
      <c r="H46" s="14"/>
      <c r="I46" s="8"/>
      <c r="J46" s="85"/>
      <c r="K46" s="85"/>
      <c r="L46" s="90">
        <f t="shared" si="1"/>
        <v>0</v>
      </c>
      <c r="M46" s="453"/>
      <c r="O46" s="29"/>
      <c r="P46" s="8"/>
      <c r="Q46" s="2"/>
      <c r="R46" s="8"/>
      <c r="S46" s="34">
        <f t="shared" si="2"/>
        <v>0</v>
      </c>
      <c r="U46" s="47" t="s">
        <v>17</v>
      </c>
      <c r="V46" s="605">
        <f>I64</f>
        <v>0</v>
      </c>
      <c r="W46" s="604"/>
    </row>
    <row r="47" spans="1:23" x14ac:dyDescent="0.25">
      <c r="A47" s="21" t="str">
        <f>IF('Tour Dates'!A47="","",'Tour Dates'!A47)</f>
        <v/>
      </c>
      <c r="B47" s="22" t="str">
        <f>IF('Tour Dates'!B47="","",'Tour Dates'!B47)</f>
        <v/>
      </c>
      <c r="C47" s="11"/>
      <c r="D47" s="8"/>
      <c r="E47" s="8"/>
      <c r="F47" s="8"/>
      <c r="G47" s="6">
        <f t="shared" si="0"/>
        <v>0</v>
      </c>
      <c r="H47" s="14"/>
      <c r="I47" s="8"/>
      <c r="J47" s="85"/>
      <c r="K47" s="85"/>
      <c r="L47" s="90">
        <f t="shared" si="1"/>
        <v>0</v>
      </c>
      <c r="M47" s="453"/>
      <c r="O47" s="29"/>
      <c r="P47" s="8"/>
      <c r="Q47" s="2"/>
      <c r="R47" s="8"/>
      <c r="S47" s="34">
        <f t="shared" si="2"/>
        <v>0</v>
      </c>
      <c r="U47" s="45" t="s">
        <v>45</v>
      </c>
      <c r="V47" s="603">
        <f>SUMIF($R$40:$R$63,U47,$Q$40:$Q$63)</f>
        <v>0</v>
      </c>
      <c r="W47" s="604"/>
    </row>
    <row r="48" spans="1:23" x14ac:dyDescent="0.25">
      <c r="A48" s="21" t="str">
        <f>IF('Tour Dates'!A48="","",'Tour Dates'!A48)</f>
        <v/>
      </c>
      <c r="B48" s="22" t="str">
        <f>IF('Tour Dates'!B48="","",'Tour Dates'!B48)</f>
        <v/>
      </c>
      <c r="C48" s="11"/>
      <c r="D48" s="8"/>
      <c r="E48" s="8"/>
      <c r="F48" s="8"/>
      <c r="G48" s="6">
        <f t="shared" si="0"/>
        <v>0</v>
      </c>
      <c r="H48" s="14"/>
      <c r="I48" s="8"/>
      <c r="J48" s="85"/>
      <c r="K48" s="85"/>
      <c r="L48" s="90">
        <f t="shared" si="1"/>
        <v>0</v>
      </c>
      <c r="M48" s="453"/>
      <c r="O48" s="29"/>
      <c r="P48" s="8"/>
      <c r="Q48" s="2"/>
      <c r="R48" s="8"/>
      <c r="S48" s="34">
        <f t="shared" si="2"/>
        <v>0</v>
      </c>
      <c r="U48" s="45" t="s">
        <v>46</v>
      </c>
      <c r="V48" s="603">
        <f t="shared" ref="V48:V51" si="3">SUMIF($R$40:$R$63,U48,$Q$40:$Q$63)</f>
        <v>0</v>
      </c>
      <c r="W48" s="604"/>
    </row>
    <row r="49" spans="1:23" x14ac:dyDescent="0.25">
      <c r="A49" s="21" t="str">
        <f>IF('Tour Dates'!A49="","",'Tour Dates'!A49)</f>
        <v/>
      </c>
      <c r="B49" s="22" t="str">
        <f>IF('Tour Dates'!B49="","",'Tour Dates'!B49)</f>
        <v/>
      </c>
      <c r="C49" s="11"/>
      <c r="D49" s="8"/>
      <c r="E49" s="8"/>
      <c r="F49" s="8"/>
      <c r="G49" s="6">
        <f t="shared" si="0"/>
        <v>0</v>
      </c>
      <c r="H49" s="14"/>
      <c r="I49" s="8"/>
      <c r="J49" s="85"/>
      <c r="K49" s="85"/>
      <c r="L49" s="90">
        <f t="shared" si="1"/>
        <v>0</v>
      </c>
      <c r="M49" s="453"/>
      <c r="O49" s="29"/>
      <c r="P49" s="8"/>
      <c r="Q49" s="2"/>
      <c r="R49" s="8"/>
      <c r="S49" s="34">
        <f t="shared" si="2"/>
        <v>0</v>
      </c>
      <c r="U49" s="45" t="s">
        <v>47</v>
      </c>
      <c r="V49" s="603">
        <f t="shared" si="3"/>
        <v>0</v>
      </c>
      <c r="W49" s="604"/>
    </row>
    <row r="50" spans="1:23" x14ac:dyDescent="0.25">
      <c r="A50" s="21" t="str">
        <f>IF('Tour Dates'!A50="","",'Tour Dates'!A50)</f>
        <v/>
      </c>
      <c r="B50" s="22" t="str">
        <f>IF('Tour Dates'!B50="","",'Tour Dates'!B50)</f>
        <v/>
      </c>
      <c r="C50" s="11"/>
      <c r="D50" s="8"/>
      <c r="E50" s="8"/>
      <c r="F50" s="8"/>
      <c r="G50" s="6">
        <f t="shared" si="0"/>
        <v>0</v>
      </c>
      <c r="H50" s="14"/>
      <c r="I50" s="8"/>
      <c r="J50" s="85"/>
      <c r="K50" s="85"/>
      <c r="L50" s="90">
        <f t="shared" si="1"/>
        <v>0</v>
      </c>
      <c r="M50" s="453"/>
      <c r="O50" s="29"/>
      <c r="P50" s="8"/>
      <c r="Q50" s="2"/>
      <c r="R50" s="8"/>
      <c r="S50" s="34">
        <f t="shared" si="2"/>
        <v>0</v>
      </c>
      <c r="U50" s="45" t="s">
        <v>48</v>
      </c>
      <c r="V50" s="603">
        <f t="shared" si="3"/>
        <v>0</v>
      </c>
      <c r="W50" s="604"/>
    </row>
    <row r="51" spans="1:23" x14ac:dyDescent="0.25">
      <c r="A51" s="21" t="str">
        <f>IF('Tour Dates'!A51="","",'Tour Dates'!A51)</f>
        <v/>
      </c>
      <c r="B51" s="22" t="str">
        <f>IF('Tour Dates'!B51="","",'Tour Dates'!B51)</f>
        <v/>
      </c>
      <c r="C51" s="11"/>
      <c r="D51" s="8"/>
      <c r="E51" s="8"/>
      <c r="F51" s="8"/>
      <c r="G51" s="6">
        <f t="shared" si="0"/>
        <v>0</v>
      </c>
      <c r="H51" s="14"/>
      <c r="I51" s="8"/>
      <c r="J51" s="85"/>
      <c r="K51" s="85"/>
      <c r="L51" s="90">
        <f t="shared" si="1"/>
        <v>0</v>
      </c>
      <c r="M51" s="453"/>
      <c r="O51" s="29"/>
      <c r="P51" s="8"/>
      <c r="Q51" s="2"/>
      <c r="R51" s="8"/>
      <c r="S51" s="34">
        <f t="shared" si="2"/>
        <v>0</v>
      </c>
      <c r="U51" s="45" t="s">
        <v>113</v>
      </c>
      <c r="V51" s="603">
        <f t="shared" si="3"/>
        <v>0</v>
      </c>
      <c r="W51" s="604"/>
    </row>
    <row r="52" spans="1:23" x14ac:dyDescent="0.25">
      <c r="A52" s="21" t="str">
        <f>IF('Tour Dates'!A52="","",'Tour Dates'!A52)</f>
        <v/>
      </c>
      <c r="B52" s="22" t="str">
        <f>IF('Tour Dates'!B52="","",'Tour Dates'!B52)</f>
        <v/>
      </c>
      <c r="C52" s="11"/>
      <c r="D52" s="8"/>
      <c r="E52" s="8"/>
      <c r="F52" s="8"/>
      <c r="G52" s="6">
        <f t="shared" si="0"/>
        <v>0</v>
      </c>
      <c r="H52" s="14"/>
      <c r="I52" s="8"/>
      <c r="J52" s="85"/>
      <c r="K52" s="85"/>
      <c r="L52" s="90">
        <f t="shared" si="1"/>
        <v>0</v>
      </c>
      <c r="M52" s="453"/>
      <c r="O52" s="29"/>
      <c r="P52" s="8"/>
      <c r="Q52" s="2"/>
      <c r="R52" s="8"/>
      <c r="S52" s="34">
        <f t="shared" si="2"/>
        <v>0</v>
      </c>
      <c r="U52" s="45" t="s">
        <v>49</v>
      </c>
      <c r="V52" s="603">
        <f>S64</f>
        <v>0</v>
      </c>
      <c r="W52" s="604"/>
    </row>
    <row r="53" spans="1:23" x14ac:dyDescent="0.25">
      <c r="A53" s="21" t="str">
        <f>IF('Tour Dates'!A53="","",'Tour Dates'!A53)</f>
        <v/>
      </c>
      <c r="B53" s="22" t="str">
        <f>IF('Tour Dates'!B53="","",'Tour Dates'!B53)</f>
        <v/>
      </c>
      <c r="C53" s="11"/>
      <c r="D53" s="8"/>
      <c r="E53" s="8"/>
      <c r="F53" s="8"/>
      <c r="G53" s="6">
        <f t="shared" si="0"/>
        <v>0</v>
      </c>
      <c r="H53" s="14"/>
      <c r="I53" s="8"/>
      <c r="J53" s="85"/>
      <c r="K53" s="85"/>
      <c r="L53" s="90">
        <f t="shared" si="1"/>
        <v>0</v>
      </c>
      <c r="M53" s="453"/>
      <c r="O53" s="29"/>
      <c r="P53" s="8"/>
      <c r="Q53" s="2"/>
      <c r="R53" s="8"/>
      <c r="S53" s="34">
        <f t="shared" si="2"/>
        <v>0</v>
      </c>
      <c r="U53" s="45" t="s">
        <v>50</v>
      </c>
      <c r="V53" s="603">
        <f>(V39+V40)-SUM(V45:W52)</f>
        <v>0</v>
      </c>
      <c r="W53" s="604"/>
    </row>
    <row r="54" spans="1:23" x14ac:dyDescent="0.25">
      <c r="A54" s="21" t="str">
        <f>IF('Tour Dates'!A54="","",'Tour Dates'!A54)</f>
        <v/>
      </c>
      <c r="B54" s="22" t="str">
        <f>IF('Tour Dates'!B54="","",'Tour Dates'!B54)</f>
        <v/>
      </c>
      <c r="C54" s="11"/>
      <c r="D54" s="8"/>
      <c r="E54" s="8"/>
      <c r="F54" s="8"/>
      <c r="G54" s="6">
        <f t="shared" si="0"/>
        <v>0</v>
      </c>
      <c r="H54" s="14"/>
      <c r="I54" s="8"/>
      <c r="J54" s="85"/>
      <c r="K54" s="85"/>
      <c r="L54" s="90">
        <f t="shared" si="1"/>
        <v>0</v>
      </c>
      <c r="M54" s="453"/>
      <c r="O54" s="29"/>
      <c r="P54" s="8"/>
      <c r="Q54" s="2"/>
      <c r="R54" s="8"/>
      <c r="S54" s="34">
        <f t="shared" si="2"/>
        <v>0</v>
      </c>
      <c r="U54" s="45" t="s">
        <v>51</v>
      </c>
      <c r="V54" s="601"/>
      <c r="W54" s="602"/>
    </row>
    <row r="55" spans="1:23" x14ac:dyDescent="0.25">
      <c r="A55" s="21" t="str">
        <f>IF('Tour Dates'!A55="","",'Tour Dates'!A55)</f>
        <v/>
      </c>
      <c r="B55" s="22" t="str">
        <f>IF('Tour Dates'!B55="","",'Tour Dates'!B55)</f>
        <v/>
      </c>
      <c r="C55" s="11"/>
      <c r="D55" s="8"/>
      <c r="E55" s="8"/>
      <c r="F55" s="8"/>
      <c r="G55" s="6">
        <f t="shared" si="0"/>
        <v>0</v>
      </c>
      <c r="H55" s="14"/>
      <c r="I55" s="8"/>
      <c r="J55" s="85"/>
      <c r="K55" s="85"/>
      <c r="L55" s="90">
        <f t="shared" si="1"/>
        <v>0</v>
      </c>
      <c r="M55" s="453"/>
      <c r="O55" s="29"/>
      <c r="P55" s="8"/>
      <c r="Q55" s="2"/>
      <c r="R55" s="8"/>
      <c r="S55" s="34">
        <f t="shared" si="2"/>
        <v>0</v>
      </c>
      <c r="U55" s="592"/>
      <c r="V55" s="593"/>
      <c r="W55" s="594"/>
    </row>
    <row r="56" spans="1:23" x14ac:dyDescent="0.25">
      <c r="A56" s="21" t="str">
        <f>IF('Tour Dates'!A56="","",'Tour Dates'!A56)</f>
        <v/>
      </c>
      <c r="B56" s="22" t="str">
        <f>IF('Tour Dates'!B56="","",'Tour Dates'!B56)</f>
        <v/>
      </c>
      <c r="C56" s="11"/>
      <c r="D56" s="8"/>
      <c r="E56" s="8"/>
      <c r="F56" s="8"/>
      <c r="G56" s="6">
        <f t="shared" si="0"/>
        <v>0</v>
      </c>
      <c r="H56" s="14"/>
      <c r="I56" s="8"/>
      <c r="J56" s="85"/>
      <c r="K56" s="85"/>
      <c r="L56" s="90">
        <f t="shared" si="1"/>
        <v>0</v>
      </c>
      <c r="M56" s="453"/>
      <c r="O56" s="29"/>
      <c r="P56" s="8"/>
      <c r="Q56" s="2"/>
      <c r="R56" s="8"/>
      <c r="S56" s="34">
        <f t="shared" si="2"/>
        <v>0</v>
      </c>
      <c r="U56" s="595"/>
      <c r="V56" s="596"/>
      <c r="W56" s="597"/>
    </row>
    <row r="57" spans="1:23" x14ac:dyDescent="0.25">
      <c r="A57" s="21" t="str">
        <f>IF('Tour Dates'!A57="","",'Tour Dates'!A57)</f>
        <v/>
      </c>
      <c r="B57" s="22" t="str">
        <f>IF('Tour Dates'!B57="","",'Tour Dates'!B57)</f>
        <v/>
      </c>
      <c r="C57" s="11"/>
      <c r="D57" s="8"/>
      <c r="E57" s="8"/>
      <c r="F57" s="8"/>
      <c r="G57" s="6">
        <f t="shared" si="0"/>
        <v>0</v>
      </c>
      <c r="H57" s="14"/>
      <c r="I57" s="8"/>
      <c r="J57" s="85"/>
      <c r="K57" s="85"/>
      <c r="L57" s="90">
        <f t="shared" si="1"/>
        <v>0</v>
      </c>
      <c r="M57" s="453"/>
      <c r="O57" s="29"/>
      <c r="P57" s="8"/>
      <c r="Q57" s="2"/>
      <c r="R57" s="8"/>
      <c r="S57" s="34">
        <f t="shared" si="2"/>
        <v>0</v>
      </c>
      <c r="U57" s="595"/>
      <c r="V57" s="596"/>
      <c r="W57" s="597"/>
    </row>
    <row r="58" spans="1:23" x14ac:dyDescent="0.25">
      <c r="A58" s="21" t="str">
        <f>IF('Tour Dates'!A58="","",'Tour Dates'!A58)</f>
        <v/>
      </c>
      <c r="B58" s="22" t="str">
        <f>IF('Tour Dates'!B58="","",'Tour Dates'!B58)</f>
        <v/>
      </c>
      <c r="C58" s="11"/>
      <c r="D58" s="8"/>
      <c r="E58" s="8"/>
      <c r="F58" s="8"/>
      <c r="G58" s="6">
        <f t="shared" si="0"/>
        <v>0</v>
      </c>
      <c r="H58" s="14"/>
      <c r="I58" s="8"/>
      <c r="J58" s="85"/>
      <c r="K58" s="85"/>
      <c r="L58" s="90">
        <f t="shared" si="1"/>
        <v>0</v>
      </c>
      <c r="M58" s="453"/>
      <c r="O58" s="29"/>
      <c r="P58" s="8"/>
      <c r="Q58" s="2"/>
      <c r="R58" s="8"/>
      <c r="S58" s="34">
        <f t="shared" si="2"/>
        <v>0</v>
      </c>
      <c r="U58" s="595"/>
      <c r="V58" s="596"/>
      <c r="W58" s="597"/>
    </row>
    <row r="59" spans="1:23" x14ac:dyDescent="0.25">
      <c r="A59" s="21" t="str">
        <f>IF('Tour Dates'!A59="","",'Tour Dates'!A59)</f>
        <v/>
      </c>
      <c r="B59" s="22" t="str">
        <f>IF('Tour Dates'!B59="","",'Tour Dates'!B59)</f>
        <v/>
      </c>
      <c r="C59" s="11"/>
      <c r="D59" s="8"/>
      <c r="E59" s="8"/>
      <c r="F59" s="8"/>
      <c r="G59" s="6">
        <f t="shared" si="0"/>
        <v>0</v>
      </c>
      <c r="H59" s="14"/>
      <c r="I59" s="8"/>
      <c r="J59" s="85"/>
      <c r="K59" s="85"/>
      <c r="L59" s="90">
        <f t="shared" si="1"/>
        <v>0</v>
      </c>
      <c r="M59" s="453"/>
      <c r="O59" s="29"/>
      <c r="P59" s="8"/>
      <c r="Q59" s="2"/>
      <c r="R59" s="8"/>
      <c r="S59" s="34">
        <f t="shared" si="2"/>
        <v>0</v>
      </c>
      <c r="U59" s="595"/>
      <c r="V59" s="596"/>
      <c r="W59" s="597"/>
    </row>
    <row r="60" spans="1:23" x14ac:dyDescent="0.25">
      <c r="A60" s="21" t="str">
        <f>IF('Tour Dates'!A60="","",'Tour Dates'!A60)</f>
        <v/>
      </c>
      <c r="B60" s="22" t="str">
        <f>IF('Tour Dates'!B60="","",'Tour Dates'!B60)</f>
        <v/>
      </c>
      <c r="C60" s="11"/>
      <c r="D60" s="8"/>
      <c r="E60" s="8"/>
      <c r="F60" s="8"/>
      <c r="G60" s="6">
        <f t="shared" si="0"/>
        <v>0</v>
      </c>
      <c r="H60" s="14"/>
      <c r="I60" s="8"/>
      <c r="J60" s="85"/>
      <c r="K60" s="85"/>
      <c r="L60" s="90">
        <f t="shared" si="1"/>
        <v>0</v>
      </c>
      <c r="M60" s="453"/>
      <c r="O60" s="29"/>
      <c r="P60" s="8"/>
      <c r="Q60" s="2"/>
      <c r="R60" s="8"/>
      <c r="S60" s="34">
        <f t="shared" si="2"/>
        <v>0</v>
      </c>
      <c r="U60" s="595"/>
      <c r="V60" s="596"/>
      <c r="W60" s="597"/>
    </row>
    <row r="61" spans="1:23" x14ac:dyDescent="0.25">
      <c r="A61" s="21" t="str">
        <f>IF('Tour Dates'!A61="","",'Tour Dates'!A61)</f>
        <v/>
      </c>
      <c r="B61" s="22" t="str">
        <f>IF('Tour Dates'!B61="","",'Tour Dates'!B61)</f>
        <v/>
      </c>
      <c r="C61" s="11"/>
      <c r="D61" s="8"/>
      <c r="E61" s="8"/>
      <c r="F61" s="8"/>
      <c r="G61" s="6">
        <f t="shared" si="0"/>
        <v>0</v>
      </c>
      <c r="H61" s="14"/>
      <c r="I61" s="8"/>
      <c r="J61" s="85"/>
      <c r="K61" s="85"/>
      <c r="L61" s="90">
        <f t="shared" si="1"/>
        <v>0</v>
      </c>
      <c r="M61" s="453"/>
      <c r="O61" s="29"/>
      <c r="P61" s="8"/>
      <c r="Q61" s="2"/>
      <c r="R61" s="8"/>
      <c r="S61" s="34">
        <f t="shared" si="2"/>
        <v>0</v>
      </c>
      <c r="U61" s="595"/>
      <c r="V61" s="596"/>
      <c r="W61" s="597"/>
    </row>
    <row r="62" spans="1:23" x14ac:dyDescent="0.25">
      <c r="A62" s="21" t="str">
        <f>IF('Tour Dates'!A62="","",'Tour Dates'!A62)</f>
        <v/>
      </c>
      <c r="B62" s="22" t="str">
        <f>IF('Tour Dates'!B62="","",'Tour Dates'!B62)</f>
        <v/>
      </c>
      <c r="C62" s="11"/>
      <c r="D62" s="8"/>
      <c r="E62" s="8"/>
      <c r="F62" s="8"/>
      <c r="G62" s="6">
        <f t="shared" si="0"/>
        <v>0</v>
      </c>
      <c r="H62" s="14"/>
      <c r="I62" s="8"/>
      <c r="J62" s="85"/>
      <c r="K62" s="85"/>
      <c r="L62" s="90">
        <f t="shared" si="1"/>
        <v>0</v>
      </c>
      <c r="M62" s="453"/>
      <c r="O62" s="29"/>
      <c r="P62" s="8"/>
      <c r="Q62" s="2"/>
      <c r="R62" s="8"/>
      <c r="S62" s="34">
        <f t="shared" si="2"/>
        <v>0</v>
      </c>
      <c r="U62" s="595"/>
      <c r="V62" s="596"/>
      <c r="W62" s="597"/>
    </row>
    <row r="63" spans="1:23" ht="15.75" thickBot="1" x14ac:dyDescent="0.3">
      <c r="A63" s="21" t="str">
        <f>IF('Tour Dates'!A63="","",'Tour Dates'!A63)</f>
        <v/>
      </c>
      <c r="B63" s="22" t="str">
        <f>IF('Tour Dates'!B63="","",'Tour Dates'!B63)</f>
        <v/>
      </c>
      <c r="C63" s="9"/>
      <c r="D63" s="5"/>
      <c r="E63" s="5"/>
      <c r="F63" s="5"/>
      <c r="G63" s="6">
        <f t="shared" si="0"/>
        <v>0</v>
      </c>
      <c r="H63" s="12"/>
      <c r="I63" s="5"/>
      <c r="J63" s="86"/>
      <c r="K63" s="86"/>
      <c r="L63" s="90">
        <f t="shared" si="1"/>
        <v>0</v>
      </c>
      <c r="M63" s="454"/>
      <c r="O63" s="100"/>
      <c r="P63" s="5"/>
      <c r="Q63" s="96"/>
      <c r="R63" s="5"/>
      <c r="S63" s="101">
        <f>S62+O63-Q63</f>
        <v>0</v>
      </c>
      <c r="U63" s="595"/>
      <c r="V63" s="596"/>
      <c r="W63" s="597"/>
    </row>
    <row r="64" spans="1:23" ht="15.75" thickBot="1" x14ac:dyDescent="0.3">
      <c r="A64" s="24" t="s">
        <v>29</v>
      </c>
      <c r="B64" s="25"/>
      <c r="C64" s="26">
        <f>SUM(C4:C63)</f>
        <v>0</v>
      </c>
      <c r="D64" s="27">
        <f t="shared" ref="D64:I64" si="4">SUM(D4:D63)</f>
        <v>0</v>
      </c>
      <c r="E64" s="27">
        <f t="shared" si="4"/>
        <v>0</v>
      </c>
      <c r="F64" s="27">
        <f t="shared" si="4"/>
        <v>0</v>
      </c>
      <c r="G64" s="27">
        <f t="shared" si="4"/>
        <v>0</v>
      </c>
      <c r="H64" s="28">
        <f t="shared" si="4"/>
        <v>0</v>
      </c>
      <c r="I64" s="27">
        <f t="shared" si="4"/>
        <v>0</v>
      </c>
      <c r="J64" s="87"/>
      <c r="K64" s="87"/>
      <c r="L64" s="91">
        <f>L63</f>
        <v>0</v>
      </c>
      <c r="M64" s="450">
        <f>IFERROR(AVERAGE(M4:M63),0)</f>
        <v>0</v>
      </c>
      <c r="O64" s="102">
        <f>SUM(O40:O63)</f>
        <v>0</v>
      </c>
      <c r="P64" s="27"/>
      <c r="Q64" s="27">
        <f>SUM(Q40:Q63)</f>
        <v>0</v>
      </c>
      <c r="R64" s="27"/>
      <c r="S64" s="103">
        <f>S63</f>
        <v>0</v>
      </c>
      <c r="U64" s="598"/>
      <c r="V64" s="599"/>
      <c r="W64" s="600"/>
    </row>
  </sheetData>
  <mergeCells count="31">
    <mergeCell ref="U55:W64"/>
    <mergeCell ref="V49:W49"/>
    <mergeCell ref="V50:W50"/>
    <mergeCell ref="V51:W51"/>
    <mergeCell ref="V52:W52"/>
    <mergeCell ref="V53:W53"/>
    <mergeCell ref="V54:W54"/>
    <mergeCell ref="V48:W48"/>
    <mergeCell ref="O37:S37"/>
    <mergeCell ref="U37:W37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1:W1"/>
    <mergeCell ref="O3:P3"/>
    <mergeCell ref="O35:P35"/>
    <mergeCell ref="B1:C1"/>
    <mergeCell ref="E1:K1"/>
    <mergeCell ref="O1:Q1"/>
    <mergeCell ref="S1:T1"/>
    <mergeCell ref="O4:P4"/>
    <mergeCell ref="O5:P5"/>
    <mergeCell ref="O6:P6"/>
    <mergeCell ref="O7:P7"/>
    <mergeCell ref="U7:W7"/>
  </mergeCells>
  <hyperlinks>
    <hyperlink ref="A1" location="'Tour Dates'!A1" display="Tour" xr:uid="{2EC96F06-ACA0-473F-B865-AB9672B6B24C}"/>
    <hyperlink ref="D1" location="Inventory!A1" display="Item" xr:uid="{737A1412-FD24-49DC-8526-BE83C0F46B7D}"/>
  </hyperlinks>
  <pageMargins left="0.70866141732283472" right="0.70866141732283472" top="0.74803149606299213" bottom="0.74803149606299213" header="0.31496062992125984" footer="0.31496062992125984"/>
  <pageSetup paperSize="9" scale="66" fitToHeight="2" orientation="landscape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EF7E0-A3DA-4EA1-AB2B-0D29F09351D9}">
  <sheetPr>
    <tabColor rgb="FFFF0000"/>
    <pageSetUpPr fitToPage="1"/>
  </sheetPr>
  <dimension ref="A1:W30"/>
  <sheetViews>
    <sheetView zoomScaleNormal="100" workbookViewId="0">
      <selection activeCell="A2" sqref="A2:XFD2"/>
    </sheetView>
  </sheetViews>
  <sheetFormatPr defaultRowHeight="15" x14ac:dyDescent="0.25"/>
  <sheetData>
    <row r="1" spans="1:23" ht="21" x14ac:dyDescent="0.35">
      <c r="A1" s="642" t="s">
        <v>235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3"/>
      <c r="U1" s="643"/>
      <c r="V1" s="643"/>
      <c r="W1" s="643"/>
    </row>
    <row r="2" spans="1:23" s="380" customFormat="1" ht="26.25" x14ac:dyDescent="0.4"/>
    <row r="3" spans="1:23" ht="21" x14ac:dyDescent="0.35">
      <c r="A3" s="379" t="s">
        <v>234</v>
      </c>
    </row>
    <row r="4" spans="1:23" ht="21" x14ac:dyDescent="0.35">
      <c r="A4" s="379">
        <v>1</v>
      </c>
      <c r="B4" s="381" t="s">
        <v>231</v>
      </c>
    </row>
    <row r="5" spans="1:23" ht="21" x14ac:dyDescent="0.35">
      <c r="A5" s="379">
        <v>2</v>
      </c>
      <c r="B5" s="381" t="s">
        <v>230</v>
      </c>
    </row>
    <row r="6" spans="1:23" ht="21" x14ac:dyDescent="0.35">
      <c r="A6" s="379">
        <v>3</v>
      </c>
      <c r="B6" s="381" t="s">
        <v>233</v>
      </c>
    </row>
    <row r="7" spans="1:23" ht="20.100000000000001" customHeight="1" x14ac:dyDescent="0.35">
      <c r="A7" s="379"/>
      <c r="B7" s="381"/>
    </row>
    <row r="8" spans="1:23" ht="21" x14ac:dyDescent="0.35">
      <c r="A8" s="379" t="s">
        <v>232</v>
      </c>
      <c r="B8" s="381"/>
    </row>
    <row r="9" spans="1:23" ht="21" x14ac:dyDescent="0.35">
      <c r="A9" s="379">
        <v>1</v>
      </c>
      <c r="B9" s="381" t="s">
        <v>231</v>
      </c>
    </row>
    <row r="10" spans="1:23" ht="21" x14ac:dyDescent="0.35">
      <c r="A10" s="379">
        <v>2</v>
      </c>
      <c r="B10" s="381" t="s">
        <v>230</v>
      </c>
    </row>
    <row r="11" spans="1:23" ht="21" x14ac:dyDescent="0.35">
      <c r="A11" s="379">
        <v>3</v>
      </c>
      <c r="B11" s="381" t="s">
        <v>229</v>
      </c>
    </row>
    <row r="12" spans="1:23" ht="26.25" x14ac:dyDescent="0.4">
      <c r="A12" s="380"/>
    </row>
    <row r="13" spans="1:23" ht="21" x14ac:dyDescent="0.35">
      <c r="A13" s="382" t="s">
        <v>228</v>
      </c>
    </row>
    <row r="14" spans="1:23" ht="26.25" x14ac:dyDescent="0.4">
      <c r="A14" s="380"/>
    </row>
    <row r="15" spans="1:23" ht="21" x14ac:dyDescent="0.35">
      <c r="A15" s="379" t="s">
        <v>227</v>
      </c>
    </row>
    <row r="16" spans="1:23" ht="21" x14ac:dyDescent="0.35">
      <c r="A16" s="379">
        <v>1</v>
      </c>
      <c r="B16" s="381" t="s">
        <v>226</v>
      </c>
    </row>
    <row r="17" spans="1:2" ht="21" x14ac:dyDescent="0.35">
      <c r="A17" s="379">
        <v>2</v>
      </c>
      <c r="B17" s="381" t="s">
        <v>221</v>
      </c>
    </row>
    <row r="18" spans="1:2" ht="21" x14ac:dyDescent="0.35">
      <c r="A18" s="379">
        <v>3</v>
      </c>
      <c r="B18" s="381" t="s">
        <v>225</v>
      </c>
    </row>
    <row r="19" spans="1:2" ht="21" x14ac:dyDescent="0.35">
      <c r="A19" s="379">
        <v>4</v>
      </c>
      <c r="B19" s="381" t="s">
        <v>224</v>
      </c>
    </row>
    <row r="20" spans="1:2" ht="21" x14ac:dyDescent="0.35">
      <c r="A20" s="379">
        <v>5</v>
      </c>
      <c r="B20" s="381" t="s">
        <v>223</v>
      </c>
    </row>
    <row r="21" spans="1:2" ht="26.25" x14ac:dyDescent="0.4">
      <c r="A21" s="380"/>
      <c r="B21" s="381"/>
    </row>
    <row r="22" spans="1:2" ht="21" x14ac:dyDescent="0.35">
      <c r="A22" s="379" t="s">
        <v>222</v>
      </c>
    </row>
    <row r="23" spans="1:2" ht="21" x14ac:dyDescent="0.35">
      <c r="A23" s="379">
        <v>1</v>
      </c>
      <c r="B23" s="381" t="s">
        <v>221</v>
      </c>
    </row>
    <row r="24" spans="1:2" ht="21" x14ac:dyDescent="0.35">
      <c r="A24" s="379">
        <v>2</v>
      </c>
      <c r="B24" s="381" t="s">
        <v>220</v>
      </c>
    </row>
    <row r="25" spans="1:2" ht="21" x14ac:dyDescent="0.35">
      <c r="A25" s="379">
        <v>3</v>
      </c>
      <c r="B25" s="381" t="s">
        <v>219</v>
      </c>
    </row>
    <row r="26" spans="1:2" ht="26.25" x14ac:dyDescent="0.4">
      <c r="A26" s="380"/>
    </row>
    <row r="27" spans="1:2" ht="21" x14ac:dyDescent="0.35">
      <c r="A27" s="379" t="s">
        <v>218</v>
      </c>
    </row>
    <row r="28" spans="1:2" ht="21" x14ac:dyDescent="0.35">
      <c r="A28" s="379" t="s">
        <v>217</v>
      </c>
    </row>
    <row r="30" spans="1:2" ht="21" x14ac:dyDescent="0.35">
      <c r="A30" s="379" t="s">
        <v>216</v>
      </c>
    </row>
  </sheetData>
  <mergeCells count="1">
    <mergeCell ref="A1:W1"/>
  </mergeCells>
  <pageMargins left="0.7" right="0.7" top="0.75" bottom="0.75" header="0.3" footer="0.3"/>
  <pageSetup paperSize="9" scale="63" fitToHeight="0" orientation="landscape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29F0-3EC6-409A-92EA-8E4D733EFC75}">
  <sheetPr codeName="Sheet122">
    <pageSetUpPr fitToPage="1"/>
  </sheetPr>
  <dimension ref="A1:O78"/>
  <sheetViews>
    <sheetView showZeros="0" topLeftCell="A6" zoomScaleNormal="100" workbookViewId="0">
      <selection activeCell="C44" sqref="C44"/>
    </sheetView>
  </sheetViews>
  <sheetFormatPr defaultColWidth="9" defaultRowHeight="12.75" x14ac:dyDescent="0.2"/>
  <cols>
    <col min="1" max="1" width="20.28515625" style="328" customWidth="1"/>
    <col min="2" max="2" width="19.42578125" style="328" customWidth="1"/>
    <col min="3" max="3" width="17.5703125" style="328" bestFit="1" customWidth="1"/>
    <col min="4" max="4" width="23" style="328" bestFit="1" customWidth="1"/>
    <col min="5" max="5" width="9" style="328"/>
    <col min="6" max="6" width="1.42578125" style="328" customWidth="1"/>
    <col min="7" max="8" width="9.42578125" style="328" hidden="1" customWidth="1"/>
    <col min="9" max="9" width="1.42578125" style="328" customWidth="1"/>
    <col min="10" max="16384" width="9" style="328"/>
  </cols>
  <sheetData>
    <row r="1" spans="1:15" x14ac:dyDescent="0.2">
      <c r="A1" s="644" t="s">
        <v>196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</row>
    <row r="2" spans="1:15" x14ac:dyDescent="0.2">
      <c r="A2" s="644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</row>
    <row r="3" spans="1:15" x14ac:dyDescent="0.2">
      <c r="A3" s="644"/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  <c r="N3" s="644"/>
      <c r="O3" s="644"/>
    </row>
    <row r="4" spans="1:15" x14ac:dyDescent="0.2">
      <c r="A4" s="644"/>
      <c r="B4" s="644"/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  <c r="N4" s="644"/>
      <c r="O4" s="644"/>
    </row>
    <row r="5" spans="1:15" ht="13.5" thickBot="1" x14ac:dyDescent="0.25">
      <c r="C5" s="329" t="s">
        <v>197</v>
      </c>
      <c r="D5" s="330">
        <v>1</v>
      </c>
    </row>
    <row r="6" spans="1:15" ht="13.5" thickBot="1" x14ac:dyDescent="0.25">
      <c r="A6" s="331" t="s">
        <v>10</v>
      </c>
      <c r="B6" s="331" t="s">
        <v>11</v>
      </c>
      <c r="C6" s="331" t="s">
        <v>212</v>
      </c>
      <c r="D6" s="332" t="s">
        <v>198</v>
      </c>
    </row>
    <row r="7" spans="1:15" x14ac:dyDescent="0.2">
      <c r="A7" s="582">
        <f>'Tour Dates'!A4</f>
        <v>45847</v>
      </c>
      <c r="B7" s="334" t="str">
        <f>'Tour Dates'!B4</f>
        <v>Baltimore</v>
      </c>
      <c r="C7" s="371">
        <v>310452.8</v>
      </c>
      <c r="D7" s="335">
        <f>C7*D$5</f>
        <v>310452.8</v>
      </c>
    </row>
    <row r="8" spans="1:15" x14ac:dyDescent="0.2">
      <c r="A8" s="582">
        <f>'Tour Dates'!A5</f>
        <v>45849</v>
      </c>
      <c r="B8" s="334" t="str">
        <f>'Tour Dates'!B5</f>
        <v>Atlanta</v>
      </c>
      <c r="C8" s="372">
        <v>359359.82</v>
      </c>
      <c r="D8" s="335">
        <f t="shared" ref="D8:D36" si="0">C8*D$5</f>
        <v>359359.82</v>
      </c>
    </row>
    <row r="9" spans="1:15" x14ac:dyDescent="0.2">
      <c r="A9" s="582">
        <f>'Tour Dates'!A6</f>
        <v>45850</v>
      </c>
      <c r="B9" s="334" t="str">
        <f>'Tour Dates'!B6</f>
        <v>Tampa</v>
      </c>
      <c r="C9" s="372">
        <v>354901.5</v>
      </c>
      <c r="D9" s="335">
        <f t="shared" si="0"/>
        <v>354901.5</v>
      </c>
    </row>
    <row r="10" spans="1:15" x14ac:dyDescent="0.2">
      <c r="A10" s="582">
        <f>'Tour Dates'!A7</f>
        <v>45851</v>
      </c>
      <c r="B10" s="334" t="str">
        <f>'Tour Dates'!B7</f>
        <v>Miami</v>
      </c>
      <c r="C10" s="372">
        <v>136018.4</v>
      </c>
      <c r="D10" s="335">
        <f t="shared" si="0"/>
        <v>136018.4</v>
      </c>
    </row>
    <row r="11" spans="1:15" x14ac:dyDescent="0.2">
      <c r="A11" s="582">
        <f>'Tour Dates'!A8</f>
        <v>45853</v>
      </c>
      <c r="B11" s="334" t="str">
        <f>'Tour Dates'!B8</f>
        <v>Raleigh</v>
      </c>
      <c r="C11" s="372">
        <v>385060.4</v>
      </c>
      <c r="D11" s="335">
        <f t="shared" si="0"/>
        <v>385060.4</v>
      </c>
    </row>
    <row r="12" spans="1:15" x14ac:dyDescent="0.2">
      <c r="A12" s="582">
        <f>'Tour Dates'!A9</f>
        <v>45855</v>
      </c>
      <c r="B12" s="334" t="str">
        <f>'Tour Dates'!B9</f>
        <v>Cleveland</v>
      </c>
      <c r="C12" s="372">
        <v>299592</v>
      </c>
      <c r="D12" s="335">
        <f t="shared" si="0"/>
        <v>299592</v>
      </c>
    </row>
    <row r="13" spans="1:15" x14ac:dyDescent="0.2">
      <c r="A13" s="582">
        <f>'Tour Dates'!A10</f>
        <v>45856</v>
      </c>
      <c r="B13" s="334" t="str">
        <f>'Tour Dates'!B10</f>
        <v>Pittsburgh</v>
      </c>
      <c r="C13" s="372">
        <v>295848.45</v>
      </c>
      <c r="D13" s="335">
        <f t="shared" si="0"/>
        <v>295848.45</v>
      </c>
    </row>
    <row r="14" spans="1:15" x14ac:dyDescent="0.2">
      <c r="A14" s="582">
        <f>'Tour Dates'!A11</f>
        <v>45857</v>
      </c>
      <c r="B14" s="334" t="str">
        <f>'Tour Dates'!B11</f>
        <v>Philadelphia</v>
      </c>
      <c r="C14" s="372">
        <v>374684.4</v>
      </c>
      <c r="D14" s="335">
        <f t="shared" si="0"/>
        <v>374684.4</v>
      </c>
    </row>
    <row r="15" spans="1:15" x14ac:dyDescent="0.2">
      <c r="A15" s="582">
        <f>'Tour Dates'!A12</f>
        <v>45859</v>
      </c>
      <c r="B15" s="334" t="str">
        <f>'Tour Dates'!B12</f>
        <v>Boston</v>
      </c>
      <c r="C15" s="372">
        <v>350305.7</v>
      </c>
      <c r="D15" s="335">
        <f t="shared" si="0"/>
        <v>350305.7</v>
      </c>
    </row>
    <row r="16" spans="1:15" x14ac:dyDescent="0.2">
      <c r="A16" s="582">
        <f>'Tour Dates'!A13</f>
        <v>45860</v>
      </c>
      <c r="B16" s="334" t="str">
        <f>'Tour Dates'!B13</f>
        <v>New York</v>
      </c>
      <c r="C16" s="372">
        <v>384752.02</v>
      </c>
      <c r="D16" s="335">
        <f t="shared" si="0"/>
        <v>384752.02</v>
      </c>
    </row>
    <row r="17" spans="1:4" x14ac:dyDescent="0.2">
      <c r="A17" s="582">
        <f>'Tour Dates'!A14</f>
        <v>45862</v>
      </c>
      <c r="B17" s="334" t="str">
        <f>'Tour Dates'!B14</f>
        <v>Detroit</v>
      </c>
      <c r="C17" s="372">
        <v>297012</v>
      </c>
      <c r="D17" s="335">
        <f t="shared" si="0"/>
        <v>297012</v>
      </c>
    </row>
    <row r="18" spans="1:4" x14ac:dyDescent="0.2">
      <c r="A18" s="582">
        <f>'Tour Dates'!A15</f>
        <v>45863</v>
      </c>
      <c r="B18" s="334" t="str">
        <f>'Tour Dates'!B15</f>
        <v>Louisville</v>
      </c>
      <c r="C18" s="372">
        <v>325303.40000000002</v>
      </c>
      <c r="D18" s="335">
        <f t="shared" si="0"/>
        <v>325303.40000000002</v>
      </c>
    </row>
    <row r="19" spans="1:4" x14ac:dyDescent="0.2">
      <c r="A19" s="582">
        <f>'Tour Dates'!A16</f>
        <v>45864</v>
      </c>
      <c r="B19" s="334" t="str">
        <f>'Tour Dates'!B16</f>
        <v>Nashville</v>
      </c>
      <c r="C19" s="372">
        <v>372242.15</v>
      </c>
      <c r="D19" s="335">
        <f t="shared" si="0"/>
        <v>372242.15</v>
      </c>
    </row>
    <row r="20" spans="1:4" x14ac:dyDescent="0.2">
      <c r="A20" s="582">
        <f>'Tour Dates'!A17</f>
        <v>45866</v>
      </c>
      <c r="B20" s="334" t="str">
        <f>'Tour Dates'!B17</f>
        <v>Grand Rapids</v>
      </c>
      <c r="C20" s="372">
        <v>193965</v>
      </c>
      <c r="D20" s="335">
        <f t="shared" si="0"/>
        <v>193965</v>
      </c>
    </row>
    <row r="21" spans="1:4" x14ac:dyDescent="0.2">
      <c r="A21" s="582">
        <f>'Tour Dates'!A18</f>
        <v>45867</v>
      </c>
      <c r="B21" s="334" t="str">
        <f>'Tour Dates'!B18</f>
        <v>Milwaukee</v>
      </c>
      <c r="C21" s="372">
        <v>257851.65</v>
      </c>
      <c r="D21" s="335">
        <f t="shared" si="0"/>
        <v>257851.65</v>
      </c>
    </row>
    <row r="22" spans="1:4" x14ac:dyDescent="0.2">
      <c r="A22" s="582">
        <f>'Tour Dates'!A19</f>
        <v>45868</v>
      </c>
      <c r="B22" s="334" t="str">
        <f>'Tour Dates'!B19</f>
        <v>St. Louis</v>
      </c>
      <c r="C22" s="372">
        <v>219943.06</v>
      </c>
      <c r="D22" s="335">
        <f t="shared" si="0"/>
        <v>219943.06</v>
      </c>
    </row>
    <row r="23" spans="1:4" x14ac:dyDescent="0.2">
      <c r="A23" s="582">
        <f>'Tour Dates'!A20</f>
        <v>45870</v>
      </c>
      <c r="B23" s="334" t="str">
        <f>'Tour Dates'!B20</f>
        <v>Rosemont</v>
      </c>
      <c r="C23" s="372">
        <v>339242.41</v>
      </c>
      <c r="D23" s="335">
        <f t="shared" si="0"/>
        <v>339242.41</v>
      </c>
    </row>
    <row r="24" spans="1:4" x14ac:dyDescent="0.2">
      <c r="A24" s="582">
        <f>'Tour Dates'!A21</f>
        <v>45871</v>
      </c>
      <c r="B24" s="334" t="str">
        <f>'Tour Dates'!B21</f>
        <v>Saint Paul</v>
      </c>
      <c r="C24" s="372">
        <v>357250.76</v>
      </c>
      <c r="D24" s="335">
        <f t="shared" si="0"/>
        <v>357250.76</v>
      </c>
    </row>
    <row r="25" spans="1:4" x14ac:dyDescent="0.2">
      <c r="A25" s="582">
        <f>'Tour Dates'!A22</f>
        <v>45872</v>
      </c>
      <c r="B25" s="334" t="str">
        <f>'Tour Dates'!B22</f>
        <v>Omaha</v>
      </c>
      <c r="C25" s="372">
        <v>195670.9</v>
      </c>
      <c r="D25" s="335">
        <f t="shared" si="0"/>
        <v>195670.9</v>
      </c>
    </row>
    <row r="26" spans="1:4" x14ac:dyDescent="0.2">
      <c r="A26" s="582">
        <f>'Tour Dates'!A23</f>
        <v>45874</v>
      </c>
      <c r="B26" s="334" t="str">
        <f>'Tour Dates'!B23</f>
        <v>Kansas City</v>
      </c>
      <c r="C26" s="372">
        <v>259521.55</v>
      </c>
      <c r="D26" s="335">
        <f t="shared" si="0"/>
        <v>259521.55</v>
      </c>
    </row>
    <row r="27" spans="1:4" x14ac:dyDescent="0.2">
      <c r="A27" s="582">
        <f>'Tour Dates'!A24</f>
        <v>45876</v>
      </c>
      <c r="B27" s="334" t="str">
        <f>'Tour Dates'!B24</f>
        <v>Denver</v>
      </c>
      <c r="C27" s="372">
        <v>372739</v>
      </c>
      <c r="D27" s="335">
        <f t="shared" si="0"/>
        <v>372739</v>
      </c>
    </row>
    <row r="28" spans="1:4" x14ac:dyDescent="0.2">
      <c r="A28" s="582">
        <f>'Tour Dates'!A25</f>
        <v>45878</v>
      </c>
      <c r="B28" s="334" t="str">
        <f>'Tour Dates'!B25</f>
        <v>Las Vegas</v>
      </c>
      <c r="C28" s="372">
        <v>362586.97</v>
      </c>
      <c r="D28" s="335">
        <f t="shared" si="0"/>
        <v>362586.97</v>
      </c>
    </row>
    <row r="29" spans="1:4" x14ac:dyDescent="0.2">
      <c r="A29" s="333" t="str">
        <f>'Tour Dates'!A26</f>
        <v>8/10/2025</v>
      </c>
      <c r="B29" s="334" t="str">
        <f>'Tour Dates'!B26</f>
        <v>San Diego</v>
      </c>
      <c r="C29" s="372">
        <v>334420.57</v>
      </c>
      <c r="D29" s="335">
        <f t="shared" si="0"/>
        <v>334420.57</v>
      </c>
    </row>
    <row r="30" spans="1:4" x14ac:dyDescent="0.2">
      <c r="A30" s="333" t="str">
        <f>'Tour Dates'!A27</f>
        <v>8/11/2025</v>
      </c>
      <c r="B30" s="334" t="str">
        <f>'Tour Dates'!B27</f>
        <v>Phoenix</v>
      </c>
      <c r="C30" s="372">
        <v>334531.20000000001</v>
      </c>
      <c r="D30" s="335">
        <f t="shared" si="0"/>
        <v>334531.20000000001</v>
      </c>
    </row>
    <row r="31" spans="1:4" x14ac:dyDescent="0.2">
      <c r="A31" s="333" t="str">
        <f>'Tour Dates'!A28</f>
        <v>8/14/2025</v>
      </c>
      <c r="B31" s="334" t="str">
        <f>'Tour Dates'!B28</f>
        <v>Austin</v>
      </c>
      <c r="C31" s="372">
        <v>286896.8</v>
      </c>
      <c r="D31" s="335">
        <f t="shared" si="0"/>
        <v>286896.8</v>
      </c>
    </row>
    <row r="32" spans="1:4" x14ac:dyDescent="0.2">
      <c r="A32" s="333" t="str">
        <f>'Tour Dates'!A29</f>
        <v>8/15/2025</v>
      </c>
      <c r="B32" s="334" t="str">
        <f>'Tour Dates'!B29</f>
        <v>Fort Worth</v>
      </c>
      <c r="C32" s="372">
        <v>359268</v>
      </c>
      <c r="D32" s="335">
        <f t="shared" si="0"/>
        <v>359268</v>
      </c>
    </row>
    <row r="33" spans="1:4" x14ac:dyDescent="0.2">
      <c r="A33" s="333" t="str">
        <f>'Tour Dates'!A30</f>
        <v>8/16/2025</v>
      </c>
      <c r="B33" s="334" t="str">
        <f>'Tour Dates'!B30</f>
        <v>Houston</v>
      </c>
      <c r="C33" s="372">
        <v>313452.34999999998</v>
      </c>
      <c r="D33" s="335">
        <f t="shared" si="0"/>
        <v>313452.34999999998</v>
      </c>
    </row>
    <row r="34" spans="1:4" ht="13.5" customHeight="1" x14ac:dyDescent="0.2">
      <c r="A34" s="333">
        <f>'Tour Dates'!A31</f>
        <v>0</v>
      </c>
      <c r="B34" s="334">
        <f>'Tour Dates'!B31</f>
        <v>0</v>
      </c>
      <c r="C34" s="372"/>
      <c r="D34" s="335">
        <f t="shared" si="0"/>
        <v>0</v>
      </c>
    </row>
    <row r="35" spans="1:4" x14ac:dyDescent="0.2">
      <c r="A35" s="333">
        <f>'Tour Dates'!A32</f>
        <v>0</v>
      </c>
      <c r="B35" s="334">
        <f>'Tour Dates'!B32</f>
        <v>0</v>
      </c>
      <c r="C35" s="372"/>
      <c r="D35" s="335">
        <f t="shared" si="0"/>
        <v>0</v>
      </c>
    </row>
    <row r="36" spans="1:4" x14ac:dyDescent="0.2">
      <c r="A36" s="333">
        <f>'Tour Dates'!A33</f>
        <v>0</v>
      </c>
      <c r="B36" s="334">
        <f>'Tour Dates'!B33</f>
        <v>0</v>
      </c>
      <c r="C36" s="372"/>
      <c r="D36" s="335">
        <f t="shared" si="0"/>
        <v>0</v>
      </c>
    </row>
    <row r="37" spans="1:4" x14ac:dyDescent="0.2">
      <c r="A37" s="333">
        <f>'Tour Dates'!A34</f>
        <v>0</v>
      </c>
      <c r="B37" s="334">
        <f>'Tour Dates'!B34</f>
        <v>0</v>
      </c>
      <c r="C37" s="372"/>
      <c r="D37" s="335">
        <f t="shared" ref="D37:D63" si="1">C37*D$5</f>
        <v>0</v>
      </c>
    </row>
    <row r="38" spans="1:4" x14ac:dyDescent="0.2">
      <c r="A38" s="333">
        <f>'Tour Dates'!A35</f>
        <v>0</v>
      </c>
      <c r="B38" s="334">
        <f>'Tour Dates'!B35</f>
        <v>0</v>
      </c>
      <c r="C38" s="372"/>
      <c r="D38" s="335">
        <f t="shared" si="1"/>
        <v>0</v>
      </c>
    </row>
    <row r="39" spans="1:4" x14ac:dyDescent="0.2">
      <c r="A39" s="333">
        <f>'Tour Dates'!A36</f>
        <v>0</v>
      </c>
      <c r="B39" s="334">
        <f>'Tour Dates'!B36</f>
        <v>0</v>
      </c>
      <c r="C39" s="372"/>
      <c r="D39" s="335">
        <f t="shared" si="1"/>
        <v>0</v>
      </c>
    </row>
    <row r="40" spans="1:4" x14ac:dyDescent="0.2">
      <c r="A40" s="333">
        <f>'Tour Dates'!A37</f>
        <v>0</v>
      </c>
      <c r="B40" s="334">
        <f>'Tour Dates'!B37</f>
        <v>0</v>
      </c>
      <c r="C40" s="372"/>
      <c r="D40" s="335">
        <f t="shared" si="1"/>
        <v>0</v>
      </c>
    </row>
    <row r="41" spans="1:4" x14ac:dyDescent="0.2">
      <c r="A41" s="333">
        <f>'Tour Dates'!A38</f>
        <v>0</v>
      </c>
      <c r="B41" s="334">
        <f>'Tour Dates'!B38</f>
        <v>0</v>
      </c>
      <c r="C41" s="372"/>
      <c r="D41" s="335">
        <f t="shared" si="1"/>
        <v>0</v>
      </c>
    </row>
    <row r="42" spans="1:4" x14ac:dyDescent="0.2">
      <c r="A42" s="333">
        <f>'Tour Dates'!A39</f>
        <v>0</v>
      </c>
      <c r="B42" s="334">
        <f>'Tour Dates'!B39</f>
        <v>0</v>
      </c>
      <c r="C42" s="372"/>
      <c r="D42" s="335">
        <f t="shared" si="1"/>
        <v>0</v>
      </c>
    </row>
    <row r="43" spans="1:4" x14ac:dyDescent="0.2">
      <c r="A43" s="333">
        <f>'Tour Dates'!A40</f>
        <v>0</v>
      </c>
      <c r="B43" s="334">
        <f>'Tour Dates'!B40</f>
        <v>0</v>
      </c>
      <c r="C43" s="372"/>
      <c r="D43" s="335">
        <f t="shared" si="1"/>
        <v>0</v>
      </c>
    </row>
    <row r="44" spans="1:4" x14ac:dyDescent="0.2">
      <c r="A44" s="333">
        <f>'Tour Dates'!A41</f>
        <v>0</v>
      </c>
      <c r="B44" s="334">
        <f>'Tour Dates'!B41</f>
        <v>0</v>
      </c>
      <c r="C44" s="372"/>
      <c r="D44" s="335">
        <f t="shared" si="1"/>
        <v>0</v>
      </c>
    </row>
    <row r="45" spans="1:4" x14ac:dyDescent="0.2">
      <c r="A45" s="333">
        <f>'Tour Dates'!A42</f>
        <v>0</v>
      </c>
      <c r="B45" s="334">
        <f>'Tour Dates'!B42</f>
        <v>0</v>
      </c>
      <c r="C45" s="372"/>
      <c r="D45" s="335">
        <f t="shared" si="1"/>
        <v>0</v>
      </c>
    </row>
    <row r="46" spans="1:4" x14ac:dyDescent="0.2">
      <c r="A46" s="333">
        <f>'Tour Dates'!A43</f>
        <v>0</v>
      </c>
      <c r="B46" s="334">
        <f>'Tour Dates'!B43</f>
        <v>0</v>
      </c>
      <c r="C46" s="372"/>
      <c r="D46" s="335">
        <f t="shared" si="1"/>
        <v>0</v>
      </c>
    </row>
    <row r="47" spans="1:4" x14ac:dyDescent="0.2">
      <c r="A47" s="333">
        <f>'Tour Dates'!A44</f>
        <v>0</v>
      </c>
      <c r="B47" s="334">
        <f>'Tour Dates'!B44</f>
        <v>0</v>
      </c>
      <c r="C47" s="372"/>
      <c r="D47" s="335">
        <f t="shared" si="1"/>
        <v>0</v>
      </c>
    </row>
    <row r="48" spans="1:4" x14ac:dyDescent="0.2">
      <c r="A48" s="333">
        <f>'Tour Dates'!A45</f>
        <v>0</v>
      </c>
      <c r="B48" s="334">
        <f>'Tour Dates'!B45</f>
        <v>0</v>
      </c>
      <c r="C48" s="372"/>
      <c r="D48" s="335">
        <f t="shared" si="1"/>
        <v>0</v>
      </c>
    </row>
    <row r="49" spans="1:4" x14ac:dyDescent="0.2">
      <c r="A49" s="333">
        <f>'Tour Dates'!A46</f>
        <v>0</v>
      </c>
      <c r="B49" s="334">
        <f>'Tour Dates'!B46</f>
        <v>0</v>
      </c>
      <c r="C49" s="372"/>
      <c r="D49" s="335">
        <f t="shared" si="1"/>
        <v>0</v>
      </c>
    </row>
    <row r="50" spans="1:4" x14ac:dyDescent="0.2">
      <c r="A50" s="333">
        <f>'Tour Dates'!A47</f>
        <v>0</v>
      </c>
      <c r="B50" s="334">
        <f>'Tour Dates'!B47</f>
        <v>0</v>
      </c>
      <c r="C50" s="372"/>
      <c r="D50" s="335">
        <f t="shared" si="1"/>
        <v>0</v>
      </c>
    </row>
    <row r="51" spans="1:4" x14ac:dyDescent="0.2">
      <c r="A51" s="333">
        <f>'Tour Dates'!A48</f>
        <v>0</v>
      </c>
      <c r="B51" s="334">
        <f>'Tour Dates'!B48</f>
        <v>0</v>
      </c>
      <c r="C51" s="372"/>
      <c r="D51" s="335">
        <f t="shared" si="1"/>
        <v>0</v>
      </c>
    </row>
    <row r="52" spans="1:4" x14ac:dyDescent="0.2">
      <c r="A52" s="333">
        <f>'Tour Dates'!A49</f>
        <v>0</v>
      </c>
      <c r="B52" s="334">
        <f>'Tour Dates'!B49</f>
        <v>0</v>
      </c>
      <c r="C52" s="372"/>
      <c r="D52" s="335">
        <f t="shared" si="1"/>
        <v>0</v>
      </c>
    </row>
    <row r="53" spans="1:4" x14ac:dyDescent="0.2">
      <c r="A53" s="333">
        <f>'Tour Dates'!A50</f>
        <v>0</v>
      </c>
      <c r="B53" s="334">
        <f>'Tour Dates'!B50</f>
        <v>0</v>
      </c>
      <c r="C53" s="372"/>
      <c r="D53" s="335">
        <f t="shared" si="1"/>
        <v>0</v>
      </c>
    </row>
    <row r="54" spans="1:4" x14ac:dyDescent="0.2">
      <c r="A54" s="333">
        <f>'Tour Dates'!A51</f>
        <v>0</v>
      </c>
      <c r="B54" s="334">
        <f>'Tour Dates'!B51</f>
        <v>0</v>
      </c>
      <c r="C54" s="372"/>
      <c r="D54" s="335">
        <f t="shared" si="1"/>
        <v>0</v>
      </c>
    </row>
    <row r="55" spans="1:4" x14ac:dyDescent="0.2">
      <c r="A55" s="333">
        <f>'Tour Dates'!A52</f>
        <v>0</v>
      </c>
      <c r="B55" s="334">
        <f>'Tour Dates'!B52</f>
        <v>0</v>
      </c>
      <c r="C55" s="372"/>
      <c r="D55" s="335">
        <f t="shared" si="1"/>
        <v>0</v>
      </c>
    </row>
    <row r="56" spans="1:4" x14ac:dyDescent="0.2">
      <c r="A56" s="333">
        <f>'Tour Dates'!A53</f>
        <v>0</v>
      </c>
      <c r="B56" s="334">
        <f>'Tour Dates'!B53</f>
        <v>0</v>
      </c>
      <c r="C56" s="372"/>
      <c r="D56" s="335">
        <f t="shared" si="1"/>
        <v>0</v>
      </c>
    </row>
    <row r="57" spans="1:4" x14ac:dyDescent="0.2">
      <c r="A57" s="333">
        <f>'Tour Dates'!A54</f>
        <v>0</v>
      </c>
      <c r="B57" s="334">
        <f>'Tour Dates'!B54</f>
        <v>0</v>
      </c>
      <c r="C57" s="372"/>
      <c r="D57" s="335">
        <f t="shared" si="1"/>
        <v>0</v>
      </c>
    </row>
    <row r="58" spans="1:4" x14ac:dyDescent="0.2">
      <c r="A58" s="333">
        <f>'Tour Dates'!A55</f>
        <v>0</v>
      </c>
      <c r="B58" s="334">
        <f>'Tour Dates'!B55</f>
        <v>0</v>
      </c>
      <c r="C58" s="372"/>
      <c r="D58" s="335">
        <f t="shared" si="1"/>
        <v>0</v>
      </c>
    </row>
    <row r="59" spans="1:4" x14ac:dyDescent="0.2">
      <c r="A59" s="333">
        <f>'Tour Dates'!A56</f>
        <v>0</v>
      </c>
      <c r="B59" s="334">
        <f>'Tour Dates'!B56</f>
        <v>0</v>
      </c>
      <c r="C59" s="372"/>
      <c r="D59" s="335">
        <f t="shared" si="1"/>
        <v>0</v>
      </c>
    </row>
    <row r="60" spans="1:4" x14ac:dyDescent="0.2">
      <c r="A60" s="333">
        <f>'Tour Dates'!A57</f>
        <v>0</v>
      </c>
      <c r="B60" s="334">
        <f>'Tour Dates'!B57</f>
        <v>0</v>
      </c>
      <c r="C60" s="372"/>
      <c r="D60" s="335">
        <f t="shared" si="1"/>
        <v>0</v>
      </c>
    </row>
    <row r="61" spans="1:4" ht="13.5" customHeight="1" x14ac:dyDescent="0.2">
      <c r="A61" s="333">
        <f>'Tour Dates'!A58</f>
        <v>0</v>
      </c>
      <c r="B61" s="334">
        <f>'Tour Dates'!B58</f>
        <v>0</v>
      </c>
      <c r="C61" s="372"/>
      <c r="D61" s="335">
        <f t="shared" si="1"/>
        <v>0</v>
      </c>
    </row>
    <row r="62" spans="1:4" x14ac:dyDescent="0.2">
      <c r="A62" s="333">
        <f>'Tour Dates'!A59</f>
        <v>0</v>
      </c>
      <c r="B62" s="334">
        <f>'Tour Dates'!B59</f>
        <v>0</v>
      </c>
      <c r="C62" s="372"/>
      <c r="D62" s="335">
        <f t="shared" si="1"/>
        <v>0</v>
      </c>
    </row>
    <row r="63" spans="1:4" x14ac:dyDescent="0.2">
      <c r="A63" s="333">
        <f>'Tour Dates'!A60</f>
        <v>0</v>
      </c>
      <c r="B63" s="334">
        <f>'Tour Dates'!B60</f>
        <v>0</v>
      </c>
      <c r="C63" s="372"/>
      <c r="D63" s="335">
        <f t="shared" si="1"/>
        <v>0</v>
      </c>
    </row>
    <row r="64" spans="1:4" ht="13.5" customHeight="1" x14ac:dyDescent="0.2">
      <c r="A64" s="333">
        <f>'Tour Dates'!A61</f>
        <v>0</v>
      </c>
      <c r="B64" s="334">
        <f>'Tour Dates'!B61</f>
        <v>0</v>
      </c>
      <c r="C64" s="372"/>
      <c r="D64" s="335">
        <f t="shared" ref="D64:D66" si="2">C64*D$5</f>
        <v>0</v>
      </c>
    </row>
    <row r="65" spans="1:12" x14ac:dyDescent="0.2">
      <c r="A65" s="333">
        <f>'Tour Dates'!A62</f>
        <v>0</v>
      </c>
      <c r="B65" s="334">
        <f>'Tour Dates'!B62</f>
        <v>0</v>
      </c>
      <c r="C65" s="372"/>
      <c r="D65" s="335">
        <f t="shared" si="2"/>
        <v>0</v>
      </c>
    </row>
    <row r="66" spans="1:12" x14ac:dyDescent="0.2">
      <c r="A66" s="333">
        <f>'Tour Dates'!A63</f>
        <v>0</v>
      </c>
      <c r="B66" s="334">
        <f>'Tour Dates'!B63</f>
        <v>0</v>
      </c>
      <c r="C66" s="372"/>
      <c r="D66" s="335">
        <f t="shared" si="2"/>
        <v>0</v>
      </c>
    </row>
    <row r="67" spans="1:12" x14ac:dyDescent="0.2">
      <c r="A67" s="336"/>
      <c r="B67" s="374" t="s">
        <v>213</v>
      </c>
      <c r="C67" s="373">
        <f>SUM(C7:C66)</f>
        <v>8432873.2599999998</v>
      </c>
      <c r="D67" s="571">
        <f>SUM(D7:D36)</f>
        <v>8432873.2599999998</v>
      </c>
      <c r="E67" s="337"/>
      <c r="F67" s="337"/>
      <c r="G67" s="337"/>
      <c r="H67" s="337"/>
      <c r="I67" s="337"/>
      <c r="J67" s="337"/>
      <c r="K67" s="337"/>
      <c r="L67" s="337"/>
    </row>
    <row r="68" spans="1:12" ht="15" x14ac:dyDescent="0.35">
      <c r="A68" s="338"/>
      <c r="B68" s="339"/>
      <c r="C68" s="340"/>
      <c r="D68" s="340"/>
      <c r="E68" s="337"/>
      <c r="F68" s="337"/>
      <c r="G68" s="337"/>
      <c r="H68" s="337"/>
      <c r="I68" s="337"/>
      <c r="J68" s="337"/>
      <c r="K68" s="337"/>
      <c r="L68" s="337"/>
    </row>
    <row r="69" spans="1:12" ht="15" x14ac:dyDescent="0.35">
      <c r="A69" s="341"/>
      <c r="B69" s="342"/>
      <c r="C69" s="337"/>
      <c r="D69" s="337"/>
      <c r="E69" s="337"/>
      <c r="F69" s="337"/>
      <c r="G69" s="337"/>
      <c r="H69" s="337"/>
      <c r="I69" s="337"/>
      <c r="J69" s="337"/>
      <c r="K69" s="337"/>
      <c r="L69" s="337"/>
    </row>
    <row r="70" spans="1:12" x14ac:dyDescent="0.2">
      <c r="A70" s="337"/>
      <c r="B70" s="337"/>
      <c r="C70" s="337"/>
      <c r="D70" s="337"/>
      <c r="E70" s="337"/>
      <c r="F70" s="337"/>
      <c r="G70" s="337"/>
      <c r="H70" s="337"/>
      <c r="I70" s="337"/>
      <c r="J70" s="337"/>
      <c r="K70" s="337"/>
      <c r="L70" s="337"/>
    </row>
    <row r="71" spans="1:12" x14ac:dyDescent="0.2">
      <c r="A71" s="337"/>
      <c r="B71" s="337"/>
      <c r="C71" s="337"/>
      <c r="D71" s="337"/>
      <c r="E71" s="337"/>
      <c r="F71" s="337"/>
      <c r="G71" s="337"/>
      <c r="H71" s="337"/>
      <c r="I71" s="337"/>
      <c r="J71" s="337"/>
      <c r="K71" s="337"/>
      <c r="L71" s="337"/>
    </row>
    <row r="72" spans="1:12" x14ac:dyDescent="0.2">
      <c r="A72" s="337"/>
      <c r="B72" s="337"/>
      <c r="C72" s="337"/>
      <c r="D72" s="337"/>
      <c r="E72" s="337"/>
      <c r="F72" s="337"/>
      <c r="G72" s="337"/>
      <c r="H72" s="337"/>
      <c r="I72" s="337"/>
      <c r="J72" s="337"/>
      <c r="K72" s="337"/>
      <c r="L72" s="337"/>
    </row>
    <row r="73" spans="1:12" x14ac:dyDescent="0.2">
      <c r="A73" s="337"/>
      <c r="B73" s="337"/>
      <c r="C73" s="337"/>
      <c r="D73" s="337"/>
      <c r="E73" s="337"/>
      <c r="F73" s="337"/>
      <c r="G73" s="337"/>
      <c r="H73" s="337"/>
      <c r="I73" s="337"/>
      <c r="J73" s="337"/>
      <c r="K73" s="337"/>
      <c r="L73" s="337"/>
    </row>
    <row r="74" spans="1:12" x14ac:dyDescent="0.2">
      <c r="A74" s="337"/>
      <c r="B74" s="337"/>
      <c r="C74" s="337"/>
      <c r="D74" s="337"/>
      <c r="E74" s="337"/>
      <c r="F74" s="337"/>
      <c r="G74" s="337"/>
      <c r="H74" s="337"/>
      <c r="I74" s="337"/>
      <c r="J74" s="337"/>
      <c r="K74" s="337"/>
      <c r="L74" s="337"/>
    </row>
    <row r="75" spans="1:12" x14ac:dyDescent="0.2">
      <c r="A75" s="337"/>
      <c r="B75" s="337"/>
      <c r="C75" s="337"/>
      <c r="D75" s="337"/>
      <c r="E75" s="337"/>
      <c r="F75" s="337"/>
      <c r="G75" s="337"/>
      <c r="H75" s="337"/>
      <c r="I75" s="337"/>
      <c r="J75" s="337"/>
      <c r="K75" s="337"/>
      <c r="L75" s="337"/>
    </row>
    <row r="76" spans="1:12" x14ac:dyDescent="0.2">
      <c r="A76" s="337"/>
      <c r="B76" s="337"/>
      <c r="C76" s="337"/>
      <c r="D76" s="337"/>
      <c r="E76" s="337"/>
      <c r="F76" s="337"/>
      <c r="G76" s="337"/>
      <c r="H76" s="337"/>
      <c r="I76" s="337"/>
      <c r="J76" s="337"/>
      <c r="K76" s="337"/>
      <c r="L76" s="337"/>
    </row>
    <row r="77" spans="1:12" x14ac:dyDescent="0.2">
      <c r="A77" s="337"/>
      <c r="B77" s="337"/>
      <c r="C77" s="337"/>
      <c r="D77" s="337"/>
      <c r="E77" s="337"/>
      <c r="F77" s="337"/>
      <c r="G77" s="337"/>
      <c r="H77" s="337"/>
      <c r="I77" s="337"/>
      <c r="J77" s="337"/>
      <c r="K77" s="337"/>
      <c r="L77" s="337"/>
    </row>
    <row r="78" spans="1:12" x14ac:dyDescent="0.2">
      <c r="A78" s="337"/>
      <c r="B78" s="337"/>
      <c r="C78" s="337"/>
      <c r="D78" s="337"/>
      <c r="E78" s="337"/>
      <c r="F78" s="337"/>
      <c r="G78" s="337"/>
      <c r="H78" s="337"/>
      <c r="I78" s="337"/>
      <c r="J78" s="337"/>
      <c r="K78" s="337"/>
      <c r="L78" s="337"/>
    </row>
  </sheetData>
  <mergeCells count="1">
    <mergeCell ref="A1:O4"/>
  </mergeCells>
  <printOptions horizontalCentered="1" verticalCentered="1"/>
  <pageMargins left="0.19685039370078741" right="0.19685039370078741" top="0.15748031496062992" bottom="0.15748031496062992" header="0.15748031496062992" footer="0.15748031496062992"/>
  <pageSetup paperSize="8" scale="59" fitToHeight="0" orientation="landscape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905F0-6DF9-4614-BC27-9EBBC64B6BF0}">
  <sheetPr codeName="Sheet123">
    <pageSetUpPr fitToPage="1"/>
  </sheetPr>
  <dimension ref="A1:BX82"/>
  <sheetViews>
    <sheetView zoomScaleNormal="100" workbookViewId="0">
      <selection activeCell="A7" sqref="A7:A28"/>
    </sheetView>
  </sheetViews>
  <sheetFormatPr defaultColWidth="9" defaultRowHeight="12.75" x14ac:dyDescent="0.2"/>
  <cols>
    <col min="1" max="1" width="29.42578125" style="328" customWidth="1"/>
    <col min="2" max="2" width="17.5703125" style="328" customWidth="1"/>
    <col min="3" max="3" width="14.5703125" style="328" bestFit="1" customWidth="1"/>
    <col min="4" max="4" width="21.5703125" style="328" bestFit="1" customWidth="1"/>
    <col min="5" max="14" width="9" style="328"/>
    <col min="15" max="15" width="12.42578125" style="328" customWidth="1"/>
    <col min="16" max="21" width="9" style="328"/>
    <col min="22" max="22" width="3.42578125" style="328" customWidth="1"/>
    <col min="23" max="27" width="9.42578125" style="328" hidden="1" customWidth="1"/>
    <col min="28" max="16384" width="9" style="328"/>
  </cols>
  <sheetData>
    <row r="1" spans="1:76" ht="12.75" customHeight="1" x14ac:dyDescent="0.2">
      <c r="A1" s="644" t="s">
        <v>199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BP1" s="343"/>
      <c r="BQ1" s="343"/>
      <c r="BR1" s="343"/>
      <c r="BS1" s="343"/>
      <c r="BT1" s="343"/>
      <c r="BU1" s="343"/>
      <c r="BV1" s="343"/>
      <c r="BW1" s="343"/>
      <c r="BX1" s="343"/>
    </row>
    <row r="2" spans="1:76" ht="12.75" customHeight="1" x14ac:dyDescent="0.2">
      <c r="A2" s="644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BP2" s="343"/>
      <c r="BQ2" s="343"/>
      <c r="BR2" s="343"/>
      <c r="BS2" s="343"/>
      <c r="BT2" s="343"/>
      <c r="BU2" s="343"/>
      <c r="BV2" s="343"/>
      <c r="BW2" s="343"/>
      <c r="BX2" s="343"/>
    </row>
    <row r="3" spans="1:76" ht="12.75" customHeight="1" x14ac:dyDescent="0.2">
      <c r="A3" s="644"/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  <c r="N3" s="644"/>
      <c r="O3" s="644"/>
      <c r="BP3" s="343"/>
      <c r="BQ3" s="343"/>
      <c r="BR3" s="343"/>
      <c r="BS3" s="343"/>
      <c r="BT3" s="343"/>
      <c r="BU3" s="343"/>
      <c r="BV3" s="343"/>
      <c r="BW3" s="343"/>
      <c r="BX3" s="343"/>
    </row>
    <row r="4" spans="1:76" ht="12.75" customHeight="1" x14ac:dyDescent="0.2">
      <c r="A4" s="644"/>
      <c r="B4" s="644"/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  <c r="N4" s="644"/>
      <c r="O4" s="644"/>
      <c r="BP4" s="343"/>
      <c r="BQ4" s="343"/>
      <c r="BR4" s="343"/>
      <c r="BS4" s="343"/>
      <c r="BT4" s="343"/>
      <c r="BU4" s="343"/>
      <c r="BV4" s="343"/>
      <c r="BW4" s="343"/>
      <c r="BX4" s="343"/>
    </row>
    <row r="5" spans="1:76" ht="13.5" thickBot="1" x14ac:dyDescent="0.25">
      <c r="A5" s="375"/>
      <c r="C5" s="329" t="s">
        <v>197</v>
      </c>
      <c r="D5" s="344">
        <f>'Tour Gross Sales'!D5</f>
        <v>1</v>
      </c>
      <c r="BP5" s="343"/>
      <c r="BQ5" s="343"/>
      <c r="BR5" s="343"/>
      <c r="BS5" s="343"/>
      <c r="BT5" s="343"/>
      <c r="BU5" s="343"/>
      <c r="BV5" s="343"/>
      <c r="BW5" s="343"/>
      <c r="BX5" s="343"/>
    </row>
    <row r="6" spans="1:76" ht="16.5" customHeight="1" thickBot="1" x14ac:dyDescent="0.25">
      <c r="A6" s="331" t="s">
        <v>10</v>
      </c>
      <c r="B6" s="331" t="s">
        <v>11</v>
      </c>
      <c r="C6" s="331" t="s">
        <v>214</v>
      </c>
      <c r="D6" s="332" t="s">
        <v>200</v>
      </c>
      <c r="BP6" s="343"/>
      <c r="BQ6" s="343"/>
      <c r="BR6" s="343"/>
      <c r="BS6" s="343"/>
      <c r="BT6" s="343"/>
      <c r="BU6" s="343"/>
      <c r="BV6" s="343"/>
      <c r="BW6" s="343"/>
      <c r="BX6" s="343"/>
    </row>
    <row r="7" spans="1:76" x14ac:dyDescent="0.2">
      <c r="A7" s="582">
        <f>'Tour Gross Sales'!A7</f>
        <v>45847</v>
      </c>
      <c r="B7" s="345" t="str">
        <f>'Tour Gross Sales'!B7</f>
        <v>Baltimore</v>
      </c>
      <c r="C7" s="371">
        <v>39.11</v>
      </c>
      <c r="D7" s="346">
        <f>C7*D$5</f>
        <v>39.11</v>
      </c>
      <c r="BP7" s="343"/>
      <c r="BQ7" s="343"/>
      <c r="BR7" s="343"/>
      <c r="BS7" s="343"/>
      <c r="BT7" s="343"/>
      <c r="BU7" s="343"/>
      <c r="BV7" s="343"/>
      <c r="BW7" s="343"/>
      <c r="BX7" s="343"/>
    </row>
    <row r="8" spans="1:76" x14ac:dyDescent="0.2">
      <c r="A8" s="582">
        <f>'Tour Gross Sales'!A8</f>
        <v>45849</v>
      </c>
      <c r="B8" s="345" t="str">
        <f>'Tour Gross Sales'!B8</f>
        <v>Atlanta</v>
      </c>
      <c r="C8" s="372">
        <v>40.659999999999997</v>
      </c>
      <c r="D8" s="346">
        <f t="shared" ref="D8:D36" si="0">C8*D$5</f>
        <v>40.659999999999997</v>
      </c>
      <c r="BP8" s="343"/>
      <c r="BQ8" s="343"/>
      <c r="BR8" s="343"/>
      <c r="BS8" s="343"/>
      <c r="BT8" s="343"/>
      <c r="BU8" s="343"/>
      <c r="BV8" s="343"/>
      <c r="BW8" s="343"/>
      <c r="BX8" s="343"/>
    </row>
    <row r="9" spans="1:76" x14ac:dyDescent="0.2">
      <c r="A9" s="582">
        <f>'Tour Gross Sales'!A9</f>
        <v>45850</v>
      </c>
      <c r="B9" s="345" t="str">
        <f>'Tour Gross Sales'!B9</f>
        <v>Tampa</v>
      </c>
      <c r="C9" s="372">
        <v>34.86</v>
      </c>
      <c r="D9" s="346">
        <f t="shared" si="0"/>
        <v>34.86</v>
      </c>
      <c r="BP9" s="343"/>
      <c r="BQ9" s="343"/>
      <c r="BR9" s="343"/>
      <c r="BS9" s="343"/>
      <c r="BT9" s="343"/>
      <c r="BU9" s="343"/>
      <c r="BV9" s="343"/>
      <c r="BW9" s="343"/>
      <c r="BX9" s="343"/>
    </row>
    <row r="10" spans="1:76" x14ac:dyDescent="0.2">
      <c r="A10" s="582">
        <f>'Tour Gross Sales'!A10</f>
        <v>45851</v>
      </c>
      <c r="B10" s="345" t="str">
        <f>'Tour Gross Sales'!B10</f>
        <v>Miami</v>
      </c>
      <c r="C10" s="372">
        <v>33.11</v>
      </c>
      <c r="D10" s="346">
        <f t="shared" si="0"/>
        <v>33.11</v>
      </c>
      <c r="BP10" s="343"/>
      <c r="BQ10" s="343"/>
      <c r="BR10" s="343"/>
      <c r="BS10" s="343"/>
      <c r="BT10" s="343"/>
      <c r="BU10" s="343"/>
      <c r="BV10" s="343"/>
      <c r="BW10" s="343"/>
      <c r="BX10" s="343"/>
    </row>
    <row r="11" spans="1:76" x14ac:dyDescent="0.2">
      <c r="A11" s="582">
        <f>'Tour Gross Sales'!A11</f>
        <v>45853</v>
      </c>
      <c r="B11" s="345" t="str">
        <f>'Tour Gross Sales'!B11</f>
        <v>Raleigh</v>
      </c>
      <c r="C11" s="372">
        <v>39.1</v>
      </c>
      <c r="D11" s="346">
        <f t="shared" si="0"/>
        <v>39.1</v>
      </c>
      <c r="BP11" s="343"/>
      <c r="BQ11" s="343"/>
      <c r="BR11" s="343"/>
      <c r="BS11" s="343"/>
      <c r="BT11" s="343"/>
      <c r="BU11" s="343"/>
      <c r="BV11" s="343"/>
      <c r="BW11" s="343"/>
      <c r="BX11" s="343"/>
    </row>
    <row r="12" spans="1:76" x14ac:dyDescent="0.2">
      <c r="A12" s="582">
        <f>'Tour Gross Sales'!A12</f>
        <v>45855</v>
      </c>
      <c r="B12" s="345" t="str">
        <f>'Tour Gross Sales'!B12</f>
        <v>Cleveland</v>
      </c>
      <c r="C12" s="372">
        <v>34.11</v>
      </c>
      <c r="D12" s="346">
        <f t="shared" si="0"/>
        <v>34.11</v>
      </c>
      <c r="BP12" s="343"/>
      <c r="BQ12" s="343"/>
      <c r="BR12" s="343"/>
      <c r="BS12" s="343"/>
      <c r="BT12" s="343"/>
      <c r="BU12" s="343"/>
      <c r="BV12" s="343"/>
      <c r="BW12" s="343"/>
      <c r="BX12" s="343"/>
    </row>
    <row r="13" spans="1:76" x14ac:dyDescent="0.2">
      <c r="A13" s="582">
        <f>'Tour Gross Sales'!A13</f>
        <v>45856</v>
      </c>
      <c r="B13" s="345" t="str">
        <f>'Tour Gross Sales'!B13</f>
        <v>Pittsburgh</v>
      </c>
      <c r="C13" s="372">
        <v>35.020000000000003</v>
      </c>
      <c r="D13" s="346">
        <f t="shared" si="0"/>
        <v>35.020000000000003</v>
      </c>
      <c r="BP13" s="343"/>
      <c r="BQ13" s="343"/>
      <c r="BR13" s="343"/>
      <c r="BS13" s="343"/>
      <c r="BT13" s="343"/>
      <c r="BU13" s="343"/>
      <c r="BV13" s="343"/>
      <c r="BW13" s="343"/>
      <c r="BX13" s="343"/>
    </row>
    <row r="14" spans="1:76" x14ac:dyDescent="0.2">
      <c r="A14" s="582">
        <f>'Tour Gross Sales'!A14</f>
        <v>45857</v>
      </c>
      <c r="B14" s="345" t="str">
        <f>'Tour Gross Sales'!B14</f>
        <v>Philadelphia</v>
      </c>
      <c r="C14" s="372">
        <v>32.43</v>
      </c>
      <c r="D14" s="346">
        <f t="shared" si="0"/>
        <v>32.43</v>
      </c>
      <c r="BP14" s="343"/>
      <c r="BQ14" s="343"/>
      <c r="BR14" s="343"/>
      <c r="BS14" s="343"/>
      <c r="BT14" s="343"/>
      <c r="BU14" s="343"/>
      <c r="BV14" s="343"/>
      <c r="BW14" s="343"/>
      <c r="BX14" s="343"/>
    </row>
    <row r="15" spans="1:76" x14ac:dyDescent="0.2">
      <c r="A15" s="582">
        <f>'Tour Gross Sales'!A15</f>
        <v>45859</v>
      </c>
      <c r="B15" s="345" t="str">
        <f>'Tour Gross Sales'!B15</f>
        <v>Boston</v>
      </c>
      <c r="C15" s="372">
        <v>30.75</v>
      </c>
      <c r="D15" s="346">
        <f t="shared" si="0"/>
        <v>30.75</v>
      </c>
      <c r="BP15" s="343"/>
      <c r="BQ15" s="343"/>
      <c r="BR15" s="343"/>
      <c r="BS15" s="343"/>
      <c r="BT15" s="343"/>
      <c r="BU15" s="343"/>
      <c r="BV15" s="343"/>
      <c r="BW15" s="343"/>
      <c r="BX15" s="343"/>
    </row>
    <row r="16" spans="1:76" x14ac:dyDescent="0.2">
      <c r="A16" s="582">
        <f>'Tour Gross Sales'!A16</f>
        <v>45860</v>
      </c>
      <c r="B16" s="345" t="str">
        <f>'Tour Gross Sales'!B16</f>
        <v>New York</v>
      </c>
      <c r="C16" s="372">
        <v>34.46</v>
      </c>
      <c r="D16" s="346">
        <f t="shared" si="0"/>
        <v>34.46</v>
      </c>
      <c r="BP16" s="343"/>
      <c r="BQ16" s="343"/>
      <c r="BR16" s="343"/>
      <c r="BS16" s="343"/>
      <c r="BT16" s="343"/>
      <c r="BU16" s="343"/>
      <c r="BV16" s="343"/>
      <c r="BW16" s="343"/>
      <c r="BX16" s="343"/>
    </row>
    <row r="17" spans="1:76" x14ac:dyDescent="0.2">
      <c r="A17" s="582">
        <f>'Tour Gross Sales'!A17</f>
        <v>45862</v>
      </c>
      <c r="B17" s="345" t="str">
        <f>'Tour Gross Sales'!B17</f>
        <v>Detroit</v>
      </c>
      <c r="C17" s="372">
        <v>37.39</v>
      </c>
      <c r="D17" s="346">
        <f t="shared" si="0"/>
        <v>37.39</v>
      </c>
      <c r="BP17" s="343"/>
      <c r="BQ17" s="343"/>
      <c r="BR17" s="343"/>
      <c r="BS17" s="343"/>
      <c r="BT17" s="343"/>
      <c r="BU17" s="343"/>
      <c r="BV17" s="343"/>
      <c r="BW17" s="343"/>
      <c r="BX17" s="343"/>
    </row>
    <row r="18" spans="1:76" x14ac:dyDescent="0.2">
      <c r="A18" s="582">
        <f>'Tour Gross Sales'!A18</f>
        <v>45863</v>
      </c>
      <c r="B18" s="345" t="str">
        <f>'Tour Gross Sales'!B18</f>
        <v>Louisville</v>
      </c>
      <c r="C18" s="372">
        <v>35.22</v>
      </c>
      <c r="D18" s="346">
        <f t="shared" si="0"/>
        <v>35.22</v>
      </c>
      <c r="BP18" s="343"/>
      <c r="BQ18" s="343"/>
      <c r="BR18" s="343"/>
      <c r="BS18" s="343"/>
      <c r="BT18" s="343"/>
      <c r="BU18" s="343"/>
      <c r="BV18" s="343"/>
      <c r="BW18" s="343"/>
      <c r="BX18" s="343"/>
    </row>
    <row r="19" spans="1:76" x14ac:dyDescent="0.2">
      <c r="A19" s="582">
        <f>'Tour Gross Sales'!A19</f>
        <v>45864</v>
      </c>
      <c r="B19" s="345" t="str">
        <f>'Tour Gross Sales'!B19</f>
        <v>Nashville</v>
      </c>
      <c r="C19" s="372">
        <v>39.69</v>
      </c>
      <c r="D19" s="346">
        <f t="shared" si="0"/>
        <v>39.69</v>
      </c>
      <c r="BP19" s="343"/>
      <c r="BQ19" s="343"/>
      <c r="BR19" s="343"/>
      <c r="BS19" s="343"/>
      <c r="BT19" s="343"/>
      <c r="BU19" s="343"/>
      <c r="BV19" s="343"/>
      <c r="BW19" s="343"/>
      <c r="BX19" s="343"/>
    </row>
    <row r="20" spans="1:76" x14ac:dyDescent="0.2">
      <c r="A20" s="582">
        <f>'Tour Gross Sales'!A20</f>
        <v>45866</v>
      </c>
      <c r="B20" s="345" t="str">
        <f>'Tour Gross Sales'!B20</f>
        <v>Grand Rapids</v>
      </c>
      <c r="C20" s="372">
        <v>32.28</v>
      </c>
      <c r="D20" s="346">
        <f t="shared" si="0"/>
        <v>32.28</v>
      </c>
      <c r="BP20" s="343"/>
      <c r="BQ20" s="343"/>
      <c r="BR20" s="343"/>
      <c r="BS20" s="343"/>
      <c r="BT20" s="343"/>
      <c r="BU20" s="343"/>
      <c r="BV20" s="343"/>
      <c r="BW20" s="343"/>
      <c r="BX20" s="343"/>
    </row>
    <row r="21" spans="1:76" x14ac:dyDescent="0.2">
      <c r="A21" s="582">
        <f>'Tour Gross Sales'!A21</f>
        <v>45867</v>
      </c>
      <c r="B21" s="345" t="str">
        <f>'Tour Gross Sales'!B21</f>
        <v>Milwaukee</v>
      </c>
      <c r="C21" s="372">
        <v>39.24</v>
      </c>
      <c r="D21" s="346">
        <f t="shared" si="0"/>
        <v>39.24</v>
      </c>
      <c r="BP21" s="343"/>
      <c r="BQ21" s="343"/>
      <c r="BR21" s="343"/>
      <c r="BS21" s="343"/>
      <c r="BT21" s="343"/>
      <c r="BU21" s="343"/>
      <c r="BV21" s="343"/>
      <c r="BW21" s="343"/>
      <c r="BX21" s="343"/>
    </row>
    <row r="22" spans="1:76" x14ac:dyDescent="0.2">
      <c r="A22" s="582">
        <f>'Tour Gross Sales'!A22</f>
        <v>45868</v>
      </c>
      <c r="B22" s="345" t="str">
        <f>'Tour Gross Sales'!B22</f>
        <v>St. Louis</v>
      </c>
      <c r="C22" s="372">
        <v>35.4</v>
      </c>
      <c r="D22" s="346">
        <f t="shared" si="0"/>
        <v>35.4</v>
      </c>
      <c r="BP22" s="343"/>
      <c r="BQ22" s="343"/>
      <c r="BR22" s="343"/>
      <c r="BS22" s="343"/>
      <c r="BT22" s="343"/>
      <c r="BU22" s="343"/>
      <c r="BV22" s="343"/>
      <c r="BW22" s="343"/>
      <c r="BX22" s="343"/>
    </row>
    <row r="23" spans="1:76" x14ac:dyDescent="0.2">
      <c r="A23" s="582">
        <f>'Tour Gross Sales'!A23</f>
        <v>45870</v>
      </c>
      <c r="B23" s="345" t="str">
        <f>'Tour Gross Sales'!B23</f>
        <v>Rosemont</v>
      </c>
      <c r="C23" s="372">
        <v>32.28</v>
      </c>
      <c r="D23" s="346">
        <f t="shared" si="0"/>
        <v>32.28</v>
      </c>
      <c r="BP23" s="343"/>
      <c r="BQ23" s="343"/>
      <c r="BR23" s="343"/>
      <c r="BS23" s="343"/>
      <c r="BT23" s="343"/>
      <c r="BU23" s="343"/>
      <c r="BV23" s="343"/>
      <c r="BW23" s="343"/>
      <c r="BX23" s="343"/>
    </row>
    <row r="24" spans="1:76" x14ac:dyDescent="0.2">
      <c r="A24" s="582">
        <f>'Tour Gross Sales'!A24</f>
        <v>45871</v>
      </c>
      <c r="B24" s="345" t="str">
        <f>'Tour Gross Sales'!B24</f>
        <v>Saint Paul</v>
      </c>
      <c r="C24" s="372">
        <v>35.07</v>
      </c>
      <c r="D24" s="346">
        <f t="shared" si="0"/>
        <v>35.07</v>
      </c>
      <c r="BP24" s="343"/>
      <c r="BQ24" s="343"/>
      <c r="BR24" s="343"/>
      <c r="BS24" s="343"/>
      <c r="BT24" s="343"/>
      <c r="BU24" s="343"/>
      <c r="BV24" s="343"/>
      <c r="BW24" s="343"/>
      <c r="BX24" s="343"/>
    </row>
    <row r="25" spans="1:76" x14ac:dyDescent="0.2">
      <c r="A25" s="582">
        <f>'Tour Gross Sales'!A25</f>
        <v>45872</v>
      </c>
      <c r="B25" s="345" t="str">
        <f>'Tour Gross Sales'!B25</f>
        <v>Omaha</v>
      </c>
      <c r="C25" s="372">
        <v>35.799999999999997</v>
      </c>
      <c r="D25" s="346">
        <f t="shared" si="0"/>
        <v>35.799999999999997</v>
      </c>
      <c r="BP25" s="343"/>
      <c r="BQ25" s="343"/>
      <c r="BR25" s="343"/>
      <c r="BS25" s="343"/>
      <c r="BT25" s="343"/>
      <c r="BU25" s="343"/>
      <c r="BV25" s="343"/>
      <c r="BW25" s="343"/>
      <c r="BX25" s="343"/>
    </row>
    <row r="26" spans="1:76" x14ac:dyDescent="0.2">
      <c r="A26" s="582">
        <f>'Tour Gross Sales'!A26</f>
        <v>45874</v>
      </c>
      <c r="B26" s="345" t="str">
        <f>'Tour Gross Sales'!B26</f>
        <v>Kansas City</v>
      </c>
      <c r="C26" s="372">
        <v>38.31</v>
      </c>
      <c r="D26" s="346">
        <f t="shared" si="0"/>
        <v>38.31</v>
      </c>
      <c r="BP26" s="343"/>
      <c r="BQ26" s="343"/>
      <c r="BR26" s="343"/>
      <c r="BS26" s="343"/>
      <c r="BT26" s="343"/>
      <c r="BU26" s="343"/>
      <c r="BV26" s="343"/>
      <c r="BW26" s="343"/>
      <c r="BX26" s="343"/>
    </row>
    <row r="27" spans="1:76" x14ac:dyDescent="0.2">
      <c r="A27" s="582">
        <f>'Tour Gross Sales'!A27</f>
        <v>45876</v>
      </c>
      <c r="B27" s="345" t="str">
        <f>'Tour Gross Sales'!B27</f>
        <v>Denver</v>
      </c>
      <c r="C27" s="372">
        <v>38.32</v>
      </c>
      <c r="D27" s="346">
        <f t="shared" si="0"/>
        <v>38.32</v>
      </c>
      <c r="BP27" s="343"/>
      <c r="BQ27" s="343"/>
      <c r="BR27" s="343"/>
      <c r="BS27" s="343"/>
      <c r="BT27" s="343"/>
      <c r="BU27" s="343"/>
      <c r="BV27" s="343"/>
      <c r="BW27" s="343"/>
      <c r="BX27" s="343"/>
    </row>
    <row r="28" spans="1:76" x14ac:dyDescent="0.2">
      <c r="A28" s="582">
        <f>'Tour Gross Sales'!A28</f>
        <v>45878</v>
      </c>
      <c r="B28" s="345" t="str">
        <f>'Tour Gross Sales'!B28</f>
        <v>Las Vegas</v>
      </c>
      <c r="C28" s="372">
        <v>36.35</v>
      </c>
      <c r="D28" s="346">
        <f t="shared" si="0"/>
        <v>36.35</v>
      </c>
      <c r="BP28" s="343"/>
      <c r="BQ28" s="343"/>
      <c r="BR28" s="343"/>
      <c r="BS28" s="343"/>
      <c r="BT28" s="343"/>
      <c r="BU28" s="343"/>
      <c r="BV28" s="343"/>
      <c r="BW28" s="343"/>
      <c r="BX28" s="343"/>
    </row>
    <row r="29" spans="1:76" x14ac:dyDescent="0.2">
      <c r="A29" s="333" t="str">
        <f>'Tour Gross Sales'!A29</f>
        <v>8/10/2025</v>
      </c>
      <c r="B29" s="345" t="str">
        <f>'Tour Gross Sales'!B29</f>
        <v>San Diego</v>
      </c>
      <c r="C29" s="372">
        <v>42.79</v>
      </c>
      <c r="D29" s="346">
        <f t="shared" si="0"/>
        <v>42.79</v>
      </c>
      <c r="BP29" s="343"/>
      <c r="BQ29" s="343"/>
      <c r="BR29" s="343"/>
      <c r="BS29" s="343"/>
      <c r="BT29" s="343"/>
      <c r="BU29" s="343"/>
      <c r="BV29" s="343"/>
      <c r="BW29" s="343"/>
      <c r="BX29" s="343"/>
    </row>
    <row r="30" spans="1:76" x14ac:dyDescent="0.2">
      <c r="A30" s="333" t="str">
        <f>'Tour Gross Sales'!A30</f>
        <v>8/11/2025</v>
      </c>
      <c r="B30" s="345" t="str">
        <f>'Tour Gross Sales'!B30</f>
        <v>Phoenix</v>
      </c>
      <c r="C30" s="372">
        <v>35.03</v>
      </c>
      <c r="D30" s="346">
        <f t="shared" si="0"/>
        <v>35.03</v>
      </c>
      <c r="BP30" s="343"/>
      <c r="BQ30" s="343"/>
      <c r="BR30" s="343"/>
      <c r="BS30" s="343"/>
      <c r="BT30" s="343"/>
      <c r="BU30" s="343"/>
      <c r="BV30" s="343"/>
      <c r="BW30" s="343"/>
      <c r="BX30" s="343"/>
    </row>
    <row r="31" spans="1:76" x14ac:dyDescent="0.2">
      <c r="A31" s="333" t="str">
        <f>'Tour Gross Sales'!A31</f>
        <v>8/14/2025</v>
      </c>
      <c r="B31" s="345" t="str">
        <f>'Tour Gross Sales'!B31</f>
        <v>Austin</v>
      </c>
      <c r="C31" s="372">
        <v>37.97</v>
      </c>
      <c r="D31" s="346">
        <f t="shared" si="0"/>
        <v>37.97</v>
      </c>
      <c r="BP31" s="343"/>
      <c r="BQ31" s="343"/>
      <c r="BR31" s="343"/>
      <c r="BS31" s="343"/>
      <c r="BT31" s="343"/>
      <c r="BU31" s="343"/>
      <c r="BV31" s="343"/>
      <c r="BW31" s="343"/>
      <c r="BX31" s="343"/>
    </row>
    <row r="32" spans="1:76" x14ac:dyDescent="0.2">
      <c r="A32" s="333" t="str">
        <f>'Tour Gross Sales'!A32</f>
        <v>8/15/2025</v>
      </c>
      <c r="B32" s="345" t="str">
        <f>'Tour Gross Sales'!B32</f>
        <v>Fort Worth</v>
      </c>
      <c r="C32" s="372">
        <v>38.15</v>
      </c>
      <c r="D32" s="346">
        <f t="shared" si="0"/>
        <v>38.15</v>
      </c>
      <c r="BP32" s="343"/>
      <c r="BQ32" s="343"/>
      <c r="BR32" s="343"/>
      <c r="BS32" s="343"/>
      <c r="BT32" s="343"/>
      <c r="BU32" s="343"/>
      <c r="BV32" s="343"/>
      <c r="BW32" s="343"/>
      <c r="BX32" s="343"/>
    </row>
    <row r="33" spans="1:76" x14ac:dyDescent="0.2">
      <c r="A33" s="333" t="str">
        <f>'Tour Gross Sales'!A33</f>
        <v>8/16/2025</v>
      </c>
      <c r="B33" s="345" t="str">
        <f>'Tour Gross Sales'!B33</f>
        <v>Houston</v>
      </c>
      <c r="C33" s="372">
        <v>44.47</v>
      </c>
      <c r="D33" s="346">
        <f t="shared" si="0"/>
        <v>44.47</v>
      </c>
      <c r="BP33" s="343"/>
      <c r="BQ33" s="343"/>
      <c r="BR33" s="343"/>
      <c r="BS33" s="343"/>
      <c r="BT33" s="343"/>
      <c r="BU33" s="343"/>
      <c r="BV33" s="343"/>
      <c r="BW33" s="343"/>
      <c r="BX33" s="343"/>
    </row>
    <row r="34" spans="1:76" x14ac:dyDescent="0.2">
      <c r="A34" s="333">
        <f>'Tour Gross Sales'!A34</f>
        <v>0</v>
      </c>
      <c r="B34" s="345">
        <f>'Tour Gross Sales'!B34</f>
        <v>0</v>
      </c>
      <c r="C34" s="372"/>
      <c r="D34" s="346">
        <f t="shared" si="0"/>
        <v>0</v>
      </c>
      <c r="BP34" s="343"/>
      <c r="BQ34" s="343"/>
      <c r="BR34" s="343"/>
      <c r="BS34" s="343"/>
      <c r="BT34" s="343"/>
      <c r="BU34" s="343"/>
      <c r="BV34" s="343"/>
      <c r="BW34" s="343"/>
      <c r="BX34" s="343"/>
    </row>
    <row r="35" spans="1:76" x14ac:dyDescent="0.2">
      <c r="A35" s="333">
        <f>'Tour Gross Sales'!A35</f>
        <v>0</v>
      </c>
      <c r="B35" s="345">
        <f>'Tour Gross Sales'!B35</f>
        <v>0</v>
      </c>
      <c r="C35" s="372"/>
      <c r="D35" s="346">
        <f t="shared" si="0"/>
        <v>0</v>
      </c>
      <c r="BP35" s="343"/>
      <c r="BQ35" s="343"/>
      <c r="BR35" s="343"/>
      <c r="BS35" s="343"/>
      <c r="BT35" s="343"/>
      <c r="BU35" s="343"/>
      <c r="BV35" s="343"/>
      <c r="BW35" s="343"/>
      <c r="BX35" s="343"/>
    </row>
    <row r="36" spans="1:76" x14ac:dyDescent="0.2">
      <c r="A36" s="333">
        <f>'Tour Gross Sales'!A36</f>
        <v>0</v>
      </c>
      <c r="B36" s="345">
        <f>'Tour Gross Sales'!B36</f>
        <v>0</v>
      </c>
      <c r="C36" s="372"/>
      <c r="D36" s="346">
        <f t="shared" si="0"/>
        <v>0</v>
      </c>
      <c r="BP36" s="343"/>
      <c r="BQ36" s="343"/>
      <c r="BR36" s="343"/>
      <c r="BS36" s="343"/>
      <c r="BT36" s="343"/>
      <c r="BU36" s="343"/>
      <c r="BV36" s="343"/>
      <c r="BW36" s="343"/>
      <c r="BX36" s="343"/>
    </row>
    <row r="37" spans="1:76" x14ac:dyDescent="0.2">
      <c r="A37" s="333">
        <f>'Tour Gross Sales'!A37</f>
        <v>0</v>
      </c>
      <c r="B37" s="345">
        <f>'Tour Gross Sales'!B37</f>
        <v>0</v>
      </c>
      <c r="C37" s="372"/>
      <c r="D37" s="346">
        <f t="shared" ref="D37:D53" si="1">C37*D$5</f>
        <v>0</v>
      </c>
      <c r="BP37" s="343"/>
      <c r="BQ37" s="343"/>
      <c r="BR37" s="343"/>
      <c r="BS37" s="343"/>
      <c r="BT37" s="343"/>
      <c r="BU37" s="343"/>
      <c r="BV37" s="343"/>
      <c r="BW37" s="343"/>
      <c r="BX37" s="343"/>
    </row>
    <row r="38" spans="1:76" x14ac:dyDescent="0.2">
      <c r="A38" s="333">
        <f>'Tour Gross Sales'!A38</f>
        <v>0</v>
      </c>
      <c r="B38" s="345">
        <f>'Tour Gross Sales'!B38</f>
        <v>0</v>
      </c>
      <c r="C38" s="372"/>
      <c r="D38" s="346">
        <f t="shared" si="1"/>
        <v>0</v>
      </c>
      <c r="BP38" s="343"/>
      <c r="BQ38" s="343"/>
      <c r="BR38" s="343"/>
      <c r="BS38" s="343"/>
      <c r="BT38" s="343"/>
      <c r="BU38" s="343"/>
      <c r="BV38" s="343"/>
      <c r="BW38" s="343"/>
      <c r="BX38" s="343"/>
    </row>
    <row r="39" spans="1:76" x14ac:dyDescent="0.2">
      <c r="A39" s="333">
        <f>'Tour Gross Sales'!A39</f>
        <v>0</v>
      </c>
      <c r="B39" s="345">
        <f>'Tour Gross Sales'!B39</f>
        <v>0</v>
      </c>
      <c r="C39" s="372"/>
      <c r="D39" s="346">
        <f t="shared" si="1"/>
        <v>0</v>
      </c>
      <c r="BP39" s="343"/>
      <c r="BQ39" s="343"/>
      <c r="BR39" s="343"/>
      <c r="BS39" s="343"/>
      <c r="BT39" s="343"/>
      <c r="BU39" s="343"/>
      <c r="BV39" s="343"/>
      <c r="BW39" s="343"/>
      <c r="BX39" s="343"/>
    </row>
    <row r="40" spans="1:76" x14ac:dyDescent="0.2">
      <c r="A40" s="333">
        <f>'Tour Gross Sales'!A40</f>
        <v>0</v>
      </c>
      <c r="B40" s="345">
        <f>'Tour Gross Sales'!B40</f>
        <v>0</v>
      </c>
      <c r="C40" s="372"/>
      <c r="D40" s="346">
        <f t="shared" si="1"/>
        <v>0</v>
      </c>
      <c r="BP40" s="343"/>
      <c r="BQ40" s="343"/>
      <c r="BR40" s="343"/>
      <c r="BS40" s="343"/>
      <c r="BT40" s="343"/>
      <c r="BU40" s="343"/>
      <c r="BV40" s="343"/>
      <c r="BW40" s="343"/>
      <c r="BX40" s="343"/>
    </row>
    <row r="41" spans="1:76" x14ac:dyDescent="0.2">
      <c r="A41" s="333">
        <f>'Tour Gross Sales'!A41</f>
        <v>0</v>
      </c>
      <c r="B41" s="345">
        <f>'Tour Gross Sales'!B41</f>
        <v>0</v>
      </c>
      <c r="C41" s="372"/>
      <c r="D41" s="346">
        <f t="shared" si="1"/>
        <v>0</v>
      </c>
      <c r="BP41" s="343"/>
      <c r="BQ41" s="343"/>
      <c r="BR41" s="343"/>
      <c r="BS41" s="343"/>
      <c r="BT41" s="343"/>
      <c r="BU41" s="343"/>
      <c r="BV41" s="343"/>
      <c r="BW41" s="343"/>
      <c r="BX41" s="343"/>
    </row>
    <row r="42" spans="1:76" x14ac:dyDescent="0.2">
      <c r="A42" s="333">
        <f>'Tour Gross Sales'!A42</f>
        <v>0</v>
      </c>
      <c r="B42" s="345">
        <f>'Tour Gross Sales'!B42</f>
        <v>0</v>
      </c>
      <c r="C42" s="372"/>
      <c r="D42" s="346">
        <f t="shared" si="1"/>
        <v>0</v>
      </c>
      <c r="BP42" s="343"/>
      <c r="BQ42" s="343"/>
      <c r="BR42" s="343"/>
      <c r="BS42" s="343"/>
      <c r="BT42" s="343"/>
      <c r="BU42" s="343"/>
      <c r="BV42" s="343"/>
      <c r="BW42" s="343"/>
      <c r="BX42" s="343"/>
    </row>
    <row r="43" spans="1:76" x14ac:dyDescent="0.2">
      <c r="A43" s="333">
        <f>'Tour Gross Sales'!A43</f>
        <v>0</v>
      </c>
      <c r="B43" s="345">
        <f>'Tour Gross Sales'!B43</f>
        <v>0</v>
      </c>
      <c r="C43" s="372"/>
      <c r="D43" s="346">
        <f t="shared" si="1"/>
        <v>0</v>
      </c>
      <c r="BP43" s="343"/>
      <c r="BQ43" s="343"/>
      <c r="BR43" s="343"/>
      <c r="BS43" s="343"/>
      <c r="BT43" s="343"/>
      <c r="BU43" s="343"/>
      <c r="BV43" s="343"/>
      <c r="BW43" s="343"/>
      <c r="BX43" s="343"/>
    </row>
    <row r="44" spans="1:76" x14ac:dyDescent="0.2">
      <c r="A44" s="333">
        <f>'Tour Gross Sales'!A44</f>
        <v>0</v>
      </c>
      <c r="B44" s="345">
        <f>'Tour Gross Sales'!B44</f>
        <v>0</v>
      </c>
      <c r="C44" s="372"/>
      <c r="D44" s="346">
        <f t="shared" si="1"/>
        <v>0</v>
      </c>
      <c r="BP44" s="343"/>
      <c r="BQ44" s="343"/>
      <c r="BR44" s="343"/>
      <c r="BS44" s="343"/>
      <c r="BT44" s="343"/>
      <c r="BU44" s="343"/>
      <c r="BV44" s="343"/>
      <c r="BW44" s="343"/>
      <c r="BX44" s="343"/>
    </row>
    <row r="45" spans="1:76" x14ac:dyDescent="0.2">
      <c r="A45" s="333">
        <f>'Tour Gross Sales'!A45</f>
        <v>0</v>
      </c>
      <c r="B45" s="345">
        <f>'Tour Gross Sales'!B45</f>
        <v>0</v>
      </c>
      <c r="C45" s="372"/>
      <c r="D45" s="346">
        <f t="shared" si="1"/>
        <v>0</v>
      </c>
      <c r="BP45" s="343"/>
      <c r="BQ45" s="343"/>
      <c r="BR45" s="343"/>
      <c r="BS45" s="343"/>
      <c r="BT45" s="343"/>
      <c r="BU45" s="343"/>
      <c r="BV45" s="343"/>
      <c r="BW45" s="343"/>
      <c r="BX45" s="343"/>
    </row>
    <row r="46" spans="1:76" x14ac:dyDescent="0.2">
      <c r="A46" s="333">
        <f>'Tour Gross Sales'!A46</f>
        <v>0</v>
      </c>
      <c r="B46" s="345">
        <f>'Tour Gross Sales'!B46</f>
        <v>0</v>
      </c>
      <c r="C46" s="372"/>
      <c r="D46" s="346">
        <f t="shared" si="1"/>
        <v>0</v>
      </c>
      <c r="BP46" s="343"/>
      <c r="BQ46" s="343"/>
      <c r="BR46" s="343"/>
      <c r="BS46" s="343"/>
      <c r="BT46" s="343"/>
      <c r="BU46" s="343"/>
      <c r="BV46" s="343"/>
      <c r="BW46" s="343"/>
      <c r="BX46" s="343"/>
    </row>
    <row r="47" spans="1:76" x14ac:dyDescent="0.2">
      <c r="A47" s="333">
        <f>'Tour Gross Sales'!A47</f>
        <v>0</v>
      </c>
      <c r="B47" s="345">
        <f>'Tour Gross Sales'!B47</f>
        <v>0</v>
      </c>
      <c r="C47" s="372"/>
      <c r="D47" s="346">
        <f t="shared" si="1"/>
        <v>0</v>
      </c>
      <c r="BP47" s="343"/>
      <c r="BQ47" s="343"/>
      <c r="BR47" s="343"/>
      <c r="BS47" s="343"/>
      <c r="BT47" s="343"/>
      <c r="BU47" s="343"/>
      <c r="BV47" s="343"/>
      <c r="BW47" s="343"/>
      <c r="BX47" s="343"/>
    </row>
    <row r="48" spans="1:76" x14ac:dyDescent="0.2">
      <c r="A48" s="333">
        <f>'Tour Gross Sales'!A48</f>
        <v>0</v>
      </c>
      <c r="B48" s="345">
        <f>'Tour Gross Sales'!B48</f>
        <v>0</v>
      </c>
      <c r="C48" s="372"/>
      <c r="D48" s="346">
        <f t="shared" si="1"/>
        <v>0</v>
      </c>
      <c r="BP48" s="343"/>
      <c r="BQ48" s="343"/>
      <c r="BR48" s="343"/>
      <c r="BS48" s="343"/>
      <c r="BT48" s="343"/>
      <c r="BU48" s="343"/>
      <c r="BV48" s="343"/>
      <c r="BW48" s="343"/>
      <c r="BX48" s="343"/>
    </row>
    <row r="49" spans="1:76" x14ac:dyDescent="0.2">
      <c r="A49" s="333">
        <f>'Tour Gross Sales'!A49</f>
        <v>0</v>
      </c>
      <c r="B49" s="345">
        <f>'Tour Gross Sales'!B49</f>
        <v>0</v>
      </c>
      <c r="C49" s="372"/>
      <c r="D49" s="346">
        <f t="shared" si="1"/>
        <v>0</v>
      </c>
      <c r="BP49" s="343"/>
      <c r="BQ49" s="343"/>
      <c r="BR49" s="343"/>
      <c r="BS49" s="343"/>
      <c r="BT49" s="343"/>
      <c r="BU49" s="343"/>
      <c r="BV49" s="343"/>
      <c r="BW49" s="343"/>
      <c r="BX49" s="343"/>
    </row>
    <row r="50" spans="1:76" x14ac:dyDescent="0.2">
      <c r="A50" s="333">
        <f>'Tour Gross Sales'!A50</f>
        <v>0</v>
      </c>
      <c r="B50" s="345">
        <f>'Tour Gross Sales'!B50</f>
        <v>0</v>
      </c>
      <c r="C50" s="372"/>
      <c r="D50" s="346">
        <f t="shared" si="1"/>
        <v>0</v>
      </c>
      <c r="BP50" s="343"/>
      <c r="BQ50" s="343"/>
      <c r="BR50" s="343"/>
      <c r="BS50" s="343"/>
      <c r="BT50" s="343"/>
      <c r="BU50" s="343"/>
      <c r="BV50" s="343"/>
      <c r="BW50" s="343"/>
      <c r="BX50" s="343"/>
    </row>
    <row r="51" spans="1:76" x14ac:dyDescent="0.2">
      <c r="A51" s="333">
        <f>'Tour Gross Sales'!A51</f>
        <v>0</v>
      </c>
      <c r="B51" s="345">
        <f>'Tour Gross Sales'!B51</f>
        <v>0</v>
      </c>
      <c r="C51" s="372"/>
      <c r="D51" s="346">
        <f t="shared" si="1"/>
        <v>0</v>
      </c>
      <c r="BP51" s="343"/>
      <c r="BQ51" s="343"/>
      <c r="BR51" s="343"/>
      <c r="BS51" s="343"/>
      <c r="BT51" s="343"/>
      <c r="BU51" s="343"/>
      <c r="BV51" s="343"/>
      <c r="BW51" s="343"/>
      <c r="BX51" s="343"/>
    </row>
    <row r="52" spans="1:76" x14ac:dyDescent="0.2">
      <c r="A52" s="333">
        <f>'Tour Gross Sales'!A52</f>
        <v>0</v>
      </c>
      <c r="B52" s="345">
        <f>'Tour Gross Sales'!B52</f>
        <v>0</v>
      </c>
      <c r="C52" s="372"/>
      <c r="D52" s="346">
        <f t="shared" si="1"/>
        <v>0</v>
      </c>
      <c r="BP52" s="343"/>
      <c r="BQ52" s="343"/>
      <c r="BR52" s="343"/>
      <c r="BS52" s="343"/>
      <c r="BT52" s="343"/>
      <c r="BU52" s="343"/>
      <c r="BV52" s="343"/>
      <c r="BW52" s="343"/>
      <c r="BX52" s="343"/>
    </row>
    <row r="53" spans="1:76" x14ac:dyDescent="0.2">
      <c r="A53" s="333">
        <f>'Tour Gross Sales'!A53</f>
        <v>0</v>
      </c>
      <c r="B53" s="345">
        <f>'Tour Gross Sales'!B53</f>
        <v>0</v>
      </c>
      <c r="C53" s="372"/>
      <c r="D53" s="346">
        <f t="shared" si="1"/>
        <v>0</v>
      </c>
      <c r="BP53" s="343"/>
      <c r="BQ53" s="343"/>
      <c r="BR53" s="343"/>
      <c r="BS53" s="343"/>
      <c r="BT53" s="343"/>
      <c r="BU53" s="343"/>
      <c r="BV53" s="343"/>
      <c r="BW53" s="343"/>
      <c r="BX53" s="343"/>
    </row>
    <row r="54" spans="1:76" x14ac:dyDescent="0.2">
      <c r="A54" s="333">
        <f>'Tour Gross Sales'!A54</f>
        <v>0</v>
      </c>
      <c r="B54" s="345">
        <f>'Tour Gross Sales'!B54</f>
        <v>0</v>
      </c>
      <c r="C54" s="372"/>
      <c r="D54" s="346">
        <f t="shared" ref="D54:D65" si="2">C54*D$5</f>
        <v>0</v>
      </c>
      <c r="BP54" s="343"/>
      <c r="BQ54" s="343"/>
      <c r="BR54" s="343"/>
      <c r="BS54" s="343"/>
      <c r="BT54" s="343"/>
      <c r="BU54" s="343"/>
      <c r="BV54" s="343"/>
      <c r="BW54" s="343"/>
      <c r="BX54" s="343"/>
    </row>
    <row r="55" spans="1:76" x14ac:dyDescent="0.2">
      <c r="A55" s="333">
        <f>'Tour Gross Sales'!A55</f>
        <v>0</v>
      </c>
      <c r="B55" s="345">
        <f>'Tour Gross Sales'!B55</f>
        <v>0</v>
      </c>
      <c r="C55" s="372"/>
      <c r="D55" s="346">
        <f t="shared" si="2"/>
        <v>0</v>
      </c>
      <c r="BP55" s="343"/>
      <c r="BQ55" s="343"/>
      <c r="BR55" s="343"/>
      <c r="BS55" s="343"/>
      <c r="BT55" s="343"/>
      <c r="BU55" s="343"/>
      <c r="BV55" s="343"/>
      <c r="BW55" s="343"/>
      <c r="BX55" s="343"/>
    </row>
    <row r="56" spans="1:76" x14ac:dyDescent="0.2">
      <c r="A56" s="333">
        <f>'Tour Gross Sales'!A56</f>
        <v>0</v>
      </c>
      <c r="B56" s="345">
        <f>'Tour Gross Sales'!B56</f>
        <v>0</v>
      </c>
      <c r="C56" s="372"/>
      <c r="D56" s="346">
        <f t="shared" si="2"/>
        <v>0</v>
      </c>
      <c r="BP56" s="343"/>
      <c r="BQ56" s="343"/>
      <c r="BR56" s="343"/>
      <c r="BS56" s="343"/>
      <c r="BT56" s="343"/>
      <c r="BU56" s="343"/>
      <c r="BV56" s="343"/>
      <c r="BW56" s="343"/>
      <c r="BX56" s="343"/>
    </row>
    <row r="57" spans="1:76" x14ac:dyDescent="0.2">
      <c r="A57" s="333">
        <f>'Tour Gross Sales'!A57</f>
        <v>0</v>
      </c>
      <c r="B57" s="345">
        <f>'Tour Gross Sales'!B57</f>
        <v>0</v>
      </c>
      <c r="C57" s="372"/>
      <c r="D57" s="346">
        <f t="shared" si="2"/>
        <v>0</v>
      </c>
      <c r="BP57" s="343"/>
      <c r="BQ57" s="343"/>
      <c r="BR57" s="343"/>
      <c r="BS57" s="343"/>
      <c r="BT57" s="343"/>
      <c r="BU57" s="343"/>
      <c r="BV57" s="343"/>
      <c r="BW57" s="343"/>
      <c r="BX57" s="343"/>
    </row>
    <row r="58" spans="1:76" x14ac:dyDescent="0.2">
      <c r="A58" s="333">
        <f>'Tour Gross Sales'!A58</f>
        <v>0</v>
      </c>
      <c r="B58" s="345">
        <f>'Tour Gross Sales'!B58</f>
        <v>0</v>
      </c>
      <c r="C58" s="372"/>
      <c r="D58" s="346">
        <f t="shared" si="2"/>
        <v>0</v>
      </c>
      <c r="BP58" s="343"/>
      <c r="BQ58" s="343"/>
      <c r="BR58" s="343"/>
      <c r="BS58" s="343"/>
      <c r="BT58" s="343"/>
      <c r="BU58" s="343"/>
      <c r="BV58" s="343"/>
      <c r="BW58" s="343"/>
      <c r="BX58" s="343"/>
    </row>
    <row r="59" spans="1:76" x14ac:dyDescent="0.2">
      <c r="A59" s="333">
        <f>'Tour Gross Sales'!A59</f>
        <v>0</v>
      </c>
      <c r="B59" s="345">
        <f>'Tour Gross Sales'!B59</f>
        <v>0</v>
      </c>
      <c r="C59" s="372"/>
      <c r="D59" s="346">
        <f t="shared" si="2"/>
        <v>0</v>
      </c>
      <c r="BP59" s="343"/>
      <c r="BQ59" s="343"/>
      <c r="BR59" s="343"/>
      <c r="BS59" s="343"/>
      <c r="BT59" s="343"/>
      <c r="BU59" s="343"/>
      <c r="BV59" s="343"/>
      <c r="BW59" s="343"/>
      <c r="BX59" s="343"/>
    </row>
    <row r="60" spans="1:76" x14ac:dyDescent="0.2">
      <c r="A60" s="333">
        <f>'Tour Gross Sales'!A60</f>
        <v>0</v>
      </c>
      <c r="B60" s="345">
        <f>'Tour Gross Sales'!B60</f>
        <v>0</v>
      </c>
      <c r="C60" s="372"/>
      <c r="D60" s="346">
        <f t="shared" si="2"/>
        <v>0</v>
      </c>
      <c r="BP60" s="343"/>
      <c r="BQ60" s="343"/>
      <c r="BR60" s="343"/>
      <c r="BS60" s="343"/>
      <c r="BT60" s="343"/>
      <c r="BU60" s="343"/>
      <c r="BV60" s="343"/>
      <c r="BW60" s="343"/>
      <c r="BX60" s="343"/>
    </row>
    <row r="61" spans="1:76" x14ac:dyDescent="0.2">
      <c r="A61" s="333">
        <f>'Tour Gross Sales'!A61</f>
        <v>0</v>
      </c>
      <c r="B61" s="345">
        <f>'Tour Gross Sales'!B61</f>
        <v>0</v>
      </c>
      <c r="C61" s="372"/>
      <c r="D61" s="346">
        <f t="shared" si="2"/>
        <v>0</v>
      </c>
      <c r="BP61" s="343"/>
      <c r="BQ61" s="343"/>
      <c r="BR61" s="343"/>
      <c r="BS61" s="343"/>
      <c r="BT61" s="343"/>
      <c r="BU61" s="343"/>
      <c r="BV61" s="343"/>
      <c r="BW61" s="343"/>
      <c r="BX61" s="343"/>
    </row>
    <row r="62" spans="1:76" x14ac:dyDescent="0.2">
      <c r="A62" s="333">
        <f>'Tour Gross Sales'!A62</f>
        <v>0</v>
      </c>
      <c r="B62" s="345">
        <f>'Tour Gross Sales'!B62</f>
        <v>0</v>
      </c>
      <c r="C62" s="372"/>
      <c r="D62" s="346">
        <f t="shared" si="2"/>
        <v>0</v>
      </c>
      <c r="BP62" s="343"/>
      <c r="BQ62" s="343"/>
      <c r="BR62" s="343"/>
      <c r="BS62" s="343"/>
      <c r="BT62" s="343"/>
      <c r="BU62" s="343"/>
      <c r="BV62" s="343"/>
      <c r="BW62" s="343"/>
      <c r="BX62" s="343"/>
    </row>
    <row r="63" spans="1:76" x14ac:dyDescent="0.2">
      <c r="A63" s="333">
        <f>'Tour Gross Sales'!A63</f>
        <v>0</v>
      </c>
      <c r="B63" s="345">
        <f>'Tour Gross Sales'!B63</f>
        <v>0</v>
      </c>
      <c r="C63" s="372"/>
      <c r="D63" s="346">
        <f t="shared" si="2"/>
        <v>0</v>
      </c>
      <c r="BP63" s="343"/>
      <c r="BQ63" s="343"/>
      <c r="BR63" s="343"/>
      <c r="BS63" s="343"/>
      <c r="BT63" s="343"/>
      <c r="BU63" s="343"/>
      <c r="BV63" s="343"/>
      <c r="BW63" s="343"/>
      <c r="BX63" s="343"/>
    </row>
    <row r="64" spans="1:76" x14ac:dyDescent="0.2">
      <c r="A64" s="333">
        <f>'Tour Gross Sales'!A64</f>
        <v>0</v>
      </c>
      <c r="B64" s="345">
        <f>'Tour Gross Sales'!B64</f>
        <v>0</v>
      </c>
      <c r="C64" s="372"/>
      <c r="D64" s="346">
        <f t="shared" si="2"/>
        <v>0</v>
      </c>
      <c r="BP64" s="343"/>
      <c r="BQ64" s="343"/>
      <c r="BR64" s="343"/>
      <c r="BS64" s="343"/>
      <c r="BT64" s="343"/>
      <c r="BU64" s="343"/>
      <c r="BV64" s="343"/>
      <c r="BW64" s="343"/>
      <c r="BX64" s="343"/>
    </row>
    <row r="65" spans="1:76" x14ac:dyDescent="0.2">
      <c r="A65" s="333">
        <f>'Tour Gross Sales'!A65</f>
        <v>0</v>
      </c>
      <c r="B65" s="345">
        <f>'Tour Gross Sales'!B65</f>
        <v>0</v>
      </c>
      <c r="C65" s="372"/>
      <c r="D65" s="346">
        <f t="shared" si="2"/>
        <v>0</v>
      </c>
      <c r="BP65" s="343"/>
      <c r="BQ65" s="343"/>
      <c r="BR65" s="343"/>
      <c r="BS65" s="343"/>
      <c r="BT65" s="343"/>
      <c r="BU65" s="343"/>
      <c r="BV65" s="343"/>
      <c r="BW65" s="343"/>
      <c r="BX65" s="343"/>
    </row>
    <row r="66" spans="1:76" x14ac:dyDescent="0.2">
      <c r="A66" s="347"/>
      <c r="B66" s="347"/>
      <c r="C66" s="348"/>
      <c r="D66" s="349"/>
      <c r="BP66" s="343"/>
      <c r="BQ66" s="343"/>
      <c r="BR66" s="343"/>
      <c r="BS66" s="343"/>
      <c r="BT66" s="343"/>
      <c r="BU66" s="343"/>
      <c r="BV66" s="343"/>
      <c r="BW66" s="343"/>
      <c r="BX66" s="343"/>
    </row>
    <row r="67" spans="1:76" x14ac:dyDescent="0.2">
      <c r="A67" s="350"/>
      <c r="B67" s="351" t="s">
        <v>201</v>
      </c>
      <c r="C67" s="373">
        <f>AVERAGE(C7:C36)</f>
        <v>36.569259259259262</v>
      </c>
      <c r="D67" s="352">
        <f>AVERAGE(D7:D36)</f>
        <v>32.912333333333336</v>
      </c>
      <c r="E67" s="337"/>
      <c r="F67" s="337"/>
      <c r="G67" s="337"/>
      <c r="H67" s="337"/>
      <c r="I67" s="337"/>
      <c r="J67" s="337"/>
      <c r="K67" s="337"/>
      <c r="L67" s="337"/>
      <c r="BP67" s="343"/>
      <c r="BQ67" s="343"/>
      <c r="BR67" s="343"/>
      <c r="BS67" s="343"/>
      <c r="BT67" s="343"/>
      <c r="BU67" s="343"/>
      <c r="BV67" s="343"/>
      <c r="BW67" s="343"/>
      <c r="BX67" s="343"/>
    </row>
    <row r="68" spans="1:76" x14ac:dyDescent="0.2">
      <c r="A68" s="340"/>
      <c r="B68" s="340"/>
      <c r="C68" s="340"/>
      <c r="D68" s="340"/>
      <c r="E68" s="337"/>
      <c r="F68" s="337"/>
      <c r="G68" s="337"/>
      <c r="H68" s="337"/>
      <c r="I68" s="337"/>
      <c r="J68" s="337"/>
      <c r="K68" s="337"/>
      <c r="L68" s="337"/>
      <c r="BP68" s="343"/>
      <c r="BQ68" s="343"/>
      <c r="BR68" s="343"/>
      <c r="BS68" s="343"/>
      <c r="BT68" s="343"/>
      <c r="BU68" s="343"/>
      <c r="BV68" s="343"/>
      <c r="BW68" s="343"/>
      <c r="BX68" s="343"/>
    </row>
    <row r="69" spans="1:76" x14ac:dyDescent="0.2">
      <c r="A69" s="337"/>
      <c r="B69" s="337"/>
      <c r="C69" s="353"/>
      <c r="D69" s="353"/>
      <c r="E69" s="337"/>
      <c r="F69" s="337"/>
      <c r="G69" s="337"/>
      <c r="H69" s="337"/>
      <c r="I69" s="337"/>
      <c r="J69" s="337"/>
      <c r="K69" s="337"/>
      <c r="L69" s="337"/>
      <c r="BP69" s="343"/>
      <c r="BQ69" s="343"/>
      <c r="BR69" s="343"/>
      <c r="BS69" s="343"/>
      <c r="BT69" s="343"/>
      <c r="BU69" s="343"/>
      <c r="BV69" s="343"/>
      <c r="BW69" s="343"/>
      <c r="BX69" s="343"/>
    </row>
    <row r="70" spans="1:76" x14ac:dyDescent="0.2">
      <c r="A70" s="337"/>
      <c r="B70" s="337"/>
      <c r="C70" s="337"/>
      <c r="D70" s="337"/>
      <c r="E70" s="337"/>
      <c r="F70" s="337"/>
      <c r="G70" s="337"/>
      <c r="H70" s="337"/>
      <c r="I70" s="337"/>
      <c r="J70" s="337"/>
      <c r="K70" s="337"/>
      <c r="L70" s="337"/>
      <c r="BP70" s="343"/>
      <c r="BQ70" s="343"/>
      <c r="BR70" s="343"/>
      <c r="BS70" s="343"/>
      <c r="BT70" s="343"/>
      <c r="BU70" s="343"/>
      <c r="BV70" s="343"/>
      <c r="BW70" s="343"/>
      <c r="BX70" s="343"/>
    </row>
    <row r="71" spans="1:76" x14ac:dyDescent="0.2">
      <c r="A71" s="337"/>
      <c r="B71" s="337"/>
      <c r="C71" s="337"/>
      <c r="D71" s="337"/>
      <c r="E71" s="337"/>
      <c r="F71" s="337"/>
      <c r="G71" s="337"/>
      <c r="H71" s="337"/>
      <c r="I71" s="337"/>
      <c r="J71" s="337"/>
      <c r="K71" s="337"/>
      <c r="L71" s="337"/>
      <c r="BP71" s="343"/>
      <c r="BQ71" s="343"/>
      <c r="BR71" s="343"/>
      <c r="BS71" s="343"/>
      <c r="BT71" s="343"/>
      <c r="BU71" s="343"/>
      <c r="BV71" s="343"/>
      <c r="BW71" s="343"/>
      <c r="BX71" s="343"/>
    </row>
    <row r="72" spans="1:76" x14ac:dyDescent="0.2">
      <c r="A72" s="337"/>
      <c r="B72" s="337"/>
      <c r="C72" s="337"/>
      <c r="D72" s="337"/>
      <c r="E72" s="337"/>
      <c r="F72" s="337"/>
      <c r="G72" s="337"/>
      <c r="H72" s="337"/>
      <c r="I72" s="337"/>
      <c r="J72" s="337"/>
      <c r="K72" s="337"/>
      <c r="L72" s="337"/>
      <c r="BP72" s="343"/>
      <c r="BQ72" s="343"/>
      <c r="BR72" s="343"/>
      <c r="BS72" s="343"/>
      <c r="BT72" s="343"/>
      <c r="BU72" s="343"/>
      <c r="BV72" s="343"/>
      <c r="BW72" s="343"/>
      <c r="BX72" s="343"/>
    </row>
    <row r="73" spans="1:76" x14ac:dyDescent="0.2">
      <c r="A73" s="337"/>
      <c r="B73" s="337"/>
      <c r="C73" s="337"/>
      <c r="D73" s="337"/>
      <c r="E73" s="337"/>
      <c r="F73" s="337"/>
      <c r="G73" s="337"/>
      <c r="H73" s="337"/>
      <c r="I73" s="337"/>
      <c r="J73" s="337"/>
      <c r="K73" s="337"/>
      <c r="L73" s="337"/>
      <c r="BP73" s="343"/>
      <c r="BQ73" s="343"/>
      <c r="BR73" s="343"/>
      <c r="BS73" s="343"/>
      <c r="BT73" s="343"/>
      <c r="BU73" s="343"/>
      <c r="BV73" s="343"/>
      <c r="BW73" s="343"/>
      <c r="BX73" s="343"/>
    </row>
    <row r="74" spans="1:76" x14ac:dyDescent="0.2">
      <c r="A74" s="337"/>
      <c r="B74" s="337"/>
      <c r="C74" s="337"/>
      <c r="D74" s="337"/>
      <c r="E74" s="337"/>
      <c r="F74" s="337"/>
      <c r="G74" s="337"/>
      <c r="H74" s="337"/>
      <c r="I74" s="337"/>
      <c r="J74" s="337"/>
      <c r="K74" s="337"/>
      <c r="L74" s="337"/>
      <c r="BP74" s="343"/>
      <c r="BQ74" s="343"/>
      <c r="BR74" s="343"/>
      <c r="BS74" s="343"/>
      <c r="BT74" s="343"/>
      <c r="BU74" s="343"/>
      <c r="BV74" s="343"/>
      <c r="BW74" s="343"/>
      <c r="BX74" s="343"/>
    </row>
    <row r="75" spans="1:76" x14ac:dyDescent="0.2">
      <c r="A75" s="337"/>
      <c r="B75" s="337"/>
      <c r="C75" s="337"/>
      <c r="D75" s="337"/>
      <c r="E75" s="337"/>
      <c r="F75" s="337"/>
      <c r="G75" s="337"/>
      <c r="H75" s="337"/>
      <c r="I75" s="337"/>
      <c r="J75" s="337"/>
      <c r="K75" s="337"/>
      <c r="L75" s="337"/>
      <c r="BP75" s="343"/>
      <c r="BQ75" s="343"/>
      <c r="BR75" s="343"/>
      <c r="BS75" s="343"/>
      <c r="BT75" s="343"/>
      <c r="BU75" s="343"/>
      <c r="BV75" s="343"/>
      <c r="BW75" s="343"/>
      <c r="BX75" s="343"/>
    </row>
    <row r="76" spans="1:76" x14ac:dyDescent="0.2">
      <c r="A76" s="337"/>
      <c r="B76" s="337"/>
      <c r="C76" s="337"/>
      <c r="D76" s="337"/>
      <c r="E76" s="337"/>
      <c r="F76" s="337"/>
      <c r="G76" s="337"/>
      <c r="H76" s="337"/>
      <c r="I76" s="337"/>
      <c r="J76" s="337"/>
      <c r="K76" s="337"/>
      <c r="L76" s="337"/>
      <c r="BP76" s="343"/>
      <c r="BQ76" s="343"/>
      <c r="BR76" s="343"/>
      <c r="BS76" s="343"/>
      <c r="BT76" s="343"/>
      <c r="BU76" s="343"/>
      <c r="BV76" s="343"/>
      <c r="BW76" s="343"/>
      <c r="BX76" s="343"/>
    </row>
    <row r="77" spans="1:76" x14ac:dyDescent="0.2">
      <c r="A77" s="337"/>
      <c r="B77" s="337"/>
      <c r="C77" s="337"/>
      <c r="D77" s="337"/>
      <c r="E77" s="337"/>
      <c r="F77" s="337"/>
      <c r="G77" s="337"/>
      <c r="H77" s="337"/>
      <c r="I77" s="337"/>
      <c r="J77" s="337"/>
      <c r="K77" s="337"/>
      <c r="L77" s="337"/>
      <c r="BP77" s="343"/>
      <c r="BQ77" s="343"/>
      <c r="BR77" s="343"/>
      <c r="BS77" s="343"/>
      <c r="BT77" s="343"/>
      <c r="BU77" s="343"/>
      <c r="BV77" s="343"/>
      <c r="BW77" s="343"/>
      <c r="BX77" s="343"/>
    </row>
    <row r="78" spans="1:76" x14ac:dyDescent="0.2">
      <c r="A78" s="337"/>
      <c r="B78" s="337"/>
      <c r="C78" s="337"/>
      <c r="D78" s="337"/>
      <c r="E78" s="337"/>
      <c r="F78" s="337"/>
      <c r="G78" s="337"/>
      <c r="H78" s="337"/>
      <c r="I78" s="337"/>
      <c r="J78" s="337"/>
      <c r="K78" s="337"/>
      <c r="L78" s="337"/>
      <c r="BP78" s="343"/>
      <c r="BQ78" s="343"/>
      <c r="BR78" s="343"/>
      <c r="BS78" s="343"/>
      <c r="BT78" s="343"/>
      <c r="BU78" s="343"/>
      <c r="BV78" s="343"/>
      <c r="BW78" s="343"/>
      <c r="BX78" s="343"/>
    </row>
    <row r="79" spans="1:76" x14ac:dyDescent="0.2">
      <c r="BP79" s="343"/>
      <c r="BQ79" s="343"/>
      <c r="BR79" s="343"/>
      <c r="BS79" s="343"/>
      <c r="BT79" s="343"/>
      <c r="BU79" s="343"/>
      <c r="BV79" s="343"/>
      <c r="BW79" s="343"/>
      <c r="BX79" s="343"/>
    </row>
    <row r="80" spans="1:76" x14ac:dyDescent="0.2">
      <c r="BP80" s="343"/>
      <c r="BQ80" s="343"/>
      <c r="BR80" s="343"/>
      <c r="BS80" s="343"/>
      <c r="BT80" s="343"/>
      <c r="BU80" s="343"/>
      <c r="BV80" s="343"/>
      <c r="BW80" s="343"/>
      <c r="BX80" s="343"/>
    </row>
    <row r="81" spans="68:76" x14ac:dyDescent="0.2">
      <c r="BP81" s="343"/>
      <c r="BQ81" s="343"/>
      <c r="BR81" s="343"/>
      <c r="BS81" s="343"/>
      <c r="BT81" s="343"/>
      <c r="BU81" s="343"/>
      <c r="BV81" s="343"/>
      <c r="BW81" s="343"/>
      <c r="BX81" s="343"/>
    </row>
    <row r="82" spans="68:76" x14ac:dyDescent="0.2">
      <c r="BP82" s="343"/>
      <c r="BQ82" s="343"/>
      <c r="BR82" s="343"/>
      <c r="BS82" s="343"/>
      <c r="BT82" s="343"/>
      <c r="BU82" s="343"/>
      <c r="BV82" s="343"/>
      <c r="BW82" s="343"/>
      <c r="BX82" s="343"/>
    </row>
  </sheetData>
  <mergeCells count="1">
    <mergeCell ref="A1:O4"/>
  </mergeCells>
  <printOptions horizontalCentered="1" verticalCentered="1"/>
  <pageMargins left="0.19685039370078741" right="0.19685039370078741" top="0.15748031496062992" bottom="0.15748031496062992" header="0.15748031496062992" footer="0.15748031496062992"/>
  <pageSetup paperSize="8" scale="59" fitToHeight="0" orientation="landscape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586AA-1202-4203-9CC7-90F97C1D4506}">
  <sheetPr codeName="Sheet125"/>
  <dimension ref="A1:J106"/>
  <sheetViews>
    <sheetView showZeros="0" zoomScale="82" zoomScaleNormal="82" workbookViewId="0">
      <selection activeCell="D33" sqref="D33"/>
    </sheetView>
  </sheetViews>
  <sheetFormatPr defaultColWidth="9" defaultRowHeight="12.75" x14ac:dyDescent="0.2"/>
  <cols>
    <col min="1" max="1" width="39.42578125" style="328" bestFit="1" customWidth="1"/>
    <col min="2" max="2" width="10.85546875" style="328" customWidth="1"/>
    <col min="3" max="4" width="9" style="328"/>
    <col min="5" max="5" width="62.85546875" style="328" customWidth="1"/>
    <col min="6" max="6" width="19" style="328" bestFit="1" customWidth="1"/>
    <col min="7" max="7" width="11.42578125" style="328" bestFit="1" customWidth="1"/>
    <col min="8" max="16384" width="9" style="328"/>
  </cols>
  <sheetData>
    <row r="1" spans="1:10" ht="27" x14ac:dyDescent="0.2">
      <c r="A1" s="644" t="s">
        <v>205</v>
      </c>
      <c r="B1" s="644"/>
      <c r="C1" s="644"/>
      <c r="D1" s="644"/>
      <c r="E1" s="644"/>
      <c r="F1" s="644"/>
      <c r="G1" s="644"/>
      <c r="H1" s="644"/>
      <c r="I1" s="644"/>
      <c r="J1" s="354"/>
    </row>
    <row r="2" spans="1:10" x14ac:dyDescent="0.2">
      <c r="A2" s="644"/>
      <c r="B2" s="644"/>
      <c r="C2" s="644"/>
      <c r="D2" s="644"/>
      <c r="E2" s="644"/>
      <c r="F2" s="644"/>
      <c r="G2" s="644"/>
      <c r="H2" s="644"/>
      <c r="I2" s="644"/>
      <c r="J2" s="361"/>
    </row>
    <row r="3" spans="1:10" ht="27" x14ac:dyDescent="0.2">
      <c r="A3" s="644"/>
      <c r="B3" s="644"/>
      <c r="C3" s="644"/>
      <c r="D3" s="644"/>
      <c r="E3" s="644"/>
      <c r="F3" s="644"/>
      <c r="G3" s="644"/>
      <c r="H3" s="644"/>
      <c r="I3" s="644"/>
      <c r="J3" s="354"/>
    </row>
    <row r="4" spans="1:10" ht="27" x14ac:dyDescent="0.2">
      <c r="A4" s="644"/>
      <c r="B4" s="644"/>
      <c r="C4" s="644"/>
      <c r="D4" s="644"/>
      <c r="E4" s="644"/>
      <c r="F4" s="644"/>
      <c r="G4" s="644"/>
      <c r="H4" s="644"/>
      <c r="I4" s="644"/>
      <c r="J4" s="354"/>
    </row>
    <row r="5" spans="1:10" ht="15" x14ac:dyDescent="0.2">
      <c r="A5" s="362"/>
      <c r="B5" s="362"/>
      <c r="C5" s="362"/>
      <c r="D5" s="362"/>
      <c r="E5" s="362"/>
      <c r="F5" s="362"/>
      <c r="G5" s="362"/>
      <c r="H5" s="363"/>
      <c r="I5" s="363"/>
    </row>
    <row r="6" spans="1:10" ht="18" x14ac:dyDescent="0.25">
      <c r="A6" s="364" t="s">
        <v>203</v>
      </c>
      <c r="B6" s="364" t="s">
        <v>54</v>
      </c>
      <c r="C6" s="645" t="s">
        <v>206</v>
      </c>
      <c r="D6" s="645"/>
      <c r="E6" s="365" t="s">
        <v>207</v>
      </c>
      <c r="F6" s="365" t="s">
        <v>208</v>
      </c>
      <c r="G6" s="378" t="s">
        <v>215</v>
      </c>
      <c r="H6" s="83"/>
      <c r="I6" s="363"/>
    </row>
    <row r="7" spans="1:10" ht="18" x14ac:dyDescent="0.25">
      <c r="A7" s="365" t="str">
        <f>'Product %'!A8</f>
        <v>BLACK T SKELETOUR 2025 ITIN</v>
      </c>
      <c r="B7" s="366">
        <f>'BLK T ADMAT ITIN'!C64</f>
        <v>23973</v>
      </c>
      <c r="C7" s="367" t="s">
        <v>209</v>
      </c>
      <c r="D7" s="368" t="e">
        <f t="shared" ref="D7:D36" si="0">IF(B7=0,0,SUM($G$6/B7))</f>
        <v>#VALUE!</v>
      </c>
      <c r="E7" s="367" t="s">
        <v>210</v>
      </c>
      <c r="F7" s="369"/>
      <c r="G7" s="362"/>
      <c r="H7" s="363"/>
      <c r="I7" s="363"/>
    </row>
    <row r="8" spans="1:10" ht="18" x14ac:dyDescent="0.25">
      <c r="A8" s="365" t="str">
        <f>'Product %'!A9</f>
        <v>BLACK T SKELETA ALBUM COVER 2025 ITIN</v>
      </c>
      <c r="B8" s="366">
        <f>'BLK T SKELETA ITIN'!C64</f>
        <v>17260</v>
      </c>
      <c r="C8" s="367" t="s">
        <v>209</v>
      </c>
      <c r="D8" s="368" t="e">
        <f t="shared" si="0"/>
        <v>#VALUE!</v>
      </c>
      <c r="E8" s="367" t="s">
        <v>211</v>
      </c>
      <c r="F8" s="365"/>
      <c r="G8" s="362"/>
      <c r="H8" s="363"/>
      <c r="I8" s="363"/>
    </row>
    <row r="9" spans="1:10" ht="18" x14ac:dyDescent="0.25">
      <c r="A9" s="365" t="str">
        <f>'Product %'!A10</f>
        <v>BLACK T WESTERN EMERITUS 2025 ITIN</v>
      </c>
      <c r="B9" s="366">
        <f>'BLK T EMERITUS ITIN'!C64</f>
        <v>28239</v>
      </c>
      <c r="C9" s="367" t="s">
        <v>209</v>
      </c>
      <c r="D9" s="368" t="e">
        <f t="shared" si="0"/>
        <v>#VALUE!</v>
      </c>
      <c r="E9" s="367" t="s">
        <v>211</v>
      </c>
      <c r="F9" s="365"/>
      <c r="G9" s="362"/>
      <c r="H9" s="363"/>
      <c r="I9" s="363"/>
    </row>
    <row r="10" spans="1:10" ht="18" x14ac:dyDescent="0.25">
      <c r="A10" s="365" t="str">
        <f>'Product %'!A11</f>
        <v>BLACK TANK OPUS EPONYMOUS</v>
      </c>
      <c r="B10" s="366">
        <f>'TANK TOP'!C64</f>
        <v>4001</v>
      </c>
      <c r="C10" s="367" t="s">
        <v>209</v>
      </c>
      <c r="D10" s="368" t="e">
        <f t="shared" si="0"/>
        <v>#VALUE!</v>
      </c>
      <c r="E10" s="367" t="s">
        <v>211</v>
      </c>
      <c r="F10" s="365"/>
      <c r="G10" s="362"/>
      <c r="H10" s="363"/>
      <c r="I10" s="363"/>
    </row>
    <row r="11" spans="1:10" ht="18" x14ac:dyDescent="0.25">
      <c r="A11" s="365" t="str">
        <f>'Product %'!A12</f>
        <v>LADIES CROP TOP SHOWGHOULS</v>
      </c>
      <c r="B11" s="366">
        <f>'LADIES CROP TOP'!C64</f>
        <v>3160</v>
      </c>
      <c r="C11" s="367" t="s">
        <v>209</v>
      </c>
      <c r="D11" s="368" t="e">
        <f t="shared" si="0"/>
        <v>#VALUE!</v>
      </c>
      <c r="E11" s="367" t="s">
        <v>211</v>
      </c>
      <c r="F11" s="365"/>
      <c r="G11" s="362"/>
      <c r="H11" s="363"/>
      <c r="I11" s="363"/>
    </row>
    <row r="12" spans="1:10" ht="18" x14ac:dyDescent="0.25">
      <c r="A12" s="365" t="str">
        <f>'Product %'!A13</f>
        <v>LADIES PINK RAGLAN GARGOYLE</v>
      </c>
      <c r="B12" s="366">
        <f>'LADIES RAGLAN '!C64</f>
        <v>2939</v>
      </c>
      <c r="C12" s="367" t="s">
        <v>209</v>
      </c>
      <c r="D12" s="368" t="e">
        <f t="shared" si="0"/>
        <v>#VALUE!</v>
      </c>
      <c r="E12" s="367" t="s">
        <v>211</v>
      </c>
      <c r="F12" s="365"/>
      <c r="G12" s="362"/>
      <c r="H12" s="363"/>
      <c r="I12" s="363"/>
    </row>
    <row r="13" spans="1:10" ht="18" x14ac:dyDescent="0.25">
      <c r="A13" s="365">
        <f>'Product %'!A14</f>
        <v>0</v>
      </c>
      <c r="B13" s="366">
        <f>'7'!C64</f>
        <v>0</v>
      </c>
      <c r="C13" s="367" t="s">
        <v>209</v>
      </c>
      <c r="D13" s="368">
        <f t="shared" si="0"/>
        <v>0</v>
      </c>
      <c r="E13" s="367" t="s">
        <v>211</v>
      </c>
      <c r="F13" s="365"/>
      <c r="G13" s="362"/>
      <c r="H13" s="363"/>
      <c r="I13" s="363"/>
    </row>
    <row r="14" spans="1:10" ht="18" x14ac:dyDescent="0.25">
      <c r="A14" s="365" t="str">
        <f>'Product %'!A15</f>
        <v>BATWING HOODY</v>
      </c>
      <c r="B14" s="366">
        <f>'BATWING HOODY'!C64</f>
        <v>6179</v>
      </c>
      <c r="C14" s="367" t="s">
        <v>209</v>
      </c>
      <c r="D14" s="368" t="e">
        <f t="shared" si="0"/>
        <v>#VALUE!</v>
      </c>
      <c r="E14" s="367" t="s">
        <v>211</v>
      </c>
      <c r="F14" s="365"/>
      <c r="G14" s="362"/>
      <c r="H14" s="363"/>
      <c r="I14" s="363"/>
    </row>
    <row r="15" spans="1:10" ht="18" x14ac:dyDescent="0.25">
      <c r="A15" s="365" t="str">
        <f>'Product %'!A16</f>
        <v>PULLOVER HOODY SKELETON</v>
      </c>
      <c r="B15" s="366">
        <f>'PO HOODY'!C64</f>
        <v>7347</v>
      </c>
      <c r="C15" s="367" t="s">
        <v>209</v>
      </c>
      <c r="D15" s="368" t="e">
        <f t="shared" si="0"/>
        <v>#VALUE!</v>
      </c>
      <c r="E15" s="367" t="s">
        <v>211</v>
      </c>
      <c r="F15" s="365"/>
      <c r="G15" s="362"/>
      <c r="H15" s="363"/>
      <c r="I15" s="363"/>
    </row>
    <row r="16" spans="1:10" ht="18" x14ac:dyDescent="0.25">
      <c r="A16" s="365" t="str">
        <f>'Product %'!A17</f>
        <v>SHORTS BLACK/ WHT PAPA V COSTUME CLAWS</v>
      </c>
      <c r="B16" s="366">
        <f>'SHORTS BLK'!C64</f>
        <v>6578</v>
      </c>
      <c r="C16" s="367" t="s">
        <v>209</v>
      </c>
      <c r="D16" s="368" t="e">
        <f t="shared" si="0"/>
        <v>#VALUE!</v>
      </c>
      <c r="E16" s="367" t="s">
        <v>211</v>
      </c>
      <c r="F16" s="365"/>
      <c r="G16" s="362"/>
      <c r="H16" s="363"/>
      <c r="I16" s="363"/>
    </row>
    <row r="17" spans="1:9" ht="18" x14ac:dyDescent="0.25">
      <c r="A17" s="365" t="str">
        <f>'Product %'!A18</f>
        <v>TIE DYE T TOP HAT</v>
      </c>
      <c r="B17" s="366">
        <f>'TIE DYE T'!C64</f>
        <v>2356</v>
      </c>
      <c r="C17" s="367" t="s">
        <v>209</v>
      </c>
      <c r="D17" s="368" t="e">
        <f t="shared" si="0"/>
        <v>#VALUE!</v>
      </c>
      <c r="E17" s="367" t="s">
        <v>211</v>
      </c>
      <c r="F17" s="365"/>
      <c r="G17" s="362"/>
      <c r="H17" s="363"/>
      <c r="I17" s="363"/>
    </row>
    <row r="18" spans="1:9" ht="18" x14ac:dyDescent="0.25">
      <c r="A18" s="365" t="str">
        <f>'Product %'!A19</f>
        <v>CRYSTAL WASHED T AT THE GATES</v>
      </c>
      <c r="B18" s="366">
        <f>'CRYSTAL WASHED T'!C64</f>
        <v>6264</v>
      </c>
      <c r="C18" s="367" t="s">
        <v>209</v>
      </c>
      <c r="D18" s="368" t="e">
        <f t="shared" si="0"/>
        <v>#VALUE!</v>
      </c>
      <c r="E18" s="367" t="s">
        <v>211</v>
      </c>
      <c r="F18" s="365"/>
      <c r="G18" s="362"/>
      <c r="H18" s="363"/>
      <c r="I18" s="363"/>
    </row>
    <row r="19" spans="1:9" ht="18" x14ac:dyDescent="0.25">
      <c r="A19" s="365" t="str">
        <f>'Product %'!A20</f>
        <v>OILWASHED NAVY BLUE T COME TOGETHER</v>
      </c>
      <c r="B19" s="366">
        <f>'OIL WASHED T'!C64</f>
        <v>2274</v>
      </c>
      <c r="C19" s="367" t="s">
        <v>209</v>
      </c>
      <c r="D19" s="368" t="e">
        <f t="shared" si="0"/>
        <v>#VALUE!</v>
      </c>
      <c r="E19" s="367" t="s">
        <v>211</v>
      </c>
      <c r="F19" s="365"/>
      <c r="G19" s="362"/>
      <c r="H19" s="83"/>
      <c r="I19" s="83"/>
    </row>
    <row r="20" spans="1:9" ht="18" x14ac:dyDescent="0.25">
      <c r="A20" s="365" t="str">
        <f>'Product %'!A21</f>
        <v>SHORTS RED/WHITE LOGO</v>
      </c>
      <c r="B20" s="366">
        <f>'SHORTS RED'!C64</f>
        <v>566</v>
      </c>
      <c r="C20" s="367" t="s">
        <v>209</v>
      </c>
      <c r="D20" s="368" t="e">
        <f t="shared" si="0"/>
        <v>#VALUE!</v>
      </c>
      <c r="E20" s="367" t="s">
        <v>211</v>
      </c>
      <c r="F20" s="365"/>
      <c r="G20" s="362"/>
      <c r="H20" s="83"/>
      <c r="I20" s="83"/>
    </row>
    <row r="21" spans="1:9" ht="18" x14ac:dyDescent="0.25">
      <c r="A21" s="365" t="str">
        <f>'Product %'!A22</f>
        <v>EVENT T TAMPA</v>
      </c>
      <c r="B21" s="366">
        <f>TAMPA!C64</f>
        <v>776</v>
      </c>
      <c r="C21" s="367" t="s">
        <v>209</v>
      </c>
      <c r="D21" s="368" t="e">
        <f t="shared" si="0"/>
        <v>#VALUE!</v>
      </c>
      <c r="E21" s="367" t="s">
        <v>211</v>
      </c>
      <c r="F21" s="365"/>
      <c r="G21" s="362"/>
      <c r="H21" s="83"/>
      <c r="I21" s="83"/>
    </row>
    <row r="22" spans="1:9" ht="18" x14ac:dyDescent="0.25">
      <c r="A22" s="365" t="str">
        <f>'Product %'!A23</f>
        <v>EVENT T PHILLY</v>
      </c>
      <c r="B22" s="366">
        <f>PHILLY!C64</f>
        <v>973</v>
      </c>
      <c r="C22" s="367" t="s">
        <v>209</v>
      </c>
      <c r="D22" s="368" t="e">
        <f t="shared" si="0"/>
        <v>#VALUE!</v>
      </c>
      <c r="E22" s="367" t="s">
        <v>211</v>
      </c>
      <c r="F22" s="365"/>
      <c r="G22" s="362"/>
      <c r="H22" s="83"/>
      <c r="I22" s="83"/>
    </row>
    <row r="23" spans="1:9" ht="18" x14ac:dyDescent="0.25">
      <c r="A23" s="365" t="str">
        <f>'Product %'!A24</f>
        <v>EVENT T BOSTON</v>
      </c>
      <c r="B23" s="366">
        <f>BOSTON!C64</f>
        <v>897</v>
      </c>
      <c r="C23" s="367" t="s">
        <v>209</v>
      </c>
      <c r="D23" s="368" t="e">
        <f t="shared" si="0"/>
        <v>#VALUE!</v>
      </c>
      <c r="E23" s="367" t="s">
        <v>211</v>
      </c>
      <c r="F23" s="365"/>
      <c r="G23" s="362"/>
      <c r="H23" s="83"/>
      <c r="I23" s="83"/>
    </row>
    <row r="24" spans="1:9" ht="18" x14ac:dyDescent="0.25">
      <c r="A24" s="365" t="str">
        <f>'Product %'!A25</f>
        <v>EVENT T NEW YORK</v>
      </c>
      <c r="B24" s="366">
        <f>'NEW YORK'!C64</f>
        <v>1409</v>
      </c>
      <c r="C24" s="367" t="s">
        <v>209</v>
      </c>
      <c r="D24" s="368" t="e">
        <f t="shared" si="0"/>
        <v>#VALUE!</v>
      </c>
      <c r="E24" s="367" t="s">
        <v>211</v>
      </c>
      <c r="F24" s="365"/>
      <c r="G24" s="362"/>
      <c r="H24" s="83"/>
      <c r="I24" s="83"/>
    </row>
    <row r="25" spans="1:9" ht="18" x14ac:dyDescent="0.25">
      <c r="A25" s="365" t="str">
        <f>'Product %'!A26</f>
        <v>EVENT T CHICAGO</v>
      </c>
      <c r="B25" s="366">
        <f>CHICAGO!C64</f>
        <v>690</v>
      </c>
      <c r="C25" s="367" t="s">
        <v>209</v>
      </c>
      <c r="D25" s="368" t="e">
        <f t="shared" si="0"/>
        <v>#VALUE!</v>
      </c>
      <c r="E25" s="367" t="s">
        <v>211</v>
      </c>
      <c r="F25" s="365"/>
      <c r="G25" s="362"/>
      <c r="H25" s="83"/>
      <c r="I25" s="83"/>
    </row>
    <row r="26" spans="1:9" ht="18" x14ac:dyDescent="0.25">
      <c r="A26" s="365">
        <f>'Product %'!A27</f>
        <v>0</v>
      </c>
      <c r="B26" s="366">
        <f>'20'!C64</f>
        <v>0</v>
      </c>
      <c r="C26" s="367" t="s">
        <v>209</v>
      </c>
      <c r="D26" s="368">
        <f t="shared" si="0"/>
        <v>0</v>
      </c>
      <c r="E26" s="367" t="s">
        <v>211</v>
      </c>
      <c r="F26" s="365"/>
      <c r="G26" s="362"/>
      <c r="H26" s="83"/>
      <c r="I26" s="83"/>
    </row>
    <row r="27" spans="1:9" ht="18" x14ac:dyDescent="0.25">
      <c r="A27" s="365">
        <f>'Product %'!A28</f>
        <v>0</v>
      </c>
      <c r="B27" s="366">
        <f>'21'!C$64</f>
        <v>0</v>
      </c>
      <c r="C27" s="367" t="s">
        <v>209</v>
      </c>
      <c r="D27" s="368">
        <f t="shared" si="0"/>
        <v>0</v>
      </c>
      <c r="E27" s="367" t="s">
        <v>211</v>
      </c>
      <c r="F27" s="365"/>
      <c r="G27" s="362"/>
      <c r="H27" s="83"/>
      <c r="I27" s="83"/>
    </row>
    <row r="28" spans="1:9" ht="18" x14ac:dyDescent="0.25">
      <c r="A28" s="365" t="str">
        <f>'Product %'!A29</f>
        <v>HAT SATANIC PANIC</v>
      </c>
      <c r="B28" s="366">
        <f>HAT!C$64</f>
        <v>1212</v>
      </c>
      <c r="C28" s="367" t="s">
        <v>209</v>
      </c>
      <c r="D28" s="368" t="e">
        <f t="shared" si="0"/>
        <v>#VALUE!</v>
      </c>
      <c r="E28" s="367" t="s">
        <v>211</v>
      </c>
      <c r="F28" s="365"/>
      <c r="G28" s="362"/>
      <c r="H28" s="83"/>
      <c r="I28" s="83"/>
    </row>
    <row r="29" spans="1:9" ht="18" x14ac:dyDescent="0.25">
      <c r="A29" s="365" t="str">
        <f>'Product %'!A30</f>
        <v>MASK BURNT GHOUL</v>
      </c>
      <c r="B29" s="366">
        <f>MASK!C$64</f>
        <v>3857</v>
      </c>
      <c r="C29" s="367" t="s">
        <v>209</v>
      </c>
      <c r="D29" s="368" t="e">
        <f t="shared" si="0"/>
        <v>#VALUE!</v>
      </c>
      <c r="E29" s="367" t="s">
        <v>211</v>
      </c>
      <c r="F29" s="365"/>
      <c r="G29" s="362"/>
      <c r="H29" s="83"/>
      <c r="I29" s="83"/>
    </row>
    <row r="30" spans="1:9" ht="18" x14ac:dyDescent="0.25">
      <c r="A30" s="365" t="str">
        <f>'Product %'!A31</f>
        <v>PLUSHIE FRATER IMPERATOR</v>
      </c>
      <c r="B30" s="366">
        <f>PLUSHIE!C$64</f>
        <v>11108</v>
      </c>
      <c r="C30" s="367" t="s">
        <v>209</v>
      </c>
      <c r="D30" s="368" t="e">
        <f t="shared" si="0"/>
        <v>#VALUE!</v>
      </c>
      <c r="E30" s="367" t="s">
        <v>211</v>
      </c>
      <c r="F30" s="365"/>
      <c r="G30" s="362"/>
      <c r="H30" s="83"/>
      <c r="I30" s="83"/>
    </row>
    <row r="31" spans="1:9" ht="18" x14ac:dyDescent="0.25">
      <c r="A31" s="365" t="str">
        <f>'Product %'!A32</f>
        <v>CLEAR SLING BAG-SILVER LOGO</v>
      </c>
      <c r="B31" s="366">
        <f>'CLEAR SLING BAG'!C$64</f>
        <v>1373</v>
      </c>
      <c r="C31" s="367" t="s">
        <v>209</v>
      </c>
      <c r="D31" s="368" t="e">
        <f t="shared" si="0"/>
        <v>#VALUE!</v>
      </c>
      <c r="E31" s="367" t="s">
        <v>211</v>
      </c>
      <c r="F31" s="370"/>
      <c r="G31" s="83"/>
      <c r="H31" s="83"/>
      <c r="I31" s="83"/>
    </row>
    <row r="32" spans="1:9" ht="18" x14ac:dyDescent="0.25">
      <c r="A32" s="365" t="str">
        <f>'Product %'!A33</f>
        <v>CHOKER PAPA V</v>
      </c>
      <c r="B32" s="366">
        <f>CHOKER!C$64</f>
        <v>2043</v>
      </c>
      <c r="C32" s="367" t="s">
        <v>209</v>
      </c>
      <c r="D32" s="368" t="e">
        <f t="shared" si="0"/>
        <v>#VALUE!</v>
      </c>
      <c r="E32" s="367" t="s">
        <v>210</v>
      </c>
      <c r="F32" s="370"/>
      <c r="G32" s="83"/>
      <c r="H32" s="83"/>
      <c r="I32" s="83"/>
    </row>
    <row r="33" spans="1:9" ht="18" x14ac:dyDescent="0.25">
      <c r="A33" s="365" t="str">
        <f>'Product %'!A34</f>
        <v>KEYCHAIN SKELETON GRUCIFIX</v>
      </c>
      <c r="B33" s="366">
        <f>KEYCHAIN!C$64</f>
        <v>7144</v>
      </c>
      <c r="C33" s="367" t="s">
        <v>209</v>
      </c>
      <c r="D33" s="368" t="e">
        <f t="shared" si="0"/>
        <v>#VALUE!</v>
      </c>
      <c r="E33" s="367" t="s">
        <v>211</v>
      </c>
      <c r="F33" s="370"/>
      <c r="G33" s="83"/>
      <c r="H33" s="83"/>
      <c r="I33" s="83"/>
    </row>
    <row r="34" spans="1:9" ht="18" x14ac:dyDescent="0.25">
      <c r="A34" s="365" t="str">
        <f>'Product %'!A35</f>
        <v>PATCH SET OF 3</v>
      </c>
      <c r="B34" s="366">
        <f>'PATCH SET'!C$64</f>
        <v>4925</v>
      </c>
      <c r="C34" s="367" t="s">
        <v>209</v>
      </c>
      <c r="D34" s="368" t="e">
        <f t="shared" si="0"/>
        <v>#VALUE!</v>
      </c>
      <c r="E34" s="367" t="s">
        <v>211</v>
      </c>
      <c r="F34" s="370"/>
      <c r="G34" s="83"/>
      <c r="H34" s="83"/>
      <c r="I34" s="83"/>
    </row>
    <row r="35" spans="1:9" ht="18" x14ac:dyDescent="0.25">
      <c r="A35" s="365" t="str">
        <f>'Product %'!A36</f>
        <v xml:space="preserve">TOUR PROGRAM </v>
      </c>
      <c r="B35" s="366">
        <f>'TOUR PROGRAM'!C$64</f>
        <v>989</v>
      </c>
      <c r="C35" s="367" t="s">
        <v>209</v>
      </c>
      <c r="D35" s="368" t="e">
        <f t="shared" si="0"/>
        <v>#VALUE!</v>
      </c>
      <c r="E35" s="367" t="s">
        <v>211</v>
      </c>
      <c r="F35" s="370"/>
      <c r="G35" s="83"/>
      <c r="H35" s="83"/>
      <c r="I35" s="83"/>
    </row>
    <row r="36" spans="1:9" ht="18" x14ac:dyDescent="0.25">
      <c r="A36" s="365" t="str">
        <f>'Product %'!A37</f>
        <v>LP SKELETA POLTERGEIST</v>
      </c>
      <c r="B36" s="366">
        <f>'LP SKELETA POLTER'!C$64</f>
        <v>1519</v>
      </c>
      <c r="C36" s="367" t="s">
        <v>209</v>
      </c>
      <c r="D36" s="368" t="e">
        <f t="shared" si="0"/>
        <v>#VALUE!</v>
      </c>
      <c r="E36" s="367" t="s">
        <v>211</v>
      </c>
      <c r="F36" s="370"/>
      <c r="G36" s="83"/>
      <c r="H36" s="83"/>
      <c r="I36" s="83"/>
    </row>
    <row r="37" spans="1:9" ht="18" x14ac:dyDescent="0.25">
      <c r="A37" s="365" t="str">
        <f>'Product %'!A38</f>
        <v>FOILED COMIC BOOK SISTER IMPERATOR # 1</v>
      </c>
      <c r="B37" s="366">
        <f>'COMIC BOOK #1'!C$64</f>
        <v>1303</v>
      </c>
      <c r="C37" s="367" t="s">
        <v>209</v>
      </c>
      <c r="D37" s="368" t="e">
        <f t="shared" ref="D37:D100" si="1">IF(B37=0,0,SUM($G$6/B37))</f>
        <v>#VALUE!</v>
      </c>
      <c r="E37" s="367" t="s">
        <v>211</v>
      </c>
      <c r="F37" s="370"/>
    </row>
    <row r="38" spans="1:9" ht="18" x14ac:dyDescent="0.25">
      <c r="A38" s="365" t="str">
        <f>'Product %'!A39</f>
        <v>COMIC BOOK SISTER IMPERATOR #2</v>
      </c>
      <c r="B38" s="366">
        <f>'COMIC BOOK #2'!C$64</f>
        <v>301</v>
      </c>
      <c r="C38" s="367" t="s">
        <v>209</v>
      </c>
      <c r="D38" s="368" t="e">
        <f t="shared" si="1"/>
        <v>#VALUE!</v>
      </c>
      <c r="E38" s="367" t="s">
        <v>211</v>
      </c>
      <c r="F38" s="370"/>
    </row>
    <row r="39" spans="1:9" ht="18" x14ac:dyDescent="0.25">
      <c r="A39" s="365" t="str">
        <f>'Product %'!A40</f>
        <v>COMIC BOOK SISTER IMPERATOR #3</v>
      </c>
      <c r="B39" s="366">
        <f>'COMIC BOOK #3'!C$64</f>
        <v>299</v>
      </c>
      <c r="C39" s="367" t="s">
        <v>209</v>
      </c>
      <c r="D39" s="368" t="e">
        <f t="shared" si="1"/>
        <v>#VALUE!</v>
      </c>
      <c r="E39" s="367" t="s">
        <v>211</v>
      </c>
      <c r="F39" s="370"/>
    </row>
    <row r="40" spans="1:9" ht="18" x14ac:dyDescent="0.25">
      <c r="A40" s="365" t="str">
        <f>'Product %'!A41</f>
        <v>COMIC BOOK SISTER IMPERATOR #4</v>
      </c>
      <c r="B40" s="366">
        <f>'COMIC BOOK #4'!C$64</f>
        <v>297</v>
      </c>
      <c r="C40" s="367" t="s">
        <v>209</v>
      </c>
      <c r="D40" s="368" t="e">
        <f t="shared" si="1"/>
        <v>#VALUE!</v>
      </c>
      <c r="E40" s="367" t="s">
        <v>211</v>
      </c>
      <c r="F40" s="370"/>
    </row>
    <row r="41" spans="1:9" ht="18" x14ac:dyDescent="0.25">
      <c r="A41" s="365">
        <f>'Product %'!A42</f>
        <v>0</v>
      </c>
      <c r="B41" s="366">
        <f>'35'!C$64</f>
        <v>0</v>
      </c>
      <c r="C41" s="367" t="s">
        <v>209</v>
      </c>
      <c r="D41" s="368">
        <f t="shared" si="1"/>
        <v>0</v>
      </c>
      <c r="E41" s="367" t="s">
        <v>211</v>
      </c>
      <c r="F41" s="370"/>
    </row>
    <row r="42" spans="1:9" ht="18" x14ac:dyDescent="0.25">
      <c r="A42" s="365" t="str">
        <f>'Product %'!A43</f>
        <v>FOILED COMIC BOOK SISTER IMPERATOR #2</v>
      </c>
      <c r="B42" s="366">
        <f>'FOILED COMIC BOOK #2'!C$64</f>
        <v>643</v>
      </c>
      <c r="C42" s="367" t="s">
        <v>209</v>
      </c>
      <c r="D42" s="368" t="e">
        <f t="shared" si="1"/>
        <v>#VALUE!</v>
      </c>
      <c r="E42" s="367" t="s">
        <v>211</v>
      </c>
      <c r="F42" s="370"/>
    </row>
    <row r="43" spans="1:9" ht="18" x14ac:dyDescent="0.25">
      <c r="A43" s="365" t="str">
        <f>'Product %'!A44</f>
        <v>FOILED COMIC BOOK SISTER IMPERATOR #3</v>
      </c>
      <c r="B43" s="366">
        <f>'FOILED COMIC BOOK #3'!C$64</f>
        <v>589</v>
      </c>
      <c r="C43" s="367" t="s">
        <v>209</v>
      </c>
      <c r="D43" s="368" t="e">
        <f t="shared" si="1"/>
        <v>#VALUE!</v>
      </c>
      <c r="E43" s="367" t="s">
        <v>211</v>
      </c>
      <c r="F43" s="370"/>
    </row>
    <row r="44" spans="1:9" ht="18" x14ac:dyDescent="0.25">
      <c r="A44" s="365" t="str">
        <f>'Product %'!A45</f>
        <v>FOILED COMIC BOOK SISTER IMPERATOR #4</v>
      </c>
      <c r="B44" s="366">
        <f>'FOILED COMIC BOOK #4'!C$64</f>
        <v>574</v>
      </c>
      <c r="C44" s="367" t="s">
        <v>209</v>
      </c>
      <c r="D44" s="368" t="e">
        <f t="shared" si="1"/>
        <v>#VALUE!</v>
      </c>
      <c r="E44" s="367" t="s">
        <v>211</v>
      </c>
      <c r="F44" s="370"/>
    </row>
    <row r="45" spans="1:9" ht="18" x14ac:dyDescent="0.25">
      <c r="A45" s="365" t="str">
        <f>'Product %'!A46</f>
        <v xml:space="preserve">CD SKELETA </v>
      </c>
      <c r="B45" s="366">
        <f>CD!C$64</f>
        <v>146</v>
      </c>
      <c r="C45" s="367" t="s">
        <v>209</v>
      </c>
      <c r="D45" s="368" t="e">
        <f t="shared" si="1"/>
        <v>#VALUE!</v>
      </c>
      <c r="E45" s="367" t="s">
        <v>211</v>
      </c>
      <c r="F45" s="370"/>
    </row>
    <row r="46" spans="1:9" ht="18" x14ac:dyDescent="0.25">
      <c r="A46" s="365" t="str">
        <f>'Product %'!A47</f>
        <v>ROLLING STONE MAG &amp; ALBUM</v>
      </c>
      <c r="B46" s="366">
        <f>'ROLLING STONE'!C$64</f>
        <v>1765</v>
      </c>
      <c r="C46" s="367" t="s">
        <v>209</v>
      </c>
      <c r="D46" s="368" t="e">
        <f t="shared" si="1"/>
        <v>#VALUE!</v>
      </c>
      <c r="E46" s="367" t="s">
        <v>211</v>
      </c>
      <c r="F46" s="370"/>
    </row>
    <row r="47" spans="1:9" ht="18" x14ac:dyDescent="0.25">
      <c r="A47" s="365" t="str">
        <f>'Product %'!A48</f>
        <v>LP SKELETA BLACK VINYL</v>
      </c>
      <c r="B47" s="366">
        <f>'BLK STANDARD LP'!C$64</f>
        <v>325</v>
      </c>
      <c r="C47" s="367" t="s">
        <v>209</v>
      </c>
      <c r="D47" s="368" t="e">
        <f t="shared" si="1"/>
        <v>#VALUE!</v>
      </c>
      <c r="E47" s="367" t="s">
        <v>211</v>
      </c>
      <c r="F47" s="370"/>
    </row>
    <row r="48" spans="1:9" ht="18" x14ac:dyDescent="0.25">
      <c r="A48" s="365" t="str">
        <f>'Product %'!A49</f>
        <v>LP PURPLE LENTICULAR</v>
      </c>
      <c r="B48" s="366">
        <f>'PURPLE LP LENTICULAR'!C$64</f>
        <v>1988</v>
      </c>
      <c r="C48" s="367" t="s">
        <v>209</v>
      </c>
      <c r="D48" s="368" t="e">
        <f t="shared" si="1"/>
        <v>#VALUE!</v>
      </c>
      <c r="E48" s="367" t="s">
        <v>211</v>
      </c>
      <c r="F48" s="370"/>
    </row>
    <row r="49" spans="1:5" ht="18" x14ac:dyDescent="0.25">
      <c r="A49" s="365" t="str">
        <f>'Product %'!A50</f>
        <v xml:space="preserve">CASSETTE </v>
      </c>
      <c r="B49" s="366">
        <f>CASSETTE!C$64</f>
        <v>514</v>
      </c>
      <c r="C49" s="367" t="s">
        <v>209</v>
      </c>
      <c r="D49" s="368" t="e">
        <f t="shared" si="1"/>
        <v>#VALUE!</v>
      </c>
      <c r="E49" s="367" t="s">
        <v>211</v>
      </c>
    </row>
    <row r="50" spans="1:5" ht="18" x14ac:dyDescent="0.25">
      <c r="A50" s="365">
        <f>'Product %'!A51</f>
        <v>0</v>
      </c>
      <c r="B50" s="366">
        <f>'44'!C$64</f>
        <v>0</v>
      </c>
      <c r="C50" s="367" t="s">
        <v>209</v>
      </c>
      <c r="D50" s="368">
        <f t="shared" si="1"/>
        <v>0</v>
      </c>
      <c r="E50" s="367" t="s">
        <v>211</v>
      </c>
    </row>
    <row r="51" spans="1:5" ht="18" x14ac:dyDescent="0.25">
      <c r="A51" s="365">
        <f>'Product %'!A52</f>
        <v>0</v>
      </c>
      <c r="B51" s="366">
        <f>'45'!C$64</f>
        <v>0</v>
      </c>
      <c r="C51" s="367" t="s">
        <v>209</v>
      </c>
      <c r="D51" s="368">
        <f t="shared" si="1"/>
        <v>0</v>
      </c>
      <c r="E51" s="367" t="s">
        <v>211</v>
      </c>
    </row>
    <row r="52" spans="1:5" ht="18" x14ac:dyDescent="0.25">
      <c r="A52" s="365">
        <f>'Product %'!A53</f>
        <v>0</v>
      </c>
      <c r="B52" s="366">
        <f>'46'!C$64</f>
        <v>0</v>
      </c>
      <c r="C52" s="367" t="s">
        <v>209</v>
      </c>
      <c r="D52" s="368">
        <f t="shared" si="1"/>
        <v>0</v>
      </c>
      <c r="E52" s="367" t="s">
        <v>211</v>
      </c>
    </row>
    <row r="53" spans="1:5" ht="18" x14ac:dyDescent="0.25">
      <c r="A53" s="365">
        <f>'Product %'!A54</f>
        <v>0</v>
      </c>
      <c r="B53" s="366">
        <f>'47'!C$64</f>
        <v>0</v>
      </c>
      <c r="C53" s="367" t="s">
        <v>209</v>
      </c>
      <c r="D53" s="368">
        <f t="shared" si="1"/>
        <v>0</v>
      </c>
      <c r="E53" s="367" t="s">
        <v>211</v>
      </c>
    </row>
    <row r="54" spans="1:5" ht="18" x14ac:dyDescent="0.25">
      <c r="A54" s="365">
        <f>'Product %'!A55</f>
        <v>0</v>
      </c>
      <c r="B54" s="366">
        <f>'48'!C$64</f>
        <v>0</v>
      </c>
      <c r="C54" s="367" t="s">
        <v>209</v>
      </c>
      <c r="D54" s="368">
        <f t="shared" si="1"/>
        <v>0</v>
      </c>
      <c r="E54" s="367" t="s">
        <v>211</v>
      </c>
    </row>
    <row r="55" spans="1:5" ht="18" x14ac:dyDescent="0.25">
      <c r="A55" s="365">
        <f>'Product %'!A56</f>
        <v>0</v>
      </c>
      <c r="B55" s="366">
        <f>'49'!C$64</f>
        <v>0</v>
      </c>
      <c r="C55" s="367" t="s">
        <v>209</v>
      </c>
      <c r="D55" s="368">
        <f t="shared" si="1"/>
        <v>0</v>
      </c>
      <c r="E55" s="367" t="s">
        <v>211</v>
      </c>
    </row>
    <row r="56" spans="1:5" ht="18" x14ac:dyDescent="0.25">
      <c r="A56" s="365">
        <f>'Product %'!A57</f>
        <v>0</v>
      </c>
      <c r="B56" s="366">
        <f>'50'!C$64</f>
        <v>0</v>
      </c>
      <c r="C56" s="367" t="s">
        <v>209</v>
      </c>
      <c r="D56" s="368">
        <f t="shared" si="1"/>
        <v>0</v>
      </c>
      <c r="E56" s="367" t="s">
        <v>211</v>
      </c>
    </row>
    <row r="57" spans="1:5" ht="18" x14ac:dyDescent="0.25">
      <c r="A57" s="365">
        <f>'Product %'!A58</f>
        <v>0</v>
      </c>
      <c r="B57" s="366">
        <f>'51'!C$64</f>
        <v>0</v>
      </c>
      <c r="C57" s="367" t="s">
        <v>209</v>
      </c>
      <c r="D57" s="368">
        <f t="shared" si="1"/>
        <v>0</v>
      </c>
      <c r="E57" s="367" t="s">
        <v>210</v>
      </c>
    </row>
    <row r="58" spans="1:5" ht="18" x14ac:dyDescent="0.25">
      <c r="A58" s="365">
        <f>'Product %'!A59</f>
        <v>0</v>
      </c>
      <c r="B58" s="366">
        <f>'52'!C$64</f>
        <v>0</v>
      </c>
      <c r="C58" s="367" t="s">
        <v>209</v>
      </c>
      <c r="D58" s="368">
        <f t="shared" si="1"/>
        <v>0</v>
      </c>
      <c r="E58" s="367" t="s">
        <v>211</v>
      </c>
    </row>
    <row r="59" spans="1:5" ht="18" x14ac:dyDescent="0.25">
      <c r="A59" s="365">
        <f>'Product %'!A60</f>
        <v>0</v>
      </c>
      <c r="B59" s="366">
        <f>'53'!C$64</f>
        <v>0</v>
      </c>
      <c r="C59" s="367" t="s">
        <v>209</v>
      </c>
      <c r="D59" s="368">
        <f t="shared" si="1"/>
        <v>0</v>
      </c>
      <c r="E59" s="367" t="s">
        <v>211</v>
      </c>
    </row>
    <row r="60" spans="1:5" ht="18" x14ac:dyDescent="0.25">
      <c r="A60" s="365">
        <f>'Product %'!A61</f>
        <v>0</v>
      </c>
      <c r="B60" s="366">
        <f>'54'!C$64</f>
        <v>0</v>
      </c>
      <c r="C60" s="367" t="s">
        <v>209</v>
      </c>
      <c r="D60" s="368">
        <f t="shared" si="1"/>
        <v>0</v>
      </c>
      <c r="E60" s="367" t="s">
        <v>211</v>
      </c>
    </row>
    <row r="61" spans="1:5" ht="18" x14ac:dyDescent="0.25">
      <c r="A61" s="365">
        <f>'Product %'!A62</f>
        <v>0</v>
      </c>
      <c r="B61" s="366">
        <f>'55'!C$64</f>
        <v>0</v>
      </c>
      <c r="C61" s="367" t="s">
        <v>209</v>
      </c>
      <c r="D61" s="368">
        <f t="shared" si="1"/>
        <v>0</v>
      </c>
      <c r="E61" s="367" t="s">
        <v>211</v>
      </c>
    </row>
    <row r="62" spans="1:5" ht="18" x14ac:dyDescent="0.25">
      <c r="A62" s="365">
        <f>'Product %'!A63</f>
        <v>0</v>
      </c>
      <c r="B62" s="366">
        <f>'56'!C$64</f>
        <v>0</v>
      </c>
      <c r="C62" s="367" t="s">
        <v>209</v>
      </c>
      <c r="D62" s="368">
        <f t="shared" si="1"/>
        <v>0</v>
      </c>
      <c r="E62" s="367" t="s">
        <v>211</v>
      </c>
    </row>
    <row r="63" spans="1:5" ht="18" x14ac:dyDescent="0.25">
      <c r="A63" s="365">
        <f>'Product %'!A64</f>
        <v>0</v>
      </c>
      <c r="B63" s="366">
        <f>'57'!C$64</f>
        <v>0</v>
      </c>
      <c r="C63" s="367" t="s">
        <v>209</v>
      </c>
      <c r="D63" s="368">
        <f t="shared" si="1"/>
        <v>0</v>
      </c>
      <c r="E63" s="367" t="s">
        <v>211</v>
      </c>
    </row>
    <row r="64" spans="1:5" ht="18" x14ac:dyDescent="0.25">
      <c r="A64" s="365">
        <f>'Product %'!A65</f>
        <v>0</v>
      </c>
      <c r="B64" s="366">
        <f>'58'!C$64</f>
        <v>0</v>
      </c>
      <c r="C64" s="367" t="s">
        <v>209</v>
      </c>
      <c r="D64" s="368">
        <f t="shared" si="1"/>
        <v>0</v>
      </c>
      <c r="E64" s="367" t="s">
        <v>211</v>
      </c>
    </row>
    <row r="65" spans="1:5" ht="18" x14ac:dyDescent="0.25">
      <c r="A65" s="365">
        <f>'Product %'!A66</f>
        <v>0</v>
      </c>
      <c r="B65" s="366">
        <f>'59'!C$64</f>
        <v>0</v>
      </c>
      <c r="C65" s="367" t="s">
        <v>209</v>
      </c>
      <c r="D65" s="368">
        <f t="shared" si="1"/>
        <v>0</v>
      </c>
      <c r="E65" s="367" t="s">
        <v>211</v>
      </c>
    </row>
    <row r="66" spans="1:5" ht="18" x14ac:dyDescent="0.25">
      <c r="A66" s="365">
        <f>'Product %'!A67</f>
        <v>0</v>
      </c>
      <c r="B66" s="366">
        <f>'60'!C$64</f>
        <v>0</v>
      </c>
      <c r="C66" s="367" t="s">
        <v>209</v>
      </c>
      <c r="D66" s="368">
        <f t="shared" si="1"/>
        <v>0</v>
      </c>
      <c r="E66" s="367" t="s">
        <v>211</v>
      </c>
    </row>
    <row r="67" spans="1:5" ht="18" x14ac:dyDescent="0.25">
      <c r="A67" s="365">
        <f>'Product %'!A68</f>
        <v>0</v>
      </c>
      <c r="B67" s="366">
        <f>'61'!C$64</f>
        <v>0</v>
      </c>
      <c r="C67" s="367" t="s">
        <v>209</v>
      </c>
      <c r="D67" s="368">
        <f t="shared" si="1"/>
        <v>0</v>
      </c>
      <c r="E67" s="367" t="s">
        <v>211</v>
      </c>
    </row>
    <row r="68" spans="1:5" ht="18" x14ac:dyDescent="0.25">
      <c r="A68" s="365">
        <f>'Product %'!A69</f>
        <v>0</v>
      </c>
      <c r="B68" s="366">
        <f>'62'!C$64</f>
        <v>0</v>
      </c>
      <c r="C68" s="367" t="s">
        <v>209</v>
      </c>
      <c r="D68" s="368">
        <f t="shared" si="1"/>
        <v>0</v>
      </c>
      <c r="E68" s="367" t="s">
        <v>211</v>
      </c>
    </row>
    <row r="69" spans="1:5" ht="18" x14ac:dyDescent="0.25">
      <c r="A69" s="365">
        <f>'Product %'!A70</f>
        <v>0</v>
      </c>
      <c r="B69" s="366">
        <f>'63'!C$64</f>
        <v>0</v>
      </c>
      <c r="C69" s="367" t="s">
        <v>209</v>
      </c>
      <c r="D69" s="368">
        <f t="shared" si="1"/>
        <v>0</v>
      </c>
      <c r="E69" s="367" t="s">
        <v>211</v>
      </c>
    </row>
    <row r="70" spans="1:5" ht="18" x14ac:dyDescent="0.25">
      <c r="A70" s="365">
        <f>'Product %'!A71</f>
        <v>0</v>
      </c>
      <c r="B70" s="366">
        <f>'64'!C$64</f>
        <v>0</v>
      </c>
      <c r="C70" s="367" t="s">
        <v>209</v>
      </c>
      <c r="D70" s="368">
        <f t="shared" si="1"/>
        <v>0</v>
      </c>
      <c r="E70" s="367" t="s">
        <v>211</v>
      </c>
    </row>
    <row r="71" spans="1:5" ht="18" x14ac:dyDescent="0.25">
      <c r="A71" s="365">
        <f>'Product %'!A72</f>
        <v>0</v>
      </c>
      <c r="B71" s="366">
        <f>'65'!C$64</f>
        <v>0</v>
      </c>
      <c r="C71" s="367" t="s">
        <v>209</v>
      </c>
      <c r="D71" s="368">
        <f t="shared" si="1"/>
        <v>0</v>
      </c>
      <c r="E71" s="367" t="s">
        <v>211</v>
      </c>
    </row>
    <row r="72" spans="1:5" ht="18" x14ac:dyDescent="0.25">
      <c r="A72" s="365">
        <f>'Product %'!A73</f>
        <v>0</v>
      </c>
      <c r="B72" s="366">
        <f>'66'!C$64</f>
        <v>0</v>
      </c>
      <c r="C72" s="367" t="s">
        <v>209</v>
      </c>
      <c r="D72" s="368">
        <f t="shared" si="1"/>
        <v>0</v>
      </c>
      <c r="E72" s="367" t="s">
        <v>211</v>
      </c>
    </row>
    <row r="73" spans="1:5" ht="18" x14ac:dyDescent="0.25">
      <c r="A73" s="365">
        <f>'Product %'!A74</f>
        <v>0</v>
      </c>
      <c r="B73" s="366">
        <f>'67'!C$64</f>
        <v>0</v>
      </c>
      <c r="C73" s="367" t="s">
        <v>209</v>
      </c>
      <c r="D73" s="368">
        <f t="shared" si="1"/>
        <v>0</v>
      </c>
      <c r="E73" s="367" t="s">
        <v>211</v>
      </c>
    </row>
    <row r="74" spans="1:5" ht="18" x14ac:dyDescent="0.25">
      <c r="A74" s="365">
        <f>'Product %'!A75</f>
        <v>0</v>
      </c>
      <c r="B74" s="366">
        <f>'68'!C$64</f>
        <v>0</v>
      </c>
      <c r="C74" s="367" t="s">
        <v>209</v>
      </c>
      <c r="D74" s="368">
        <f t="shared" si="1"/>
        <v>0</v>
      </c>
      <c r="E74" s="367" t="s">
        <v>211</v>
      </c>
    </row>
    <row r="75" spans="1:5" ht="18" x14ac:dyDescent="0.25">
      <c r="A75" s="365">
        <f>'Product %'!A76</f>
        <v>0</v>
      </c>
      <c r="B75" s="366">
        <f>'69'!C$64</f>
        <v>0</v>
      </c>
      <c r="C75" s="367" t="s">
        <v>209</v>
      </c>
      <c r="D75" s="368">
        <f t="shared" si="1"/>
        <v>0</v>
      </c>
      <c r="E75" s="367" t="s">
        <v>211</v>
      </c>
    </row>
    <row r="76" spans="1:5" ht="18" x14ac:dyDescent="0.25">
      <c r="A76" s="365">
        <f>'Product %'!A77</f>
        <v>0</v>
      </c>
      <c r="B76" s="366">
        <f>'70'!C$64</f>
        <v>0</v>
      </c>
      <c r="C76" s="367" t="s">
        <v>209</v>
      </c>
      <c r="D76" s="368">
        <f t="shared" si="1"/>
        <v>0</v>
      </c>
      <c r="E76" s="367" t="s">
        <v>211</v>
      </c>
    </row>
    <row r="77" spans="1:5" ht="18" x14ac:dyDescent="0.25">
      <c r="A77" s="365">
        <f>'Product %'!A78</f>
        <v>0</v>
      </c>
      <c r="B77" s="366">
        <f>'71'!C$64</f>
        <v>0</v>
      </c>
      <c r="C77" s="367" t="s">
        <v>209</v>
      </c>
      <c r="D77" s="368">
        <f t="shared" si="1"/>
        <v>0</v>
      </c>
      <c r="E77" s="367" t="s">
        <v>211</v>
      </c>
    </row>
    <row r="78" spans="1:5" ht="18" x14ac:dyDescent="0.25">
      <c r="A78" s="365">
        <f>'Product %'!A79</f>
        <v>0</v>
      </c>
      <c r="B78" s="366">
        <f>'72'!C$64</f>
        <v>0</v>
      </c>
      <c r="C78" s="367" t="s">
        <v>209</v>
      </c>
      <c r="D78" s="368">
        <f t="shared" si="1"/>
        <v>0</v>
      </c>
      <c r="E78" s="367" t="s">
        <v>211</v>
      </c>
    </row>
    <row r="79" spans="1:5" ht="18" x14ac:dyDescent="0.25">
      <c r="A79" s="365">
        <f>'Product %'!A80</f>
        <v>0</v>
      </c>
      <c r="B79" s="366">
        <f>'73'!C$64</f>
        <v>0</v>
      </c>
      <c r="C79" s="367" t="s">
        <v>209</v>
      </c>
      <c r="D79" s="368">
        <f t="shared" si="1"/>
        <v>0</v>
      </c>
      <c r="E79" s="367" t="s">
        <v>211</v>
      </c>
    </row>
    <row r="80" spans="1:5" ht="18" x14ac:dyDescent="0.25">
      <c r="A80" s="365">
        <f>'Product %'!A81</f>
        <v>0</v>
      </c>
      <c r="B80" s="366">
        <f>'74'!C$64</f>
        <v>0</v>
      </c>
      <c r="C80" s="367" t="s">
        <v>209</v>
      </c>
      <c r="D80" s="368">
        <f t="shared" si="1"/>
        <v>0</v>
      </c>
      <c r="E80" s="367" t="s">
        <v>211</v>
      </c>
    </row>
    <row r="81" spans="1:5" ht="18" x14ac:dyDescent="0.25">
      <c r="A81" s="365">
        <f>'Product %'!A82</f>
        <v>0</v>
      </c>
      <c r="B81" s="366">
        <f>'75'!C$64</f>
        <v>0</v>
      </c>
      <c r="C81" s="367" t="s">
        <v>209</v>
      </c>
      <c r="D81" s="368">
        <f t="shared" si="1"/>
        <v>0</v>
      </c>
      <c r="E81" s="367" t="s">
        <v>211</v>
      </c>
    </row>
    <row r="82" spans="1:5" ht="18" x14ac:dyDescent="0.25">
      <c r="A82" s="365">
        <f>'Product %'!A83</f>
        <v>0</v>
      </c>
      <c r="B82" s="366">
        <f>'76'!C$64</f>
        <v>0</v>
      </c>
      <c r="C82" s="367" t="s">
        <v>209</v>
      </c>
      <c r="D82" s="368">
        <f t="shared" si="1"/>
        <v>0</v>
      </c>
      <c r="E82" s="367" t="s">
        <v>210</v>
      </c>
    </row>
    <row r="83" spans="1:5" ht="18" x14ac:dyDescent="0.25">
      <c r="A83" s="365">
        <f>'Product %'!A84</f>
        <v>0</v>
      </c>
      <c r="B83" s="366">
        <f>'77'!C$64</f>
        <v>0</v>
      </c>
      <c r="C83" s="367" t="s">
        <v>209</v>
      </c>
      <c r="D83" s="368">
        <f t="shared" si="1"/>
        <v>0</v>
      </c>
      <c r="E83" s="367" t="s">
        <v>211</v>
      </c>
    </row>
    <row r="84" spans="1:5" ht="18" x14ac:dyDescent="0.25">
      <c r="A84" s="365">
        <f>'Product %'!A85</f>
        <v>0</v>
      </c>
      <c r="B84" s="366">
        <f>'78'!C$64</f>
        <v>0</v>
      </c>
      <c r="C84" s="367" t="s">
        <v>209</v>
      </c>
      <c r="D84" s="368">
        <f t="shared" si="1"/>
        <v>0</v>
      </c>
      <c r="E84" s="367" t="s">
        <v>211</v>
      </c>
    </row>
    <row r="85" spans="1:5" ht="18" x14ac:dyDescent="0.25">
      <c r="A85" s="365">
        <f>'Product %'!A86</f>
        <v>0</v>
      </c>
      <c r="B85" s="366">
        <f>'79'!C$64</f>
        <v>0</v>
      </c>
      <c r="C85" s="367" t="s">
        <v>209</v>
      </c>
      <c r="D85" s="368">
        <f t="shared" si="1"/>
        <v>0</v>
      </c>
      <c r="E85" s="367" t="s">
        <v>211</v>
      </c>
    </row>
    <row r="86" spans="1:5" ht="18" x14ac:dyDescent="0.25">
      <c r="A86" s="365">
        <f>'Product %'!A87</f>
        <v>0</v>
      </c>
      <c r="B86" s="366">
        <f>'80'!C$64</f>
        <v>0</v>
      </c>
      <c r="C86" s="367" t="s">
        <v>209</v>
      </c>
      <c r="D86" s="368">
        <f t="shared" si="1"/>
        <v>0</v>
      </c>
      <c r="E86" s="367" t="s">
        <v>211</v>
      </c>
    </row>
    <row r="87" spans="1:5" ht="18" x14ac:dyDescent="0.25">
      <c r="A87" s="365">
        <f>'Product %'!A88</f>
        <v>0</v>
      </c>
      <c r="B87" s="366">
        <f>'81'!C$64</f>
        <v>0</v>
      </c>
      <c r="C87" s="367" t="s">
        <v>209</v>
      </c>
      <c r="D87" s="368">
        <f t="shared" si="1"/>
        <v>0</v>
      </c>
      <c r="E87" s="367" t="s">
        <v>211</v>
      </c>
    </row>
    <row r="88" spans="1:5" ht="18" x14ac:dyDescent="0.25">
      <c r="A88" s="365">
        <f>'Product %'!A89</f>
        <v>0</v>
      </c>
      <c r="B88" s="366">
        <f>'82'!C$64</f>
        <v>0</v>
      </c>
      <c r="C88" s="367" t="s">
        <v>209</v>
      </c>
      <c r="D88" s="368">
        <f t="shared" si="1"/>
        <v>0</v>
      </c>
      <c r="E88" s="367" t="s">
        <v>211</v>
      </c>
    </row>
    <row r="89" spans="1:5" ht="18" x14ac:dyDescent="0.25">
      <c r="A89" s="365">
        <f>'Product %'!A90</f>
        <v>0</v>
      </c>
      <c r="B89" s="366">
        <f>'83'!C$64</f>
        <v>0</v>
      </c>
      <c r="C89" s="367" t="s">
        <v>209</v>
      </c>
      <c r="D89" s="368">
        <f t="shared" si="1"/>
        <v>0</v>
      </c>
      <c r="E89" s="367" t="s">
        <v>211</v>
      </c>
    </row>
    <row r="90" spans="1:5" ht="18" x14ac:dyDescent="0.25">
      <c r="A90" s="365">
        <f>'Product %'!A91</f>
        <v>0</v>
      </c>
      <c r="B90" s="366">
        <f>'84'!C$64</f>
        <v>0</v>
      </c>
      <c r="C90" s="367" t="s">
        <v>209</v>
      </c>
      <c r="D90" s="368">
        <f t="shared" si="1"/>
        <v>0</v>
      </c>
      <c r="E90" s="367" t="s">
        <v>211</v>
      </c>
    </row>
    <row r="91" spans="1:5" ht="18" x14ac:dyDescent="0.25">
      <c r="A91" s="365">
        <f>'Product %'!A92</f>
        <v>0</v>
      </c>
      <c r="B91" s="366">
        <f>'85'!C$64</f>
        <v>0</v>
      </c>
      <c r="C91" s="367" t="s">
        <v>209</v>
      </c>
      <c r="D91" s="368">
        <f t="shared" si="1"/>
        <v>0</v>
      </c>
      <c r="E91" s="367" t="s">
        <v>211</v>
      </c>
    </row>
    <row r="92" spans="1:5" ht="18" x14ac:dyDescent="0.25">
      <c r="A92" s="365">
        <f>'Product %'!A93</f>
        <v>0</v>
      </c>
      <c r="B92" s="366">
        <f>'86'!C$64</f>
        <v>0</v>
      </c>
      <c r="C92" s="367" t="s">
        <v>209</v>
      </c>
      <c r="D92" s="368">
        <f t="shared" si="1"/>
        <v>0</v>
      </c>
      <c r="E92" s="367" t="s">
        <v>211</v>
      </c>
    </row>
    <row r="93" spans="1:5" ht="18" x14ac:dyDescent="0.25">
      <c r="A93" s="365">
        <f>'Product %'!A94</f>
        <v>0</v>
      </c>
      <c r="B93" s="366">
        <f>'87'!C$64</f>
        <v>0</v>
      </c>
      <c r="C93" s="367" t="s">
        <v>209</v>
      </c>
      <c r="D93" s="368">
        <f t="shared" si="1"/>
        <v>0</v>
      </c>
      <c r="E93" s="367" t="s">
        <v>211</v>
      </c>
    </row>
    <row r="94" spans="1:5" ht="18" x14ac:dyDescent="0.25">
      <c r="A94" s="365">
        <f>'Product %'!A95</f>
        <v>0</v>
      </c>
      <c r="B94" s="366">
        <f>'88'!C$64</f>
        <v>0</v>
      </c>
      <c r="C94" s="367" t="s">
        <v>209</v>
      </c>
      <c r="D94" s="368">
        <f t="shared" si="1"/>
        <v>0</v>
      </c>
      <c r="E94" s="367" t="s">
        <v>211</v>
      </c>
    </row>
    <row r="95" spans="1:5" ht="18" x14ac:dyDescent="0.25">
      <c r="A95" s="365">
        <f>'Product %'!A96</f>
        <v>0</v>
      </c>
      <c r="B95" s="366">
        <f>'89'!C$64</f>
        <v>0</v>
      </c>
      <c r="C95" s="367" t="s">
        <v>209</v>
      </c>
      <c r="D95" s="368">
        <f t="shared" si="1"/>
        <v>0</v>
      </c>
      <c r="E95" s="367" t="s">
        <v>211</v>
      </c>
    </row>
    <row r="96" spans="1:5" ht="18" x14ac:dyDescent="0.25">
      <c r="A96" s="365">
        <f>'Product %'!A97</f>
        <v>0</v>
      </c>
      <c r="B96" s="366">
        <f>'90'!C$64</f>
        <v>0</v>
      </c>
      <c r="C96" s="367" t="s">
        <v>209</v>
      </c>
      <c r="D96" s="368">
        <f t="shared" si="1"/>
        <v>0</v>
      </c>
      <c r="E96" s="367" t="s">
        <v>211</v>
      </c>
    </row>
    <row r="97" spans="1:5" ht="18" x14ac:dyDescent="0.25">
      <c r="A97" s="365">
        <f>'Product %'!A98</f>
        <v>0</v>
      </c>
      <c r="B97" s="366">
        <f>'91'!C$64</f>
        <v>0</v>
      </c>
      <c r="C97" s="367" t="s">
        <v>209</v>
      </c>
      <c r="D97" s="368">
        <f t="shared" si="1"/>
        <v>0</v>
      </c>
      <c r="E97" s="367" t="s">
        <v>211</v>
      </c>
    </row>
    <row r="98" spans="1:5" ht="18" x14ac:dyDescent="0.25">
      <c r="A98" s="365">
        <f>'Product %'!A99</f>
        <v>0</v>
      </c>
      <c r="B98" s="366">
        <f>'92'!C$64</f>
        <v>0</v>
      </c>
      <c r="C98" s="367" t="s">
        <v>209</v>
      </c>
      <c r="D98" s="368">
        <f t="shared" si="1"/>
        <v>0</v>
      </c>
      <c r="E98" s="367" t="s">
        <v>211</v>
      </c>
    </row>
    <row r="99" spans="1:5" ht="18" x14ac:dyDescent="0.25">
      <c r="A99" s="365">
        <f>'Product %'!A100</f>
        <v>0</v>
      </c>
      <c r="B99" s="366">
        <f>'93'!C$64</f>
        <v>0</v>
      </c>
      <c r="C99" s="367" t="s">
        <v>209</v>
      </c>
      <c r="D99" s="368">
        <f t="shared" si="1"/>
        <v>0</v>
      </c>
      <c r="E99" s="367" t="s">
        <v>211</v>
      </c>
    </row>
    <row r="100" spans="1:5" ht="18" x14ac:dyDescent="0.25">
      <c r="A100" s="365">
        <f>'Product %'!A101</f>
        <v>0</v>
      </c>
      <c r="B100" s="366">
        <f>'94'!C$64</f>
        <v>0</v>
      </c>
      <c r="C100" s="367" t="s">
        <v>209</v>
      </c>
      <c r="D100" s="368">
        <f t="shared" si="1"/>
        <v>0</v>
      </c>
      <c r="E100" s="367" t="s">
        <v>211</v>
      </c>
    </row>
    <row r="101" spans="1:5" ht="18" x14ac:dyDescent="0.25">
      <c r="A101" s="365">
        <f>'Product %'!A102</f>
        <v>0</v>
      </c>
      <c r="B101" s="366">
        <f>'95'!C$64</f>
        <v>0</v>
      </c>
      <c r="C101" s="367" t="s">
        <v>209</v>
      </c>
      <c r="D101" s="368">
        <f t="shared" ref="D101:D106" si="2">IF(B101=0,0,SUM($G$6/B101))</f>
        <v>0</v>
      </c>
      <c r="E101" s="367" t="s">
        <v>211</v>
      </c>
    </row>
    <row r="102" spans="1:5" ht="18" x14ac:dyDescent="0.25">
      <c r="A102" s="365">
        <f>'Product %'!A103</f>
        <v>0</v>
      </c>
      <c r="B102" s="366">
        <f>'96'!C$64</f>
        <v>0</v>
      </c>
      <c r="C102" s="367" t="s">
        <v>209</v>
      </c>
      <c r="D102" s="368">
        <f t="shared" si="2"/>
        <v>0</v>
      </c>
      <c r="E102" s="367" t="s">
        <v>211</v>
      </c>
    </row>
    <row r="103" spans="1:5" ht="18" x14ac:dyDescent="0.25">
      <c r="A103" s="365">
        <f>'Product %'!A104</f>
        <v>0</v>
      </c>
      <c r="B103" s="366">
        <f>'97'!C$64</f>
        <v>0</v>
      </c>
      <c r="C103" s="367" t="s">
        <v>209</v>
      </c>
      <c r="D103" s="368">
        <f t="shared" si="2"/>
        <v>0</v>
      </c>
      <c r="E103" s="367" t="s">
        <v>211</v>
      </c>
    </row>
    <row r="104" spans="1:5" ht="18" x14ac:dyDescent="0.25">
      <c r="A104" s="365">
        <f>'Product %'!A105</f>
        <v>0</v>
      </c>
      <c r="B104" s="366">
        <f>'98'!C$64</f>
        <v>0</v>
      </c>
      <c r="C104" s="367" t="s">
        <v>209</v>
      </c>
      <c r="D104" s="368">
        <f t="shared" si="2"/>
        <v>0</v>
      </c>
      <c r="E104" s="367" t="s">
        <v>211</v>
      </c>
    </row>
    <row r="105" spans="1:5" ht="18" x14ac:dyDescent="0.25">
      <c r="A105" s="365">
        <f>'Product %'!A106</f>
        <v>0</v>
      </c>
      <c r="B105" s="366">
        <f>'99'!C$64</f>
        <v>0</v>
      </c>
      <c r="C105" s="367" t="s">
        <v>209</v>
      </c>
      <c r="D105" s="368">
        <f t="shared" si="2"/>
        <v>0</v>
      </c>
      <c r="E105" s="367" t="s">
        <v>211</v>
      </c>
    </row>
    <row r="106" spans="1:5" ht="18" x14ac:dyDescent="0.25">
      <c r="A106" s="365">
        <f>'Product %'!A107</f>
        <v>0</v>
      </c>
      <c r="B106" s="366">
        <f>'100'!C$64</f>
        <v>0</v>
      </c>
      <c r="C106" s="367" t="s">
        <v>209</v>
      </c>
      <c r="D106" s="368">
        <f t="shared" si="2"/>
        <v>0</v>
      </c>
      <c r="E106" s="367" t="s">
        <v>211</v>
      </c>
    </row>
  </sheetData>
  <autoFilter ref="B6:B36" xr:uid="{C3FA119F-E512-4A83-83E2-B3E19F67ECB1}"/>
  <mergeCells count="2">
    <mergeCell ref="A1:I4"/>
    <mergeCell ref="C6:D6"/>
  </mergeCells>
  <phoneticPr fontId="29" type="noConversion"/>
  <printOptions horizontalCentered="1" verticalCentered="1"/>
  <pageMargins left="0.19685039370078741" right="0.19685039370078741" top="0.15748031496062992" bottom="0.15748031496062992" header="0.15748031496062992" footer="0.15748031496062992"/>
  <pageSetup paperSize="8" scale="89" orientation="landscape" r:id="rId1"/>
  <rowBreaks count="3" manualBreakCount="3">
    <brk id="31" max="6" man="1"/>
    <brk id="56" max="6" man="1"/>
    <brk id="81" max="6" man="1"/>
  </rowBreaks>
  <colBreaks count="1" manualBreakCount="1">
    <brk id="7" max="1048575" man="1"/>
  </col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8FCEB-E626-4401-9176-FAC15387BEE8}">
  <sheetPr codeName="Sheet124">
    <pageSetUpPr fitToPage="1"/>
  </sheetPr>
  <dimension ref="A1:L109"/>
  <sheetViews>
    <sheetView showZeros="0" view="pageBreakPreview" zoomScale="96" zoomScaleNormal="100" zoomScaleSheetLayoutView="96" workbookViewId="0">
      <selection activeCell="D33" sqref="D33"/>
    </sheetView>
  </sheetViews>
  <sheetFormatPr defaultColWidth="9" defaultRowHeight="12.75" x14ac:dyDescent="0.2"/>
  <cols>
    <col min="1" max="1" width="43.42578125" style="328" bestFit="1" customWidth="1"/>
    <col min="2" max="2" width="15.42578125" style="328" bestFit="1" customWidth="1"/>
    <col min="3" max="16384" width="9" style="328"/>
  </cols>
  <sheetData>
    <row r="1" spans="1:12" ht="27" x14ac:dyDescent="0.2">
      <c r="A1" s="644" t="s">
        <v>202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354"/>
    </row>
    <row r="2" spans="1:12" ht="27" x14ac:dyDescent="0.2">
      <c r="A2" s="644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354"/>
    </row>
    <row r="3" spans="1:12" ht="27" x14ac:dyDescent="0.2">
      <c r="A3" s="644"/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354"/>
    </row>
    <row r="4" spans="1:12" ht="27" x14ac:dyDescent="0.2">
      <c r="A4" s="644"/>
      <c r="B4" s="644"/>
      <c r="C4" s="644"/>
      <c r="D4" s="644"/>
      <c r="E4" s="644"/>
      <c r="F4" s="644"/>
      <c r="G4" s="644"/>
      <c r="H4" s="644"/>
      <c r="I4" s="644"/>
      <c r="J4" s="644"/>
      <c r="K4" s="644"/>
      <c r="L4" s="354"/>
    </row>
    <row r="6" spans="1:12" ht="13.5" thickBot="1" x14ac:dyDescent="0.25"/>
    <row r="7" spans="1:12" ht="13.5" thickBot="1" x14ac:dyDescent="0.25">
      <c r="A7" s="355" t="s">
        <v>203</v>
      </c>
      <c r="B7" s="355" t="s">
        <v>204</v>
      </c>
      <c r="C7" s="356"/>
    </row>
    <row r="8" spans="1:12" x14ac:dyDescent="0.2">
      <c r="A8" s="376" t="str">
        <f>Inventory!C7</f>
        <v>BLACK T SKELETOUR 2025 ITIN</v>
      </c>
      <c r="B8" s="357">
        <f>'BLK T ADMAT ITIN'!M64</f>
        <v>0.15037037037037038</v>
      </c>
      <c r="C8" s="358"/>
    </row>
    <row r="9" spans="1:12" x14ac:dyDescent="0.2">
      <c r="A9" s="376" t="str">
        <f>Inventory!C8</f>
        <v>BLACK T SKELETA ALBUM COVER 2025 ITIN</v>
      </c>
      <c r="B9" s="357">
        <f>'BLK T SKELETA ITIN'!M64</f>
        <v>0.10777777777777781</v>
      </c>
      <c r="C9" s="358"/>
    </row>
    <row r="10" spans="1:12" x14ac:dyDescent="0.2">
      <c r="A10" s="376" t="str">
        <f>Inventory!C9</f>
        <v>BLACK T WESTERN EMERITUS 2025 ITIN</v>
      </c>
      <c r="B10" s="357">
        <f>'BLK T EMERITUS ITIN'!M64</f>
        <v>0.17629629629629637</v>
      </c>
      <c r="C10" s="358"/>
    </row>
    <row r="11" spans="1:12" x14ac:dyDescent="0.2">
      <c r="A11" s="376" t="str">
        <f>Inventory!C10</f>
        <v>BLACK TANK OPUS EPONYMOUS</v>
      </c>
      <c r="B11" s="357">
        <f>'TANK TOP'!M64</f>
        <v>2.5555555555555571E-2</v>
      </c>
      <c r="C11" s="358"/>
    </row>
    <row r="12" spans="1:12" x14ac:dyDescent="0.2">
      <c r="A12" s="376" t="str">
        <f>Inventory!C11</f>
        <v>LADIES CROP TOP SHOWGHOULS</v>
      </c>
      <c r="B12" s="357">
        <f>'LADIES CROP TOP'!M64</f>
        <v>1.9629629629629639E-2</v>
      </c>
      <c r="C12" s="358"/>
    </row>
    <row r="13" spans="1:12" x14ac:dyDescent="0.2">
      <c r="A13" s="376" t="str">
        <f>Inventory!C12</f>
        <v>LADIES PINK RAGLAN GARGOYLE</v>
      </c>
      <c r="B13" s="357">
        <f>'LADIES RAGLAN '!M64</f>
        <v>1.8888888888888896E-2</v>
      </c>
      <c r="C13" s="358"/>
    </row>
    <row r="14" spans="1:12" x14ac:dyDescent="0.2">
      <c r="A14" s="376">
        <f>Inventory!C13</f>
        <v>0</v>
      </c>
      <c r="B14" s="357">
        <f>'7'!M64</f>
        <v>0</v>
      </c>
      <c r="C14" s="358"/>
    </row>
    <row r="15" spans="1:12" x14ac:dyDescent="0.2">
      <c r="A15" s="376" t="str">
        <f>Inventory!C14</f>
        <v>BATWING HOODY</v>
      </c>
      <c r="B15" s="357">
        <f>'BATWING HOODY'!M64</f>
        <v>9.7407407407407415E-2</v>
      </c>
      <c r="C15" s="358"/>
    </row>
    <row r="16" spans="1:12" x14ac:dyDescent="0.2">
      <c r="A16" s="376" t="str">
        <f>Inventory!C15</f>
        <v>PULLOVER HOODY SKELETON</v>
      </c>
      <c r="B16" s="357">
        <f>'PO HOODY'!M64</f>
        <v>7.4074074074074112E-2</v>
      </c>
      <c r="C16" s="358"/>
    </row>
    <row r="17" spans="1:3" x14ac:dyDescent="0.2">
      <c r="A17" s="376" t="str">
        <f>Inventory!C16</f>
        <v>SHORTS BLACK/ WHT PAPA V COSTUME CLAWS</v>
      </c>
      <c r="B17" s="357">
        <f>'SHORTS BLK'!M64</f>
        <v>3.6666666666666681E-2</v>
      </c>
      <c r="C17" s="358"/>
    </row>
    <row r="18" spans="1:3" x14ac:dyDescent="0.2">
      <c r="A18" s="376" t="str">
        <f>Inventory!C17</f>
        <v>TIE DYE T TOP HAT</v>
      </c>
      <c r="B18" s="357">
        <f>'TIE DYE T'!M64</f>
        <v>1.6796296296296302E-2</v>
      </c>
      <c r="C18" s="358"/>
    </row>
    <row r="19" spans="1:3" x14ac:dyDescent="0.2">
      <c r="A19" s="376" t="str">
        <f>Inventory!C18</f>
        <v>CRYSTAL WASHED T AT THE GATES</v>
      </c>
      <c r="B19" s="357">
        <f>'CRYSTAL WASHED T'!M64</f>
        <v>4.7407407407407426E-2</v>
      </c>
      <c r="C19" s="358"/>
    </row>
    <row r="20" spans="1:3" x14ac:dyDescent="0.2">
      <c r="A20" s="376" t="str">
        <f>Inventory!C19</f>
        <v>OILWASHED NAVY BLUE T COME TOGETHER</v>
      </c>
      <c r="B20" s="357">
        <f>'OIL WASHED T'!M64</f>
        <v>1.6666666666666673E-2</v>
      </c>
      <c r="C20" s="358"/>
    </row>
    <row r="21" spans="1:3" x14ac:dyDescent="0.2">
      <c r="A21" s="376" t="str">
        <f>Inventory!C20</f>
        <v>SHORTS RED/WHITE LOGO</v>
      </c>
      <c r="B21" s="357">
        <f>'SHORTS RED'!M64</f>
        <v>3.7037037037037043E-3</v>
      </c>
      <c r="C21" s="358"/>
    </row>
    <row r="22" spans="1:3" x14ac:dyDescent="0.2">
      <c r="A22" s="376" t="str">
        <f>Inventory!C21</f>
        <v>EVENT T TAMPA</v>
      </c>
      <c r="B22" s="357">
        <f>TAMPA!M64</f>
        <v>4.4444444444444444E-3</v>
      </c>
      <c r="C22" s="358"/>
    </row>
    <row r="23" spans="1:3" x14ac:dyDescent="0.2">
      <c r="A23" s="376" t="str">
        <f>Inventory!C22</f>
        <v>EVENT T PHILLY</v>
      </c>
      <c r="B23" s="357">
        <f>PHILLY!M64</f>
        <v>4.8148148148148152E-3</v>
      </c>
      <c r="C23" s="358"/>
    </row>
    <row r="24" spans="1:3" x14ac:dyDescent="0.2">
      <c r="A24" s="376" t="str">
        <f>Inventory!C23</f>
        <v>EVENT T BOSTON</v>
      </c>
      <c r="B24" s="357">
        <f>BOSTON!M64</f>
        <v>4.8148148148148152E-3</v>
      </c>
      <c r="C24" s="358"/>
    </row>
    <row r="25" spans="1:3" x14ac:dyDescent="0.2">
      <c r="A25" s="376" t="str">
        <f>Inventory!C24</f>
        <v>EVENT T NEW YORK</v>
      </c>
      <c r="B25" s="357">
        <f>'NEW YORK'!M$64</f>
        <v>6.6666666666666662E-3</v>
      </c>
      <c r="C25" s="358"/>
    </row>
    <row r="26" spans="1:3" x14ac:dyDescent="0.2">
      <c r="A26" s="376" t="str">
        <f>Inventory!C25</f>
        <v>EVENT T CHICAGO</v>
      </c>
      <c r="B26" s="357">
        <f>CHICAGO!M$64</f>
        <v>4.0740740740740737E-3</v>
      </c>
      <c r="C26" s="358"/>
    </row>
    <row r="27" spans="1:3" x14ac:dyDescent="0.2">
      <c r="A27" s="376">
        <f>Inventory!C26</f>
        <v>0</v>
      </c>
      <c r="B27" s="357">
        <f>'20'!M$64</f>
        <v>0</v>
      </c>
      <c r="C27" s="358"/>
    </row>
    <row r="28" spans="1:3" x14ac:dyDescent="0.2">
      <c r="A28" s="376">
        <f>Inventory!C27</f>
        <v>0</v>
      </c>
      <c r="B28" s="357">
        <f>'21'!M$64</f>
        <v>0</v>
      </c>
      <c r="C28" s="358"/>
    </row>
    <row r="29" spans="1:3" x14ac:dyDescent="0.2">
      <c r="A29" s="376" t="str">
        <f>Inventory!C28</f>
        <v>HAT SATANIC PANIC</v>
      </c>
      <c r="B29" s="357">
        <f>HAT!M$64</f>
        <v>5.5925925925925926E-3</v>
      </c>
      <c r="C29" s="358"/>
    </row>
    <row r="30" spans="1:3" x14ac:dyDescent="0.2">
      <c r="A30" s="376" t="str">
        <f>Inventory!C29</f>
        <v>MASK BURNT GHOUL</v>
      </c>
      <c r="B30" s="357">
        <f>MASK!M$64</f>
        <v>2.0740740740740751E-2</v>
      </c>
      <c r="C30" s="358"/>
    </row>
    <row r="31" spans="1:3" x14ac:dyDescent="0.2">
      <c r="A31" s="376" t="str">
        <f>Inventory!C30</f>
        <v>PLUSHIE FRATER IMPERATOR</v>
      </c>
      <c r="B31" s="357">
        <f>PLUSHIE!M$64</f>
        <v>6.888888888888893E-2</v>
      </c>
      <c r="C31" s="358"/>
    </row>
    <row r="32" spans="1:3" x14ac:dyDescent="0.2">
      <c r="A32" s="376" t="str">
        <f>Inventory!C31</f>
        <v>CLEAR SLING BAG-SILVER LOGO</v>
      </c>
      <c r="B32" s="357">
        <f>'CLEAR SLING BAG'!M$64</f>
        <v>8.8888888888888924E-3</v>
      </c>
      <c r="C32" s="358"/>
    </row>
    <row r="33" spans="1:11" x14ac:dyDescent="0.2">
      <c r="A33" s="376" t="str">
        <f>Inventory!C32</f>
        <v>CHOKER PAPA V</v>
      </c>
      <c r="B33" s="357">
        <f>CHOKER!M$64</f>
        <v>9.6296296296296321E-3</v>
      </c>
      <c r="C33" s="358"/>
    </row>
    <row r="34" spans="1:11" x14ac:dyDescent="0.2">
      <c r="A34" s="376" t="str">
        <f>Inventory!C33</f>
        <v>KEYCHAIN SKELETON GRUCIFIX</v>
      </c>
      <c r="B34" s="357">
        <f>KEYCHAIN!M$64</f>
        <v>1.4444444444444447E-2</v>
      </c>
      <c r="C34" s="358"/>
    </row>
    <row r="35" spans="1:11" x14ac:dyDescent="0.2">
      <c r="A35" s="376" t="str">
        <f>Inventory!C34</f>
        <v>PATCH SET OF 3</v>
      </c>
      <c r="B35" s="357">
        <f>'PATCH SET'!M$64</f>
        <v>1.1851851851851858E-2</v>
      </c>
      <c r="C35" s="358"/>
    </row>
    <row r="36" spans="1:11" x14ac:dyDescent="0.2">
      <c r="A36" s="376" t="str">
        <f>Inventory!C35</f>
        <v xml:space="preserve">TOUR PROGRAM </v>
      </c>
      <c r="B36" s="357">
        <f>'TOUR PROGRAM'!M$64</f>
        <v>3.5000000000000001E-3</v>
      </c>
      <c r="C36" s="358"/>
    </row>
    <row r="37" spans="1:11" x14ac:dyDescent="0.2">
      <c r="A37" s="376" t="str">
        <f>Inventory!C36</f>
        <v>LP SKELETA POLTERGEIST</v>
      </c>
      <c r="B37" s="357">
        <f>'LP SKELETA POLTER'!M$64</f>
        <v>9.8148148148148179E-3</v>
      </c>
      <c r="C37" s="359"/>
      <c r="D37" s="337"/>
      <c r="E37" s="337"/>
      <c r="F37" s="337"/>
      <c r="G37" s="337"/>
      <c r="H37" s="337"/>
      <c r="I37" s="337"/>
      <c r="J37" s="337"/>
      <c r="K37" s="337"/>
    </row>
    <row r="38" spans="1:11" x14ac:dyDescent="0.2">
      <c r="A38" s="376" t="str">
        <f>Inventory!C37</f>
        <v>FOILED COMIC BOOK SISTER IMPERATOR # 1</v>
      </c>
      <c r="B38" s="357">
        <f>'COMIC BOOK #1'!M$64</f>
        <v>7.1296296296296316E-3</v>
      </c>
      <c r="C38" s="358"/>
    </row>
    <row r="39" spans="1:11" x14ac:dyDescent="0.2">
      <c r="A39" s="376" t="str">
        <f>Inventory!C38</f>
        <v>COMIC BOOK SISTER IMPERATOR #2</v>
      </c>
      <c r="B39" s="357">
        <f>'COMIC BOOK #2'!M$64</f>
        <v>1.5185185185185187E-3</v>
      </c>
      <c r="C39" s="358"/>
    </row>
    <row r="40" spans="1:11" x14ac:dyDescent="0.2">
      <c r="A40" s="376" t="str">
        <f>Inventory!C39</f>
        <v>COMIC BOOK SISTER IMPERATOR #3</v>
      </c>
      <c r="B40" s="357">
        <f>'COMIC BOOK #3'!M$64</f>
        <v>1.0555555555555557E-3</v>
      </c>
      <c r="C40" s="358"/>
    </row>
    <row r="41" spans="1:11" x14ac:dyDescent="0.2">
      <c r="A41" s="376" t="str">
        <f>Inventory!C40</f>
        <v>COMIC BOOK SISTER IMPERATOR #4</v>
      </c>
      <c r="B41" s="357">
        <f>'COMIC BOOK #4'!M$64</f>
        <v>1.1685185185185186E-3</v>
      </c>
      <c r="C41" s="358"/>
    </row>
    <row r="42" spans="1:11" x14ac:dyDescent="0.2">
      <c r="A42" s="376">
        <f>Inventory!C41</f>
        <v>0</v>
      </c>
      <c r="B42" s="357">
        <f>'35'!M$64</f>
        <v>0</v>
      </c>
      <c r="C42" s="358"/>
    </row>
    <row r="43" spans="1:11" x14ac:dyDescent="0.2">
      <c r="A43" s="376" t="str">
        <f>Inventory!C42</f>
        <v>FOILED COMIC BOOK SISTER IMPERATOR #2</v>
      </c>
      <c r="B43" s="357">
        <f>'FOILED COMIC BOOK #2'!M$64</f>
        <v>2.4074074074074072E-3</v>
      </c>
      <c r="C43" s="358"/>
    </row>
    <row r="44" spans="1:11" x14ac:dyDescent="0.2">
      <c r="A44" s="376" t="str">
        <f>Inventory!C43</f>
        <v>FOILED COMIC BOOK SISTER IMPERATOR #3</v>
      </c>
      <c r="B44" s="357">
        <f>'FOILED COMIC BOOK #3'!M$64</f>
        <v>2.3148148148148143E-3</v>
      </c>
      <c r="C44" s="358"/>
    </row>
    <row r="45" spans="1:11" x14ac:dyDescent="0.2">
      <c r="A45" s="376" t="str">
        <f>Inventory!C44</f>
        <v>FOILED COMIC BOOK SISTER IMPERATOR #4</v>
      </c>
      <c r="B45" s="357">
        <f>'FOILED COMIC BOOK #4'!M$64</f>
        <v>2.4074074074074072E-3</v>
      </c>
      <c r="C45" s="358"/>
    </row>
    <row r="46" spans="1:11" x14ac:dyDescent="0.2">
      <c r="A46" s="376" t="str">
        <f>Inventory!C45</f>
        <v xml:space="preserve">CD SKELETA </v>
      </c>
      <c r="B46" s="357">
        <f>CD!M$64</f>
        <v>9.2592592592592596E-4</v>
      </c>
      <c r="C46" s="358"/>
    </row>
    <row r="47" spans="1:11" x14ac:dyDescent="0.2">
      <c r="A47" s="376" t="str">
        <f>Inventory!C46</f>
        <v>ROLLING STONE MAG &amp; ALBUM</v>
      </c>
      <c r="B47" s="357">
        <f>'ROLLING STONE'!M$64</f>
        <v>8.333333333333335E-3</v>
      </c>
      <c r="C47" s="358"/>
    </row>
    <row r="48" spans="1:11" x14ac:dyDescent="0.2">
      <c r="A48" s="376" t="str">
        <f>Inventory!C47</f>
        <v>LP SKELETA BLACK VINYL</v>
      </c>
      <c r="B48" s="357">
        <f>'BLK STANDARD LP'!M$64</f>
        <v>1.9444444444444444E-3</v>
      </c>
      <c r="C48" s="358"/>
    </row>
    <row r="49" spans="1:3" x14ac:dyDescent="0.2">
      <c r="A49" s="376" t="str">
        <f>Inventory!C48</f>
        <v>LP PURPLE LENTICULAR</v>
      </c>
      <c r="B49" s="357">
        <f>'PURPLE LP LENTICULAR'!M$64</f>
        <v>1.0185185185185188E-2</v>
      </c>
      <c r="C49" s="358"/>
    </row>
    <row r="50" spans="1:3" x14ac:dyDescent="0.2">
      <c r="A50" s="376" t="str">
        <f>Inventory!C49</f>
        <v xml:space="preserve">CASSETTE </v>
      </c>
      <c r="B50" s="357">
        <f>CASSETTE!M$64</f>
        <v>1.4814814814814814E-3</v>
      </c>
      <c r="C50" s="358"/>
    </row>
    <row r="51" spans="1:3" x14ac:dyDescent="0.2">
      <c r="A51" s="376">
        <f>Inventory!C50</f>
        <v>0</v>
      </c>
      <c r="B51" s="357">
        <f>'44'!M$64</f>
        <v>0</v>
      </c>
      <c r="C51" s="358"/>
    </row>
    <row r="52" spans="1:3" x14ac:dyDescent="0.2">
      <c r="A52" s="376">
        <f>Inventory!C51</f>
        <v>0</v>
      </c>
      <c r="B52" s="357">
        <f>'45'!M$64</f>
        <v>0</v>
      </c>
      <c r="C52" s="358"/>
    </row>
    <row r="53" spans="1:3" x14ac:dyDescent="0.2">
      <c r="A53" s="376">
        <f>Inventory!C52</f>
        <v>0</v>
      </c>
      <c r="B53" s="357">
        <f>'46'!M$64</f>
        <v>0</v>
      </c>
      <c r="C53" s="358"/>
    </row>
    <row r="54" spans="1:3" x14ac:dyDescent="0.2">
      <c r="A54" s="376">
        <f>Inventory!C53</f>
        <v>0</v>
      </c>
      <c r="B54" s="357">
        <f>'47'!M$64</f>
        <v>0</v>
      </c>
      <c r="C54" s="358"/>
    </row>
    <row r="55" spans="1:3" x14ac:dyDescent="0.2">
      <c r="A55" s="376">
        <f>Inventory!C54</f>
        <v>0</v>
      </c>
      <c r="B55" s="357">
        <f>'48'!M$64</f>
        <v>0</v>
      </c>
      <c r="C55" s="358"/>
    </row>
    <row r="56" spans="1:3" x14ac:dyDescent="0.2">
      <c r="A56" s="376">
        <f>Inventory!C55</f>
        <v>0</v>
      </c>
      <c r="B56" s="357">
        <f>'49'!M$64</f>
        <v>0</v>
      </c>
      <c r="C56" s="358"/>
    </row>
    <row r="57" spans="1:3" x14ac:dyDescent="0.2">
      <c r="A57" s="376">
        <f>Inventory!C56</f>
        <v>0</v>
      </c>
      <c r="B57" s="357">
        <f>'50'!M$64</f>
        <v>0</v>
      </c>
      <c r="C57" s="358"/>
    </row>
    <row r="58" spans="1:3" x14ac:dyDescent="0.2">
      <c r="A58" s="376">
        <f>Inventory!C57</f>
        <v>0</v>
      </c>
      <c r="B58" s="357">
        <f>'51'!M$64</f>
        <v>0</v>
      </c>
      <c r="C58" s="358"/>
    </row>
    <row r="59" spans="1:3" x14ac:dyDescent="0.2">
      <c r="A59" s="376">
        <f>Inventory!C58</f>
        <v>0</v>
      </c>
      <c r="B59" s="357">
        <f>'52'!M$64</f>
        <v>0</v>
      </c>
      <c r="C59" s="358"/>
    </row>
    <row r="60" spans="1:3" x14ac:dyDescent="0.2">
      <c r="A60" s="376">
        <f>Inventory!C59</f>
        <v>0</v>
      </c>
      <c r="B60" s="357">
        <f>'53'!M$64</f>
        <v>0</v>
      </c>
      <c r="C60" s="358"/>
    </row>
    <row r="61" spans="1:3" x14ac:dyDescent="0.2">
      <c r="A61" s="376">
        <f>Inventory!C60</f>
        <v>0</v>
      </c>
      <c r="B61" s="357">
        <f>'54'!M$64</f>
        <v>0</v>
      </c>
      <c r="C61" s="358"/>
    </row>
    <row r="62" spans="1:3" x14ac:dyDescent="0.2">
      <c r="A62" s="376">
        <f>Inventory!C61</f>
        <v>0</v>
      </c>
      <c r="B62" s="357">
        <f>'55'!M$64</f>
        <v>0</v>
      </c>
      <c r="C62" s="358"/>
    </row>
    <row r="63" spans="1:3" x14ac:dyDescent="0.2">
      <c r="A63" s="376">
        <f>Inventory!C62</f>
        <v>0</v>
      </c>
      <c r="B63" s="357">
        <f>'56'!M$64</f>
        <v>0</v>
      </c>
      <c r="C63" s="358"/>
    </row>
    <row r="64" spans="1:3" x14ac:dyDescent="0.2">
      <c r="A64" s="376">
        <f>Inventory!C63</f>
        <v>0</v>
      </c>
      <c r="B64" s="357">
        <f>'57'!M$64</f>
        <v>0</v>
      </c>
      <c r="C64" s="358"/>
    </row>
    <row r="65" spans="1:3" x14ac:dyDescent="0.2">
      <c r="A65" s="376">
        <f>Inventory!C64</f>
        <v>0</v>
      </c>
      <c r="B65" s="357">
        <f>'58'!M$64</f>
        <v>0</v>
      </c>
      <c r="C65" s="358"/>
    </row>
    <row r="66" spans="1:3" x14ac:dyDescent="0.2">
      <c r="A66" s="376">
        <f>Inventory!C65</f>
        <v>0</v>
      </c>
      <c r="B66" s="357">
        <f>'59'!M$64</f>
        <v>0</v>
      </c>
      <c r="C66" s="358"/>
    </row>
    <row r="67" spans="1:3" x14ac:dyDescent="0.2">
      <c r="A67" s="376">
        <f>Inventory!C66</f>
        <v>0</v>
      </c>
      <c r="B67" s="357">
        <f>'60'!M$64</f>
        <v>0</v>
      </c>
      <c r="C67" s="358"/>
    </row>
    <row r="68" spans="1:3" x14ac:dyDescent="0.2">
      <c r="A68" s="376">
        <f>Inventory!C67</f>
        <v>0</v>
      </c>
      <c r="B68" s="357">
        <f>'61'!M$64</f>
        <v>0</v>
      </c>
      <c r="C68" s="358"/>
    </row>
    <row r="69" spans="1:3" x14ac:dyDescent="0.2">
      <c r="A69" s="376">
        <f>Inventory!C68</f>
        <v>0</v>
      </c>
      <c r="B69" s="357">
        <f>'62'!M$64</f>
        <v>0</v>
      </c>
      <c r="C69" s="358"/>
    </row>
    <row r="70" spans="1:3" x14ac:dyDescent="0.2">
      <c r="A70" s="376">
        <f>Inventory!C69</f>
        <v>0</v>
      </c>
      <c r="B70" s="357">
        <f>'63'!M$64</f>
        <v>0</v>
      </c>
      <c r="C70" s="358"/>
    </row>
    <row r="71" spans="1:3" x14ac:dyDescent="0.2">
      <c r="A71" s="376">
        <f>Inventory!C70</f>
        <v>0</v>
      </c>
      <c r="B71" s="357">
        <f>'64'!M$64</f>
        <v>0</v>
      </c>
      <c r="C71" s="358"/>
    </row>
    <row r="72" spans="1:3" x14ac:dyDescent="0.2">
      <c r="A72" s="376">
        <f>Inventory!C71</f>
        <v>0</v>
      </c>
      <c r="B72" s="357">
        <f>'65'!M$64</f>
        <v>0</v>
      </c>
      <c r="C72" s="358"/>
    </row>
    <row r="73" spans="1:3" x14ac:dyDescent="0.2">
      <c r="A73" s="376">
        <f>Inventory!C72</f>
        <v>0</v>
      </c>
      <c r="B73" s="357">
        <f>'66'!M$64</f>
        <v>0</v>
      </c>
      <c r="C73" s="358"/>
    </row>
    <row r="74" spans="1:3" x14ac:dyDescent="0.2">
      <c r="A74" s="376">
        <f>Inventory!C73</f>
        <v>0</v>
      </c>
      <c r="B74" s="357">
        <f>'67'!M$64</f>
        <v>0</v>
      </c>
      <c r="C74" s="358"/>
    </row>
    <row r="75" spans="1:3" x14ac:dyDescent="0.2">
      <c r="A75" s="376">
        <f>Inventory!C74</f>
        <v>0</v>
      </c>
      <c r="B75" s="357">
        <f>'68'!M$64</f>
        <v>0</v>
      </c>
      <c r="C75" s="358"/>
    </row>
    <row r="76" spans="1:3" x14ac:dyDescent="0.2">
      <c r="A76" s="376">
        <f>Inventory!C75</f>
        <v>0</v>
      </c>
      <c r="B76" s="357">
        <f>'69'!M$64</f>
        <v>0</v>
      </c>
      <c r="C76" s="358"/>
    </row>
    <row r="77" spans="1:3" x14ac:dyDescent="0.2">
      <c r="A77" s="376">
        <f>Inventory!C76</f>
        <v>0</v>
      </c>
      <c r="B77" s="357">
        <f>'70'!M$64</f>
        <v>0</v>
      </c>
      <c r="C77" s="358"/>
    </row>
    <row r="78" spans="1:3" x14ac:dyDescent="0.2">
      <c r="A78" s="376">
        <f>Inventory!C77</f>
        <v>0</v>
      </c>
      <c r="B78" s="357">
        <f>'71'!M$64</f>
        <v>0</v>
      </c>
      <c r="C78" s="358"/>
    </row>
    <row r="79" spans="1:3" x14ac:dyDescent="0.2">
      <c r="A79" s="376">
        <f>Inventory!C78</f>
        <v>0</v>
      </c>
      <c r="B79" s="357">
        <f>'72'!M$64</f>
        <v>0</v>
      </c>
      <c r="C79" s="358"/>
    </row>
    <row r="80" spans="1:3" x14ac:dyDescent="0.2">
      <c r="A80" s="376">
        <f>Inventory!C79</f>
        <v>0</v>
      </c>
      <c r="B80" s="357">
        <f>'73'!M$64</f>
        <v>0</v>
      </c>
      <c r="C80" s="358"/>
    </row>
    <row r="81" spans="1:11" x14ac:dyDescent="0.2">
      <c r="A81" s="376">
        <f>Inventory!C80</f>
        <v>0</v>
      </c>
      <c r="B81" s="357">
        <f>'74'!M$64</f>
        <v>0</v>
      </c>
      <c r="C81" s="358"/>
    </row>
    <row r="82" spans="1:11" x14ac:dyDescent="0.2">
      <c r="A82" s="376">
        <f>Inventory!C81</f>
        <v>0</v>
      </c>
      <c r="B82" s="357">
        <f>'75'!M$64</f>
        <v>0</v>
      </c>
      <c r="C82" s="358"/>
    </row>
    <row r="83" spans="1:11" x14ac:dyDescent="0.2">
      <c r="A83" s="376">
        <f>Inventory!C82</f>
        <v>0</v>
      </c>
      <c r="B83" s="357">
        <f>'76'!M$64</f>
        <v>0</v>
      </c>
      <c r="C83" s="358"/>
    </row>
    <row r="84" spans="1:11" x14ac:dyDescent="0.2">
      <c r="A84" s="376">
        <f>Inventory!C83</f>
        <v>0</v>
      </c>
      <c r="B84" s="357">
        <f>'77'!M$64</f>
        <v>0</v>
      </c>
      <c r="C84" s="358"/>
    </row>
    <row r="85" spans="1:11" x14ac:dyDescent="0.2">
      <c r="A85" s="376">
        <f>Inventory!C84</f>
        <v>0</v>
      </c>
      <c r="B85" s="357">
        <f>'78'!M$64</f>
        <v>0</v>
      </c>
      <c r="C85" s="358"/>
    </row>
    <row r="86" spans="1:11" x14ac:dyDescent="0.2">
      <c r="A86" s="376">
        <f>Inventory!C85</f>
        <v>0</v>
      </c>
      <c r="B86" s="357">
        <f>'79'!M$64</f>
        <v>0</v>
      </c>
      <c r="C86" s="358"/>
    </row>
    <row r="87" spans="1:11" x14ac:dyDescent="0.2">
      <c r="A87" s="376">
        <f>Inventory!C86</f>
        <v>0</v>
      </c>
      <c r="B87" s="357">
        <f>'80'!M$64</f>
        <v>0</v>
      </c>
      <c r="C87" s="358"/>
    </row>
    <row r="88" spans="1:11" x14ac:dyDescent="0.2">
      <c r="A88" s="376">
        <f>Inventory!C87</f>
        <v>0</v>
      </c>
      <c r="B88" s="357">
        <f>'81'!M$64</f>
        <v>0</v>
      </c>
      <c r="C88" s="359"/>
      <c r="D88" s="337"/>
      <c r="E88" s="337"/>
      <c r="F88" s="337"/>
      <c r="G88" s="337"/>
      <c r="H88" s="337"/>
      <c r="I88" s="337"/>
      <c r="J88" s="337"/>
      <c r="K88" s="337"/>
    </row>
    <row r="89" spans="1:11" x14ac:dyDescent="0.2">
      <c r="A89" s="376">
        <f>Inventory!C88</f>
        <v>0</v>
      </c>
      <c r="B89" s="357">
        <f>'82'!M$64</f>
        <v>0</v>
      </c>
      <c r="C89" s="358"/>
    </row>
    <row r="90" spans="1:11" x14ac:dyDescent="0.2">
      <c r="A90" s="376">
        <f>Inventory!C89</f>
        <v>0</v>
      </c>
      <c r="B90" s="357">
        <f>'83'!M$64</f>
        <v>0</v>
      </c>
      <c r="C90" s="358"/>
    </row>
    <row r="91" spans="1:11" x14ac:dyDescent="0.2">
      <c r="A91" s="376">
        <f>Inventory!C90</f>
        <v>0</v>
      </c>
      <c r="B91" s="357">
        <f>'84'!M$64</f>
        <v>0</v>
      </c>
      <c r="C91" s="358"/>
    </row>
    <row r="92" spans="1:11" x14ac:dyDescent="0.2">
      <c r="A92" s="376">
        <f>Inventory!C91</f>
        <v>0</v>
      </c>
      <c r="B92" s="357">
        <f>'85'!M$64</f>
        <v>0</v>
      </c>
      <c r="C92" s="358"/>
    </row>
    <row r="93" spans="1:11" x14ac:dyDescent="0.2">
      <c r="A93" s="376">
        <f>Inventory!C92</f>
        <v>0</v>
      </c>
      <c r="B93" s="357">
        <f>'86'!M$64</f>
        <v>0</v>
      </c>
      <c r="C93" s="358"/>
    </row>
    <row r="94" spans="1:11" x14ac:dyDescent="0.2">
      <c r="A94" s="376">
        <f>Inventory!C93</f>
        <v>0</v>
      </c>
      <c r="B94" s="357">
        <f>'87'!M$64</f>
        <v>0</v>
      </c>
      <c r="C94" s="358"/>
    </row>
    <row r="95" spans="1:11" x14ac:dyDescent="0.2">
      <c r="A95" s="376">
        <f>Inventory!C94</f>
        <v>0</v>
      </c>
      <c r="B95" s="357">
        <f>'88'!M$64</f>
        <v>0</v>
      </c>
      <c r="C95" s="358"/>
    </row>
    <row r="96" spans="1:11" x14ac:dyDescent="0.2">
      <c r="A96" s="376">
        <f>Inventory!C95</f>
        <v>0</v>
      </c>
      <c r="B96" s="357">
        <f>'89'!M$64</f>
        <v>0</v>
      </c>
      <c r="C96" s="358"/>
    </row>
    <row r="97" spans="1:11" x14ac:dyDescent="0.2">
      <c r="A97" s="376">
        <f>Inventory!C96</f>
        <v>0</v>
      </c>
      <c r="B97" s="357">
        <f>'90'!M$64</f>
        <v>0</v>
      </c>
      <c r="C97" s="358"/>
    </row>
    <row r="98" spans="1:11" x14ac:dyDescent="0.2">
      <c r="A98" s="376">
        <f>Inventory!C97</f>
        <v>0</v>
      </c>
      <c r="B98" s="357">
        <f>'91'!M$64</f>
        <v>0</v>
      </c>
      <c r="C98" s="358"/>
    </row>
    <row r="99" spans="1:11" x14ac:dyDescent="0.2">
      <c r="A99" s="376">
        <f>Inventory!C98</f>
        <v>0</v>
      </c>
      <c r="B99" s="357">
        <f>'92'!M$64</f>
        <v>0</v>
      </c>
      <c r="C99" s="358"/>
    </row>
    <row r="100" spans="1:11" x14ac:dyDescent="0.2">
      <c r="A100" s="376">
        <f>Inventory!C99</f>
        <v>0</v>
      </c>
      <c r="B100" s="357">
        <f>'93'!M$64</f>
        <v>0</v>
      </c>
      <c r="C100" s="358"/>
    </row>
    <row r="101" spans="1:11" x14ac:dyDescent="0.2">
      <c r="A101" s="376">
        <f>Inventory!C100</f>
        <v>0</v>
      </c>
      <c r="B101" s="357">
        <f>'94'!M$64</f>
        <v>0</v>
      </c>
      <c r="C101" s="358"/>
    </row>
    <row r="102" spans="1:11" x14ac:dyDescent="0.2">
      <c r="A102" s="376">
        <f>Inventory!C101</f>
        <v>0</v>
      </c>
      <c r="B102" s="357">
        <f>'95'!M$64</f>
        <v>0</v>
      </c>
      <c r="C102" s="358"/>
    </row>
    <row r="103" spans="1:11" x14ac:dyDescent="0.2">
      <c r="A103" s="376">
        <f>Inventory!C102</f>
        <v>0</v>
      </c>
      <c r="B103" s="357">
        <f>'96'!M$64</f>
        <v>0</v>
      </c>
      <c r="C103" s="358"/>
    </row>
    <row r="104" spans="1:11" x14ac:dyDescent="0.2">
      <c r="A104" s="376">
        <f>Inventory!C103</f>
        <v>0</v>
      </c>
      <c r="B104" s="357">
        <f>'97'!M$64</f>
        <v>0</v>
      </c>
      <c r="C104" s="358"/>
    </row>
    <row r="105" spans="1:11" x14ac:dyDescent="0.2">
      <c r="A105" s="376">
        <f>Inventory!C104</f>
        <v>0</v>
      </c>
      <c r="B105" s="357">
        <f>'98'!M$64</f>
        <v>0</v>
      </c>
      <c r="C105" s="358"/>
    </row>
    <row r="106" spans="1:11" x14ac:dyDescent="0.2">
      <c r="A106" s="376">
        <f>Inventory!C105</f>
        <v>0</v>
      </c>
      <c r="B106" s="357">
        <f>'99'!M$64</f>
        <v>0</v>
      </c>
      <c r="C106" s="358"/>
    </row>
    <row r="107" spans="1:11" x14ac:dyDescent="0.2">
      <c r="A107" s="376">
        <f>Inventory!C106</f>
        <v>0</v>
      </c>
      <c r="B107" s="357">
        <f>'100'!M$64</f>
        <v>0</v>
      </c>
      <c r="C107" s="359"/>
      <c r="D107" s="337"/>
      <c r="E107" s="337"/>
      <c r="F107" s="337"/>
      <c r="G107" s="337"/>
      <c r="H107" s="337"/>
      <c r="I107" s="337"/>
      <c r="J107" s="337"/>
      <c r="K107" s="337"/>
    </row>
    <row r="108" spans="1:11" x14ac:dyDescent="0.2">
      <c r="A108" s="360"/>
      <c r="B108" s="360"/>
      <c r="C108" s="358"/>
    </row>
    <row r="109" spans="1:11" x14ac:dyDescent="0.2">
      <c r="A109" s="347"/>
      <c r="B109" s="377"/>
    </row>
  </sheetData>
  <autoFilter ref="B7:B37" xr:uid="{9FA87807-885C-4760-88C0-09BEDCF953E7}"/>
  <mergeCells count="1">
    <mergeCell ref="A1:K4"/>
  </mergeCells>
  <printOptions horizontalCentered="1" verticalCentered="1"/>
  <pageMargins left="0.19685039370078741" right="0.19685039370078741" top="0.15748031496062992" bottom="0.15748031496062992" header="0.15748031496062992" footer="0.15748031496062992"/>
  <pageSetup paperSize="8" scale="4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119</vt:i4>
      </vt:variant>
      <vt:variant>
        <vt:lpstr>Named Ranges</vt:lpstr>
      </vt:variant>
      <vt:variant>
        <vt:i4>4</vt:i4>
      </vt:variant>
    </vt:vector>
  </HeadingPairs>
  <TitlesOfParts>
    <vt:vector size="123" baseType="lpstr">
      <vt:lpstr>Tour Dates</vt:lpstr>
      <vt:lpstr>Inventory</vt:lpstr>
      <vt:lpstr>NORTH AMERICA</vt:lpstr>
      <vt:lpstr>COGS NEW TEMPLATE</vt:lpstr>
      <vt:lpstr>Selling Prices</vt:lpstr>
      <vt:lpstr>Projection Sheet</vt:lpstr>
      <vt:lpstr>MIAMI HOUSTON</vt:lpstr>
      <vt:lpstr>CLEVE HOUSTON</vt:lpstr>
      <vt:lpstr>EVENT T ORDERS</vt:lpstr>
      <vt:lpstr>DET HOUSTON</vt:lpstr>
      <vt:lpstr>ST PAUL HOUSTON</vt:lpstr>
      <vt:lpstr>DENVER HOUSTON</vt:lpstr>
      <vt:lpstr>VEGAS HOUSTON</vt:lpstr>
      <vt:lpstr>AUST HOUSTON</vt:lpstr>
      <vt:lpstr>BLK T ADMAT ITIN</vt:lpstr>
      <vt:lpstr>BLK T SKELETA ITIN</vt:lpstr>
      <vt:lpstr>BLK T EMERITUS ITIN</vt:lpstr>
      <vt:lpstr>TANK TOP</vt:lpstr>
      <vt:lpstr>LADIES CROP TOP</vt:lpstr>
      <vt:lpstr>LADIES RAGLAN </vt:lpstr>
      <vt:lpstr>7</vt:lpstr>
      <vt:lpstr>BATWING HOODY</vt:lpstr>
      <vt:lpstr>PO HOODY</vt:lpstr>
      <vt:lpstr>SHORTS BLK</vt:lpstr>
      <vt:lpstr>TIE DYE T</vt:lpstr>
      <vt:lpstr>CRYSTAL WASHED T</vt:lpstr>
      <vt:lpstr>OIL WASHED T</vt:lpstr>
      <vt:lpstr>SHORTS RED</vt:lpstr>
      <vt:lpstr>TAMPA</vt:lpstr>
      <vt:lpstr>PHILLY</vt:lpstr>
      <vt:lpstr>BOSTON</vt:lpstr>
      <vt:lpstr>NEW YORK</vt:lpstr>
      <vt:lpstr>CHICAGO</vt:lpstr>
      <vt:lpstr>20</vt:lpstr>
      <vt:lpstr>21</vt:lpstr>
      <vt:lpstr>HAT</vt:lpstr>
      <vt:lpstr>MASK</vt:lpstr>
      <vt:lpstr>PLUSHIE</vt:lpstr>
      <vt:lpstr>CLEAR SLING BAG</vt:lpstr>
      <vt:lpstr>CHOKER</vt:lpstr>
      <vt:lpstr>KEYCHAIN</vt:lpstr>
      <vt:lpstr>PATCH SET</vt:lpstr>
      <vt:lpstr>TOUR PROGRAM</vt:lpstr>
      <vt:lpstr>COMIC BOOK #1</vt:lpstr>
      <vt:lpstr>COMIC BOOK #2</vt:lpstr>
      <vt:lpstr>COMIC BOOK #3</vt:lpstr>
      <vt:lpstr>COMIC BOOK #4</vt:lpstr>
      <vt:lpstr>FOILED COMIC BOOK #2</vt:lpstr>
      <vt:lpstr>FOILED COMIC BOOK #3</vt:lpstr>
      <vt:lpstr>FOILED COMIC BOOK #4</vt:lpstr>
      <vt:lpstr>ROLLING STONE</vt:lpstr>
      <vt:lpstr>LP SKELETA POLTER</vt:lpstr>
      <vt:lpstr>CD</vt:lpstr>
      <vt:lpstr>BLK STANDARD LP</vt:lpstr>
      <vt:lpstr>PURPLE LP LENTICULAR</vt:lpstr>
      <vt:lpstr>CASSETTE</vt:lpstr>
      <vt:lpstr>35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  <vt:lpstr>Read Before Printing Tour Chart</vt:lpstr>
      <vt:lpstr>Tour Gross Sales</vt:lpstr>
      <vt:lpstr>Tour P-Heads</vt:lpstr>
      <vt:lpstr>Product Ratios</vt:lpstr>
      <vt:lpstr>Product %</vt:lpstr>
      <vt:lpstr>'COGS NEW TEMPLATE'!Print_Area</vt:lpstr>
      <vt:lpstr>'NORTH AMERICA'!Print_Area</vt:lpstr>
      <vt:lpstr>'Product Ratios'!Print_Area</vt:lpstr>
      <vt:lpstr>'Product Ratios'!Print_Titles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Andersen</dc:creator>
  <cp:lastModifiedBy>Brad Andersen</cp:lastModifiedBy>
  <cp:lastPrinted>2025-08-06T00:58:34Z</cp:lastPrinted>
  <dcterms:created xsi:type="dcterms:W3CDTF">2013-09-12T10:51:06Z</dcterms:created>
  <dcterms:modified xsi:type="dcterms:W3CDTF">2025-10-14T15:06:19Z</dcterms:modified>
</cp:coreProperties>
</file>