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580" windowHeight="7890"/>
  </bookViews>
  <sheets>
    <sheet name="RAB ILP REV_2" sheetId="1" r:id="rId1"/>
  </sheets>
  <calcPr calcId="125725"/>
</workbook>
</file>

<file path=xl/calcChain.xml><?xml version="1.0" encoding="utf-8"?>
<calcChain xmlns="http://schemas.openxmlformats.org/spreadsheetml/2006/main">
  <c r="S94" i="1"/>
  <c r="R94"/>
  <c r="R3"/>
  <c r="S3"/>
  <c r="R27"/>
  <c r="S27"/>
  <c r="R284"/>
  <c r="R279"/>
  <c r="S279" s="1"/>
  <c r="R283"/>
  <c r="R281"/>
  <c r="R136"/>
  <c r="R131"/>
  <c r="R126"/>
  <c r="R121"/>
  <c r="R116"/>
  <c r="R111"/>
  <c r="R106"/>
  <c r="R100"/>
  <c r="R95"/>
  <c r="R139"/>
  <c r="P139"/>
  <c r="Q124"/>
  <c r="O124"/>
  <c r="Q108"/>
  <c r="Q109"/>
  <c r="R138"/>
  <c r="Q133"/>
  <c r="R133"/>
  <c r="R39"/>
  <c r="R45"/>
  <c r="R66"/>
  <c r="R73"/>
  <c r="R80"/>
  <c r="R91"/>
  <c r="R87" s="1"/>
  <c r="R63"/>
  <c r="R59" s="1"/>
  <c r="R56"/>
  <c r="R52" s="1"/>
  <c r="R32"/>
  <c r="R7"/>
  <c r="R6"/>
  <c r="R5"/>
  <c r="R31" l="1"/>
  <c r="Q139"/>
  <c r="Q138"/>
  <c r="Q137"/>
  <c r="Q136" s="1"/>
  <c r="Q134"/>
  <c r="R134" s="1"/>
  <c r="Q132"/>
  <c r="Q129"/>
  <c r="R129" s="1"/>
  <c r="Q128"/>
  <c r="R128" s="1"/>
  <c r="R124"/>
  <c r="Q123"/>
  <c r="R123" s="1"/>
  <c r="Q122"/>
  <c r="Q119"/>
  <c r="R119" s="1"/>
  <c r="Q118"/>
  <c r="R118" s="1"/>
  <c r="Q117"/>
  <c r="Q114"/>
  <c r="R114" s="1"/>
  <c r="Q113"/>
  <c r="R113" s="1"/>
  <c r="R109"/>
  <c r="R108"/>
  <c r="Q107"/>
  <c r="Q103"/>
  <c r="R103" s="1"/>
  <c r="Q102"/>
  <c r="R102" s="1"/>
  <c r="Q101"/>
  <c r="Q98"/>
  <c r="R98" s="1"/>
  <c r="Q97"/>
  <c r="R97" s="1"/>
  <c r="Q96"/>
  <c r="Q95" l="1"/>
  <c r="Q106"/>
  <c r="Q131"/>
  <c r="Q100"/>
  <c r="Q111"/>
  <c r="Q116"/>
  <c r="Q126"/>
  <c r="Q121"/>
  <c r="Q94" l="1"/>
  <c r="Q87"/>
  <c r="Q80"/>
  <c r="Q73"/>
  <c r="Q66"/>
  <c r="Q48"/>
  <c r="Q49"/>
  <c r="Q39"/>
  <c r="Q32"/>
  <c r="Q52"/>
  <c r="Q59"/>
  <c r="Q46"/>
  <c r="Q45" l="1"/>
  <c r="Q31" s="1"/>
  <c r="Q27" s="1"/>
  <c r="P3" l="1"/>
  <c r="P12"/>
  <c r="P11" s="1"/>
  <c r="L282" l="1"/>
  <c r="O282" s="1"/>
  <c r="L283"/>
  <c r="O283" s="1"/>
  <c r="L284"/>
  <c r="O284" s="1"/>
  <c r="L285"/>
  <c r="O285" s="1"/>
  <c r="L286"/>
  <c r="O286" s="1"/>
  <c r="L287"/>
  <c r="O287" s="1"/>
  <c r="L288"/>
  <c r="O288" s="1"/>
  <c r="L289"/>
  <c r="O289" s="1"/>
  <c r="L281"/>
  <c r="O281" s="1"/>
  <c r="O279" l="1"/>
  <c r="L277" l="1"/>
  <c r="O277" s="1"/>
  <c r="L274"/>
  <c r="O274" s="1"/>
  <c r="O271" s="1"/>
  <c r="L267"/>
  <c r="O267" s="1"/>
  <c r="L266"/>
  <c r="O266" s="1"/>
  <c r="L265"/>
  <c r="O265" s="1"/>
  <c r="L264"/>
  <c r="O264" s="1"/>
  <c r="L259"/>
  <c r="O259" s="1"/>
  <c r="L258"/>
  <c r="O258" s="1"/>
  <c r="L257"/>
  <c r="O257" s="1"/>
  <c r="L256"/>
  <c r="O256" s="1"/>
  <c r="L252"/>
  <c r="O252" s="1"/>
  <c r="L251"/>
  <c r="O251" s="1"/>
  <c r="L250"/>
  <c r="O250" s="1"/>
  <c r="L249"/>
  <c r="O249" s="1"/>
  <c r="L245"/>
  <c r="O245" s="1"/>
  <c r="L244"/>
  <c r="O244" s="1"/>
  <c r="L243"/>
  <c r="O243" s="1"/>
  <c r="L242"/>
  <c r="O242" s="1"/>
  <c r="L238"/>
  <c r="O238" s="1"/>
  <c r="L237"/>
  <c r="O237" s="1"/>
  <c r="L236"/>
  <c r="O236" s="1"/>
  <c r="L235"/>
  <c r="O235" s="1"/>
  <c r="L231"/>
  <c r="O231" s="1"/>
  <c r="L230"/>
  <c r="O230" s="1"/>
  <c r="L229"/>
  <c r="O229" s="1"/>
  <c r="L228"/>
  <c r="O228" s="1"/>
  <c r="L224"/>
  <c r="O224" s="1"/>
  <c r="L223"/>
  <c r="O223" s="1"/>
  <c r="L222"/>
  <c r="O222" s="1"/>
  <c r="L221"/>
  <c r="O221" s="1"/>
  <c r="L217"/>
  <c r="O217" s="1"/>
  <c r="L216"/>
  <c r="O216" s="1"/>
  <c r="L215"/>
  <c r="O215" s="1"/>
  <c r="L211"/>
  <c r="O211" s="1"/>
  <c r="L210"/>
  <c r="O210" s="1"/>
  <c r="L209"/>
  <c r="O209" s="1"/>
  <c r="L208"/>
  <c r="O208" s="1"/>
  <c r="L202"/>
  <c r="O202" s="1"/>
  <c r="L201"/>
  <c r="O201" s="1"/>
  <c r="L200"/>
  <c r="O200" s="1"/>
  <c r="L199"/>
  <c r="O199" s="1"/>
  <c r="L195"/>
  <c r="O195" s="1"/>
  <c r="L194"/>
  <c r="O194" s="1"/>
  <c r="L193"/>
  <c r="O193" s="1"/>
  <c r="L192"/>
  <c r="O192" s="1"/>
  <c r="L188"/>
  <c r="O188" s="1"/>
  <c r="L187"/>
  <c r="O187" s="1"/>
  <c r="L186"/>
  <c r="O186" s="1"/>
  <c r="L185"/>
  <c r="O185" s="1"/>
  <c r="L181"/>
  <c r="O181" s="1"/>
  <c r="L180"/>
  <c r="O180" s="1"/>
  <c r="L179"/>
  <c r="O179" s="1"/>
  <c r="L178"/>
  <c r="O178" s="1"/>
  <c r="L174"/>
  <c r="O174" s="1"/>
  <c r="L173"/>
  <c r="O173" s="1"/>
  <c r="L172"/>
  <c r="O172" s="1"/>
  <c r="L171"/>
  <c r="O171" s="1"/>
  <c r="L167"/>
  <c r="O167" s="1"/>
  <c r="L166"/>
  <c r="O166" s="1"/>
  <c r="L165"/>
  <c r="O165" s="1"/>
  <c r="L164"/>
  <c r="O164" s="1"/>
  <c r="L160"/>
  <c r="O160" s="1"/>
  <c r="L159"/>
  <c r="O159" s="1"/>
  <c r="L158"/>
  <c r="O158" s="1"/>
  <c r="L157"/>
  <c r="O157" s="1"/>
  <c r="L153"/>
  <c r="O153" s="1"/>
  <c r="L152"/>
  <c r="O152" s="1"/>
  <c r="L151"/>
  <c r="O151" s="1"/>
  <c r="L147"/>
  <c r="O147" s="1"/>
  <c r="L146"/>
  <c r="O146" s="1"/>
  <c r="L145"/>
  <c r="O145" s="1"/>
  <c r="L144"/>
  <c r="O144" s="1"/>
  <c r="L139"/>
  <c r="O139" s="1"/>
  <c r="L138"/>
  <c r="O138" s="1"/>
  <c r="L137"/>
  <c r="O137" s="1"/>
  <c r="L134"/>
  <c r="O134" s="1"/>
  <c r="L133"/>
  <c r="O133" s="1"/>
  <c r="L132"/>
  <c r="O132" s="1"/>
  <c r="L129"/>
  <c r="O129" s="1"/>
  <c r="L128"/>
  <c r="O128" s="1"/>
  <c r="L127"/>
  <c r="O127" s="1"/>
  <c r="L124"/>
  <c r="L123"/>
  <c r="O123" s="1"/>
  <c r="L122"/>
  <c r="O122" s="1"/>
  <c r="L119"/>
  <c r="O119" s="1"/>
  <c r="L118"/>
  <c r="O118" s="1"/>
  <c r="L117"/>
  <c r="O117" s="1"/>
  <c r="L114"/>
  <c r="O114" s="1"/>
  <c r="L113"/>
  <c r="O113" s="1"/>
  <c r="L112"/>
  <c r="O112" s="1"/>
  <c r="L109"/>
  <c r="O109" s="1"/>
  <c r="L108"/>
  <c r="O108" s="1"/>
  <c r="L107"/>
  <c r="O107" s="1"/>
  <c r="L103"/>
  <c r="O103" s="1"/>
  <c r="L102"/>
  <c r="O102" s="1"/>
  <c r="L101"/>
  <c r="O101" s="1"/>
  <c r="L98"/>
  <c r="O98" s="1"/>
  <c r="L97"/>
  <c r="O97" s="1"/>
  <c r="L96"/>
  <c r="O96" s="1"/>
  <c r="L91"/>
  <c r="O91" s="1"/>
  <c r="L90"/>
  <c r="O90" s="1"/>
  <c r="L89"/>
  <c r="O89" s="1"/>
  <c r="L88"/>
  <c r="O88" s="1"/>
  <c r="L84"/>
  <c r="O84" s="1"/>
  <c r="L83"/>
  <c r="O83" s="1"/>
  <c r="L82"/>
  <c r="O82" s="1"/>
  <c r="L81"/>
  <c r="O81" s="1"/>
  <c r="L77"/>
  <c r="O77" s="1"/>
  <c r="L76"/>
  <c r="O76" s="1"/>
  <c r="L75"/>
  <c r="O75" s="1"/>
  <c r="L74"/>
  <c r="O74" s="1"/>
  <c r="L70"/>
  <c r="O70" s="1"/>
  <c r="L69"/>
  <c r="O69" s="1"/>
  <c r="L68"/>
  <c r="O68" s="1"/>
  <c r="L67"/>
  <c r="O67" s="1"/>
  <c r="L63"/>
  <c r="O63" s="1"/>
  <c r="L62"/>
  <c r="O62" s="1"/>
  <c r="L61"/>
  <c r="O61" s="1"/>
  <c r="L60"/>
  <c r="O60" s="1"/>
  <c r="L56"/>
  <c r="O56" s="1"/>
  <c r="L55"/>
  <c r="O55" s="1"/>
  <c r="L54"/>
  <c r="O54" s="1"/>
  <c r="L53"/>
  <c r="O53" s="1"/>
  <c r="L49"/>
  <c r="O49" s="1"/>
  <c r="L48"/>
  <c r="O48" s="1"/>
  <c r="L47"/>
  <c r="O47" s="1"/>
  <c r="L46"/>
  <c r="O46" s="1"/>
  <c r="L42"/>
  <c r="O42" s="1"/>
  <c r="L41"/>
  <c r="O41" s="1"/>
  <c r="L40"/>
  <c r="O40" s="1"/>
  <c r="L36"/>
  <c r="O36" s="1"/>
  <c r="L35"/>
  <c r="O35" s="1"/>
  <c r="L34"/>
  <c r="O34" s="1"/>
  <c r="L33"/>
  <c r="O33" s="1"/>
  <c r="L25"/>
  <c r="O25" s="1"/>
  <c r="L24"/>
  <c r="O24" s="1"/>
  <c r="L23"/>
  <c r="O23" s="1"/>
  <c r="L19"/>
  <c r="O19" s="1"/>
  <c r="L18"/>
  <c r="O18" s="1"/>
  <c r="L17"/>
  <c r="O17" s="1"/>
  <c r="L13"/>
  <c r="O13" s="1"/>
  <c r="O12" s="1"/>
  <c r="L9"/>
  <c r="O9" s="1"/>
  <c r="S9" s="1"/>
  <c r="L8"/>
  <c r="O8" s="1"/>
  <c r="L7"/>
  <c r="O7" s="1"/>
  <c r="S7" s="1"/>
  <c r="L6"/>
  <c r="O6" s="1"/>
  <c r="S6" s="1"/>
  <c r="L5"/>
  <c r="O5" s="1"/>
  <c r="S5" s="1"/>
  <c r="Q8" l="1"/>
  <c r="Q3" s="1"/>
  <c r="O3"/>
  <c r="O143"/>
  <c r="O150"/>
  <c r="O220"/>
  <c r="O227"/>
  <c r="O234"/>
  <c r="O241"/>
  <c r="O248"/>
  <c r="O255"/>
  <c r="O263"/>
  <c r="O22"/>
  <c r="O45"/>
  <c r="O52"/>
  <c r="O59"/>
  <c r="O66"/>
  <c r="O73"/>
  <c r="O94"/>
  <c r="O156"/>
  <c r="O163"/>
  <c r="O170"/>
  <c r="O177"/>
  <c r="O184"/>
  <c r="O191"/>
  <c r="O198"/>
  <c r="O207"/>
  <c r="O214"/>
  <c r="O80"/>
  <c r="O87"/>
  <c r="O16"/>
  <c r="O11" s="1"/>
  <c r="S11" s="1"/>
  <c r="O32"/>
  <c r="O39"/>
  <c r="S8" l="1"/>
  <c r="S4" s="1"/>
  <c r="O141"/>
  <c r="O205"/>
  <c r="O31"/>
  <c r="O27" l="1"/>
  <c r="O2" l="1"/>
</calcChain>
</file>

<file path=xl/sharedStrings.xml><?xml version="1.0" encoding="utf-8"?>
<sst xmlns="http://schemas.openxmlformats.org/spreadsheetml/2006/main" count="1132" uniqueCount="86">
  <si>
    <t>521211  Belanja Bahan</t>
  </si>
  <si>
    <t>PT</t>
  </si>
  <si>
    <t>x</t>
  </si>
  <si>
    <t>KL</t>
  </si>
  <si>
    <t>OR</t>
  </si>
  <si>
    <t>522151  Belanja Jasa Profesi</t>
  </si>
  <si>
    <t>JAM</t>
  </si>
  <si>
    <t>OJ</t>
  </si>
  <si>
    <t xml:space="preserve">    -     Uang Harian</t>
  </si>
  <si>
    <t>HR</t>
  </si>
  <si>
    <t>OH</t>
  </si>
  <si>
    <t xml:space="preserve">    -     Transport</t>
  </si>
  <si>
    <t xml:space="preserve">    -     Computer Supply</t>
  </si>
  <si>
    <t>PROV</t>
  </si>
  <si>
    <t xml:space="preserve">    -     Penginapan</t>
  </si>
  <si>
    <t xml:space="preserve">    -     Transport </t>
  </si>
  <si>
    <t>524111  Belanja Perjalanan Dinas Biasa</t>
  </si>
  <si>
    <t>Pelaksanaan Pendampingan - Analisis Kebijakan Implementasi Integrasi Pelayanan Puskesmas dan Posyandu Prima Tahun 2022</t>
  </si>
  <si>
    <t>4.1</t>
  </si>
  <si>
    <t>Kesekretariatan</t>
  </si>
  <si>
    <t xml:space="preserve">    -     ATK</t>
  </si>
  <si>
    <t>TAHAP</t>
  </si>
  <si>
    <t xml:space="preserve">    -     Fotocopy</t>
  </si>
  <si>
    <t xml:space="preserve">    -     Name Tag</t>
  </si>
  <si>
    <t xml:space="preserve">    -     Cetak Instrumen/Kuesioner</t>
  </si>
  <si>
    <t>4.2</t>
  </si>
  <si>
    <t>Persiapan</t>
  </si>
  <si>
    <t xml:space="preserve">    -     Narasumber Persamaan Persepsi</t>
  </si>
  <si>
    <t>524114  Belanja Perjalanan Dinas Paket Meeting Dalam Kota</t>
  </si>
  <si>
    <t>Persamaan Persepsi (Jakarta)</t>
  </si>
  <si>
    <t xml:space="preserve">    -     Transport Pusat</t>
  </si>
  <si>
    <t>TR</t>
  </si>
  <si>
    <t>OT</t>
  </si>
  <si>
    <t xml:space="preserve">    -     Uang Harian Fullboard</t>
  </si>
  <si>
    <t xml:space="preserve">    -     Paket Meeting Fullboard</t>
  </si>
  <si>
    <t xml:space="preserve">    -     Transport Balai/Loka ke Jakarta</t>
  </si>
  <si>
    <t>4.3</t>
  </si>
  <si>
    <t>Pelaksanaan Pendampingan</t>
  </si>
  <si>
    <t>&gt; Pendampingan Tahap I - Persiapan &amp; Perencanaan</t>
  </si>
  <si>
    <t xml:space="preserve">&gt;&gt; Sosialisasi / Orientasi / Persiapan di Puskesmas </t>
  </si>
  <si>
    <t>Prov. Sumatera Selatan</t>
  </si>
  <si>
    <t>PP</t>
  </si>
  <si>
    <t xml:space="preserve">    -     Transport Prov - Kab</t>
  </si>
  <si>
    <t>Prov. Jawa Timur</t>
  </si>
  <si>
    <t xml:space="preserve">Prov. Jawa Barat </t>
  </si>
  <si>
    <t>Prov. Kalimantan Selatan</t>
  </si>
  <si>
    <t xml:space="preserve">    -     Penginapan </t>
  </si>
  <si>
    <t>Prov. Sulawesi Selatan</t>
  </si>
  <si>
    <t>Prov. Nusa Tenggara Timur</t>
  </si>
  <si>
    <t>Prov. Maluku</t>
  </si>
  <si>
    <t>Prov. Papua</t>
  </si>
  <si>
    <t>Prov. Nusa Tenggara Barat</t>
  </si>
  <si>
    <t>Pendampingan Balai/Loka</t>
  </si>
  <si>
    <t xml:space="preserve">    -     Transport Balai Litbangkes Baturaja - Ogan Ilir</t>
  </si>
  <si>
    <t xml:space="preserve">    -     Transport Balai Litbangkes Pangandaran - Kab. Garut</t>
  </si>
  <si>
    <t xml:space="preserve">    -     Transport Balai Litbangkes Magelang - Surabaya</t>
  </si>
  <si>
    <t xml:space="preserve">    -     Transport Balai Litbangkes Tanah Bumbu - Kab. Banjar</t>
  </si>
  <si>
    <t xml:space="preserve">    -     Transport Balai Litbangkes Donggala - Kab.Maros</t>
  </si>
  <si>
    <t xml:space="preserve">    -     Transport Loka Litbangkes Waikabubak - Kab. TTS</t>
  </si>
  <si>
    <t xml:space="preserve">    -     Transport Balai Litbangkes Papua - Kota Tual</t>
  </si>
  <si>
    <t xml:space="preserve">    -     Transport Balai Litbangkes Papua - Kab. Kerom</t>
  </si>
  <si>
    <t xml:space="preserve">    -     Transport Balai Litbangkes Banjarnegara - Sumbawa Barat</t>
  </si>
  <si>
    <t>&gt; Pendampingan Tahap II</t>
  </si>
  <si>
    <t>&gt;&gt; Pelaksanaan</t>
  </si>
  <si>
    <t xml:space="preserve">&gt; Pendampingan Tahap III </t>
  </si>
  <si>
    <t>&gt;&gt; Monitoring dan Evaluasi</t>
  </si>
  <si>
    <t>4.4</t>
  </si>
  <si>
    <t>Analisis Data Hasil Pendampingan</t>
  </si>
  <si>
    <t/>
  </si>
  <si>
    <t xml:space="preserve">    -     Konsumsi</t>
  </si>
  <si>
    <t xml:space="preserve">    -     Narasumber Analisis </t>
  </si>
  <si>
    <t>Sumatera Selatan</t>
  </si>
  <si>
    <t>Jawa Barat</t>
  </si>
  <si>
    <t>Jawa Timur</t>
  </si>
  <si>
    <t>Kalimantan Selatan</t>
  </si>
  <si>
    <t>Nusa Tenggara Barat</t>
  </si>
  <si>
    <t>Sulawesi Selatan</t>
  </si>
  <si>
    <t>Nusa Tengara Timur</t>
  </si>
  <si>
    <t>Maluku</t>
  </si>
  <si>
    <t>Papua</t>
  </si>
  <si>
    <t xml:space="preserve">    -     Konsumsi FGD (Pendampingan Tahap II)</t>
  </si>
  <si>
    <t>Pendampingan Tahap I</t>
  </si>
  <si>
    <t>Realisasi Penyamaan Presepsi (Paket Meeting)</t>
  </si>
  <si>
    <t>Pendampingan Tahap 1</t>
  </si>
  <si>
    <t>Pendampingan Tahap 2</t>
  </si>
  <si>
    <t>Sisa Pagu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</si>
</sst>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-* #,##0_-;\-* #,##0_-;_-* &quot;-&quot;??_-;_-@"/>
    <numFmt numFmtId="165" formatCode="_(* #,##0_);_(* \(#,##0\);_(* &quot;-&quot;??_);_(@_)"/>
  </numFmts>
  <fonts count="16">
    <font>
      <sz val="12"/>
      <color rgb="FF000000"/>
      <name val="Calibri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2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20"/>
      <color rgb="FF000000"/>
      <name val="Calibri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ck">
        <color rgb="FFFF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FF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/>
    <xf numFmtId="41" fontId="13" fillId="0" borderId="27" applyFont="0" applyFill="0" applyBorder="0" applyAlignment="0" applyProtection="0"/>
  </cellStyleXfs>
  <cellXfs count="237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41" fontId="2" fillId="0" borderId="0" xfId="0" applyNumberFormat="1" applyFont="1" applyAlignment="1">
      <alignment vertical="center"/>
    </xf>
    <xf numFmtId="0" fontId="1" fillId="0" borderId="15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41" fontId="1" fillId="2" borderId="24" xfId="0" applyNumberFormat="1" applyFont="1" applyFill="1" applyBorder="1" applyAlignment="1">
      <alignment horizontal="center" vertical="center"/>
    </xf>
    <xf numFmtId="164" fontId="1" fillId="2" borderId="19" xfId="0" applyNumberFormat="1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41" fontId="1" fillId="3" borderId="7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1" fontId="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165" fontId="2" fillId="0" borderId="22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4" xfId="0" applyNumberFormat="1" applyFont="1" applyBorder="1" applyAlignment="1">
      <alignment vertical="center"/>
    </xf>
    <xf numFmtId="164" fontId="2" fillId="0" borderId="22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8" xfId="0" quotePrefix="1" applyFont="1" applyBorder="1" applyAlignment="1">
      <alignment vertical="center" wrapText="1"/>
    </xf>
    <xf numFmtId="0" fontId="2" fillId="0" borderId="15" xfId="0" quotePrefix="1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0" fontId="3" fillId="0" borderId="15" xfId="0" quotePrefix="1" applyFont="1" applyBorder="1" applyAlignment="1">
      <alignment vertical="center" wrapText="1"/>
    </xf>
    <xf numFmtId="0" fontId="3" fillId="0" borderId="15" xfId="0" quotePrefix="1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4" borderId="17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164" fontId="2" fillId="4" borderId="22" xfId="0" applyNumberFormat="1" applyFont="1" applyFill="1" applyBorder="1" applyAlignment="1">
      <alignment vertical="center"/>
    </xf>
    <xf numFmtId="0" fontId="10" fillId="5" borderId="29" xfId="0" applyFont="1" applyFill="1" applyBorder="1" applyAlignment="1">
      <alignment wrapText="1"/>
    </xf>
    <xf numFmtId="0" fontId="10" fillId="5" borderId="29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left" vertical="center"/>
    </xf>
    <xf numFmtId="164" fontId="2" fillId="0" borderId="24" xfId="0" applyNumberFormat="1" applyFont="1" applyBorder="1" applyAlignment="1">
      <alignment vertical="center"/>
    </xf>
    <xf numFmtId="41" fontId="0" fillId="0" borderId="29" xfId="1" applyFont="1" applyBorder="1"/>
    <xf numFmtId="0" fontId="2" fillId="6" borderId="2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vertical="center"/>
    </xf>
    <xf numFmtId="164" fontId="2" fillId="6" borderId="15" xfId="0" applyNumberFormat="1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5" fontId="2" fillId="6" borderId="22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right" vertical="center"/>
    </xf>
    <xf numFmtId="164" fontId="2" fillId="6" borderId="15" xfId="0" applyNumberFormat="1" applyFont="1" applyFill="1" applyBorder="1" applyAlignment="1">
      <alignment horizontal="right" vertical="center"/>
    </xf>
    <xf numFmtId="0" fontId="2" fillId="6" borderId="15" xfId="0" applyFont="1" applyFill="1" applyBorder="1" applyAlignment="1">
      <alignment vertical="center"/>
    </xf>
    <xf numFmtId="0" fontId="2" fillId="6" borderId="22" xfId="0" applyFont="1" applyFill="1" applyBorder="1" applyAlignment="1">
      <alignment horizontal="center" vertical="center"/>
    </xf>
    <xf numFmtId="3" fontId="12" fillId="0" borderId="0" xfId="0" applyNumberFormat="1" applyFont="1" applyAlignment="1"/>
    <xf numFmtId="0" fontId="2" fillId="6" borderId="2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164" fontId="1" fillId="2" borderId="20" xfId="0" applyNumberFormat="1" applyFont="1" applyFill="1" applyBorder="1" applyAlignment="1">
      <alignment horizontal="right" vertical="center" wrapText="1"/>
    </xf>
    <xf numFmtId="164" fontId="1" fillId="3" borderId="16" xfId="0" applyNumberFormat="1" applyFont="1" applyFill="1" applyBorder="1" applyAlignment="1">
      <alignment horizontal="right" vertical="center" wrapText="1"/>
    </xf>
    <xf numFmtId="164" fontId="1" fillId="0" borderId="13" xfId="0" applyNumberFormat="1" applyFont="1" applyBorder="1" applyAlignment="1">
      <alignment horizontal="right" vertical="center" wrapText="1"/>
    </xf>
    <xf numFmtId="164" fontId="3" fillId="0" borderId="16" xfId="0" applyNumberFormat="1" applyFont="1" applyBorder="1" applyAlignment="1">
      <alignment horizontal="right" vertical="center" wrapText="1"/>
    </xf>
    <xf numFmtId="164" fontId="1" fillId="0" borderId="16" xfId="0" applyNumberFormat="1" applyFont="1" applyBorder="1" applyAlignment="1">
      <alignment horizontal="right" vertical="center" wrapText="1"/>
    </xf>
    <xf numFmtId="164" fontId="2" fillId="0" borderId="16" xfId="0" applyNumberFormat="1" applyFont="1" applyBorder="1" applyAlignment="1">
      <alignment horizontal="right" vertical="center" wrapText="1"/>
    </xf>
    <xf numFmtId="164" fontId="2" fillId="0" borderId="16" xfId="0" applyNumberFormat="1" applyFont="1" applyBorder="1" applyAlignment="1">
      <alignment horizontal="right" vertical="center"/>
    </xf>
    <xf numFmtId="164" fontId="7" fillId="0" borderId="16" xfId="0" applyNumberFormat="1" applyFont="1" applyBorder="1" applyAlignment="1">
      <alignment horizontal="right" vertical="center"/>
    </xf>
    <xf numFmtId="164" fontId="2" fillId="0" borderId="20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7" fillId="6" borderId="6" xfId="0" applyNumberFormat="1" applyFont="1" applyFill="1" applyBorder="1" applyAlignment="1">
      <alignment vertical="center"/>
    </xf>
    <xf numFmtId="164" fontId="7" fillId="0" borderId="6" xfId="0" applyNumberFormat="1" applyFont="1" applyBorder="1" applyAlignment="1">
      <alignment vertical="center"/>
    </xf>
    <xf numFmtId="164" fontId="7" fillId="0" borderId="16" xfId="0" applyNumberFormat="1" applyFont="1" applyBorder="1" applyAlignment="1">
      <alignment vertical="center"/>
    </xf>
    <xf numFmtId="164" fontId="7" fillId="0" borderId="20" xfId="0" applyNumberFormat="1" applyFont="1" applyBorder="1" applyAlignment="1">
      <alignment horizontal="right" vertical="center"/>
    </xf>
    <xf numFmtId="164" fontId="11" fillId="6" borderId="16" xfId="0" applyNumberFormat="1" applyFont="1" applyFill="1" applyBorder="1" applyAlignment="1">
      <alignment horizontal="right" vertical="center"/>
    </xf>
    <xf numFmtId="164" fontId="2" fillId="0" borderId="16" xfId="0" applyNumberFormat="1" applyFont="1" applyBorder="1" applyAlignment="1">
      <alignment vertical="center"/>
    </xf>
    <xf numFmtId="164" fontId="7" fillId="6" borderId="16" xfId="0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vertical="center"/>
    </xf>
    <xf numFmtId="164" fontId="11" fillId="4" borderId="13" xfId="0" applyNumberFormat="1" applyFont="1" applyFill="1" applyBorder="1" applyAlignment="1">
      <alignment horizontal="right" vertical="center" wrapText="1"/>
    </xf>
    <xf numFmtId="164" fontId="3" fillId="0" borderId="20" xfId="0" applyNumberFormat="1" applyFont="1" applyBorder="1" applyAlignment="1">
      <alignment horizontal="right" vertical="center" wrapText="1"/>
    </xf>
    <xf numFmtId="164" fontId="3" fillId="0" borderId="30" xfId="0" applyNumberFormat="1" applyFont="1" applyBorder="1" applyAlignment="1">
      <alignment horizontal="right" vertical="center" wrapText="1"/>
    </xf>
    <xf numFmtId="164" fontId="1" fillId="5" borderId="29" xfId="0" applyNumberFormat="1" applyFont="1" applyFill="1" applyBorder="1" applyAlignment="1">
      <alignment horizontal="right" vertical="center" wrapText="1"/>
    </xf>
    <xf numFmtId="164" fontId="3" fillId="5" borderId="29" xfId="0" applyNumberFormat="1" applyFont="1" applyFill="1" applyBorder="1" applyAlignment="1">
      <alignment horizontal="right" vertical="center" wrapText="1"/>
    </xf>
    <xf numFmtId="164" fontId="2" fillId="5" borderId="29" xfId="0" applyNumberFormat="1" applyFont="1" applyFill="1" applyBorder="1" applyAlignment="1">
      <alignment horizontal="right" vertical="center" wrapText="1"/>
    </xf>
    <xf numFmtId="164" fontId="7" fillId="5" borderId="29" xfId="0" applyNumberFormat="1" applyFont="1" applyFill="1" applyBorder="1" applyAlignment="1">
      <alignment horizontal="right" vertical="center" wrapText="1"/>
    </xf>
    <xf numFmtId="164" fontId="2" fillId="5" borderId="29" xfId="0" applyNumberFormat="1" applyFont="1" applyFill="1" applyBorder="1" applyAlignment="1">
      <alignment horizontal="right" vertical="center"/>
    </xf>
    <xf numFmtId="164" fontId="7" fillId="5" borderId="29" xfId="0" applyNumberFormat="1" applyFont="1" applyFill="1" applyBorder="1" applyAlignment="1">
      <alignment horizontal="right" vertical="center"/>
    </xf>
    <xf numFmtId="164" fontId="2" fillId="5" borderId="29" xfId="0" applyNumberFormat="1" applyFont="1" applyFill="1" applyBorder="1" applyAlignment="1">
      <alignment vertical="center"/>
    </xf>
    <xf numFmtId="164" fontId="7" fillId="5" borderId="29" xfId="0" applyNumberFormat="1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164" fontId="2" fillId="6" borderId="22" xfId="0" applyNumberFormat="1" applyFont="1" applyFill="1" applyBorder="1" applyAlignment="1">
      <alignment horizontal="right" vertical="center"/>
    </xf>
    <xf numFmtId="164" fontId="2" fillId="6" borderId="16" xfId="0" applyNumberFormat="1" applyFont="1" applyFill="1" applyBorder="1" applyAlignment="1">
      <alignment horizontal="right" vertical="center" wrapText="1"/>
    </xf>
    <xf numFmtId="164" fontId="2" fillId="6" borderId="29" xfId="0" applyNumberFormat="1" applyFont="1" applyFill="1" applyBorder="1" applyAlignment="1">
      <alignment horizontal="right" vertical="center" wrapText="1"/>
    </xf>
    <xf numFmtId="0" fontId="1" fillId="6" borderId="25" xfId="0" applyFont="1" applyFill="1" applyBorder="1" applyAlignment="1">
      <alignment horizontal="center" vertical="center"/>
    </xf>
    <xf numFmtId="164" fontId="7" fillId="6" borderId="16" xfId="0" applyNumberFormat="1" applyFont="1" applyFill="1" applyBorder="1" applyAlignment="1">
      <alignment horizontal="right" vertical="center" wrapText="1"/>
    </xf>
    <xf numFmtId="164" fontId="7" fillId="6" borderId="29" xfId="0" applyNumberFormat="1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vertical="center" wrapText="1"/>
    </xf>
    <xf numFmtId="164" fontId="7" fillId="6" borderId="29" xfId="0" applyNumberFormat="1" applyFont="1" applyFill="1" applyBorder="1" applyAlignment="1">
      <alignment horizontal="right" vertical="center"/>
    </xf>
    <xf numFmtId="164" fontId="1" fillId="2" borderId="31" xfId="0" applyNumberFormat="1" applyFont="1" applyFill="1" applyBorder="1" applyAlignment="1">
      <alignment horizontal="right" vertical="center" wrapText="1"/>
    </xf>
    <xf numFmtId="164" fontId="4" fillId="8" borderId="29" xfId="0" applyNumberFormat="1" applyFont="1" applyFill="1" applyBorder="1" applyAlignment="1">
      <alignment horizontal="right" vertical="center" wrapText="1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164" fontId="3" fillId="8" borderId="7" xfId="0" applyNumberFormat="1" applyFont="1" applyFill="1" applyBorder="1" applyAlignment="1">
      <alignment horizontal="right" vertical="center"/>
    </xf>
    <xf numFmtId="164" fontId="4" fillId="8" borderId="16" xfId="0" applyNumberFormat="1" applyFont="1" applyFill="1" applyBorder="1" applyAlignment="1">
      <alignment horizontal="right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165" fontId="2" fillId="8" borderId="7" xfId="0" applyNumberFormat="1" applyFont="1" applyFill="1" applyBorder="1" applyAlignment="1">
      <alignment horizontal="center" vertical="center" wrapText="1"/>
    </xf>
    <xf numFmtId="164" fontId="2" fillId="8" borderId="20" xfId="0" applyNumberFormat="1" applyFont="1" applyFill="1" applyBorder="1" applyAlignment="1">
      <alignment horizontal="right" vertical="center"/>
    </xf>
    <xf numFmtId="164" fontId="1" fillId="8" borderId="16" xfId="0" applyNumberFormat="1" applyFont="1" applyFill="1" applyBorder="1" applyAlignment="1">
      <alignment horizontal="right" vertical="center"/>
    </xf>
    <xf numFmtId="164" fontId="1" fillId="8" borderId="29" xfId="0" applyNumberFormat="1" applyFont="1" applyFill="1" applyBorder="1" applyAlignment="1">
      <alignment horizontal="right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vertical="center"/>
    </xf>
    <xf numFmtId="0" fontId="1" fillId="8" borderId="7" xfId="0" applyFont="1" applyFill="1" applyBorder="1" applyAlignment="1">
      <alignment horizontal="center" vertical="center"/>
    </xf>
    <xf numFmtId="164" fontId="1" fillId="8" borderId="7" xfId="0" applyNumberFormat="1" applyFont="1" applyFill="1" applyBorder="1" applyAlignment="1">
      <alignment vertical="center"/>
    </xf>
    <xf numFmtId="164" fontId="1" fillId="8" borderId="13" xfId="0" applyNumberFormat="1" applyFont="1" applyFill="1" applyBorder="1" applyAlignment="1">
      <alignment vertical="center"/>
    </xf>
    <xf numFmtId="164" fontId="1" fillId="8" borderId="29" xfId="0" applyNumberFormat="1" applyFont="1" applyFill="1" applyBorder="1" applyAlignment="1">
      <alignment vertical="center"/>
    </xf>
    <xf numFmtId="164" fontId="11" fillId="4" borderId="29" xfId="0" applyNumberFormat="1" applyFont="1" applyFill="1" applyBorder="1" applyAlignment="1">
      <alignment horizontal="right" vertical="center" wrapText="1"/>
    </xf>
    <xf numFmtId="41" fontId="14" fillId="5" borderId="29" xfId="2" applyFont="1" applyFill="1" applyBorder="1" applyAlignment="1">
      <alignment horizontal="center" wrapText="1"/>
    </xf>
    <xf numFmtId="41" fontId="14" fillId="5" borderId="29" xfId="2" applyFont="1" applyFill="1" applyBorder="1" applyAlignment="1">
      <alignment horizontal="center" vertical="top" shrinkToFit="1"/>
    </xf>
    <xf numFmtId="41" fontId="15" fillId="5" borderId="29" xfId="2" applyFont="1" applyFill="1" applyBorder="1" applyAlignment="1">
      <alignment horizontal="center" vertical="top" wrapText="1"/>
    </xf>
    <xf numFmtId="164" fontId="10" fillId="5" borderId="32" xfId="0" applyNumberFormat="1" applyFont="1" applyFill="1" applyBorder="1" applyAlignment="1">
      <alignment horizontal="right" vertical="center" wrapText="1"/>
    </xf>
    <xf numFmtId="164" fontId="9" fillId="5" borderId="32" xfId="0" applyNumberFormat="1" applyFont="1" applyFill="1" applyBorder="1" applyAlignment="1">
      <alignment horizontal="right" vertical="center"/>
    </xf>
    <xf numFmtId="164" fontId="8" fillId="5" borderId="32" xfId="0" applyNumberFormat="1" applyFont="1" applyFill="1" applyBorder="1" applyAlignment="1">
      <alignment horizontal="right" vertical="center"/>
    </xf>
    <xf numFmtId="164" fontId="9" fillId="5" borderId="32" xfId="0" applyNumberFormat="1" applyFont="1" applyFill="1" applyBorder="1" applyAlignment="1">
      <alignment vertical="center"/>
    </xf>
    <xf numFmtId="164" fontId="6" fillId="5" borderId="32" xfId="0" applyNumberFormat="1" applyFont="1" applyFill="1" applyBorder="1" applyAlignment="1">
      <alignment horizontal="right" vertical="center"/>
    </xf>
    <xf numFmtId="164" fontId="6" fillId="5" borderId="32" xfId="0" applyNumberFormat="1" applyFont="1" applyFill="1" applyBorder="1" applyAlignment="1">
      <alignment vertical="center"/>
    </xf>
    <xf numFmtId="164" fontId="10" fillId="5" borderId="29" xfId="0" applyNumberFormat="1" applyFont="1" applyFill="1" applyBorder="1" applyAlignment="1">
      <alignment horizontal="right" vertical="center" wrapText="1"/>
    </xf>
    <xf numFmtId="164" fontId="6" fillId="5" borderId="29" xfId="0" applyNumberFormat="1" applyFont="1" applyFill="1" applyBorder="1" applyAlignment="1">
      <alignment horizontal="right" vertical="center"/>
    </xf>
    <xf numFmtId="164" fontId="9" fillId="5" borderId="29" xfId="0" applyNumberFormat="1" applyFont="1" applyFill="1" applyBorder="1" applyAlignment="1">
      <alignment horizontal="right" vertical="center"/>
    </xf>
    <xf numFmtId="164" fontId="6" fillId="5" borderId="29" xfId="0" applyNumberFormat="1" applyFont="1" applyFill="1" applyBorder="1" applyAlignment="1">
      <alignment vertical="center"/>
    </xf>
    <xf numFmtId="164" fontId="9" fillId="5" borderId="29" xfId="0" applyNumberFormat="1" applyFont="1" applyFill="1" applyBorder="1" applyAlignment="1">
      <alignment vertical="center"/>
    </xf>
    <xf numFmtId="41" fontId="9" fillId="9" borderId="29" xfId="2" applyFont="1" applyFill="1" applyBorder="1" applyAlignment="1">
      <alignment horizontal="center" vertical="top" shrinkToFit="1"/>
    </xf>
    <xf numFmtId="41" fontId="9" fillId="0" borderId="29" xfId="2" applyFont="1" applyFill="1" applyBorder="1" applyAlignment="1">
      <alignment horizontal="center" wrapText="1"/>
    </xf>
    <xf numFmtId="41" fontId="10" fillId="9" borderId="29" xfId="2" applyFont="1" applyFill="1" applyBorder="1" applyAlignment="1">
      <alignment horizontal="center" vertical="top" wrapText="1"/>
    </xf>
    <xf numFmtId="41" fontId="9" fillId="5" borderId="29" xfId="2" applyFont="1" applyFill="1" applyBorder="1" applyAlignment="1">
      <alignment horizontal="center" vertical="top" shrinkToFit="1"/>
    </xf>
    <xf numFmtId="164" fontId="7" fillId="6" borderId="29" xfId="0" applyNumberFormat="1" applyFont="1" applyFill="1" applyBorder="1" applyAlignment="1">
      <alignment vertical="center"/>
    </xf>
    <xf numFmtId="41" fontId="6" fillId="5" borderId="29" xfId="2" applyFont="1" applyFill="1" applyBorder="1" applyAlignment="1">
      <alignment horizontal="center" wrapText="1"/>
    </xf>
    <xf numFmtId="41" fontId="9" fillId="5" borderId="29" xfId="2" applyFont="1" applyFill="1" applyBorder="1" applyAlignment="1">
      <alignment horizontal="center" wrapText="1"/>
    </xf>
    <xf numFmtId="41" fontId="10" fillId="5" borderId="29" xfId="2" applyFont="1" applyFill="1" applyBorder="1" applyAlignment="1">
      <alignment horizontal="center" vertical="top" wrapText="1"/>
    </xf>
    <xf numFmtId="164" fontId="11" fillId="6" borderId="29" xfId="0" applyNumberFormat="1" applyFont="1" applyFill="1" applyBorder="1" applyAlignment="1">
      <alignment horizontal="right" vertical="center"/>
    </xf>
    <xf numFmtId="164" fontId="10" fillId="6" borderId="32" xfId="0" applyNumberFormat="1" applyFont="1" applyFill="1" applyBorder="1" applyAlignment="1">
      <alignment horizontal="right" vertical="center" wrapText="1"/>
    </xf>
    <xf numFmtId="164" fontId="10" fillId="6" borderId="29" xfId="0" applyNumberFormat="1" applyFont="1" applyFill="1" applyBorder="1" applyAlignment="1">
      <alignment horizontal="right" vertical="center" wrapText="1"/>
    </xf>
    <xf numFmtId="164" fontId="6" fillId="7" borderId="0" xfId="0" applyNumberFormat="1" applyFont="1" applyFill="1" applyAlignment="1">
      <alignment horizontal="center" vertical="center" wrapText="1"/>
    </xf>
    <xf numFmtId="164" fontId="6" fillId="7" borderId="29" xfId="0" applyNumberFormat="1" applyFont="1" applyFill="1" applyBorder="1" applyAlignment="1">
      <alignment horizontal="center" vertical="center" wrapText="1"/>
    </xf>
    <xf numFmtId="3" fontId="9" fillId="0" borderId="28" xfId="0" applyNumberFormat="1" applyFont="1" applyFill="1" applyBorder="1" applyAlignment="1">
      <alignment horizontal="right" vertical="top" shrinkToFit="1"/>
    </xf>
    <xf numFmtId="3" fontId="9" fillId="0" borderId="18" xfId="0" applyNumberFormat="1" applyFont="1" applyFill="1" applyBorder="1" applyAlignment="1">
      <alignment horizontal="right" vertical="top" shrinkToFit="1"/>
    </xf>
    <xf numFmtId="0" fontId="9" fillId="0" borderId="19" xfId="0" applyFont="1" applyFill="1" applyBorder="1" applyAlignment="1">
      <alignment horizontal="left" wrapText="1"/>
    </xf>
    <xf numFmtId="0" fontId="9" fillId="0" borderId="15" xfId="0" applyFont="1" applyFill="1" applyBorder="1" applyAlignment="1">
      <alignment horizontal="left" wrapText="1"/>
    </xf>
    <xf numFmtId="164" fontId="11" fillId="6" borderId="32" xfId="0" applyNumberFormat="1" applyFont="1" applyFill="1" applyBorder="1" applyAlignment="1">
      <alignment horizontal="right" vertical="center" wrapText="1"/>
    </xf>
    <xf numFmtId="164" fontId="3" fillId="5" borderId="15" xfId="0" applyNumberFormat="1" applyFont="1" applyFill="1" applyBorder="1" applyAlignment="1">
      <alignment horizontal="right" vertical="center" wrapText="1"/>
    </xf>
    <xf numFmtId="164" fontId="3" fillId="9" borderId="19" xfId="0" applyNumberFormat="1" applyFont="1" applyFill="1" applyBorder="1" applyAlignment="1">
      <alignment horizontal="right" vertical="center" wrapText="1"/>
    </xf>
    <xf numFmtId="164" fontId="3" fillId="9" borderId="28" xfId="0" applyNumberFormat="1" applyFont="1" applyFill="1" applyBorder="1" applyAlignment="1">
      <alignment horizontal="right" vertical="center" wrapText="1"/>
    </xf>
    <xf numFmtId="164" fontId="3" fillId="9" borderId="18" xfId="0" applyNumberFormat="1" applyFont="1" applyFill="1" applyBorder="1" applyAlignment="1">
      <alignment horizontal="right" vertical="center" wrapText="1"/>
    </xf>
    <xf numFmtId="41" fontId="6" fillId="11" borderId="29" xfId="2" applyFont="1" applyFill="1" applyBorder="1" applyAlignment="1">
      <alignment horizontal="center" wrapText="1"/>
    </xf>
    <xf numFmtId="41" fontId="9" fillId="11" borderId="29" xfId="2" applyFont="1" applyFill="1" applyBorder="1" applyAlignment="1">
      <alignment horizontal="center" wrapText="1"/>
    </xf>
    <xf numFmtId="3" fontId="9" fillId="0" borderId="15" xfId="0" applyNumberFormat="1" applyFont="1" applyBorder="1" applyAlignment="1">
      <alignment horizontal="right" vertical="top" shrinkToFit="1"/>
    </xf>
    <xf numFmtId="164" fontId="8" fillId="10" borderId="32" xfId="0" applyNumberFormat="1" applyFont="1" applyFill="1" applyBorder="1" applyAlignment="1">
      <alignment horizontal="right" vertical="center" wrapText="1"/>
    </xf>
    <xf numFmtId="3" fontId="6" fillId="10" borderId="15" xfId="0" applyNumberFormat="1" applyFont="1" applyFill="1" applyBorder="1" applyAlignment="1">
      <alignment horizontal="right" wrapText="1"/>
    </xf>
    <xf numFmtId="3" fontId="6" fillId="10" borderId="33" xfId="0" applyNumberFormat="1" applyFont="1" applyFill="1" applyBorder="1" applyAlignment="1">
      <alignment horizontal="right" vertical="center" wrapText="1"/>
    </xf>
    <xf numFmtId="0" fontId="9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/>
    </xf>
    <xf numFmtId="3" fontId="9" fillId="5" borderId="15" xfId="0" applyNumberFormat="1" applyFont="1" applyFill="1" applyBorder="1" applyAlignment="1">
      <alignment horizontal="right" vertical="top" shrinkToFit="1"/>
    </xf>
    <xf numFmtId="164" fontId="8" fillId="5" borderId="32" xfId="0" applyNumberFormat="1" applyFont="1" applyFill="1" applyBorder="1" applyAlignment="1">
      <alignment horizontal="right" vertical="center" wrapText="1"/>
    </xf>
    <xf numFmtId="164" fontId="9" fillId="0" borderId="29" xfId="0" applyNumberFormat="1" applyFont="1" applyBorder="1" applyAlignment="1">
      <alignment horizontal="right" vertical="center" wrapText="1"/>
    </xf>
    <xf numFmtId="164" fontId="9" fillId="5" borderId="29" xfId="0" applyNumberFormat="1" applyFont="1" applyFill="1" applyBorder="1" applyAlignment="1">
      <alignment horizontal="right" vertical="center" wrapText="1"/>
    </xf>
    <xf numFmtId="164" fontId="8" fillId="6" borderId="32" xfId="0" applyNumberFormat="1" applyFont="1" applyFill="1" applyBorder="1" applyAlignment="1">
      <alignment horizontal="right" vertical="center" wrapText="1"/>
    </xf>
    <xf numFmtId="164" fontId="3" fillId="9" borderId="29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/>
    </xf>
  </cellXfs>
  <cellStyles count="3">
    <cellStyle name="Comma [0]" xfId="1" builtinId="6"/>
    <cellStyle name="Comma [0] 14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0"/>
  <sheetViews>
    <sheetView tabSelected="1" topLeftCell="C154" zoomScale="73" zoomScaleNormal="73" workbookViewId="0">
      <selection activeCell="U22" sqref="U22"/>
    </sheetView>
  </sheetViews>
  <sheetFormatPr defaultColWidth="12.625" defaultRowHeight="15" customHeight="1"/>
  <cols>
    <col min="1" max="1" width="4.125" customWidth="1"/>
    <col min="2" max="2" width="60.625" customWidth="1"/>
    <col min="3" max="3" width="5.125" customWidth="1"/>
    <col min="4" max="4" width="7.25" customWidth="1"/>
    <col min="5" max="5" width="2" customWidth="1"/>
    <col min="6" max="6" width="3.125" customWidth="1"/>
    <col min="7" max="7" width="12" customWidth="1"/>
    <col min="8" max="8" width="1.75" customWidth="1"/>
    <col min="9" max="9" width="3.125" customWidth="1"/>
    <col min="10" max="11" width="11" customWidth="1"/>
    <col min="12" max="12" width="5.125" customWidth="1"/>
    <col min="13" max="13" width="6.25" customWidth="1"/>
    <col min="14" max="14" width="12.75" customWidth="1"/>
    <col min="15" max="15" width="18.5" bestFit="1" customWidth="1"/>
    <col min="16" max="16" width="18.5" customWidth="1"/>
    <col min="17" max="17" width="17.125" customWidth="1"/>
    <col min="18" max="18" width="15.625" customWidth="1"/>
    <col min="19" max="19" width="14" customWidth="1"/>
    <col min="20" max="20" width="7.375" customWidth="1"/>
    <col min="21" max="21" width="2" customWidth="1"/>
    <col min="22" max="22" width="3.125" customWidth="1"/>
    <col min="23" max="23" width="12.75" bestFit="1" customWidth="1"/>
    <col min="24" max="24" width="1.75" customWidth="1"/>
    <col min="25" max="25" width="3.125" customWidth="1"/>
    <col min="26" max="26" width="11" customWidth="1"/>
    <col min="27" max="27" width="1.75" customWidth="1"/>
    <col min="28" max="28" width="2" customWidth="1"/>
    <col min="29" max="29" width="4.5" customWidth="1"/>
    <col min="30" max="30" width="6.5" bestFit="1" customWidth="1"/>
    <col min="31" max="31" width="7.5" customWidth="1"/>
    <col min="32" max="32" width="13.625" customWidth="1"/>
    <col min="33" max="33" width="18.5" bestFit="1" customWidth="1"/>
    <col min="34" max="34" width="12.375" customWidth="1"/>
    <col min="35" max="35" width="38.75" customWidth="1"/>
    <col min="36" max="36" width="12.625" customWidth="1"/>
  </cols>
  <sheetData>
    <row r="1" spans="1:36" ht="47.2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1"/>
      <c r="M1" s="2"/>
      <c r="N1" s="3"/>
      <c r="O1" s="3"/>
      <c r="P1" s="211" t="s">
        <v>82</v>
      </c>
      <c r="Q1" s="212" t="s">
        <v>83</v>
      </c>
      <c r="R1" s="212" t="s">
        <v>84</v>
      </c>
      <c r="S1" s="212" t="s">
        <v>85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2"/>
      <c r="AF1" s="3"/>
      <c r="AG1" s="3"/>
      <c r="AH1" s="1"/>
      <c r="AI1" s="1"/>
      <c r="AJ1" s="1"/>
    </row>
    <row r="2" spans="1:36" ht="15.75" customHeight="1">
      <c r="A2" s="32">
        <v>4</v>
      </c>
      <c r="B2" s="27" t="s">
        <v>17</v>
      </c>
      <c r="C2" s="28"/>
      <c r="D2" s="28"/>
      <c r="E2" s="28"/>
      <c r="F2" s="28"/>
      <c r="G2" s="28"/>
      <c r="H2" s="28"/>
      <c r="I2" s="28"/>
      <c r="J2" s="28"/>
      <c r="K2" s="28"/>
      <c r="L2" s="29"/>
      <c r="M2" s="30"/>
      <c r="N2" s="31"/>
      <c r="O2" s="119">
        <f>O3+O11+O27+O271+O279</f>
        <v>3664401000</v>
      </c>
      <c r="P2" s="119"/>
      <c r="Q2" s="161"/>
      <c r="R2" s="161"/>
      <c r="S2" s="161"/>
      <c r="T2" s="2"/>
      <c r="U2" s="2"/>
      <c r="V2" s="2"/>
      <c r="W2" s="2"/>
      <c r="X2" s="2"/>
      <c r="Y2" s="2"/>
      <c r="Z2" s="2"/>
      <c r="AA2" s="2"/>
      <c r="AB2" s="2"/>
      <c r="AC2" s="2"/>
      <c r="AD2" s="1"/>
      <c r="AE2" s="2"/>
      <c r="AF2" s="3"/>
      <c r="AG2" s="3"/>
      <c r="AH2" s="1"/>
      <c r="AI2" s="1"/>
      <c r="AJ2" s="1"/>
    </row>
    <row r="3" spans="1:36" ht="15.75" customHeight="1">
      <c r="A3" s="38" t="s">
        <v>18</v>
      </c>
      <c r="B3" s="34" t="s">
        <v>19</v>
      </c>
      <c r="C3" s="35"/>
      <c r="D3" s="35"/>
      <c r="E3" s="35"/>
      <c r="F3" s="35"/>
      <c r="G3" s="35"/>
      <c r="H3" s="35"/>
      <c r="I3" s="35"/>
      <c r="J3" s="35"/>
      <c r="K3" s="35"/>
      <c r="L3" s="33"/>
      <c r="M3" s="36"/>
      <c r="N3" s="37"/>
      <c r="O3" s="120">
        <f>SUM(O4:O9)</f>
        <v>61150000</v>
      </c>
      <c r="P3" s="120">
        <f>P5+P6+P7</f>
        <v>2000000</v>
      </c>
      <c r="Q3" s="120">
        <f>Q5+Q6+Q8+Q9</f>
        <v>13771950</v>
      </c>
      <c r="R3" s="120">
        <f>R5+R6+R7</f>
        <v>16830000</v>
      </c>
      <c r="S3" s="120">
        <f>O3-P3-Q3-R3</f>
        <v>28548050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1"/>
      <c r="AE3" s="2"/>
      <c r="AF3" s="3"/>
      <c r="AG3" s="3"/>
      <c r="AH3" s="1"/>
      <c r="AI3" s="1"/>
      <c r="AJ3" s="1"/>
    </row>
    <row r="4" spans="1:36" ht="15.75" customHeight="1">
      <c r="A4" s="43"/>
      <c r="B4" s="40" t="s">
        <v>0</v>
      </c>
      <c r="C4" s="41"/>
      <c r="D4" s="41"/>
      <c r="E4" s="41"/>
      <c r="F4" s="41"/>
      <c r="G4" s="41"/>
      <c r="H4" s="41"/>
      <c r="I4" s="41"/>
      <c r="J4" s="41"/>
      <c r="K4" s="41"/>
      <c r="L4" s="39"/>
      <c r="M4" s="42"/>
      <c r="N4" s="7"/>
      <c r="O4" s="121"/>
      <c r="P4" s="143"/>
      <c r="Q4" s="143"/>
      <c r="R4" s="143"/>
      <c r="S4" s="143">
        <f>S5+S6+S7+S8+S9</f>
        <v>28548050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1"/>
      <c r="AE4" s="2"/>
      <c r="AF4" s="3"/>
      <c r="AG4" s="3"/>
      <c r="AH4" s="1"/>
      <c r="AI4" s="1"/>
      <c r="AJ4" s="1"/>
    </row>
    <row r="5" spans="1:36" ht="15.75" customHeight="1">
      <c r="A5" s="49"/>
      <c r="B5" s="44" t="s">
        <v>20</v>
      </c>
      <c r="C5" s="45">
        <v>3</v>
      </c>
      <c r="D5" s="45" t="s">
        <v>21</v>
      </c>
      <c r="E5" s="45" t="s">
        <v>2</v>
      </c>
      <c r="F5" s="45">
        <v>9</v>
      </c>
      <c r="G5" s="45" t="s">
        <v>13</v>
      </c>
      <c r="H5" s="45" t="s">
        <v>2</v>
      </c>
      <c r="I5" s="45">
        <v>1</v>
      </c>
      <c r="J5" s="45" t="s">
        <v>1</v>
      </c>
      <c r="K5" s="45"/>
      <c r="L5" s="46">
        <f t="shared" ref="L5:L7" si="0">C5*F5*I5</f>
        <v>27</v>
      </c>
      <c r="M5" s="47" t="s">
        <v>1</v>
      </c>
      <c r="N5" s="48">
        <v>500000</v>
      </c>
      <c r="O5" s="122">
        <f t="shared" ref="O5:O9" si="1">L5*N5</f>
        <v>13500000</v>
      </c>
      <c r="P5" s="144">
        <v>427000</v>
      </c>
      <c r="Q5" s="144">
        <v>538000</v>
      </c>
      <c r="R5" s="218">
        <f>485000*9</f>
        <v>4365000</v>
      </c>
      <c r="S5" s="144">
        <f>O5-P5-Q5-R5</f>
        <v>8170000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1"/>
      <c r="AE5" s="2"/>
      <c r="AF5" s="3"/>
      <c r="AG5" s="3"/>
      <c r="AH5" s="1"/>
      <c r="AI5" s="1"/>
      <c r="AJ5" s="1"/>
    </row>
    <row r="6" spans="1:36" ht="15.75" customHeight="1">
      <c r="A6" s="49"/>
      <c r="B6" s="44" t="s">
        <v>22</v>
      </c>
      <c r="C6" s="45">
        <v>3</v>
      </c>
      <c r="D6" s="45" t="s">
        <v>21</v>
      </c>
      <c r="E6" s="45" t="s">
        <v>2</v>
      </c>
      <c r="F6" s="45">
        <v>9</v>
      </c>
      <c r="G6" s="45" t="s">
        <v>13</v>
      </c>
      <c r="H6" s="45" t="s">
        <v>2</v>
      </c>
      <c r="I6" s="45">
        <v>1</v>
      </c>
      <c r="J6" s="45" t="s">
        <v>1</v>
      </c>
      <c r="K6" s="45"/>
      <c r="L6" s="46">
        <f t="shared" si="0"/>
        <v>27</v>
      </c>
      <c r="M6" s="47" t="s">
        <v>1</v>
      </c>
      <c r="N6" s="48">
        <v>550000</v>
      </c>
      <c r="O6" s="122">
        <f t="shared" si="1"/>
        <v>14850000</v>
      </c>
      <c r="P6" s="144">
        <v>573000</v>
      </c>
      <c r="Q6" s="144">
        <v>4790450</v>
      </c>
      <c r="R6" s="218">
        <f>500000*9</f>
        <v>4500000</v>
      </c>
      <c r="S6" s="144">
        <f>O6-P6-Q6-R6</f>
        <v>4986550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1"/>
      <c r="AE6" s="2"/>
      <c r="AF6" s="3"/>
      <c r="AG6" s="3"/>
      <c r="AH6" s="1"/>
      <c r="AI6" s="1"/>
      <c r="AJ6" s="1"/>
    </row>
    <row r="7" spans="1:36" ht="15.75" customHeight="1">
      <c r="A7" s="49"/>
      <c r="B7" s="44" t="s">
        <v>12</v>
      </c>
      <c r="C7" s="45">
        <v>3</v>
      </c>
      <c r="D7" s="45" t="s">
        <v>21</v>
      </c>
      <c r="E7" s="45" t="s">
        <v>2</v>
      </c>
      <c r="F7" s="45">
        <v>9</v>
      </c>
      <c r="G7" s="45" t="s">
        <v>13</v>
      </c>
      <c r="H7" s="45" t="s">
        <v>2</v>
      </c>
      <c r="I7" s="45">
        <v>1</v>
      </c>
      <c r="J7" s="45" t="s">
        <v>1</v>
      </c>
      <c r="K7" s="45"/>
      <c r="L7" s="46">
        <f t="shared" si="0"/>
        <v>27</v>
      </c>
      <c r="M7" s="47" t="s">
        <v>1</v>
      </c>
      <c r="N7" s="48">
        <v>900000</v>
      </c>
      <c r="O7" s="122">
        <f t="shared" si="1"/>
        <v>24300000</v>
      </c>
      <c r="P7" s="144">
        <v>1000000</v>
      </c>
      <c r="Q7" s="144"/>
      <c r="R7" s="218">
        <f>885000*9</f>
        <v>7965000</v>
      </c>
      <c r="S7" s="144">
        <f>O7-P7-Q7-R7</f>
        <v>15335000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1"/>
      <c r="AE7" s="2"/>
      <c r="AF7" s="3"/>
      <c r="AG7" s="3"/>
      <c r="AH7" s="1"/>
      <c r="AI7" s="1"/>
      <c r="AJ7" s="1"/>
    </row>
    <row r="8" spans="1:36" ht="15.75" customHeight="1">
      <c r="A8" s="50"/>
      <c r="B8" s="44" t="s">
        <v>23</v>
      </c>
      <c r="C8" s="45">
        <v>80</v>
      </c>
      <c r="D8" s="45" t="s">
        <v>4</v>
      </c>
      <c r="E8" s="45"/>
      <c r="F8" s="45"/>
      <c r="G8" s="45"/>
      <c r="H8" s="45"/>
      <c r="I8" s="45"/>
      <c r="J8" s="45"/>
      <c r="K8" s="45"/>
      <c r="L8" s="46">
        <f>C8</f>
        <v>80</v>
      </c>
      <c r="M8" s="47" t="s">
        <v>4</v>
      </c>
      <c r="N8" s="48">
        <v>50000</v>
      </c>
      <c r="O8" s="122">
        <f t="shared" si="1"/>
        <v>4000000</v>
      </c>
      <c r="P8" s="144"/>
      <c r="Q8" s="144">
        <f>O8</f>
        <v>4000000</v>
      </c>
      <c r="R8" s="144"/>
      <c r="S8" s="144">
        <f t="shared" ref="S8:S9" si="2">O8-P8-Q8-R8</f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3"/>
      <c r="AG8" s="3"/>
      <c r="AH8" s="1"/>
      <c r="AI8" s="1"/>
      <c r="AJ8" s="1"/>
    </row>
    <row r="9" spans="1:36" ht="15.75" customHeight="1">
      <c r="A9" s="50"/>
      <c r="B9" s="51" t="s">
        <v>24</v>
      </c>
      <c r="C9" s="45">
        <v>1</v>
      </c>
      <c r="D9" s="45" t="s">
        <v>21</v>
      </c>
      <c r="E9" s="45" t="s">
        <v>2</v>
      </c>
      <c r="F9" s="45">
        <v>9</v>
      </c>
      <c r="G9" s="45" t="s">
        <v>13</v>
      </c>
      <c r="H9" s="45" t="s">
        <v>2</v>
      </c>
      <c r="I9" s="45">
        <v>1</v>
      </c>
      <c r="J9" s="45" t="s">
        <v>1</v>
      </c>
      <c r="K9" s="45"/>
      <c r="L9" s="46">
        <f>C9*F9*I9</f>
        <v>9</v>
      </c>
      <c r="M9" s="52" t="s">
        <v>1</v>
      </c>
      <c r="N9" s="48">
        <v>500000</v>
      </c>
      <c r="O9" s="122">
        <f t="shared" si="1"/>
        <v>4500000</v>
      </c>
      <c r="P9" s="144"/>
      <c r="Q9" s="144">
        <v>4443500</v>
      </c>
      <c r="R9" s="144"/>
      <c r="S9" s="144">
        <f t="shared" si="2"/>
        <v>56500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1"/>
      <c r="AE9" s="2"/>
      <c r="AF9" s="3"/>
      <c r="AG9" s="3"/>
      <c r="AH9" s="1"/>
      <c r="AI9" s="1"/>
      <c r="AJ9" s="1"/>
    </row>
    <row r="10" spans="1:36" ht="15.75" customHeight="1">
      <c r="A10" s="53"/>
      <c r="B10" s="6"/>
      <c r="C10" s="15"/>
      <c r="D10" s="15"/>
      <c r="E10" s="15"/>
      <c r="F10" s="15"/>
      <c r="G10" s="15"/>
      <c r="H10" s="15"/>
      <c r="I10" s="15"/>
      <c r="J10" s="15"/>
      <c r="K10" s="15"/>
      <c r="L10" s="10"/>
      <c r="M10" s="11"/>
      <c r="N10" s="25"/>
      <c r="O10" s="123"/>
      <c r="P10" s="143"/>
      <c r="Q10" s="143"/>
      <c r="R10" s="143"/>
      <c r="S10" s="143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  <c r="AE10" s="2"/>
      <c r="AF10" s="3"/>
      <c r="AG10" s="3"/>
      <c r="AH10" s="1"/>
      <c r="AI10" s="1"/>
      <c r="AJ10" s="1"/>
    </row>
    <row r="11" spans="1:36" ht="15.75" customHeight="1">
      <c r="A11" s="163" t="s">
        <v>25</v>
      </c>
      <c r="B11" s="164" t="s">
        <v>26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6"/>
      <c r="M11" s="167"/>
      <c r="N11" s="168"/>
      <c r="O11" s="169">
        <f>O12+O16+O22</f>
        <v>461080000</v>
      </c>
      <c r="P11" s="162">
        <f>P12+P16+P22</f>
        <v>377604308</v>
      </c>
      <c r="Q11" s="162"/>
      <c r="R11" s="162"/>
      <c r="S11" s="162">
        <f>O11-P11</f>
        <v>83475692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AE11" s="2"/>
      <c r="AF11" s="3"/>
      <c r="AG11" s="3"/>
      <c r="AH11" s="1"/>
      <c r="AI11" s="1"/>
      <c r="AJ11" s="1"/>
    </row>
    <row r="12" spans="1:36" ht="15.75" customHeight="1">
      <c r="A12" s="117"/>
      <c r="B12" s="151" t="s">
        <v>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52"/>
      <c r="M12" s="115"/>
      <c r="N12" s="153"/>
      <c r="O12" s="154">
        <f>O13</f>
        <v>12000000</v>
      </c>
      <c r="P12" s="155">
        <f>P13</f>
        <v>4900000</v>
      </c>
      <c r="Q12" s="145"/>
      <c r="R12" s="145"/>
      <c r="S12" s="145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AE12" s="2"/>
      <c r="AF12" s="3"/>
      <c r="AG12" s="3"/>
      <c r="AH12" s="1"/>
      <c r="AI12" s="1"/>
      <c r="AJ12" s="1"/>
    </row>
    <row r="13" spans="1:36" ht="15.75" customHeight="1">
      <c r="A13" s="22"/>
      <c r="B13" s="55" t="s">
        <v>27</v>
      </c>
      <c r="C13" s="9">
        <v>6</v>
      </c>
      <c r="D13" s="9" t="s">
        <v>4</v>
      </c>
      <c r="E13" s="9" t="s">
        <v>2</v>
      </c>
      <c r="F13" s="9">
        <v>2</v>
      </c>
      <c r="G13" s="9" t="s">
        <v>6</v>
      </c>
      <c r="H13" s="9" t="s">
        <v>2</v>
      </c>
      <c r="I13" s="9">
        <v>1</v>
      </c>
      <c r="J13" s="15" t="s">
        <v>3</v>
      </c>
      <c r="K13" s="15"/>
      <c r="L13" s="46">
        <f>C13*F13*I13</f>
        <v>12</v>
      </c>
      <c r="M13" s="11" t="s">
        <v>7</v>
      </c>
      <c r="N13" s="25">
        <v>1000000</v>
      </c>
      <c r="O13" s="122">
        <f>L13*N13</f>
        <v>12000000</v>
      </c>
      <c r="P13" s="144">
        <v>4900000</v>
      </c>
      <c r="Q13" s="144"/>
      <c r="R13" s="144"/>
      <c r="S13" s="144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E13" s="2"/>
      <c r="AF13" s="3"/>
      <c r="AG13" s="3"/>
      <c r="AH13" s="1"/>
      <c r="AI13" s="1"/>
      <c r="AJ13" s="1"/>
    </row>
    <row r="14" spans="1:36" ht="15.75" customHeight="1">
      <c r="A14" s="22"/>
      <c r="B14" s="18"/>
      <c r="C14" s="15"/>
      <c r="D14" s="15"/>
      <c r="E14" s="15"/>
      <c r="F14" s="15"/>
      <c r="G14" s="15"/>
      <c r="H14" s="15"/>
      <c r="I14" s="45"/>
      <c r="J14" s="15"/>
      <c r="K14" s="15"/>
      <c r="L14" s="56"/>
      <c r="M14" s="57"/>
      <c r="N14" s="12"/>
      <c r="O14" s="124"/>
      <c r="P14" s="145"/>
      <c r="Q14" s="145"/>
      <c r="R14" s="145"/>
      <c r="S14" s="145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2"/>
      <c r="AF14" s="3"/>
      <c r="AG14" s="3"/>
      <c r="AH14" s="1"/>
      <c r="AI14" s="1"/>
      <c r="AJ14" s="1"/>
    </row>
    <row r="15" spans="1:36" ht="15.75" customHeight="1">
      <c r="A15" s="22"/>
      <c r="B15" s="58" t="s">
        <v>28</v>
      </c>
      <c r="C15" s="46"/>
      <c r="D15" s="45"/>
      <c r="E15" s="45"/>
      <c r="F15" s="45"/>
      <c r="G15" s="45"/>
      <c r="H15" s="45"/>
      <c r="I15" s="45"/>
      <c r="J15" s="45"/>
      <c r="K15" s="45"/>
      <c r="L15" s="10"/>
      <c r="M15" s="11"/>
      <c r="N15" s="12"/>
      <c r="O15" s="124"/>
      <c r="P15" s="145"/>
      <c r="Q15" s="145"/>
      <c r="R15" s="145"/>
      <c r="S15" s="145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E15" s="2"/>
      <c r="AF15" s="3"/>
      <c r="AG15" s="3"/>
      <c r="AH15" s="1"/>
      <c r="AI15" s="1"/>
      <c r="AJ15" s="1"/>
    </row>
    <row r="16" spans="1:36" ht="15.75" customHeight="1">
      <c r="A16" s="156"/>
      <c r="B16" s="114" t="s">
        <v>29</v>
      </c>
      <c r="C16" s="109"/>
      <c r="D16" s="109"/>
      <c r="E16" s="109"/>
      <c r="F16" s="109"/>
      <c r="G16" s="109"/>
      <c r="H16" s="109"/>
      <c r="I16" s="109"/>
      <c r="J16" s="109"/>
      <c r="K16" s="109"/>
      <c r="L16" s="110"/>
      <c r="M16" s="115"/>
      <c r="N16" s="113"/>
      <c r="O16" s="157">
        <f>O17+O18+O19</f>
        <v>307560000</v>
      </c>
      <c r="P16" s="158">
        <v>245130000</v>
      </c>
      <c r="Q16" s="146"/>
      <c r="R16" s="146"/>
      <c r="S16" s="146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3"/>
      <c r="AG16" s="3"/>
      <c r="AH16" s="1"/>
      <c r="AI16" s="1"/>
      <c r="AJ16" s="1"/>
    </row>
    <row r="17" spans="1:36" ht="15.75" customHeight="1">
      <c r="A17" s="53"/>
      <c r="B17" s="55" t="s">
        <v>30</v>
      </c>
      <c r="C17" s="9">
        <v>88</v>
      </c>
      <c r="D17" s="9" t="s">
        <v>4</v>
      </c>
      <c r="E17" s="9" t="s">
        <v>2</v>
      </c>
      <c r="F17" s="15">
        <v>1</v>
      </c>
      <c r="G17" s="15" t="s">
        <v>31</v>
      </c>
      <c r="H17" s="9" t="s">
        <v>2</v>
      </c>
      <c r="I17" s="9">
        <v>1</v>
      </c>
      <c r="J17" s="15" t="s">
        <v>3</v>
      </c>
      <c r="K17" s="15"/>
      <c r="L17" s="46">
        <f t="shared" ref="L17:L19" si="3">C17*F17*I17</f>
        <v>88</v>
      </c>
      <c r="M17" s="11" t="s">
        <v>32</v>
      </c>
      <c r="N17" s="12">
        <v>150000</v>
      </c>
      <c r="O17" s="122">
        <f t="shared" ref="O17:O19" si="4">L17*N17</f>
        <v>13200000</v>
      </c>
      <c r="P17" s="144"/>
      <c r="Q17" s="144"/>
      <c r="R17" s="144"/>
      <c r="S17" s="144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2"/>
      <c r="AF17" s="3"/>
      <c r="AG17" s="3"/>
      <c r="AH17" s="1"/>
      <c r="AI17" s="1"/>
      <c r="AJ17" s="1"/>
    </row>
    <row r="18" spans="1:36" ht="15.75" customHeight="1">
      <c r="A18" s="24"/>
      <c r="B18" s="18" t="s">
        <v>33</v>
      </c>
      <c r="C18" s="9">
        <v>88</v>
      </c>
      <c r="D18" s="9" t="s">
        <v>4</v>
      </c>
      <c r="E18" s="15" t="s">
        <v>2</v>
      </c>
      <c r="F18" s="15">
        <v>4</v>
      </c>
      <c r="G18" s="15" t="s">
        <v>9</v>
      </c>
      <c r="H18" s="15" t="s">
        <v>2</v>
      </c>
      <c r="I18" s="15">
        <v>1</v>
      </c>
      <c r="J18" s="15" t="s">
        <v>3</v>
      </c>
      <c r="K18" s="15"/>
      <c r="L18" s="46">
        <f t="shared" si="3"/>
        <v>352</v>
      </c>
      <c r="M18" s="59" t="s">
        <v>10</v>
      </c>
      <c r="N18" s="17">
        <v>180000</v>
      </c>
      <c r="O18" s="122">
        <f t="shared" si="4"/>
        <v>63360000</v>
      </c>
      <c r="P18" s="144"/>
      <c r="Q18" s="144"/>
      <c r="R18" s="144"/>
      <c r="S18" s="144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3"/>
      <c r="AG18" s="3"/>
      <c r="AH18" s="1"/>
      <c r="AI18" s="1"/>
      <c r="AJ18" s="1"/>
    </row>
    <row r="19" spans="1:36" ht="15.75" customHeight="1">
      <c r="A19" s="60"/>
      <c r="B19" s="8" t="s">
        <v>34</v>
      </c>
      <c r="C19" s="9">
        <v>88</v>
      </c>
      <c r="D19" s="9" t="s">
        <v>4</v>
      </c>
      <c r="E19" s="15" t="s">
        <v>2</v>
      </c>
      <c r="F19" s="15">
        <v>3</v>
      </c>
      <c r="G19" s="15" t="s">
        <v>9</v>
      </c>
      <c r="H19" s="15" t="s">
        <v>2</v>
      </c>
      <c r="I19" s="15">
        <v>1</v>
      </c>
      <c r="J19" s="15" t="s">
        <v>3</v>
      </c>
      <c r="K19" s="15"/>
      <c r="L19" s="46">
        <f t="shared" si="3"/>
        <v>264</v>
      </c>
      <c r="M19" s="59" t="s">
        <v>10</v>
      </c>
      <c r="N19" s="17">
        <v>875000</v>
      </c>
      <c r="O19" s="122">
        <f t="shared" si="4"/>
        <v>231000000</v>
      </c>
      <c r="P19" s="144"/>
      <c r="Q19" s="144"/>
      <c r="R19" s="144"/>
      <c r="S19" s="144"/>
      <c r="T19" s="2"/>
      <c r="U19" s="2"/>
      <c r="V19" s="2"/>
      <c r="W19" s="236"/>
      <c r="X19" s="2"/>
      <c r="Y19" s="2"/>
      <c r="Z19" s="2"/>
      <c r="AA19" s="2"/>
      <c r="AB19" s="2"/>
      <c r="AC19" s="2"/>
      <c r="AD19" s="1"/>
      <c r="AE19" s="2"/>
      <c r="AF19" s="3"/>
      <c r="AG19" s="3"/>
      <c r="AH19" s="1"/>
      <c r="AI19" s="1"/>
      <c r="AJ19" s="1"/>
    </row>
    <row r="20" spans="1:36" ht="15.75" customHeight="1">
      <c r="A20" s="60"/>
      <c r="B20" s="18"/>
      <c r="C20" s="15"/>
      <c r="D20" s="15"/>
      <c r="E20" s="15"/>
      <c r="F20" s="15"/>
      <c r="G20" s="15"/>
      <c r="H20" s="15"/>
      <c r="I20" s="15"/>
      <c r="J20" s="15"/>
      <c r="K20" s="15"/>
      <c r="L20" s="10"/>
      <c r="M20" s="59"/>
      <c r="N20" s="14"/>
      <c r="O20" s="125"/>
      <c r="P20" s="147"/>
      <c r="Q20" s="147"/>
      <c r="R20" s="147"/>
      <c r="S20" s="147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3"/>
      <c r="AG20" s="3"/>
      <c r="AH20" s="1"/>
      <c r="AI20" s="1"/>
      <c r="AJ20" s="1"/>
    </row>
    <row r="21" spans="1:36" ht="15.75" customHeight="1">
      <c r="A21" s="60"/>
      <c r="B21" s="16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0"/>
      <c r="M21" s="59"/>
      <c r="N21" s="14"/>
      <c r="O21" s="125"/>
      <c r="P21" s="147"/>
      <c r="Q21" s="147"/>
      <c r="R21" s="147"/>
      <c r="S21" s="147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3"/>
      <c r="AG21" s="3"/>
      <c r="AH21" s="1"/>
      <c r="AI21" s="1"/>
      <c r="AJ21" s="1"/>
    </row>
    <row r="22" spans="1:36" ht="19.5" customHeight="1">
      <c r="A22" s="103"/>
      <c r="B22" s="159" t="s">
        <v>29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10"/>
      <c r="M22" s="111"/>
      <c r="N22" s="112"/>
      <c r="O22" s="136">
        <f>O23+O24+O25</f>
        <v>141520000</v>
      </c>
      <c r="P22" s="160">
        <v>127574308</v>
      </c>
      <c r="Q22" s="148"/>
      <c r="R22" s="148"/>
      <c r="S22" s="148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3"/>
      <c r="AG22" s="3"/>
      <c r="AH22" s="1"/>
      <c r="AI22" s="1"/>
      <c r="AJ22" s="1"/>
    </row>
    <row r="23" spans="1:36" ht="15.75" customHeight="1">
      <c r="A23" s="60"/>
      <c r="B23" s="18" t="s">
        <v>35</v>
      </c>
      <c r="C23" s="15">
        <v>16</v>
      </c>
      <c r="D23" s="9" t="s">
        <v>4</v>
      </c>
      <c r="E23" s="15" t="s">
        <v>2</v>
      </c>
      <c r="F23" s="15">
        <v>1</v>
      </c>
      <c r="G23" s="15" t="s">
        <v>31</v>
      </c>
      <c r="H23" s="15" t="s">
        <v>2</v>
      </c>
      <c r="I23" s="15">
        <v>1</v>
      </c>
      <c r="J23" s="15" t="s">
        <v>3</v>
      </c>
      <c r="K23" s="15"/>
      <c r="L23" s="46">
        <f t="shared" ref="L23:L25" si="5">C23*F23*I23</f>
        <v>16</v>
      </c>
      <c r="M23" s="11" t="s">
        <v>32</v>
      </c>
      <c r="N23" s="14">
        <v>5500000</v>
      </c>
      <c r="O23" s="122">
        <f t="shared" ref="O23:O25" si="6">L23*N23</f>
        <v>88000000</v>
      </c>
      <c r="P23" s="144"/>
      <c r="Q23" s="144"/>
      <c r="R23" s="144"/>
      <c r="S23" s="144"/>
      <c r="T23" s="2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3"/>
      <c r="AG23" s="3"/>
      <c r="AH23" s="1"/>
      <c r="AI23" s="1"/>
      <c r="AJ23" s="1"/>
    </row>
    <row r="24" spans="1:36" ht="15.75" customHeight="1">
      <c r="A24" s="60"/>
      <c r="B24" s="18" t="s">
        <v>33</v>
      </c>
      <c r="C24" s="15">
        <v>16</v>
      </c>
      <c r="D24" s="9" t="s">
        <v>4</v>
      </c>
      <c r="E24" s="15" t="s">
        <v>2</v>
      </c>
      <c r="F24" s="15">
        <v>4</v>
      </c>
      <c r="G24" s="15" t="s">
        <v>9</v>
      </c>
      <c r="H24" s="15" t="s">
        <v>2</v>
      </c>
      <c r="I24" s="15">
        <v>1</v>
      </c>
      <c r="J24" s="15" t="s">
        <v>3</v>
      </c>
      <c r="K24" s="15"/>
      <c r="L24" s="46">
        <f t="shared" si="5"/>
        <v>64</v>
      </c>
      <c r="M24" s="59" t="s">
        <v>10</v>
      </c>
      <c r="N24" s="14">
        <v>180000</v>
      </c>
      <c r="O24" s="122">
        <f t="shared" si="6"/>
        <v>11520000</v>
      </c>
      <c r="P24" s="144"/>
      <c r="Q24" s="144"/>
      <c r="R24" s="144"/>
      <c r="S24" s="144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3"/>
      <c r="AG24" s="3"/>
      <c r="AH24" s="1"/>
      <c r="AI24" s="1"/>
      <c r="AJ24" s="1"/>
    </row>
    <row r="25" spans="1:36" ht="15.75" customHeight="1">
      <c r="A25" s="60"/>
      <c r="B25" s="8" t="s">
        <v>34</v>
      </c>
      <c r="C25" s="15">
        <v>16</v>
      </c>
      <c r="D25" s="9" t="s">
        <v>4</v>
      </c>
      <c r="E25" s="15" t="s">
        <v>2</v>
      </c>
      <c r="F25" s="15">
        <v>3</v>
      </c>
      <c r="G25" s="15" t="s">
        <v>9</v>
      </c>
      <c r="H25" s="15" t="s">
        <v>2</v>
      </c>
      <c r="I25" s="15">
        <v>1</v>
      </c>
      <c r="J25" s="15" t="s">
        <v>3</v>
      </c>
      <c r="K25" s="15"/>
      <c r="L25" s="46">
        <f t="shared" si="5"/>
        <v>48</v>
      </c>
      <c r="M25" s="59" t="s">
        <v>10</v>
      </c>
      <c r="N25" s="14">
        <v>875000</v>
      </c>
      <c r="O25" s="122">
        <f t="shared" si="6"/>
        <v>42000000</v>
      </c>
      <c r="P25" s="144"/>
      <c r="Q25" s="144"/>
      <c r="R25" s="144"/>
      <c r="S25" s="144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3"/>
      <c r="AG25" s="3"/>
      <c r="AH25" s="1"/>
      <c r="AI25" s="1"/>
      <c r="AJ25" s="1"/>
    </row>
    <row r="26" spans="1:36" ht="15.75" customHeight="1">
      <c r="A26" s="63"/>
      <c r="B26" s="23"/>
      <c r="C26" s="26"/>
      <c r="D26" s="26"/>
      <c r="E26" s="26"/>
      <c r="F26" s="26"/>
      <c r="G26" s="26"/>
      <c r="H26" s="26"/>
      <c r="I26" s="26"/>
      <c r="J26" s="26"/>
      <c r="K26" s="26"/>
      <c r="L26" s="54"/>
      <c r="M26" s="61"/>
      <c r="N26" s="62"/>
      <c r="O26" s="127"/>
      <c r="P26" s="147"/>
      <c r="Q26" s="147"/>
      <c r="R26" s="147"/>
      <c r="S26" s="147"/>
      <c r="T26" s="2"/>
      <c r="U26" s="2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3"/>
      <c r="AG26" s="3"/>
      <c r="AH26" s="1"/>
      <c r="AI26" s="1"/>
      <c r="AJ26" s="1"/>
    </row>
    <row r="27" spans="1:36" ht="15.75" customHeight="1">
      <c r="A27" s="170" t="s">
        <v>36</v>
      </c>
      <c r="B27" s="171" t="s">
        <v>37</v>
      </c>
      <c r="C27" s="172"/>
      <c r="D27" s="173"/>
      <c r="E27" s="173"/>
      <c r="F27" s="173"/>
      <c r="G27" s="173"/>
      <c r="H27" s="173"/>
      <c r="I27" s="173"/>
      <c r="J27" s="173"/>
      <c r="K27" s="173"/>
      <c r="L27" s="174"/>
      <c r="M27" s="175"/>
      <c r="N27" s="176"/>
      <c r="O27" s="177">
        <f>O31+O94+O141+O205</f>
        <v>3103021000</v>
      </c>
      <c r="P27" s="178"/>
      <c r="Q27" s="178">
        <f>Q31+Q94</f>
        <v>1012914420</v>
      </c>
      <c r="R27" s="178">
        <f>R31</f>
        <v>636424287</v>
      </c>
      <c r="S27" s="178">
        <f>O27-Q27-R27</f>
        <v>1453682293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1"/>
      <c r="AE27" s="2"/>
      <c r="AF27" s="3"/>
      <c r="AG27" s="3"/>
      <c r="AH27" s="1"/>
      <c r="AI27" s="1"/>
      <c r="AJ27" s="1"/>
    </row>
    <row r="28" spans="1:36" ht="15.75" customHeight="1">
      <c r="A28" s="60"/>
      <c r="B28" s="64" t="s">
        <v>16</v>
      </c>
      <c r="C28" s="56"/>
      <c r="D28" s="4"/>
      <c r="E28" s="4"/>
      <c r="F28" s="4"/>
      <c r="G28" s="4"/>
      <c r="H28" s="4"/>
      <c r="I28" s="4"/>
      <c r="J28" s="4"/>
      <c r="K28" s="4"/>
      <c r="L28" s="20"/>
      <c r="M28" s="4"/>
      <c r="N28" s="65"/>
      <c r="O28" s="128"/>
      <c r="P28" s="149"/>
      <c r="Q28" s="149"/>
      <c r="R28" s="149"/>
      <c r="S28" s="149"/>
      <c r="T28" s="2"/>
      <c r="U28" s="2"/>
      <c r="V28" s="2"/>
      <c r="W28" s="2"/>
      <c r="X28" s="2"/>
      <c r="Y28" s="2"/>
      <c r="Z28" s="2"/>
      <c r="AA28" s="2"/>
      <c r="AB28" s="2"/>
      <c r="AC28" s="2"/>
      <c r="AD28" s="1"/>
      <c r="AE28" s="2"/>
      <c r="AF28" s="3"/>
      <c r="AG28" s="3"/>
      <c r="AH28" s="1"/>
      <c r="AI28" s="1"/>
      <c r="AJ28" s="1"/>
    </row>
    <row r="29" spans="1:36" ht="15.75" customHeight="1">
      <c r="A29" s="60"/>
      <c r="B29" s="18" t="s">
        <v>38</v>
      </c>
      <c r="C29" s="10"/>
      <c r="D29" s="15"/>
      <c r="E29" s="15"/>
      <c r="F29" s="15"/>
      <c r="G29" s="15"/>
      <c r="H29" s="15"/>
      <c r="I29" s="15"/>
      <c r="J29" s="15"/>
      <c r="K29" s="15"/>
      <c r="L29" s="20"/>
      <c r="M29" s="15"/>
      <c r="N29" s="65"/>
      <c r="O29" s="129"/>
      <c r="P29" s="149"/>
      <c r="Q29" s="149"/>
      <c r="R29" s="149"/>
      <c r="S29" s="149"/>
      <c r="T29" s="2"/>
      <c r="U29" s="2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3"/>
      <c r="AG29" s="3"/>
      <c r="AH29" s="1"/>
      <c r="AI29" s="1"/>
      <c r="AJ29" s="1"/>
    </row>
    <row r="30" spans="1:36" ht="15.75" customHeight="1">
      <c r="A30" s="60"/>
      <c r="B30" s="18" t="s">
        <v>39</v>
      </c>
      <c r="C30" s="10"/>
      <c r="D30" s="15"/>
      <c r="E30" s="15"/>
      <c r="F30" s="15"/>
      <c r="G30" s="15"/>
      <c r="H30" s="15"/>
      <c r="I30" s="15"/>
      <c r="J30" s="15"/>
      <c r="K30" s="15"/>
      <c r="L30" s="20"/>
      <c r="M30" s="15"/>
      <c r="N30" s="65"/>
      <c r="O30" s="129"/>
      <c r="P30" s="149"/>
      <c r="Q30" s="149"/>
      <c r="R30" s="149"/>
      <c r="S30" s="149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/>
      <c r="AE30" s="2"/>
      <c r="AF30" s="3"/>
      <c r="AG30" s="3"/>
      <c r="AH30" s="1"/>
      <c r="AI30" s="1"/>
      <c r="AJ30" s="1"/>
    </row>
    <row r="31" spans="1:36" ht="15.75" customHeight="1">
      <c r="A31" s="103"/>
      <c r="B31" s="104" t="s">
        <v>81</v>
      </c>
      <c r="C31" s="105"/>
      <c r="D31" s="106"/>
      <c r="E31" s="106"/>
      <c r="F31" s="106"/>
      <c r="G31" s="106"/>
      <c r="H31" s="106"/>
      <c r="I31" s="106"/>
      <c r="J31" s="106"/>
      <c r="K31" s="106"/>
      <c r="L31" s="107"/>
      <c r="M31" s="106"/>
      <c r="N31" s="108"/>
      <c r="O31" s="130">
        <f>O32+O39+O45+O52+O59+O66+O73+O80+O87</f>
        <v>832970000</v>
      </c>
      <c r="P31" s="204"/>
      <c r="Q31" s="204">
        <f>Q32+Q39+Q45+Q52+Q59+Q66+Q73+Q80+Q87</f>
        <v>715578090</v>
      </c>
      <c r="R31" s="204">
        <f>R32+R39+R45+R52+R59+R66+R73+R80+R87</f>
        <v>636424287</v>
      </c>
      <c r="S31" s="204"/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2"/>
      <c r="AF31" s="3"/>
      <c r="AG31" s="3"/>
      <c r="AH31" s="1"/>
      <c r="AI31" s="1"/>
      <c r="AJ31" s="1"/>
    </row>
    <row r="32" spans="1:36" ht="15.75" customHeight="1">
      <c r="A32" s="60"/>
      <c r="B32" s="18" t="s">
        <v>40</v>
      </c>
      <c r="C32" s="10"/>
      <c r="D32" s="15"/>
      <c r="E32" s="15"/>
      <c r="F32" s="15"/>
      <c r="G32" s="15"/>
      <c r="H32" s="15"/>
      <c r="I32" s="15"/>
      <c r="J32" s="15"/>
      <c r="K32" s="15"/>
      <c r="L32" s="20"/>
      <c r="M32" s="15"/>
      <c r="N32" s="65"/>
      <c r="O32" s="131">
        <f>O33+O34+O35+O36</f>
        <v>87645000</v>
      </c>
      <c r="P32" s="186"/>
      <c r="Q32" s="222">
        <f>Q33+Q35+Q36</f>
        <v>63089800</v>
      </c>
      <c r="R32" s="222">
        <f>R33+R35+R36</f>
        <v>60684890</v>
      </c>
      <c r="S32" s="205"/>
      <c r="T32" s="2"/>
      <c r="U32" s="2"/>
      <c r="V32" s="2"/>
      <c r="W32" s="2"/>
      <c r="X32" s="2"/>
      <c r="Y32" s="2"/>
      <c r="Z32" s="2"/>
      <c r="AA32" s="2"/>
      <c r="AB32" s="2"/>
      <c r="AC32" s="2"/>
      <c r="AD32" s="1"/>
      <c r="AE32" s="2"/>
      <c r="AF32" s="3"/>
      <c r="AG32" s="3"/>
      <c r="AH32" s="1"/>
      <c r="AI32" s="1"/>
      <c r="AJ32" s="1"/>
    </row>
    <row r="33" spans="1:36" ht="15.75" customHeight="1">
      <c r="A33" s="72"/>
      <c r="B33" s="68" t="s">
        <v>11</v>
      </c>
      <c r="C33" s="69">
        <v>5</v>
      </c>
      <c r="D33" s="9" t="s">
        <v>4</v>
      </c>
      <c r="E33" s="4" t="s">
        <v>2</v>
      </c>
      <c r="F33" s="4">
        <v>1</v>
      </c>
      <c r="G33" s="4" t="s">
        <v>41</v>
      </c>
      <c r="H33" s="4" t="s">
        <v>2</v>
      </c>
      <c r="I33" s="4">
        <v>1</v>
      </c>
      <c r="J33" s="4" t="s">
        <v>3</v>
      </c>
      <c r="K33" s="4"/>
      <c r="L33" s="46">
        <f t="shared" ref="L33:L36" si="7">C33*F33*I33</f>
        <v>5</v>
      </c>
      <c r="M33" s="70" t="s">
        <v>32</v>
      </c>
      <c r="N33" s="71">
        <v>3088000</v>
      </c>
      <c r="O33" s="122">
        <f t="shared" ref="O33:O36" si="8">L33*N33</f>
        <v>15440000</v>
      </c>
      <c r="P33" s="187"/>
      <c r="Q33" s="200">
        <v>11454800</v>
      </c>
      <c r="R33" s="235">
        <v>13109890</v>
      </c>
      <c r="S33" s="203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/>
      <c r="AE33" s="2"/>
      <c r="AF33" s="3"/>
      <c r="AG33" s="3"/>
      <c r="AH33" s="1"/>
      <c r="AI33" s="1"/>
      <c r="AJ33" s="1"/>
    </row>
    <row r="34" spans="1:36" ht="15.75" customHeight="1">
      <c r="A34" s="60"/>
      <c r="B34" s="18" t="s">
        <v>42</v>
      </c>
      <c r="C34" s="69">
        <v>5</v>
      </c>
      <c r="D34" s="9" t="s">
        <v>4</v>
      </c>
      <c r="E34" s="15" t="s">
        <v>2</v>
      </c>
      <c r="F34" s="15">
        <v>1</v>
      </c>
      <c r="G34" s="15" t="s">
        <v>3</v>
      </c>
      <c r="H34" s="15" t="s">
        <v>2</v>
      </c>
      <c r="I34" s="15">
        <v>1</v>
      </c>
      <c r="J34" s="15" t="s">
        <v>41</v>
      </c>
      <c r="K34" s="15"/>
      <c r="L34" s="46">
        <f t="shared" si="7"/>
        <v>5</v>
      </c>
      <c r="M34" s="70" t="s">
        <v>32</v>
      </c>
      <c r="N34" s="14">
        <v>410000</v>
      </c>
      <c r="O34" s="122">
        <f t="shared" si="8"/>
        <v>2050000</v>
      </c>
      <c r="P34" s="187"/>
      <c r="Q34" s="200"/>
      <c r="R34" s="235"/>
      <c r="S34" s="203"/>
      <c r="T34" s="2"/>
      <c r="U34" s="2"/>
      <c r="V34" s="2"/>
      <c r="W34" s="2"/>
      <c r="X34" s="2"/>
      <c r="Y34" s="2"/>
      <c r="Z34" s="2"/>
      <c r="AA34" s="2"/>
      <c r="AB34" s="2"/>
      <c r="AC34" s="2"/>
      <c r="AD34" s="1"/>
      <c r="AE34" s="2"/>
      <c r="AF34" s="3"/>
      <c r="AG34" s="3"/>
      <c r="AH34" s="1"/>
      <c r="AI34" s="1"/>
      <c r="AJ34" s="1"/>
    </row>
    <row r="35" spans="1:36" ht="15.75" customHeight="1">
      <c r="A35" s="60"/>
      <c r="B35" s="8" t="s">
        <v>8</v>
      </c>
      <c r="C35" s="69">
        <v>5</v>
      </c>
      <c r="D35" s="9" t="s">
        <v>4</v>
      </c>
      <c r="E35" s="15" t="s">
        <v>2</v>
      </c>
      <c r="F35" s="15">
        <v>12</v>
      </c>
      <c r="G35" s="15" t="s">
        <v>9</v>
      </c>
      <c r="H35" s="15" t="s">
        <v>2</v>
      </c>
      <c r="I35" s="15">
        <v>1</v>
      </c>
      <c r="J35" s="15" t="s">
        <v>3</v>
      </c>
      <c r="K35" s="15"/>
      <c r="L35" s="46">
        <f t="shared" si="7"/>
        <v>60</v>
      </c>
      <c r="M35" s="59" t="s">
        <v>10</v>
      </c>
      <c r="N35" s="14">
        <v>380000</v>
      </c>
      <c r="O35" s="122">
        <f t="shared" si="8"/>
        <v>22800000</v>
      </c>
      <c r="P35" s="187"/>
      <c r="Q35" s="200">
        <v>20520000</v>
      </c>
      <c r="R35" s="235">
        <v>19000000</v>
      </c>
      <c r="S35" s="203"/>
      <c r="T35" s="2"/>
      <c r="U35" s="2"/>
      <c r="V35" s="2"/>
      <c r="W35" s="2"/>
      <c r="X35" s="2"/>
      <c r="Y35" s="2"/>
      <c r="Z35" s="2"/>
      <c r="AA35" s="2"/>
      <c r="AB35" s="2"/>
      <c r="AC35" s="2"/>
      <c r="AD35" s="1"/>
      <c r="AE35" s="2"/>
      <c r="AF35" s="3"/>
      <c r="AG35" s="3"/>
      <c r="AH35" s="1"/>
      <c r="AI35" s="1"/>
      <c r="AJ35" s="1"/>
    </row>
    <row r="36" spans="1:36" ht="15.75" customHeight="1">
      <c r="A36" s="60"/>
      <c r="B36" s="8" t="s">
        <v>14</v>
      </c>
      <c r="C36" s="69">
        <v>5</v>
      </c>
      <c r="D36" s="9" t="s">
        <v>4</v>
      </c>
      <c r="E36" s="15" t="s">
        <v>2</v>
      </c>
      <c r="F36" s="15">
        <v>11</v>
      </c>
      <c r="G36" s="15" t="s">
        <v>9</v>
      </c>
      <c r="H36" s="15" t="s">
        <v>2</v>
      </c>
      <c r="I36" s="15">
        <v>1</v>
      </c>
      <c r="J36" s="15" t="s">
        <v>3</v>
      </c>
      <c r="K36" s="15"/>
      <c r="L36" s="46">
        <f t="shared" si="7"/>
        <v>55</v>
      </c>
      <c r="M36" s="59" t="s">
        <v>10</v>
      </c>
      <c r="N36" s="14">
        <v>861000</v>
      </c>
      <c r="O36" s="122">
        <f t="shared" si="8"/>
        <v>47355000</v>
      </c>
      <c r="P36" s="187"/>
      <c r="Q36" s="200">
        <v>31115000</v>
      </c>
      <c r="R36" s="235">
        <v>28575000</v>
      </c>
      <c r="S36" s="203"/>
      <c r="T36" s="2"/>
      <c r="U36" s="2"/>
      <c r="V36" s="2"/>
      <c r="W36" s="2"/>
      <c r="X36" s="2"/>
      <c r="Y36" s="2"/>
      <c r="Z36" s="2"/>
      <c r="AA36" s="2"/>
      <c r="AB36" s="2"/>
      <c r="AC36" s="2"/>
      <c r="AD36" s="1"/>
      <c r="AE36" s="2"/>
      <c r="AF36" s="3"/>
      <c r="AG36" s="3"/>
      <c r="AH36" s="1"/>
      <c r="AI36" s="1"/>
      <c r="AJ36" s="1"/>
    </row>
    <row r="37" spans="1:36" ht="15.75" customHeight="1">
      <c r="A37" s="60"/>
      <c r="B37" s="8"/>
      <c r="C37" s="15"/>
      <c r="D37" s="9"/>
      <c r="E37" s="15"/>
      <c r="F37" s="15"/>
      <c r="G37" s="15"/>
      <c r="H37" s="15"/>
      <c r="I37" s="15"/>
      <c r="J37" s="15"/>
      <c r="K37" s="15"/>
      <c r="L37" s="46"/>
      <c r="M37" s="59"/>
      <c r="N37" s="14"/>
      <c r="O37" s="122"/>
      <c r="P37" s="186"/>
      <c r="Q37" s="203"/>
      <c r="R37" s="203"/>
      <c r="S37" s="203"/>
      <c r="T37" s="2"/>
      <c r="U37" s="2"/>
      <c r="V37" s="2"/>
      <c r="W37" s="2"/>
      <c r="X37" s="2"/>
      <c r="Y37" s="2"/>
      <c r="Z37" s="2"/>
      <c r="AA37" s="2"/>
      <c r="AB37" s="2"/>
      <c r="AC37" s="2"/>
      <c r="AD37" s="1"/>
      <c r="AE37" s="2"/>
      <c r="AF37" s="3"/>
      <c r="AG37" s="3"/>
      <c r="AH37" s="1"/>
      <c r="AI37" s="1"/>
      <c r="AJ37" s="1"/>
    </row>
    <row r="38" spans="1:36" ht="15.75" customHeight="1">
      <c r="A38" s="63"/>
      <c r="B38" s="23"/>
      <c r="C38" s="15"/>
      <c r="D38" s="26"/>
      <c r="E38" s="26"/>
      <c r="F38" s="26"/>
      <c r="G38" s="26"/>
      <c r="H38" s="26"/>
      <c r="I38" s="26"/>
      <c r="J38" s="26"/>
      <c r="K38" s="26"/>
      <c r="L38" s="46"/>
      <c r="M38" s="59"/>
      <c r="N38" s="62"/>
      <c r="O38" s="122"/>
      <c r="P38" s="186"/>
      <c r="Q38" s="201"/>
      <c r="R38" s="206"/>
      <c r="S38" s="206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2"/>
      <c r="AF38" s="3"/>
      <c r="AG38" s="3"/>
      <c r="AH38" s="1"/>
      <c r="AI38" s="1"/>
      <c r="AJ38" s="1"/>
    </row>
    <row r="39" spans="1:36" ht="15.75" customHeight="1">
      <c r="A39" s="13"/>
      <c r="B39" s="73" t="s">
        <v>43</v>
      </c>
      <c r="C39" s="15"/>
      <c r="D39" s="15"/>
      <c r="E39" s="15"/>
      <c r="F39" s="15"/>
      <c r="G39" s="15"/>
      <c r="H39" s="15"/>
      <c r="I39" s="15"/>
      <c r="J39" s="15"/>
      <c r="K39" s="15"/>
      <c r="L39" s="10"/>
      <c r="M39" s="59"/>
      <c r="N39" s="14"/>
      <c r="O39" s="126">
        <f>O40+O41+O42</f>
        <v>78990000</v>
      </c>
      <c r="P39" s="187"/>
      <c r="Q39" s="222">
        <f>Q40+Q41+Q42</f>
        <v>59176003</v>
      </c>
      <c r="R39" s="222">
        <f>R40+R41+R42</f>
        <v>66094883</v>
      </c>
      <c r="S39" s="205"/>
      <c r="T39" s="2"/>
      <c r="U39" s="2"/>
      <c r="V39" s="2"/>
      <c r="W39" s="2"/>
      <c r="X39" s="2"/>
      <c r="Y39" s="2"/>
      <c r="Z39" s="2"/>
      <c r="AA39" s="2"/>
      <c r="AB39" s="2"/>
      <c r="AC39" s="2"/>
      <c r="AD39" s="1"/>
      <c r="AE39" s="2"/>
      <c r="AF39" s="3"/>
      <c r="AG39" s="3"/>
      <c r="AH39" s="1"/>
      <c r="AI39" s="1"/>
      <c r="AJ39" s="1"/>
    </row>
    <row r="40" spans="1:36" ht="15.75" customHeight="1">
      <c r="A40" s="74"/>
      <c r="B40" s="18" t="s">
        <v>15</v>
      </c>
      <c r="C40" s="69">
        <v>5</v>
      </c>
      <c r="D40" s="15" t="s">
        <v>4</v>
      </c>
      <c r="E40" s="15" t="s">
        <v>2</v>
      </c>
      <c r="F40" s="15">
        <v>1</v>
      </c>
      <c r="G40" s="15" t="s">
        <v>41</v>
      </c>
      <c r="H40" s="15" t="s">
        <v>2</v>
      </c>
      <c r="I40" s="15">
        <v>1</v>
      </c>
      <c r="J40" s="15" t="s">
        <v>3</v>
      </c>
      <c r="K40" s="15"/>
      <c r="L40" s="46">
        <f t="shared" ref="L40:L42" si="9">C40*F40*I40</f>
        <v>5</v>
      </c>
      <c r="M40" s="70" t="s">
        <v>32</v>
      </c>
      <c r="N40" s="14">
        <v>3574000</v>
      </c>
      <c r="O40" s="122">
        <f t="shared" ref="O40:O42" si="10">L40*N40</f>
        <v>17870000</v>
      </c>
      <c r="P40" s="188"/>
      <c r="Q40" s="200">
        <v>10896003</v>
      </c>
      <c r="R40" s="220">
        <v>16344883</v>
      </c>
      <c r="S40" s="203"/>
      <c r="T40" s="2"/>
      <c r="U40" s="2"/>
      <c r="V40" s="2"/>
      <c r="W40" s="2"/>
      <c r="X40" s="2"/>
      <c r="Y40" s="2"/>
      <c r="Z40" s="2"/>
      <c r="AA40" s="2"/>
      <c r="AB40" s="2"/>
      <c r="AC40" s="2"/>
      <c r="AD40" s="1"/>
      <c r="AE40" s="2"/>
      <c r="AF40" s="3"/>
      <c r="AG40" s="3"/>
      <c r="AH40" s="1"/>
      <c r="AI40" s="1"/>
      <c r="AJ40" s="1"/>
    </row>
    <row r="41" spans="1:36" ht="15.75" customHeight="1">
      <c r="A41" s="74"/>
      <c r="B41" s="8" t="s">
        <v>8</v>
      </c>
      <c r="C41" s="69">
        <v>5</v>
      </c>
      <c r="D41" s="15" t="s">
        <v>4</v>
      </c>
      <c r="E41" s="15" t="s">
        <v>2</v>
      </c>
      <c r="F41" s="15">
        <v>12</v>
      </c>
      <c r="G41" s="15" t="s">
        <v>9</v>
      </c>
      <c r="H41" s="15" t="s">
        <v>2</v>
      </c>
      <c r="I41" s="15">
        <v>1</v>
      </c>
      <c r="J41" s="15" t="s">
        <v>3</v>
      </c>
      <c r="K41" s="15"/>
      <c r="L41" s="46">
        <f t="shared" si="9"/>
        <v>60</v>
      </c>
      <c r="M41" s="59" t="s">
        <v>10</v>
      </c>
      <c r="N41" s="14">
        <v>410000</v>
      </c>
      <c r="O41" s="122">
        <f t="shared" si="10"/>
        <v>24600000</v>
      </c>
      <c r="P41" s="187"/>
      <c r="Q41" s="200">
        <v>19680000</v>
      </c>
      <c r="R41" s="220">
        <v>20500000</v>
      </c>
      <c r="S41" s="203"/>
      <c r="T41" s="2"/>
      <c r="U41" s="2"/>
      <c r="V41" s="2"/>
      <c r="W41" s="2"/>
      <c r="X41" s="2"/>
      <c r="Y41" s="2"/>
      <c r="Z41" s="2"/>
      <c r="AA41" s="2"/>
      <c r="AB41" s="2"/>
      <c r="AC41" s="2"/>
      <c r="AD41" s="1"/>
      <c r="AE41" s="2"/>
      <c r="AF41" s="3"/>
      <c r="AG41" s="3"/>
      <c r="AH41" s="1"/>
      <c r="AI41" s="1"/>
      <c r="AJ41" s="1"/>
    </row>
    <row r="42" spans="1:36" ht="15.75" customHeight="1">
      <c r="A42" s="74"/>
      <c r="B42" s="75" t="s">
        <v>14</v>
      </c>
      <c r="C42" s="69">
        <v>5</v>
      </c>
      <c r="D42" s="26" t="s">
        <v>4</v>
      </c>
      <c r="E42" s="26" t="s">
        <v>2</v>
      </c>
      <c r="F42" s="26">
        <v>11</v>
      </c>
      <c r="G42" s="26" t="s">
        <v>9</v>
      </c>
      <c r="H42" s="26" t="s">
        <v>2</v>
      </c>
      <c r="I42" s="26">
        <v>1</v>
      </c>
      <c r="J42" s="26" t="s">
        <v>3</v>
      </c>
      <c r="K42" s="26"/>
      <c r="L42" s="46">
        <f t="shared" si="9"/>
        <v>55</v>
      </c>
      <c r="M42" s="59" t="s">
        <v>10</v>
      </c>
      <c r="N42" s="62">
        <v>664000</v>
      </c>
      <c r="O42" s="122">
        <f t="shared" si="10"/>
        <v>36520000</v>
      </c>
      <c r="P42" s="187"/>
      <c r="Q42" s="200">
        <v>28600000</v>
      </c>
      <c r="R42" s="221">
        <v>29250000</v>
      </c>
      <c r="S42" s="203"/>
      <c r="T42" s="2"/>
      <c r="U42" s="2"/>
      <c r="V42" s="2"/>
      <c r="W42" s="2"/>
      <c r="X42" s="2"/>
      <c r="Y42" s="2"/>
      <c r="Z42" s="2"/>
      <c r="AA42" s="2"/>
      <c r="AB42" s="2"/>
      <c r="AC42" s="2"/>
      <c r="AD42" s="1"/>
      <c r="AE42" s="2"/>
      <c r="AF42" s="3"/>
      <c r="AG42" s="3"/>
      <c r="AH42" s="1"/>
      <c r="AI42" s="1"/>
      <c r="AJ42" s="1"/>
    </row>
    <row r="43" spans="1:36" ht="15.75" customHeight="1">
      <c r="A43" s="74"/>
      <c r="B43" s="23"/>
      <c r="C43" s="69"/>
      <c r="D43" s="26"/>
      <c r="E43" s="26"/>
      <c r="F43" s="26"/>
      <c r="G43" s="26"/>
      <c r="H43" s="26"/>
      <c r="I43" s="26"/>
      <c r="J43" s="26"/>
      <c r="K43" s="26"/>
      <c r="L43" s="46"/>
      <c r="M43" s="59"/>
      <c r="N43" s="62"/>
      <c r="O43" s="122"/>
      <c r="P43" s="186"/>
      <c r="Q43" s="203"/>
      <c r="R43" s="203"/>
      <c r="S43" s="203"/>
      <c r="T43" s="2"/>
      <c r="U43" s="2"/>
      <c r="V43" s="2"/>
      <c r="W43" s="2"/>
      <c r="X43" s="2"/>
      <c r="Y43" s="2"/>
      <c r="Z43" s="2"/>
      <c r="AA43" s="2"/>
      <c r="AB43" s="2"/>
      <c r="AC43" s="2"/>
      <c r="AD43" s="1"/>
      <c r="AE43" s="2"/>
      <c r="AF43" s="3"/>
      <c r="AG43" s="3"/>
      <c r="AH43" s="1"/>
      <c r="AI43" s="1"/>
      <c r="AJ43" s="1"/>
    </row>
    <row r="44" spans="1:36" ht="15.75" customHeight="1">
      <c r="A44" s="60"/>
      <c r="B44" s="8"/>
      <c r="C44" s="45"/>
      <c r="D44" s="15"/>
      <c r="E44" s="15"/>
      <c r="F44" s="15"/>
      <c r="G44" s="15"/>
      <c r="H44" s="15"/>
      <c r="I44" s="15"/>
      <c r="J44" s="15"/>
      <c r="K44" s="15"/>
      <c r="L44" s="10"/>
      <c r="M44" s="59"/>
      <c r="N44" s="48"/>
      <c r="O44" s="125"/>
      <c r="P44" s="186"/>
      <c r="Q44" s="201"/>
      <c r="R44" s="206"/>
      <c r="S44" s="206"/>
      <c r="T44" s="2"/>
      <c r="U44" s="2"/>
      <c r="V44" s="2"/>
      <c r="W44" s="2"/>
      <c r="X44" s="2"/>
      <c r="Y44" s="2"/>
      <c r="Z44" s="2"/>
      <c r="AA44" s="2"/>
      <c r="AB44" s="2"/>
      <c r="AC44" s="2"/>
      <c r="AD44" s="1"/>
      <c r="AE44" s="2"/>
      <c r="AF44" s="3"/>
      <c r="AG44" s="3"/>
      <c r="AH44" s="1"/>
      <c r="AI44" s="1"/>
      <c r="AJ44" s="1"/>
    </row>
    <row r="45" spans="1:36" ht="15.75" customHeight="1">
      <c r="A45" s="60"/>
      <c r="B45" s="18" t="s">
        <v>44</v>
      </c>
      <c r="C45" s="10"/>
      <c r="D45" s="15"/>
      <c r="E45" s="15"/>
      <c r="F45" s="15"/>
      <c r="G45" s="15"/>
      <c r="H45" s="15"/>
      <c r="I45" s="15"/>
      <c r="J45" s="15"/>
      <c r="K45" s="15"/>
      <c r="L45" s="20"/>
      <c r="M45" s="11"/>
      <c r="N45" s="65"/>
      <c r="O45" s="132">
        <f>O46+O47+O48+O49</f>
        <v>64080000</v>
      </c>
      <c r="P45" s="187"/>
      <c r="Q45" s="222">
        <f>Q46+Q47+Q48+Q49</f>
        <v>58549000</v>
      </c>
      <c r="R45" s="222">
        <f>R46+R48+R49</f>
        <v>45730000</v>
      </c>
      <c r="S45" s="205"/>
      <c r="T45" s="2"/>
      <c r="U45" s="2"/>
      <c r="V45" s="2"/>
      <c r="W45" s="2"/>
      <c r="X45" s="2"/>
      <c r="Y45" s="2"/>
      <c r="Z45" s="2"/>
      <c r="AA45" s="2"/>
      <c r="AB45" s="2"/>
      <c r="AC45" s="2"/>
      <c r="AD45" s="1"/>
      <c r="AE45" s="2"/>
      <c r="AF45" s="3"/>
      <c r="AG45" s="3"/>
      <c r="AH45" s="1"/>
      <c r="AI45" s="1"/>
      <c r="AJ45" s="1"/>
    </row>
    <row r="46" spans="1:36" ht="15.75" customHeight="1">
      <c r="A46" s="60"/>
      <c r="B46" s="18" t="s">
        <v>11</v>
      </c>
      <c r="C46" s="10">
        <v>5</v>
      </c>
      <c r="D46" s="15" t="s">
        <v>4</v>
      </c>
      <c r="E46" s="15" t="s">
        <v>2</v>
      </c>
      <c r="F46" s="15">
        <v>1</v>
      </c>
      <c r="G46" s="15" t="s">
        <v>41</v>
      </c>
      <c r="H46" s="15" t="s">
        <v>2</v>
      </c>
      <c r="I46" s="15">
        <v>1</v>
      </c>
      <c r="J46" s="15" t="s">
        <v>3</v>
      </c>
      <c r="K46" s="15"/>
      <c r="L46" s="46">
        <f t="shared" ref="L46:L49" si="11">C46*F46*I46</f>
        <v>5</v>
      </c>
      <c r="M46" s="70" t="s">
        <v>32</v>
      </c>
      <c r="N46" s="65">
        <v>900000</v>
      </c>
      <c r="O46" s="122">
        <f t="shared" ref="O46:O49" si="12">L46*N46</f>
        <v>4500000</v>
      </c>
      <c r="P46" s="187"/>
      <c r="Q46" s="200">
        <f>6039000+8730000</f>
        <v>14769000</v>
      </c>
      <c r="R46" s="235">
        <v>9380000</v>
      </c>
      <c r="S46" s="203"/>
      <c r="T46" s="2"/>
      <c r="U46" s="2"/>
      <c r="V46" s="2"/>
      <c r="W46" s="2"/>
      <c r="X46" s="2"/>
      <c r="Y46" s="2"/>
      <c r="Z46" s="2"/>
      <c r="AA46" s="2"/>
      <c r="AB46" s="2"/>
      <c r="AC46" s="2"/>
      <c r="AD46" s="1"/>
      <c r="AE46" s="2"/>
      <c r="AF46" s="3"/>
      <c r="AG46" s="3"/>
      <c r="AH46" s="1"/>
      <c r="AI46" s="1"/>
      <c r="AJ46" s="1"/>
    </row>
    <row r="47" spans="1:36" ht="15.75" customHeight="1">
      <c r="A47" s="60"/>
      <c r="B47" s="18" t="s">
        <v>42</v>
      </c>
      <c r="C47" s="10">
        <v>5</v>
      </c>
      <c r="D47" s="15" t="s">
        <v>4</v>
      </c>
      <c r="E47" s="15" t="s">
        <v>2</v>
      </c>
      <c r="F47" s="15">
        <v>1</v>
      </c>
      <c r="G47" s="15" t="s">
        <v>3</v>
      </c>
      <c r="H47" s="15" t="s">
        <v>2</v>
      </c>
      <c r="I47" s="15">
        <v>1</v>
      </c>
      <c r="J47" s="15" t="s">
        <v>41</v>
      </c>
      <c r="K47" s="15"/>
      <c r="L47" s="46">
        <f t="shared" si="11"/>
        <v>5</v>
      </c>
      <c r="M47" s="70" t="s">
        <v>32</v>
      </c>
      <c r="N47" s="65">
        <v>486000</v>
      </c>
      <c r="O47" s="122">
        <f t="shared" si="12"/>
        <v>2430000</v>
      </c>
      <c r="P47" s="187"/>
      <c r="Q47" s="200"/>
      <c r="R47" s="235"/>
      <c r="S47" s="203"/>
      <c r="T47" s="2"/>
      <c r="U47" s="2"/>
      <c r="V47" s="2"/>
      <c r="W47" s="2"/>
      <c r="X47" s="2"/>
      <c r="Y47" s="2"/>
      <c r="Z47" s="2"/>
      <c r="AA47" s="2"/>
      <c r="AB47" s="2"/>
      <c r="AC47" s="2"/>
      <c r="AD47" s="1"/>
      <c r="AE47" s="2"/>
      <c r="AF47" s="3"/>
      <c r="AG47" s="3"/>
      <c r="AH47" s="1"/>
      <c r="AI47" s="1"/>
      <c r="AJ47" s="1"/>
    </row>
    <row r="48" spans="1:36" ht="15.75" customHeight="1">
      <c r="A48" s="60"/>
      <c r="B48" s="18" t="s">
        <v>8</v>
      </c>
      <c r="C48" s="10">
        <v>5</v>
      </c>
      <c r="D48" s="15" t="s">
        <v>4</v>
      </c>
      <c r="E48" s="15" t="s">
        <v>2</v>
      </c>
      <c r="F48" s="15">
        <v>12</v>
      </c>
      <c r="G48" s="15" t="s">
        <v>9</v>
      </c>
      <c r="H48" s="15" t="s">
        <v>2</v>
      </c>
      <c r="I48" s="15">
        <v>1</v>
      </c>
      <c r="J48" s="15" t="s">
        <v>3</v>
      </c>
      <c r="K48" s="15"/>
      <c r="L48" s="46">
        <f t="shared" si="11"/>
        <v>60</v>
      </c>
      <c r="M48" s="59" t="s">
        <v>10</v>
      </c>
      <c r="N48" s="65">
        <v>430000</v>
      </c>
      <c r="O48" s="122">
        <f t="shared" si="12"/>
        <v>25800000</v>
      </c>
      <c r="P48" s="187"/>
      <c r="Q48" s="200">
        <f>12900000+12900000</f>
        <v>25800000</v>
      </c>
      <c r="R48" s="235">
        <v>21500000</v>
      </c>
      <c r="S48" s="203"/>
      <c r="T48" s="2"/>
      <c r="U48" s="2"/>
      <c r="V48" s="2"/>
      <c r="W48" s="2"/>
      <c r="X48" s="2"/>
      <c r="Y48" s="2"/>
      <c r="Z48" s="2"/>
      <c r="AA48" s="2"/>
      <c r="AB48" s="2"/>
      <c r="AC48" s="2"/>
      <c r="AD48" s="1"/>
      <c r="AE48" s="2"/>
      <c r="AF48" s="3"/>
      <c r="AG48" s="3"/>
      <c r="AH48" s="1"/>
      <c r="AI48" s="1"/>
      <c r="AJ48" s="1"/>
    </row>
    <row r="49" spans="1:36" ht="15.75" customHeight="1">
      <c r="A49" s="63"/>
      <c r="B49" s="68" t="s">
        <v>14</v>
      </c>
      <c r="C49" s="10">
        <v>5</v>
      </c>
      <c r="D49" s="4" t="s">
        <v>4</v>
      </c>
      <c r="E49" s="4" t="s">
        <v>2</v>
      </c>
      <c r="F49" s="4">
        <v>11</v>
      </c>
      <c r="G49" s="4" t="s">
        <v>9</v>
      </c>
      <c r="H49" s="4" t="s">
        <v>2</v>
      </c>
      <c r="I49" s="4">
        <v>1</v>
      </c>
      <c r="J49" s="4" t="s">
        <v>3</v>
      </c>
      <c r="K49" s="4"/>
      <c r="L49" s="46">
        <f t="shared" si="11"/>
        <v>55</v>
      </c>
      <c r="M49" s="59" t="s">
        <v>10</v>
      </c>
      <c r="N49" s="71">
        <v>570000</v>
      </c>
      <c r="O49" s="122">
        <f t="shared" si="12"/>
        <v>31350000</v>
      </c>
      <c r="P49" s="187"/>
      <c r="Q49" s="200">
        <f>10010000+7970000</f>
        <v>17980000</v>
      </c>
      <c r="R49" s="235">
        <v>14850000</v>
      </c>
      <c r="S49" s="203"/>
      <c r="T49" s="2"/>
      <c r="U49" s="2"/>
      <c r="V49" s="2"/>
      <c r="W49" s="2"/>
      <c r="X49" s="2"/>
      <c r="Y49" s="2"/>
      <c r="Z49" s="2"/>
      <c r="AA49" s="2"/>
      <c r="AB49" s="2"/>
      <c r="AC49" s="2"/>
      <c r="AD49" s="1"/>
      <c r="AE49" s="2"/>
      <c r="AF49" s="3"/>
      <c r="AG49" s="3"/>
      <c r="AH49" s="1"/>
      <c r="AI49" s="1"/>
      <c r="AJ49" s="1"/>
    </row>
    <row r="50" spans="1:36" ht="15.75" customHeight="1">
      <c r="A50" s="13"/>
      <c r="B50" s="68"/>
      <c r="C50" s="10"/>
      <c r="D50" s="4"/>
      <c r="E50" s="4"/>
      <c r="F50" s="4"/>
      <c r="G50" s="4"/>
      <c r="H50" s="4"/>
      <c r="I50" s="4"/>
      <c r="J50" s="4"/>
      <c r="K50" s="4"/>
      <c r="L50" s="46"/>
      <c r="M50" s="59"/>
      <c r="N50" s="71"/>
      <c r="O50" s="122"/>
      <c r="P50" s="186"/>
      <c r="Q50" s="203"/>
      <c r="R50" s="203"/>
      <c r="S50" s="203"/>
      <c r="T50" s="2"/>
      <c r="U50" s="2"/>
      <c r="V50" s="2"/>
      <c r="W50" s="2"/>
      <c r="X50" s="2"/>
      <c r="Y50" s="2"/>
      <c r="Z50" s="2"/>
      <c r="AA50" s="2"/>
      <c r="AB50" s="2"/>
      <c r="AC50" s="2"/>
      <c r="AD50" s="1"/>
      <c r="AE50" s="2"/>
      <c r="AF50" s="3"/>
      <c r="AG50" s="3"/>
      <c r="AH50" s="1"/>
      <c r="AI50" s="1"/>
      <c r="AJ50" s="1"/>
    </row>
    <row r="51" spans="1:36" ht="15.75" customHeight="1">
      <c r="A51" s="74"/>
      <c r="B51" s="18"/>
      <c r="C51" s="15"/>
      <c r="D51" s="15"/>
      <c r="E51" s="15"/>
      <c r="F51" s="15"/>
      <c r="G51" s="15"/>
      <c r="H51" s="15"/>
      <c r="I51" s="15"/>
      <c r="J51" s="15"/>
      <c r="K51" s="15"/>
      <c r="L51" s="46"/>
      <c r="M51" s="59"/>
      <c r="N51" s="14"/>
      <c r="O51" s="122"/>
      <c r="P51" s="186"/>
      <c r="Q51" s="201"/>
      <c r="R51" s="206"/>
      <c r="S51" s="206"/>
      <c r="T51" s="2"/>
      <c r="U51" s="2"/>
      <c r="V51" s="2"/>
      <c r="W51" s="2"/>
      <c r="X51" s="2"/>
      <c r="Y51" s="2"/>
      <c r="Z51" s="2"/>
      <c r="AA51" s="2"/>
      <c r="AB51" s="2"/>
      <c r="AC51" s="2"/>
      <c r="AD51" s="1"/>
      <c r="AE51" s="2"/>
      <c r="AF51" s="3"/>
      <c r="AG51" s="3"/>
      <c r="AH51" s="1"/>
      <c r="AI51" s="1"/>
      <c r="AJ51" s="1"/>
    </row>
    <row r="52" spans="1:36" ht="15.75" customHeight="1">
      <c r="A52" s="60"/>
      <c r="B52" s="8" t="s">
        <v>45</v>
      </c>
      <c r="C52" s="15"/>
      <c r="D52" s="15"/>
      <c r="E52" s="15"/>
      <c r="F52" s="15"/>
      <c r="G52" s="15"/>
      <c r="H52" s="15"/>
      <c r="I52" s="15"/>
      <c r="J52" s="15"/>
      <c r="K52" s="15"/>
      <c r="L52" s="10"/>
      <c r="M52" s="59"/>
      <c r="N52" s="14"/>
      <c r="O52" s="126">
        <f>O53+O54+O55+O56</f>
        <v>79175000</v>
      </c>
      <c r="P52" s="187"/>
      <c r="Q52" s="222">
        <f>Q53+Q54+Q55+Q56</f>
        <v>53052878</v>
      </c>
      <c r="R52" s="222">
        <f>R53+R55+R56</f>
        <v>62656090</v>
      </c>
      <c r="S52" s="205"/>
      <c r="T52" s="2"/>
      <c r="U52" s="2"/>
      <c r="V52" s="2"/>
      <c r="W52" s="2"/>
      <c r="X52" s="2"/>
      <c r="Y52" s="2"/>
      <c r="Z52" s="2"/>
      <c r="AA52" s="2"/>
      <c r="AB52" s="2"/>
      <c r="AC52" s="2"/>
      <c r="AD52" s="1"/>
      <c r="AE52" s="2"/>
      <c r="AF52" s="3"/>
      <c r="AG52" s="3"/>
      <c r="AH52" s="1"/>
      <c r="AI52" s="1"/>
      <c r="AJ52" s="1"/>
    </row>
    <row r="53" spans="1:36" ht="15.75" customHeight="1">
      <c r="A53" s="60"/>
      <c r="B53" s="8" t="s">
        <v>15</v>
      </c>
      <c r="C53" s="10">
        <v>5</v>
      </c>
      <c r="D53" s="15" t="s">
        <v>4</v>
      </c>
      <c r="E53" s="15" t="s">
        <v>2</v>
      </c>
      <c r="F53" s="15">
        <v>1</v>
      </c>
      <c r="G53" s="15" t="s">
        <v>41</v>
      </c>
      <c r="H53" s="15" t="s">
        <v>2</v>
      </c>
      <c r="I53" s="15">
        <v>1</v>
      </c>
      <c r="J53" s="15" t="s">
        <v>3</v>
      </c>
      <c r="K53" s="15"/>
      <c r="L53" s="46">
        <f t="shared" ref="L53:L56" si="13">C53*F53*I53</f>
        <v>5</v>
      </c>
      <c r="M53" s="70" t="s">
        <v>32</v>
      </c>
      <c r="N53" s="14">
        <v>3807000</v>
      </c>
      <c r="O53" s="122">
        <f t="shared" ref="O53:O56" si="14">L53*N53</f>
        <v>19035000</v>
      </c>
      <c r="P53" s="188"/>
      <c r="Q53" s="200">
        <v>15332878</v>
      </c>
      <c r="R53" s="219">
        <v>21796090</v>
      </c>
      <c r="S53" s="203"/>
      <c r="T53" s="2"/>
      <c r="U53" s="2"/>
      <c r="V53" s="2"/>
      <c r="W53" s="2"/>
      <c r="X53" s="2"/>
      <c r="Y53" s="2"/>
      <c r="Z53" s="2"/>
      <c r="AA53" s="2"/>
      <c r="AB53" s="2"/>
      <c r="AC53" s="2"/>
      <c r="AD53" s="1"/>
      <c r="AE53" s="2"/>
      <c r="AF53" s="3"/>
      <c r="AG53" s="3"/>
      <c r="AH53" s="1"/>
      <c r="AI53" s="1"/>
      <c r="AJ53" s="1"/>
    </row>
    <row r="54" spans="1:36" ht="15.75" customHeight="1">
      <c r="A54" s="60"/>
      <c r="B54" s="18" t="s">
        <v>42</v>
      </c>
      <c r="C54" s="10">
        <v>5</v>
      </c>
      <c r="D54" s="15" t="s">
        <v>4</v>
      </c>
      <c r="E54" s="15" t="s">
        <v>2</v>
      </c>
      <c r="F54" s="15">
        <v>1</v>
      </c>
      <c r="G54" s="15" t="s">
        <v>3</v>
      </c>
      <c r="H54" s="15" t="s">
        <v>2</v>
      </c>
      <c r="I54" s="15">
        <v>1</v>
      </c>
      <c r="J54" s="15" t="s">
        <v>41</v>
      </c>
      <c r="K54" s="15"/>
      <c r="L54" s="46">
        <f t="shared" si="13"/>
        <v>5</v>
      </c>
      <c r="M54" s="70" t="s">
        <v>32</v>
      </c>
      <c r="N54" s="14">
        <v>340000</v>
      </c>
      <c r="O54" s="122">
        <f t="shared" si="14"/>
        <v>1700000</v>
      </c>
      <c r="P54" s="187"/>
      <c r="Q54" s="200"/>
      <c r="R54" s="220"/>
      <c r="S54" s="203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  <c r="AE54" s="2"/>
      <c r="AF54" s="3"/>
      <c r="AG54" s="3"/>
      <c r="AH54" s="1"/>
      <c r="AI54" s="1"/>
      <c r="AJ54" s="1"/>
    </row>
    <row r="55" spans="1:36" ht="15.75" customHeight="1">
      <c r="A55" s="60"/>
      <c r="B55" s="18" t="s">
        <v>8</v>
      </c>
      <c r="C55" s="10">
        <v>5</v>
      </c>
      <c r="D55" s="15" t="s">
        <v>4</v>
      </c>
      <c r="E55" s="15" t="s">
        <v>2</v>
      </c>
      <c r="F55" s="15">
        <v>12</v>
      </c>
      <c r="G55" s="15" t="s">
        <v>9</v>
      </c>
      <c r="H55" s="15" t="s">
        <v>2</v>
      </c>
      <c r="I55" s="15">
        <v>1</v>
      </c>
      <c r="J55" s="15" t="s">
        <v>3</v>
      </c>
      <c r="K55" s="15"/>
      <c r="L55" s="46">
        <f t="shared" si="13"/>
        <v>60</v>
      </c>
      <c r="M55" s="59" t="s">
        <v>10</v>
      </c>
      <c r="N55" s="14">
        <v>380000</v>
      </c>
      <c r="O55" s="122">
        <f t="shared" si="14"/>
        <v>22800000</v>
      </c>
      <c r="P55" s="187"/>
      <c r="Q55" s="200">
        <v>18240000</v>
      </c>
      <c r="R55" s="220">
        <v>17860000</v>
      </c>
      <c r="S55" s="203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  <c r="AE55" s="2"/>
      <c r="AF55" s="3"/>
      <c r="AG55" s="3"/>
      <c r="AH55" s="1"/>
      <c r="AI55" s="1"/>
      <c r="AJ55" s="1"/>
    </row>
    <row r="56" spans="1:36" ht="15.75" customHeight="1">
      <c r="A56" s="60"/>
      <c r="B56" s="8" t="s">
        <v>46</v>
      </c>
      <c r="C56" s="10">
        <v>5</v>
      </c>
      <c r="D56" s="15" t="s">
        <v>4</v>
      </c>
      <c r="E56" s="15" t="s">
        <v>2</v>
      </c>
      <c r="F56" s="15">
        <v>11</v>
      </c>
      <c r="G56" s="15" t="s">
        <v>9</v>
      </c>
      <c r="H56" s="15" t="s">
        <v>2</v>
      </c>
      <c r="I56" s="15">
        <v>1</v>
      </c>
      <c r="J56" s="15" t="s">
        <v>3</v>
      </c>
      <c r="K56" s="15"/>
      <c r="L56" s="77">
        <f t="shared" si="13"/>
        <v>55</v>
      </c>
      <c r="M56" s="61" t="s">
        <v>10</v>
      </c>
      <c r="N56" s="14">
        <v>648000</v>
      </c>
      <c r="O56" s="122">
        <f t="shared" si="14"/>
        <v>35640000</v>
      </c>
      <c r="P56" s="187"/>
      <c r="Q56" s="200">
        <v>19480000</v>
      </c>
      <c r="R56" s="221">
        <f>5400000+17600000</f>
        <v>23000000</v>
      </c>
      <c r="S56" s="203"/>
      <c r="T56" s="2"/>
      <c r="U56" s="2"/>
      <c r="V56" s="2"/>
      <c r="W56" s="2"/>
      <c r="X56" s="2"/>
      <c r="Y56" s="2"/>
      <c r="Z56" s="2"/>
      <c r="AA56" s="2"/>
      <c r="AB56" s="2"/>
      <c r="AC56" s="2"/>
      <c r="AD56" s="1"/>
      <c r="AE56" s="2"/>
      <c r="AF56" s="3"/>
      <c r="AG56" s="3"/>
      <c r="AH56" s="1"/>
      <c r="AI56" s="1"/>
      <c r="AJ56" s="1"/>
    </row>
    <row r="57" spans="1:36" ht="15.75" customHeight="1">
      <c r="A57" s="60"/>
      <c r="B57" s="8"/>
      <c r="C57" s="10"/>
      <c r="D57" s="15"/>
      <c r="E57" s="15"/>
      <c r="F57" s="15"/>
      <c r="G57" s="15"/>
      <c r="H57" s="15"/>
      <c r="I57" s="15"/>
      <c r="J57" s="15"/>
      <c r="K57" s="15"/>
      <c r="L57" s="77"/>
      <c r="M57" s="61"/>
      <c r="N57" s="14"/>
      <c r="O57" s="122"/>
      <c r="P57" s="186"/>
      <c r="Q57" s="203"/>
      <c r="R57" s="203"/>
      <c r="S57" s="203"/>
      <c r="T57" s="2"/>
      <c r="U57" s="2"/>
      <c r="V57" s="2"/>
      <c r="W57" s="2"/>
      <c r="X57" s="2"/>
      <c r="Y57" s="2"/>
      <c r="Z57" s="2"/>
      <c r="AA57" s="2"/>
      <c r="AB57" s="2"/>
      <c r="AC57" s="2"/>
      <c r="AD57" s="1"/>
      <c r="AE57" s="2"/>
      <c r="AF57" s="3"/>
      <c r="AG57" s="3"/>
      <c r="AH57" s="1"/>
      <c r="AI57" s="1"/>
      <c r="AJ57" s="1"/>
    </row>
    <row r="58" spans="1:36" ht="15.75" customHeight="1">
      <c r="A58" s="13"/>
      <c r="B58" s="8"/>
      <c r="C58" s="15"/>
      <c r="D58" s="15"/>
      <c r="E58" s="15"/>
      <c r="F58" s="15"/>
      <c r="G58" s="15"/>
      <c r="H58" s="15"/>
      <c r="I58" s="15"/>
      <c r="J58" s="15"/>
      <c r="K58" s="15"/>
      <c r="L58" s="46"/>
      <c r="M58" s="59"/>
      <c r="N58" s="17"/>
      <c r="O58" s="122"/>
      <c r="P58" s="186"/>
      <c r="Q58" s="201"/>
      <c r="R58" s="206"/>
      <c r="S58" s="206"/>
      <c r="T58" s="2"/>
      <c r="U58" s="2"/>
      <c r="V58" s="2"/>
      <c r="W58" s="2"/>
      <c r="X58" s="2"/>
      <c r="Y58" s="2"/>
      <c r="Z58" s="2"/>
      <c r="AA58" s="2"/>
      <c r="AB58" s="2"/>
      <c r="AC58" s="2"/>
      <c r="AD58" s="1"/>
      <c r="AE58" s="2"/>
      <c r="AF58" s="3"/>
      <c r="AG58" s="3"/>
      <c r="AH58" s="1"/>
      <c r="AI58" s="1"/>
      <c r="AJ58" s="1"/>
    </row>
    <row r="59" spans="1:36" ht="15.75" customHeight="1">
      <c r="A59" s="60"/>
      <c r="B59" s="75" t="s">
        <v>47</v>
      </c>
      <c r="C59" s="10"/>
      <c r="D59" s="26"/>
      <c r="E59" s="26"/>
      <c r="F59" s="26"/>
      <c r="G59" s="26"/>
      <c r="H59" s="26"/>
      <c r="I59" s="26"/>
      <c r="J59" s="26"/>
      <c r="K59" s="26"/>
      <c r="L59" s="54"/>
      <c r="M59" s="59"/>
      <c r="N59" s="79"/>
      <c r="O59" s="133">
        <f>O60+O61+O62+O63</f>
        <v>90295000</v>
      </c>
      <c r="P59" s="187"/>
      <c r="Q59" s="222">
        <f>Q60+Q62+Q63</f>
        <v>78439040</v>
      </c>
      <c r="R59" s="222">
        <f>R60+R62+R63</f>
        <v>69656668</v>
      </c>
      <c r="S59" s="205"/>
      <c r="T59" s="2"/>
      <c r="U59" s="2"/>
      <c r="V59" s="2"/>
      <c r="W59" s="2"/>
      <c r="X59" s="2"/>
      <c r="Y59" s="2"/>
      <c r="Z59" s="2"/>
      <c r="AA59" s="2"/>
      <c r="AB59" s="2"/>
      <c r="AC59" s="2"/>
      <c r="AD59" s="1"/>
      <c r="AE59" s="2"/>
      <c r="AF59" s="3"/>
      <c r="AG59" s="3"/>
      <c r="AH59" s="1"/>
      <c r="AI59" s="1"/>
      <c r="AJ59" s="1"/>
    </row>
    <row r="60" spans="1:36" ht="15.75" customHeight="1">
      <c r="A60" s="60"/>
      <c r="B60" s="8" t="s">
        <v>15</v>
      </c>
      <c r="C60" s="69">
        <v>5</v>
      </c>
      <c r="D60" s="15" t="s">
        <v>4</v>
      </c>
      <c r="E60" s="15" t="s">
        <v>2</v>
      </c>
      <c r="F60" s="15">
        <v>1</v>
      </c>
      <c r="G60" s="15" t="s">
        <v>41</v>
      </c>
      <c r="H60" s="15" t="s">
        <v>2</v>
      </c>
      <c r="I60" s="15">
        <v>1</v>
      </c>
      <c r="J60" s="15" t="s">
        <v>3</v>
      </c>
      <c r="K60" s="15"/>
      <c r="L60" s="46">
        <f t="shared" ref="L60:L63" si="15">C60*F60*I60</f>
        <v>5</v>
      </c>
      <c r="M60" s="70" t="s">
        <v>32</v>
      </c>
      <c r="N60" s="12">
        <v>4507000</v>
      </c>
      <c r="O60" s="122">
        <f t="shared" ref="O60:O63" si="16">L60*N60</f>
        <v>22535000</v>
      </c>
      <c r="P60" s="188"/>
      <c r="Q60" s="200">
        <v>22019040</v>
      </c>
      <c r="R60" s="219">
        <v>22234168</v>
      </c>
      <c r="S60" s="203"/>
      <c r="T60" s="2"/>
      <c r="U60" s="2"/>
      <c r="V60" s="2"/>
      <c r="W60" s="2"/>
      <c r="X60" s="2"/>
      <c r="Y60" s="2"/>
      <c r="Z60" s="2"/>
      <c r="AA60" s="2"/>
      <c r="AB60" s="2"/>
      <c r="AC60" s="2"/>
      <c r="AD60" s="1"/>
      <c r="AE60" s="2"/>
      <c r="AF60" s="3"/>
      <c r="AG60" s="3"/>
      <c r="AH60" s="1"/>
      <c r="AI60" s="1"/>
      <c r="AJ60" s="1"/>
    </row>
    <row r="61" spans="1:36" ht="15.75" customHeight="1">
      <c r="A61" s="60"/>
      <c r="B61" s="18" t="s">
        <v>42</v>
      </c>
      <c r="C61" s="69">
        <v>5</v>
      </c>
      <c r="D61" s="15" t="s">
        <v>4</v>
      </c>
      <c r="E61" s="15" t="s">
        <v>2</v>
      </c>
      <c r="F61" s="15">
        <v>1</v>
      </c>
      <c r="G61" s="15" t="s">
        <v>3</v>
      </c>
      <c r="H61" s="15" t="s">
        <v>2</v>
      </c>
      <c r="I61" s="15">
        <v>1</v>
      </c>
      <c r="J61" s="15" t="s">
        <v>41</v>
      </c>
      <c r="K61" s="15"/>
      <c r="L61" s="46">
        <f t="shared" si="15"/>
        <v>5</v>
      </c>
      <c r="M61" s="70" t="s">
        <v>32</v>
      </c>
      <c r="N61" s="65">
        <v>340000</v>
      </c>
      <c r="O61" s="122">
        <f t="shared" si="16"/>
        <v>1700000</v>
      </c>
      <c r="P61" s="187"/>
      <c r="Q61" s="202"/>
      <c r="R61" s="220"/>
      <c r="S61" s="207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2"/>
      <c r="AF61" s="3"/>
      <c r="AG61" s="3"/>
      <c r="AH61" s="1"/>
      <c r="AI61" s="1"/>
      <c r="AJ61" s="1"/>
    </row>
    <row r="62" spans="1:36" ht="15.75" customHeight="1">
      <c r="A62" s="60"/>
      <c r="B62" s="18" t="s">
        <v>8</v>
      </c>
      <c r="C62" s="69">
        <v>5</v>
      </c>
      <c r="D62" s="15" t="s">
        <v>4</v>
      </c>
      <c r="E62" s="15" t="s">
        <v>2</v>
      </c>
      <c r="F62" s="15">
        <v>12</v>
      </c>
      <c r="G62" s="15" t="s">
        <v>9</v>
      </c>
      <c r="H62" s="15" t="s">
        <v>2</v>
      </c>
      <c r="I62" s="15">
        <v>1</v>
      </c>
      <c r="J62" s="15" t="s">
        <v>3</v>
      </c>
      <c r="K62" s="15"/>
      <c r="L62" s="46">
        <f t="shared" si="15"/>
        <v>60</v>
      </c>
      <c r="M62" s="59" t="s">
        <v>10</v>
      </c>
      <c r="N62" s="65">
        <v>430000</v>
      </c>
      <c r="O62" s="122">
        <f t="shared" si="16"/>
        <v>25800000</v>
      </c>
      <c r="P62" s="187"/>
      <c r="Q62" s="200">
        <v>25370000</v>
      </c>
      <c r="R62" s="220">
        <v>21500000</v>
      </c>
      <c r="S62" s="203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2"/>
      <c r="AF62" s="3"/>
      <c r="AG62" s="3"/>
      <c r="AH62" s="1"/>
      <c r="AI62" s="1"/>
      <c r="AJ62" s="1"/>
    </row>
    <row r="63" spans="1:36" ht="15.75" customHeight="1">
      <c r="A63" s="60"/>
      <c r="B63" s="18" t="s">
        <v>46</v>
      </c>
      <c r="C63" s="69">
        <v>5</v>
      </c>
      <c r="D63" s="15" t="s">
        <v>4</v>
      </c>
      <c r="E63" s="15" t="s">
        <v>2</v>
      </c>
      <c r="F63" s="15">
        <v>11</v>
      </c>
      <c r="G63" s="15" t="s">
        <v>9</v>
      </c>
      <c r="H63" s="15" t="s">
        <v>2</v>
      </c>
      <c r="I63" s="15">
        <v>1</v>
      </c>
      <c r="J63" s="15" t="s">
        <v>3</v>
      </c>
      <c r="K63" s="15"/>
      <c r="L63" s="46">
        <f t="shared" si="15"/>
        <v>55</v>
      </c>
      <c r="M63" s="59" t="s">
        <v>10</v>
      </c>
      <c r="N63" s="65">
        <v>732000</v>
      </c>
      <c r="O63" s="122">
        <f t="shared" si="16"/>
        <v>40260000</v>
      </c>
      <c r="P63" s="186"/>
      <c r="Q63" s="200">
        <v>31050000</v>
      </c>
      <c r="R63" s="221">
        <f>2922500+23000000</f>
        <v>25922500</v>
      </c>
      <c r="S63" s="203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2"/>
      <c r="AF63" s="3"/>
      <c r="AG63" s="3"/>
      <c r="AH63" s="1"/>
      <c r="AI63" s="1"/>
      <c r="AJ63" s="1"/>
    </row>
    <row r="64" spans="1:36" ht="15.75" customHeight="1">
      <c r="A64" s="63"/>
      <c r="B64" s="18"/>
      <c r="C64" s="15"/>
      <c r="D64" s="15"/>
      <c r="E64" s="15"/>
      <c r="F64" s="15"/>
      <c r="G64" s="15"/>
      <c r="H64" s="15"/>
      <c r="I64" s="15"/>
      <c r="J64" s="15"/>
      <c r="K64" s="15"/>
      <c r="L64" s="46"/>
      <c r="M64" s="59"/>
      <c r="N64" s="65"/>
      <c r="O64" s="122"/>
      <c r="P64" s="186"/>
      <c r="Q64" s="203"/>
      <c r="R64" s="203"/>
      <c r="S64" s="203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2"/>
      <c r="AF64" s="3"/>
      <c r="AG64" s="3"/>
      <c r="AH64" s="1"/>
      <c r="AI64" s="1"/>
      <c r="AJ64" s="1"/>
    </row>
    <row r="65" spans="1:36" ht="15.75" customHeight="1">
      <c r="A65" s="74"/>
      <c r="B65" s="18"/>
      <c r="C65" s="15"/>
      <c r="D65" s="15"/>
      <c r="E65" s="15"/>
      <c r="F65" s="15"/>
      <c r="G65" s="15"/>
      <c r="H65" s="15"/>
      <c r="I65" s="15"/>
      <c r="J65" s="15"/>
      <c r="K65" s="15"/>
      <c r="L65" s="20"/>
      <c r="M65" s="15"/>
      <c r="N65" s="65"/>
      <c r="O65" s="122"/>
      <c r="P65" s="187"/>
      <c r="Q65" s="201"/>
      <c r="R65" s="206"/>
      <c r="S65" s="206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2"/>
      <c r="AF65" s="3"/>
      <c r="AG65" s="3"/>
      <c r="AH65" s="1"/>
      <c r="AI65" s="1"/>
      <c r="AJ65" s="1"/>
    </row>
    <row r="66" spans="1:36" ht="15.75" customHeight="1">
      <c r="A66" s="72"/>
      <c r="B66" s="18" t="s">
        <v>48</v>
      </c>
      <c r="C66" s="10"/>
      <c r="D66" s="15"/>
      <c r="E66" s="15"/>
      <c r="F66" s="15"/>
      <c r="G66" s="15"/>
      <c r="H66" s="15"/>
      <c r="I66" s="15"/>
      <c r="J66" s="15"/>
      <c r="K66" s="15"/>
      <c r="L66" s="20"/>
      <c r="M66" s="11"/>
      <c r="N66" s="65"/>
      <c r="O66" s="132">
        <f>O67+O68+O69+O70</f>
        <v>87355000</v>
      </c>
      <c r="P66" s="187"/>
      <c r="Q66" s="223">
        <f>Q67+Q69+Q70</f>
        <v>86630990</v>
      </c>
      <c r="R66" s="223">
        <f>R67+R69+R70</f>
        <v>59611710</v>
      </c>
      <c r="S66" s="206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2"/>
      <c r="AF66" s="3"/>
      <c r="AG66" s="3"/>
      <c r="AH66" s="1"/>
      <c r="AI66" s="1"/>
      <c r="AJ66" s="1"/>
    </row>
    <row r="67" spans="1:36" ht="15.75" customHeight="1">
      <c r="A67" s="60"/>
      <c r="B67" s="8" t="s">
        <v>11</v>
      </c>
      <c r="C67" s="10">
        <v>5</v>
      </c>
      <c r="D67" s="4" t="s">
        <v>4</v>
      </c>
      <c r="E67" s="4" t="s">
        <v>2</v>
      </c>
      <c r="F67" s="4">
        <v>1</v>
      </c>
      <c r="G67" s="4" t="s">
        <v>41</v>
      </c>
      <c r="H67" s="4" t="s">
        <v>2</v>
      </c>
      <c r="I67" s="4">
        <v>1</v>
      </c>
      <c r="J67" s="4" t="s">
        <v>3</v>
      </c>
      <c r="K67" s="4"/>
      <c r="L67" s="46">
        <f t="shared" ref="L67:L70" si="17">C67*F67*I67</f>
        <v>5</v>
      </c>
      <c r="M67" s="70" t="s">
        <v>32</v>
      </c>
      <c r="N67" s="14">
        <v>5825000</v>
      </c>
      <c r="O67" s="122">
        <f t="shared" ref="O67:O70" si="18">L67*N67</f>
        <v>29125000</v>
      </c>
      <c r="P67" s="187"/>
      <c r="Q67" s="200">
        <v>31180400</v>
      </c>
      <c r="R67" s="219">
        <v>22611710</v>
      </c>
      <c r="S67" s="203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2"/>
      <c r="AF67" s="3"/>
      <c r="AG67" s="3"/>
      <c r="AH67" s="1"/>
      <c r="AI67" s="1"/>
      <c r="AJ67" s="1"/>
    </row>
    <row r="68" spans="1:36" ht="15.75" customHeight="1">
      <c r="A68" s="60"/>
      <c r="B68" s="18" t="s">
        <v>42</v>
      </c>
      <c r="C68" s="10">
        <v>5</v>
      </c>
      <c r="D68" s="15" t="s">
        <v>4</v>
      </c>
      <c r="E68" s="15" t="s">
        <v>2</v>
      </c>
      <c r="F68" s="15">
        <v>1</v>
      </c>
      <c r="G68" s="15" t="s">
        <v>3</v>
      </c>
      <c r="H68" s="15" t="s">
        <v>2</v>
      </c>
      <c r="I68" s="15">
        <v>1</v>
      </c>
      <c r="J68" s="15" t="s">
        <v>41</v>
      </c>
      <c r="K68" s="15"/>
      <c r="L68" s="46">
        <f t="shared" si="17"/>
        <v>5</v>
      </c>
      <c r="M68" s="70" t="s">
        <v>32</v>
      </c>
      <c r="N68" s="71">
        <v>436000</v>
      </c>
      <c r="O68" s="122">
        <f t="shared" si="18"/>
        <v>2180000</v>
      </c>
      <c r="P68" s="187"/>
      <c r="Q68" s="200"/>
      <c r="R68" s="220"/>
      <c r="S68" s="203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2"/>
      <c r="AF68" s="3"/>
      <c r="AG68" s="3"/>
      <c r="AH68" s="1"/>
      <c r="AI68" s="1"/>
      <c r="AJ68" s="1"/>
    </row>
    <row r="69" spans="1:36" ht="15.75" customHeight="1">
      <c r="A69" s="60"/>
      <c r="B69" s="8" t="s">
        <v>8</v>
      </c>
      <c r="C69" s="10">
        <v>5</v>
      </c>
      <c r="D69" s="15" t="s">
        <v>4</v>
      </c>
      <c r="E69" s="15" t="s">
        <v>2</v>
      </c>
      <c r="F69" s="15">
        <v>12</v>
      </c>
      <c r="G69" s="15" t="s">
        <v>9</v>
      </c>
      <c r="H69" s="15" t="s">
        <v>2</v>
      </c>
      <c r="I69" s="15">
        <v>1</v>
      </c>
      <c r="J69" s="15" t="s">
        <v>3</v>
      </c>
      <c r="K69" s="15"/>
      <c r="L69" s="46">
        <f t="shared" si="17"/>
        <v>60</v>
      </c>
      <c r="M69" s="59" t="s">
        <v>10</v>
      </c>
      <c r="N69" s="14">
        <v>430000</v>
      </c>
      <c r="O69" s="122">
        <f t="shared" si="18"/>
        <v>25800000</v>
      </c>
      <c r="P69" s="187"/>
      <c r="Q69" s="200">
        <v>25800000</v>
      </c>
      <c r="R69" s="220">
        <v>17200000</v>
      </c>
      <c r="S69" s="203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2"/>
      <c r="AF69" s="3"/>
      <c r="AG69" s="3"/>
      <c r="AH69" s="1"/>
      <c r="AI69" s="1"/>
      <c r="AJ69" s="1"/>
    </row>
    <row r="70" spans="1:36" ht="15.75" customHeight="1">
      <c r="A70" s="60"/>
      <c r="B70" s="18" t="s">
        <v>14</v>
      </c>
      <c r="C70" s="10">
        <v>5</v>
      </c>
      <c r="D70" s="15" t="s">
        <v>4</v>
      </c>
      <c r="E70" s="15" t="s">
        <v>2</v>
      </c>
      <c r="F70" s="15">
        <v>11</v>
      </c>
      <c r="G70" s="15" t="s">
        <v>9</v>
      </c>
      <c r="H70" s="15" t="s">
        <v>2</v>
      </c>
      <c r="I70" s="15">
        <v>1</v>
      </c>
      <c r="J70" s="15" t="s">
        <v>3</v>
      </c>
      <c r="K70" s="15"/>
      <c r="L70" s="77">
        <f t="shared" si="17"/>
        <v>55</v>
      </c>
      <c r="M70" s="61" t="s">
        <v>10</v>
      </c>
      <c r="N70" s="14">
        <v>550000</v>
      </c>
      <c r="O70" s="122">
        <f t="shared" si="18"/>
        <v>30250000</v>
      </c>
      <c r="P70" s="186"/>
      <c r="Q70" s="200">
        <v>29650590</v>
      </c>
      <c r="R70" s="221">
        <v>19800000</v>
      </c>
      <c r="S70" s="203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2"/>
      <c r="AF70" s="3"/>
      <c r="AG70" s="3"/>
      <c r="AH70" s="1"/>
      <c r="AI70" s="1"/>
      <c r="AJ70" s="1"/>
    </row>
    <row r="71" spans="1:36" ht="15.75" customHeight="1">
      <c r="A71" s="60"/>
      <c r="B71" s="18"/>
      <c r="C71" s="10"/>
      <c r="D71" s="15"/>
      <c r="E71" s="15"/>
      <c r="F71" s="15"/>
      <c r="G71" s="15"/>
      <c r="H71" s="15"/>
      <c r="I71" s="15"/>
      <c r="J71" s="15"/>
      <c r="K71" s="15"/>
      <c r="L71" s="77"/>
      <c r="M71" s="61"/>
      <c r="N71" s="14"/>
      <c r="O71" s="122"/>
      <c r="P71" s="186"/>
      <c r="Q71" s="203"/>
      <c r="R71" s="203"/>
      <c r="S71" s="203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2"/>
      <c r="AF71" s="3"/>
      <c r="AG71" s="3"/>
      <c r="AH71" s="1"/>
      <c r="AI71" s="1"/>
      <c r="AJ71" s="1"/>
    </row>
    <row r="72" spans="1:36" ht="15.75" customHeight="1">
      <c r="A72" s="74"/>
      <c r="B72" s="18"/>
      <c r="C72" s="15"/>
      <c r="D72" s="15"/>
      <c r="E72" s="15"/>
      <c r="F72" s="15"/>
      <c r="G72" s="15"/>
      <c r="H72" s="15"/>
      <c r="I72" s="15"/>
      <c r="J72" s="15"/>
      <c r="K72" s="15"/>
      <c r="L72" s="20"/>
      <c r="M72" s="15"/>
      <c r="N72" s="65"/>
      <c r="O72" s="129"/>
      <c r="P72" s="187"/>
      <c r="Q72" s="201"/>
      <c r="R72" s="206"/>
      <c r="S72" s="206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2"/>
      <c r="AF72" s="3"/>
      <c r="AG72" s="3"/>
      <c r="AH72" s="1"/>
      <c r="AI72" s="1"/>
      <c r="AJ72" s="1"/>
    </row>
    <row r="73" spans="1:36" ht="15.75" customHeight="1">
      <c r="A73" s="72"/>
      <c r="B73" s="8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0"/>
      <c r="M73" s="59"/>
      <c r="N73" s="14"/>
      <c r="O73" s="126">
        <f>O74+O75+O76+O77</f>
        <v>109850000</v>
      </c>
      <c r="P73" s="188"/>
      <c r="Q73" s="222">
        <f>Q74+Q76+Q77</f>
        <v>94183460</v>
      </c>
      <c r="R73" s="222">
        <f>R74+R76+R77</f>
        <v>85209246</v>
      </c>
      <c r="S73" s="205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2"/>
      <c r="AF73" s="3"/>
      <c r="AG73" s="3"/>
      <c r="AH73" s="1"/>
      <c r="AI73" s="1"/>
      <c r="AJ73" s="1"/>
    </row>
    <row r="74" spans="1:36" ht="15.75" customHeight="1">
      <c r="A74" s="60"/>
      <c r="B74" s="8" t="s">
        <v>15</v>
      </c>
      <c r="C74" s="10">
        <v>5</v>
      </c>
      <c r="D74" s="15" t="s">
        <v>4</v>
      </c>
      <c r="E74" s="15" t="s">
        <v>2</v>
      </c>
      <c r="F74" s="15">
        <v>1</v>
      </c>
      <c r="G74" s="15" t="s">
        <v>41</v>
      </c>
      <c r="H74" s="15" t="s">
        <v>2</v>
      </c>
      <c r="I74" s="15">
        <v>1</v>
      </c>
      <c r="J74" s="15" t="s">
        <v>3</v>
      </c>
      <c r="K74" s="15"/>
      <c r="L74" s="46">
        <f t="shared" ref="L74:L77" si="19">C74*F74*I74</f>
        <v>5</v>
      </c>
      <c r="M74" s="70" t="s">
        <v>32</v>
      </c>
      <c r="N74" s="14">
        <v>8073000</v>
      </c>
      <c r="O74" s="122">
        <f t="shared" ref="O74:O77" si="20">L74*N74</f>
        <v>40365000</v>
      </c>
      <c r="P74" s="188"/>
      <c r="Q74" s="200">
        <v>48383460</v>
      </c>
      <c r="R74" s="219">
        <v>46369246</v>
      </c>
      <c r="S74" s="203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2"/>
      <c r="AF74" s="3"/>
      <c r="AG74" s="3"/>
      <c r="AH74" s="1"/>
      <c r="AI74" s="1"/>
      <c r="AJ74" s="1"/>
    </row>
    <row r="75" spans="1:36" ht="15.75" customHeight="1">
      <c r="A75" s="60"/>
      <c r="B75" s="18" t="s">
        <v>42</v>
      </c>
      <c r="C75" s="10">
        <v>5</v>
      </c>
      <c r="D75" s="15" t="s">
        <v>4</v>
      </c>
      <c r="E75" s="15" t="s">
        <v>2</v>
      </c>
      <c r="F75" s="15">
        <v>1</v>
      </c>
      <c r="G75" s="15" t="s">
        <v>3</v>
      </c>
      <c r="H75" s="15" t="s">
        <v>2</v>
      </c>
      <c r="I75" s="15">
        <v>1</v>
      </c>
      <c r="J75" s="15" t="s">
        <v>41</v>
      </c>
      <c r="K75" s="15"/>
      <c r="L75" s="46">
        <f t="shared" si="19"/>
        <v>5</v>
      </c>
      <c r="M75" s="70" t="s">
        <v>32</v>
      </c>
      <c r="N75" s="71">
        <v>2000000</v>
      </c>
      <c r="O75" s="122">
        <f t="shared" si="20"/>
        <v>10000000</v>
      </c>
      <c r="P75" s="187"/>
      <c r="Q75" s="202"/>
      <c r="R75" s="220"/>
      <c r="S75" s="207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2"/>
      <c r="AF75" s="3"/>
      <c r="AG75" s="3"/>
      <c r="AH75" s="1"/>
      <c r="AI75" s="1"/>
      <c r="AJ75" s="1"/>
    </row>
    <row r="76" spans="1:36" ht="15.75" customHeight="1">
      <c r="A76" s="60"/>
      <c r="B76" s="18" t="s">
        <v>8</v>
      </c>
      <c r="C76" s="10">
        <v>5</v>
      </c>
      <c r="D76" s="15" t="s">
        <v>4</v>
      </c>
      <c r="E76" s="15" t="s">
        <v>2</v>
      </c>
      <c r="F76" s="15">
        <v>12</v>
      </c>
      <c r="G76" s="15" t="s">
        <v>9</v>
      </c>
      <c r="H76" s="15" t="s">
        <v>2</v>
      </c>
      <c r="I76" s="15">
        <v>1</v>
      </c>
      <c r="J76" s="15" t="s">
        <v>3</v>
      </c>
      <c r="K76" s="15"/>
      <c r="L76" s="46">
        <f t="shared" si="19"/>
        <v>60</v>
      </c>
      <c r="M76" s="59" t="s">
        <v>10</v>
      </c>
      <c r="N76" s="65">
        <v>380000</v>
      </c>
      <c r="O76" s="122">
        <f t="shared" si="20"/>
        <v>22800000</v>
      </c>
      <c r="P76" s="187"/>
      <c r="Q76" s="200">
        <v>19380000</v>
      </c>
      <c r="R76" s="220">
        <v>18240000</v>
      </c>
      <c r="S76" s="203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2"/>
      <c r="AF76" s="3"/>
      <c r="AG76" s="3"/>
      <c r="AH76" s="1"/>
      <c r="AI76" s="1"/>
      <c r="AJ76" s="1"/>
    </row>
    <row r="77" spans="1:36" ht="15.75" customHeight="1">
      <c r="A77" s="60"/>
      <c r="B77" s="18" t="s">
        <v>14</v>
      </c>
      <c r="C77" s="10">
        <v>5</v>
      </c>
      <c r="D77" s="15" t="s">
        <v>4</v>
      </c>
      <c r="E77" s="15" t="s">
        <v>2</v>
      </c>
      <c r="F77" s="15">
        <v>11</v>
      </c>
      <c r="G77" s="15" t="s">
        <v>9</v>
      </c>
      <c r="H77" s="15" t="s">
        <v>2</v>
      </c>
      <c r="I77" s="15">
        <v>1</v>
      </c>
      <c r="J77" s="15" t="s">
        <v>3</v>
      </c>
      <c r="K77" s="15"/>
      <c r="L77" s="77">
        <f t="shared" si="19"/>
        <v>55</v>
      </c>
      <c r="M77" s="61" t="s">
        <v>10</v>
      </c>
      <c r="N77" s="65">
        <v>667000</v>
      </c>
      <c r="O77" s="122">
        <f t="shared" si="20"/>
        <v>36685000</v>
      </c>
      <c r="P77" s="186"/>
      <c r="Q77" s="200">
        <v>26420000</v>
      </c>
      <c r="R77" s="221">
        <v>20600000</v>
      </c>
      <c r="S77" s="203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2"/>
      <c r="AF77" s="3"/>
      <c r="AG77" s="3"/>
      <c r="AH77" s="1"/>
      <c r="AI77" s="1"/>
      <c r="AJ77" s="1"/>
    </row>
    <row r="78" spans="1:36" ht="15.75" customHeight="1">
      <c r="A78" s="60"/>
      <c r="B78" s="18"/>
      <c r="C78" s="10"/>
      <c r="D78" s="15"/>
      <c r="E78" s="15"/>
      <c r="F78" s="15"/>
      <c r="G78" s="15"/>
      <c r="H78" s="15"/>
      <c r="I78" s="15"/>
      <c r="J78" s="15"/>
      <c r="K78" s="15"/>
      <c r="L78" s="77"/>
      <c r="M78" s="61"/>
      <c r="N78" s="65"/>
      <c r="O78" s="122"/>
      <c r="P78" s="186"/>
      <c r="Q78" s="203"/>
      <c r="R78" s="203"/>
      <c r="S78" s="203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2"/>
      <c r="AF78" s="3"/>
      <c r="AG78" s="3"/>
      <c r="AH78" s="1"/>
      <c r="AI78" s="1"/>
      <c r="AJ78" s="1"/>
    </row>
    <row r="79" spans="1:36" ht="15.75" customHeight="1">
      <c r="A79" s="74"/>
      <c r="B79" s="8"/>
      <c r="C79" s="45"/>
      <c r="D79" s="15"/>
      <c r="E79" s="15"/>
      <c r="F79" s="15"/>
      <c r="G79" s="15"/>
      <c r="H79" s="15"/>
      <c r="I79" s="15"/>
      <c r="J79" s="15"/>
      <c r="K79" s="15"/>
      <c r="L79" s="46"/>
      <c r="M79" s="59"/>
      <c r="N79" s="48"/>
      <c r="O79" s="122"/>
      <c r="P79" s="187"/>
      <c r="Q79" s="201"/>
      <c r="R79" s="206"/>
      <c r="S79" s="206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2"/>
      <c r="AF79" s="3"/>
      <c r="AG79" s="3"/>
      <c r="AH79" s="1"/>
      <c r="AI79" s="1"/>
      <c r="AJ79" s="1"/>
    </row>
    <row r="80" spans="1:36" ht="15.75" customHeight="1">
      <c r="A80" s="74"/>
      <c r="B80" s="8" t="s">
        <v>50</v>
      </c>
      <c r="C80" s="15"/>
      <c r="D80" s="15"/>
      <c r="E80" s="15"/>
      <c r="F80" s="15"/>
      <c r="G80" s="15"/>
      <c r="H80" s="15"/>
      <c r="I80" s="15"/>
      <c r="J80" s="15"/>
      <c r="K80" s="15"/>
      <c r="L80" s="10"/>
      <c r="M80" s="59"/>
      <c r="N80" s="14"/>
      <c r="O80" s="126">
        <f>O81+O82+O83+O84</f>
        <v>137285000</v>
      </c>
      <c r="P80" s="187"/>
      <c r="Q80" s="222">
        <f>Q81+Q83+Q84</f>
        <v>139630499</v>
      </c>
      <c r="R80" s="222">
        <f>R81+R83+R84</f>
        <v>117609000</v>
      </c>
      <c r="S80" s="205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2"/>
      <c r="AF80" s="3"/>
      <c r="AG80" s="3"/>
      <c r="AH80" s="1"/>
      <c r="AI80" s="1"/>
      <c r="AJ80" s="1"/>
    </row>
    <row r="81" spans="1:36" ht="15.75" customHeight="1">
      <c r="A81" s="74"/>
      <c r="B81" s="18" t="s">
        <v>11</v>
      </c>
      <c r="C81" s="10">
        <v>5</v>
      </c>
      <c r="D81" s="15" t="s">
        <v>4</v>
      </c>
      <c r="E81" s="15" t="s">
        <v>2</v>
      </c>
      <c r="F81" s="15">
        <v>1</v>
      </c>
      <c r="G81" s="15" t="s">
        <v>41</v>
      </c>
      <c r="H81" s="15" t="s">
        <v>2</v>
      </c>
      <c r="I81" s="15">
        <v>1</v>
      </c>
      <c r="J81" s="15" t="s">
        <v>3</v>
      </c>
      <c r="K81" s="15"/>
      <c r="L81" s="46">
        <f t="shared" ref="L81:L84" si="21">C81*F81*I81</f>
        <v>5</v>
      </c>
      <c r="M81" s="70" t="s">
        <v>32</v>
      </c>
      <c r="N81" s="14">
        <v>9567000</v>
      </c>
      <c r="O81" s="122">
        <f t="shared" ref="O81:O84" si="22">L81*N81</f>
        <v>47835000</v>
      </c>
      <c r="P81" s="187"/>
      <c r="Q81" s="200">
        <v>61080499</v>
      </c>
      <c r="R81" s="219">
        <v>55920000</v>
      </c>
      <c r="S81" s="203"/>
      <c r="T81" s="2"/>
      <c r="U81" s="2"/>
      <c r="V81" s="2"/>
      <c r="W81" s="2"/>
      <c r="X81" s="2"/>
      <c r="Y81" s="2"/>
      <c r="Z81" s="2"/>
      <c r="AA81" s="2"/>
      <c r="AB81" s="2"/>
      <c r="AC81" s="2"/>
      <c r="AD81" s="1"/>
      <c r="AE81" s="2"/>
      <c r="AF81" s="3"/>
      <c r="AG81" s="3"/>
      <c r="AH81" s="1"/>
      <c r="AI81" s="1"/>
      <c r="AJ81" s="1"/>
    </row>
    <row r="82" spans="1:36" ht="15.75" customHeight="1">
      <c r="A82" s="74"/>
      <c r="B82" s="18" t="s">
        <v>42</v>
      </c>
      <c r="C82" s="10">
        <v>5</v>
      </c>
      <c r="D82" s="15" t="s">
        <v>4</v>
      </c>
      <c r="E82" s="15" t="s">
        <v>2</v>
      </c>
      <c r="F82" s="15">
        <v>1</v>
      </c>
      <c r="G82" s="15" t="s">
        <v>3</v>
      </c>
      <c r="H82" s="15" t="s">
        <v>2</v>
      </c>
      <c r="I82" s="15">
        <v>1</v>
      </c>
      <c r="J82" s="15" t="s">
        <v>41</v>
      </c>
      <c r="K82" s="15"/>
      <c r="L82" s="46">
        <f t="shared" si="21"/>
        <v>5</v>
      </c>
      <c r="M82" s="70" t="s">
        <v>32</v>
      </c>
      <c r="N82" s="14">
        <v>1800000</v>
      </c>
      <c r="O82" s="122">
        <f t="shared" si="22"/>
        <v>9000000</v>
      </c>
      <c r="P82" s="187"/>
      <c r="Q82" s="200"/>
      <c r="R82" s="220"/>
      <c r="S82" s="203"/>
      <c r="T82" s="2"/>
      <c r="U82" s="2"/>
      <c r="V82" s="2"/>
      <c r="W82" s="2"/>
      <c r="X82" s="2"/>
      <c r="Y82" s="2"/>
      <c r="Z82" s="2"/>
      <c r="AA82" s="2"/>
      <c r="AB82" s="2"/>
      <c r="AC82" s="2"/>
      <c r="AD82" s="1"/>
      <c r="AE82" s="2"/>
      <c r="AF82" s="3"/>
      <c r="AG82" s="3"/>
      <c r="AH82" s="1"/>
      <c r="AI82" s="1"/>
      <c r="AJ82" s="1"/>
    </row>
    <row r="83" spans="1:36" ht="15.75" customHeight="1">
      <c r="A83" s="72"/>
      <c r="B83" s="18" t="s">
        <v>8</v>
      </c>
      <c r="C83" s="10">
        <v>5</v>
      </c>
      <c r="D83" s="15" t="s">
        <v>4</v>
      </c>
      <c r="E83" s="15" t="s">
        <v>2</v>
      </c>
      <c r="F83" s="15">
        <v>12</v>
      </c>
      <c r="G83" s="15" t="s">
        <v>9</v>
      </c>
      <c r="H83" s="15" t="s">
        <v>2</v>
      </c>
      <c r="I83" s="15">
        <v>1</v>
      </c>
      <c r="J83" s="15" t="s">
        <v>3</v>
      </c>
      <c r="K83" s="15"/>
      <c r="L83" s="46">
        <f t="shared" si="21"/>
        <v>60</v>
      </c>
      <c r="M83" s="59" t="s">
        <v>10</v>
      </c>
      <c r="N83" s="14">
        <v>580000</v>
      </c>
      <c r="O83" s="122">
        <f t="shared" si="22"/>
        <v>34800000</v>
      </c>
      <c r="P83" s="187"/>
      <c r="Q83" s="200">
        <v>34800000</v>
      </c>
      <c r="R83" s="220">
        <v>27840000</v>
      </c>
      <c r="S83" s="203"/>
      <c r="T83" s="2"/>
      <c r="U83" s="2"/>
      <c r="V83" s="2"/>
      <c r="W83" s="2"/>
      <c r="X83" s="2"/>
      <c r="Y83" s="2"/>
      <c r="Z83" s="2"/>
      <c r="AA83" s="2"/>
      <c r="AB83" s="2"/>
      <c r="AC83" s="2"/>
      <c r="AD83" s="1"/>
      <c r="AE83" s="2"/>
      <c r="AF83" s="3"/>
      <c r="AG83" s="3"/>
      <c r="AH83" s="1"/>
      <c r="AI83" s="1"/>
      <c r="AJ83" s="1"/>
    </row>
    <row r="84" spans="1:36" ht="15.75" customHeight="1">
      <c r="A84" s="60"/>
      <c r="B84" s="18" t="s">
        <v>14</v>
      </c>
      <c r="C84" s="10">
        <v>5</v>
      </c>
      <c r="D84" s="15" t="s">
        <v>4</v>
      </c>
      <c r="E84" s="15" t="s">
        <v>2</v>
      </c>
      <c r="F84" s="15">
        <v>11</v>
      </c>
      <c r="G84" s="15" t="s">
        <v>9</v>
      </c>
      <c r="H84" s="15" t="s">
        <v>2</v>
      </c>
      <c r="I84" s="15">
        <v>1</v>
      </c>
      <c r="J84" s="15" t="s">
        <v>3</v>
      </c>
      <c r="K84" s="15"/>
      <c r="L84" s="77">
        <f t="shared" si="21"/>
        <v>55</v>
      </c>
      <c r="M84" s="61" t="s">
        <v>10</v>
      </c>
      <c r="N84" s="14">
        <v>830000</v>
      </c>
      <c r="O84" s="122">
        <f t="shared" si="22"/>
        <v>45650000</v>
      </c>
      <c r="P84" s="186"/>
      <c r="Q84" s="200">
        <v>43750000</v>
      </c>
      <c r="R84" s="221">
        <v>33849000</v>
      </c>
      <c r="S84" s="203"/>
      <c r="T84" s="2"/>
      <c r="U84" s="2"/>
      <c r="V84" s="2"/>
      <c r="W84" s="2"/>
      <c r="X84" s="2"/>
      <c r="Y84" s="2"/>
      <c r="Z84" s="2"/>
      <c r="AA84" s="2"/>
      <c r="AB84" s="2"/>
      <c r="AC84" s="2"/>
      <c r="AD84" s="1"/>
      <c r="AE84" s="2"/>
      <c r="AF84" s="3"/>
      <c r="AG84" s="3"/>
      <c r="AH84" s="1"/>
      <c r="AI84" s="1"/>
      <c r="AJ84" s="1"/>
    </row>
    <row r="85" spans="1:36" ht="15.75" customHeight="1">
      <c r="A85" s="60"/>
      <c r="B85" s="8"/>
      <c r="C85" s="15"/>
      <c r="D85" s="15"/>
      <c r="E85" s="15"/>
      <c r="F85" s="15"/>
      <c r="G85" s="15"/>
      <c r="H85" s="15"/>
      <c r="I85" s="15"/>
      <c r="J85" s="15"/>
      <c r="K85" s="15"/>
      <c r="L85" s="46"/>
      <c r="M85" s="59"/>
      <c r="N85" s="17"/>
      <c r="O85" s="122"/>
      <c r="P85" s="187"/>
      <c r="Q85" s="203"/>
      <c r="R85" s="203"/>
      <c r="S85" s="203"/>
      <c r="T85" s="2"/>
      <c r="U85" s="2"/>
      <c r="V85" s="2"/>
      <c r="W85" s="2"/>
      <c r="X85" s="2"/>
      <c r="Y85" s="2"/>
      <c r="Z85" s="2"/>
      <c r="AA85" s="2"/>
      <c r="AB85" s="2"/>
      <c r="AC85" s="2"/>
      <c r="AD85" s="1"/>
      <c r="AE85" s="2"/>
      <c r="AF85" s="3"/>
      <c r="AG85" s="3"/>
      <c r="AH85" s="1"/>
      <c r="AI85" s="1"/>
      <c r="AJ85" s="1"/>
    </row>
    <row r="86" spans="1:36" ht="15.75" customHeight="1">
      <c r="A86" s="60"/>
      <c r="B86" s="18"/>
      <c r="C86" s="15"/>
      <c r="D86" s="15"/>
      <c r="E86" s="15"/>
      <c r="F86" s="15"/>
      <c r="G86" s="15"/>
      <c r="H86" s="15"/>
      <c r="I86" s="15"/>
      <c r="J86" s="15"/>
      <c r="K86" s="15"/>
      <c r="L86" s="46"/>
      <c r="M86" s="15"/>
      <c r="N86" s="65"/>
      <c r="O86" s="122"/>
      <c r="P86" s="187"/>
      <c r="Q86" s="201"/>
      <c r="R86" s="206"/>
      <c r="S86" s="206"/>
      <c r="T86" s="2"/>
      <c r="U86" s="2"/>
      <c r="V86" s="2"/>
      <c r="W86" s="2"/>
      <c r="X86" s="2"/>
      <c r="Y86" s="2"/>
      <c r="Z86" s="2"/>
      <c r="AA86" s="2"/>
      <c r="AB86" s="2"/>
      <c r="AC86" s="2"/>
      <c r="AD86" s="1"/>
      <c r="AE86" s="2"/>
      <c r="AF86" s="3"/>
      <c r="AG86" s="3"/>
      <c r="AH86" s="1"/>
      <c r="AI86" s="1"/>
      <c r="AJ86" s="1"/>
    </row>
    <row r="87" spans="1:36" ht="15.75" customHeight="1">
      <c r="A87" s="60"/>
      <c r="B87" s="23" t="s">
        <v>51</v>
      </c>
      <c r="C87" s="26"/>
      <c r="D87" s="26"/>
      <c r="E87" s="26"/>
      <c r="F87" s="26"/>
      <c r="G87" s="26"/>
      <c r="H87" s="26"/>
      <c r="I87" s="26"/>
      <c r="J87" s="26"/>
      <c r="K87" s="26"/>
      <c r="L87" s="54"/>
      <c r="M87" s="59"/>
      <c r="N87" s="62"/>
      <c r="O87" s="133">
        <f>O88+O89+O90+O91</f>
        <v>98295000</v>
      </c>
      <c r="P87" s="187"/>
      <c r="Q87" s="222">
        <f>Q88+Q90+Q91</f>
        <v>82826420</v>
      </c>
      <c r="R87" s="222">
        <f>R88+R90+R91</f>
        <v>69171800</v>
      </c>
      <c r="S87" s="205"/>
      <c r="T87" s="2"/>
      <c r="U87" s="2"/>
      <c r="V87" s="2"/>
      <c r="W87" s="2"/>
      <c r="X87" s="2"/>
      <c r="Y87" s="2"/>
      <c r="Z87" s="2"/>
      <c r="AA87" s="2"/>
      <c r="AB87" s="2"/>
      <c r="AC87" s="2"/>
      <c r="AD87" s="1"/>
      <c r="AE87" s="2"/>
      <c r="AF87" s="3"/>
      <c r="AG87" s="3"/>
      <c r="AH87" s="1"/>
      <c r="AI87" s="1"/>
      <c r="AJ87" s="1"/>
    </row>
    <row r="88" spans="1:36" ht="15.75" customHeight="1">
      <c r="A88" s="60"/>
      <c r="B88" s="18" t="s">
        <v>11</v>
      </c>
      <c r="C88" s="10">
        <v>5</v>
      </c>
      <c r="D88" s="15" t="s">
        <v>4</v>
      </c>
      <c r="E88" s="15" t="s">
        <v>2</v>
      </c>
      <c r="F88" s="15">
        <v>1</v>
      </c>
      <c r="G88" s="15" t="s">
        <v>41</v>
      </c>
      <c r="H88" s="15" t="s">
        <v>2</v>
      </c>
      <c r="I88" s="15">
        <v>1</v>
      </c>
      <c r="J88" s="15" t="s">
        <v>3</v>
      </c>
      <c r="K88" s="15"/>
      <c r="L88" s="46">
        <f t="shared" ref="L88:L91" si="23">C88*F88*I88</f>
        <v>5</v>
      </c>
      <c r="M88" s="70" t="s">
        <v>32</v>
      </c>
      <c r="N88" s="12">
        <v>4204000</v>
      </c>
      <c r="O88" s="122">
        <f t="shared" ref="O88:O91" si="24">L88*N88</f>
        <v>21020000</v>
      </c>
      <c r="P88" s="187"/>
      <c r="Q88" s="200">
        <v>26341420</v>
      </c>
      <c r="R88" s="219">
        <v>22271800</v>
      </c>
      <c r="S88" s="203"/>
      <c r="T88" s="2"/>
      <c r="U88" s="2"/>
      <c r="V88" s="2"/>
      <c r="W88" s="2"/>
      <c r="X88" s="2"/>
      <c r="Y88" s="2"/>
      <c r="Z88" s="2"/>
      <c r="AA88" s="2"/>
      <c r="AB88" s="2"/>
      <c r="AC88" s="2"/>
      <c r="AD88" s="1"/>
      <c r="AE88" s="2"/>
      <c r="AF88" s="3"/>
      <c r="AG88" s="3"/>
      <c r="AH88" s="1"/>
      <c r="AI88" s="1"/>
      <c r="AJ88" s="1"/>
    </row>
    <row r="89" spans="1:36" ht="15.75" customHeight="1">
      <c r="A89" s="60"/>
      <c r="B89" s="18" t="s">
        <v>42</v>
      </c>
      <c r="C89" s="10">
        <v>5</v>
      </c>
      <c r="D89" s="15" t="s">
        <v>4</v>
      </c>
      <c r="E89" s="15" t="s">
        <v>2</v>
      </c>
      <c r="F89" s="15">
        <v>1</v>
      </c>
      <c r="G89" s="15" t="s">
        <v>3</v>
      </c>
      <c r="H89" s="15" t="s">
        <v>2</v>
      </c>
      <c r="I89" s="15">
        <v>1</v>
      </c>
      <c r="J89" s="15" t="s">
        <v>41</v>
      </c>
      <c r="K89" s="15"/>
      <c r="L89" s="46">
        <f t="shared" si="23"/>
        <v>5</v>
      </c>
      <c r="M89" s="70" t="s">
        <v>32</v>
      </c>
      <c r="N89" s="12">
        <v>2200000</v>
      </c>
      <c r="O89" s="122">
        <f t="shared" si="24"/>
        <v>11000000</v>
      </c>
      <c r="P89" s="187"/>
      <c r="Q89" s="200"/>
      <c r="R89" s="220"/>
      <c r="S89" s="203"/>
      <c r="T89" s="2"/>
      <c r="U89" s="2"/>
      <c r="V89" s="2"/>
      <c r="W89" s="2"/>
      <c r="X89" s="2"/>
      <c r="Y89" s="2"/>
      <c r="Z89" s="2"/>
      <c r="AA89" s="2"/>
      <c r="AB89" s="2"/>
      <c r="AC89" s="2"/>
      <c r="AD89" s="1"/>
      <c r="AE89" s="2"/>
      <c r="AF89" s="3"/>
      <c r="AG89" s="3"/>
      <c r="AH89" s="1"/>
      <c r="AI89" s="1"/>
      <c r="AJ89" s="1"/>
    </row>
    <row r="90" spans="1:36" ht="15.75" customHeight="1">
      <c r="A90" s="60"/>
      <c r="B90" s="18" t="s">
        <v>8</v>
      </c>
      <c r="C90" s="10">
        <v>5</v>
      </c>
      <c r="D90" s="15" t="s">
        <v>4</v>
      </c>
      <c r="E90" s="15" t="s">
        <v>2</v>
      </c>
      <c r="F90" s="15">
        <v>12</v>
      </c>
      <c r="G90" s="15" t="s">
        <v>9</v>
      </c>
      <c r="H90" s="15" t="s">
        <v>2</v>
      </c>
      <c r="I90" s="15">
        <v>1</v>
      </c>
      <c r="J90" s="15" t="s">
        <v>3</v>
      </c>
      <c r="K90" s="15"/>
      <c r="L90" s="46">
        <f t="shared" si="23"/>
        <v>60</v>
      </c>
      <c r="M90" s="59" t="s">
        <v>10</v>
      </c>
      <c r="N90" s="65">
        <v>440000</v>
      </c>
      <c r="O90" s="122">
        <f t="shared" si="24"/>
        <v>26400000</v>
      </c>
      <c r="P90" s="144"/>
      <c r="Q90" s="200">
        <v>26400000</v>
      </c>
      <c r="R90" s="220">
        <v>22000000</v>
      </c>
      <c r="S90" s="203"/>
      <c r="T90" s="2"/>
      <c r="U90" s="2"/>
      <c r="V90" s="2"/>
      <c r="W90" s="2"/>
      <c r="X90" s="2"/>
      <c r="Y90" s="2"/>
      <c r="Z90" s="2"/>
      <c r="AA90" s="2"/>
      <c r="AB90" s="2"/>
      <c r="AC90" s="2"/>
      <c r="AD90" s="1"/>
      <c r="AE90" s="2"/>
      <c r="AF90" s="3"/>
      <c r="AG90" s="3"/>
      <c r="AH90" s="1"/>
      <c r="AI90" s="1"/>
      <c r="AJ90" s="1"/>
    </row>
    <row r="91" spans="1:36" ht="15.75" customHeight="1">
      <c r="A91" s="60"/>
      <c r="B91" s="18" t="s">
        <v>14</v>
      </c>
      <c r="C91" s="10">
        <v>5</v>
      </c>
      <c r="D91" s="15" t="s">
        <v>4</v>
      </c>
      <c r="E91" s="15" t="s">
        <v>2</v>
      </c>
      <c r="F91" s="15">
        <v>11</v>
      </c>
      <c r="G91" s="15" t="s">
        <v>9</v>
      </c>
      <c r="H91" s="15" t="s">
        <v>2</v>
      </c>
      <c r="I91" s="15">
        <v>1</v>
      </c>
      <c r="J91" s="15" t="s">
        <v>3</v>
      </c>
      <c r="K91" s="15"/>
      <c r="L91" s="46">
        <f t="shared" si="23"/>
        <v>55</v>
      </c>
      <c r="M91" s="59" t="s">
        <v>10</v>
      </c>
      <c r="N91" s="65">
        <v>725000</v>
      </c>
      <c r="O91" s="122">
        <f t="shared" si="24"/>
        <v>39875000</v>
      </c>
      <c r="P91" s="144"/>
      <c r="Q91" s="200">
        <v>30085000</v>
      </c>
      <c r="R91" s="221">
        <f>22000000+2900000</f>
        <v>24900000</v>
      </c>
      <c r="S91" s="203"/>
      <c r="T91" s="2"/>
      <c r="U91" s="2"/>
      <c r="V91" s="2"/>
      <c r="W91" s="2"/>
      <c r="X91" s="2"/>
      <c r="Y91" s="2"/>
      <c r="Z91" s="2"/>
      <c r="AA91" s="2"/>
      <c r="AB91" s="2"/>
      <c r="AC91" s="2"/>
      <c r="AD91" s="1"/>
      <c r="AE91" s="2"/>
      <c r="AF91" s="3"/>
      <c r="AG91" s="3"/>
      <c r="AH91" s="1"/>
      <c r="AI91" s="1"/>
      <c r="AJ91" s="1"/>
    </row>
    <row r="92" spans="1:36" ht="15.75" customHeight="1">
      <c r="A92" s="60"/>
      <c r="B92" s="68"/>
      <c r="C92" s="15"/>
      <c r="D92" s="4"/>
      <c r="E92" s="4"/>
      <c r="F92" s="4"/>
      <c r="G92" s="4"/>
      <c r="H92" s="4"/>
      <c r="I92" s="4"/>
      <c r="J92" s="4"/>
      <c r="K92" s="4"/>
      <c r="L92" s="56"/>
      <c r="M92" s="70"/>
      <c r="N92" s="71"/>
      <c r="O92" s="71"/>
      <c r="P92" s="147"/>
      <c r="Q92" s="203"/>
      <c r="R92" s="203"/>
      <c r="S92" s="203"/>
      <c r="T92" s="2"/>
      <c r="U92" s="2"/>
      <c r="V92" s="2"/>
      <c r="W92" s="2"/>
      <c r="X92" s="2"/>
      <c r="Y92" s="2"/>
      <c r="Z92" s="2"/>
      <c r="AA92" s="2"/>
      <c r="AB92" s="2"/>
      <c r="AC92" s="2"/>
      <c r="AD92" s="1"/>
      <c r="AE92" s="2"/>
      <c r="AF92" s="3"/>
      <c r="AG92" s="3"/>
      <c r="AH92" s="1"/>
      <c r="AI92" s="1"/>
      <c r="AJ92" s="1"/>
    </row>
    <row r="93" spans="1:36" ht="15.75" customHeight="1">
      <c r="A93" s="60"/>
      <c r="B93" s="18"/>
      <c r="C93" s="15"/>
      <c r="D93" s="15"/>
      <c r="E93" s="15"/>
      <c r="F93" s="15"/>
      <c r="G93" s="15"/>
      <c r="H93" s="15"/>
      <c r="I93" s="15"/>
      <c r="J93" s="15"/>
      <c r="K93" s="15"/>
      <c r="L93" s="46"/>
      <c r="M93" s="15"/>
      <c r="N93" s="65"/>
      <c r="O93" s="122"/>
      <c r="P93" s="144"/>
      <c r="Q93" s="195"/>
      <c r="R93" s="195"/>
      <c r="S93" s="195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  <c r="AE93" s="2"/>
      <c r="AF93" s="3"/>
      <c r="AG93" s="3"/>
      <c r="AH93" s="1"/>
      <c r="AI93" s="1"/>
      <c r="AJ93" s="1"/>
    </row>
    <row r="94" spans="1:36" ht="15.75" customHeight="1">
      <c r="A94" s="103"/>
      <c r="B94" s="104" t="s">
        <v>52</v>
      </c>
      <c r="C94" s="109"/>
      <c r="D94" s="109"/>
      <c r="E94" s="109"/>
      <c r="F94" s="109"/>
      <c r="G94" s="109"/>
      <c r="H94" s="109"/>
      <c r="I94" s="109"/>
      <c r="J94" s="109"/>
      <c r="K94" s="109"/>
      <c r="L94" s="110"/>
      <c r="M94" s="111"/>
      <c r="N94" s="112"/>
      <c r="O94" s="134">
        <f>SUM(O96:O139)</f>
        <v>907321000</v>
      </c>
      <c r="P94" s="208"/>
      <c r="Q94" s="217">
        <f>Q95+Q100+Q106+Q111+Q116+Q121+Q126+Q131+Q136</f>
        <v>297336330</v>
      </c>
      <c r="R94" s="234">
        <f>SUM(R95+R100+R106+R111+R116+R121+R126+R131+R136)</f>
        <v>279885000</v>
      </c>
      <c r="S94" s="234">
        <f>O94-Q94-R94</f>
        <v>330099670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1"/>
      <c r="AE94" s="2"/>
      <c r="AF94" s="3"/>
      <c r="AG94" s="3"/>
      <c r="AH94" s="1"/>
      <c r="AI94" s="1"/>
      <c r="AJ94" s="1"/>
    </row>
    <row r="95" spans="1:36" ht="15.75" customHeight="1">
      <c r="A95" s="60"/>
      <c r="B95" s="8" t="s">
        <v>40</v>
      </c>
      <c r="C95" s="15"/>
      <c r="D95" s="15"/>
      <c r="E95" s="15"/>
      <c r="F95" s="15"/>
      <c r="G95" s="15"/>
      <c r="H95" s="15"/>
      <c r="I95" s="15"/>
      <c r="J95" s="15"/>
      <c r="K95" s="15"/>
      <c r="L95" s="10"/>
      <c r="M95" s="59"/>
      <c r="N95" s="14"/>
      <c r="O95" s="125"/>
      <c r="P95" s="147"/>
      <c r="Q95" s="226">
        <f>Q96+Q97+Q98</f>
        <v>28208674</v>
      </c>
      <c r="R95" s="225">
        <f>R97+R98</f>
        <v>27793800</v>
      </c>
      <c r="S95" s="190"/>
      <c r="T95" s="2"/>
      <c r="U95" s="2"/>
      <c r="V95" s="2"/>
      <c r="W95" s="2"/>
      <c r="X95" s="2"/>
      <c r="Y95" s="2"/>
      <c r="Z95" s="2"/>
      <c r="AA95" s="2"/>
      <c r="AB95" s="2"/>
      <c r="AC95" s="2"/>
      <c r="AD95" s="1"/>
      <c r="AE95" s="2"/>
      <c r="AF95" s="3"/>
      <c r="AG95" s="3"/>
      <c r="AH95" s="1"/>
      <c r="AI95" s="1"/>
      <c r="AJ95" s="1"/>
    </row>
    <row r="96" spans="1:36" ht="15.75" customHeight="1">
      <c r="A96" s="60"/>
      <c r="B96" s="8" t="s">
        <v>53</v>
      </c>
      <c r="C96" s="15">
        <v>2</v>
      </c>
      <c r="D96" s="15" t="s">
        <v>4</v>
      </c>
      <c r="E96" s="15" t="s">
        <v>2</v>
      </c>
      <c r="F96" s="15">
        <v>1</v>
      </c>
      <c r="G96" s="15" t="s">
        <v>41</v>
      </c>
      <c r="H96" s="15" t="s">
        <v>2</v>
      </c>
      <c r="I96" s="15">
        <v>1</v>
      </c>
      <c r="J96" s="15" t="s">
        <v>3</v>
      </c>
      <c r="K96" s="15"/>
      <c r="L96" s="46">
        <f t="shared" ref="L96:L98" si="25">C96*F96*I96</f>
        <v>2</v>
      </c>
      <c r="M96" s="59" t="s">
        <v>32</v>
      </c>
      <c r="N96" s="14">
        <v>820000</v>
      </c>
      <c r="O96" s="122">
        <f t="shared" ref="O96:O98" si="26">L96*N96</f>
        <v>1640000</v>
      </c>
      <c r="P96" s="144"/>
      <c r="Q96" s="213">
        <f>100000+314874</f>
        <v>414874</v>
      </c>
      <c r="R96" s="189"/>
      <c r="S96" s="189"/>
      <c r="T96" s="2"/>
      <c r="U96" s="2"/>
      <c r="V96" s="2"/>
      <c r="W96" s="2"/>
      <c r="X96" s="2"/>
      <c r="Y96" s="2"/>
      <c r="Z96" s="2"/>
      <c r="AA96" s="2"/>
      <c r="AB96" s="2"/>
      <c r="AC96" s="2"/>
      <c r="AD96" s="1"/>
      <c r="AE96" s="2"/>
      <c r="AF96" s="3"/>
      <c r="AG96" s="3"/>
      <c r="AH96" s="1"/>
      <c r="AI96" s="1"/>
      <c r="AJ96" s="1"/>
    </row>
    <row r="97" spans="1:36" ht="15.75" customHeight="1">
      <c r="A97" s="60"/>
      <c r="B97" s="18" t="s">
        <v>8</v>
      </c>
      <c r="C97" s="15">
        <v>2</v>
      </c>
      <c r="D97" s="15" t="s">
        <v>4</v>
      </c>
      <c r="E97" s="15" t="s">
        <v>2</v>
      </c>
      <c r="F97" s="15">
        <v>90</v>
      </c>
      <c r="G97" s="15" t="s">
        <v>9</v>
      </c>
      <c r="H97" s="15" t="s">
        <v>2</v>
      </c>
      <c r="I97" s="15">
        <v>1</v>
      </c>
      <c r="J97" s="15" t="s">
        <v>3</v>
      </c>
      <c r="K97" s="15"/>
      <c r="L97" s="46">
        <f t="shared" si="25"/>
        <v>180</v>
      </c>
      <c r="M97" s="59" t="s">
        <v>10</v>
      </c>
      <c r="N97" s="14">
        <v>380000</v>
      </c>
      <c r="O97" s="122">
        <f t="shared" si="26"/>
        <v>68400000</v>
      </c>
      <c r="P97" s="144"/>
      <c r="Q97" s="213">
        <f>11400000*2</f>
        <v>22800000</v>
      </c>
      <c r="R97" s="230">
        <f>Q97</f>
        <v>22800000</v>
      </c>
      <c r="S97" s="191"/>
      <c r="T97" s="2"/>
      <c r="U97" s="2"/>
      <c r="V97" s="2"/>
      <c r="W97" s="2"/>
      <c r="X97" s="2"/>
      <c r="Y97" s="2"/>
      <c r="Z97" s="2"/>
      <c r="AA97" s="2"/>
      <c r="AB97" s="2"/>
      <c r="AC97" s="2"/>
      <c r="AD97" s="1"/>
      <c r="AE97" s="2"/>
      <c r="AF97" s="3"/>
      <c r="AG97" s="3"/>
      <c r="AH97" s="1"/>
      <c r="AI97" s="1"/>
      <c r="AJ97" s="1"/>
    </row>
    <row r="98" spans="1:36" ht="15.75" customHeight="1">
      <c r="A98" s="60"/>
      <c r="B98" s="8" t="s">
        <v>46</v>
      </c>
      <c r="C98" s="15">
        <v>2</v>
      </c>
      <c r="D98" s="15" t="s">
        <v>4</v>
      </c>
      <c r="E98" s="15" t="s">
        <v>2</v>
      </c>
      <c r="F98" s="15">
        <v>89</v>
      </c>
      <c r="G98" s="15" t="s">
        <v>9</v>
      </c>
      <c r="H98" s="15" t="s">
        <v>2</v>
      </c>
      <c r="I98" s="15">
        <v>1</v>
      </c>
      <c r="J98" s="15" t="s">
        <v>3</v>
      </c>
      <c r="K98" s="15"/>
      <c r="L98" s="46">
        <f t="shared" si="25"/>
        <v>178</v>
      </c>
      <c r="M98" s="59" t="s">
        <v>10</v>
      </c>
      <c r="N98" s="14">
        <v>86100</v>
      </c>
      <c r="O98" s="122">
        <f t="shared" si="26"/>
        <v>15325800</v>
      </c>
      <c r="P98" s="144"/>
      <c r="Q98" s="214">
        <f>2496900*2</f>
        <v>4993800</v>
      </c>
      <c r="R98" s="230">
        <f>Q98</f>
        <v>4993800</v>
      </c>
      <c r="S98" s="190"/>
      <c r="T98" s="2"/>
      <c r="U98" s="2"/>
      <c r="V98" s="2"/>
      <c r="W98" s="2"/>
      <c r="X98" s="2"/>
      <c r="Y98" s="2"/>
      <c r="Z98" s="2"/>
      <c r="AA98" s="2"/>
      <c r="AB98" s="2"/>
      <c r="AC98" s="2"/>
      <c r="AD98" s="1"/>
      <c r="AE98" s="2"/>
      <c r="AF98" s="3"/>
      <c r="AG98" s="3"/>
      <c r="AH98" s="1"/>
      <c r="AI98" s="1"/>
      <c r="AJ98" s="1"/>
    </row>
    <row r="99" spans="1:36" ht="15.75" customHeight="1" thickBot="1">
      <c r="A99" s="24"/>
      <c r="B99" s="8"/>
      <c r="C99" s="15"/>
      <c r="D99" s="15"/>
      <c r="E99" s="15"/>
      <c r="F99" s="15"/>
      <c r="G99" s="15"/>
      <c r="H99" s="15"/>
      <c r="I99" s="15"/>
      <c r="J99" s="15"/>
      <c r="K99" s="15"/>
      <c r="L99" s="46"/>
      <c r="M99" s="59"/>
      <c r="N99" s="14"/>
      <c r="O99" s="122"/>
      <c r="P99" s="144"/>
      <c r="Q99" s="215"/>
      <c r="R99" s="189"/>
      <c r="S99" s="189"/>
      <c r="T99" s="2"/>
      <c r="U99" s="2"/>
      <c r="V99" s="2"/>
      <c r="W99" s="2"/>
      <c r="X99" s="2"/>
      <c r="Y99" s="2"/>
      <c r="Z99" s="2"/>
      <c r="AA99" s="2"/>
      <c r="AB99" s="2"/>
      <c r="AC99" s="2"/>
      <c r="AD99" s="1"/>
      <c r="AE99" s="2"/>
      <c r="AF99" s="3"/>
      <c r="AG99" s="3"/>
      <c r="AH99" s="1"/>
      <c r="AI99" s="1"/>
      <c r="AJ99" s="1"/>
    </row>
    <row r="100" spans="1:36" ht="15.75" customHeight="1" thickBot="1">
      <c r="A100" s="60"/>
      <c r="B100" s="18" t="s">
        <v>44</v>
      </c>
      <c r="C100" s="10"/>
      <c r="D100" s="15"/>
      <c r="E100" s="15"/>
      <c r="F100" s="15"/>
      <c r="G100" s="15"/>
      <c r="H100" s="15"/>
      <c r="I100" s="15"/>
      <c r="J100" s="15"/>
      <c r="K100" s="15"/>
      <c r="L100" s="20"/>
      <c r="M100" s="11"/>
      <c r="N100" s="65"/>
      <c r="O100" s="135"/>
      <c r="P100" s="149"/>
      <c r="Q100" s="227">
        <f>Q101+Q102+Q103</f>
        <v>30520625</v>
      </c>
      <c r="R100" s="225">
        <f>R102+R103</f>
        <v>29106000</v>
      </c>
      <c r="S100" s="189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1"/>
      <c r="AE100" s="2"/>
      <c r="AF100" s="3"/>
      <c r="AG100" s="3"/>
      <c r="AH100" s="1"/>
      <c r="AI100" s="1"/>
      <c r="AJ100" s="1"/>
    </row>
    <row r="101" spans="1:36" ht="15.75" customHeight="1">
      <c r="A101" s="60"/>
      <c r="B101" s="68" t="s">
        <v>54</v>
      </c>
      <c r="C101" s="4">
        <v>2</v>
      </c>
      <c r="D101" s="4" t="s">
        <v>4</v>
      </c>
      <c r="E101" s="4" t="s">
        <v>2</v>
      </c>
      <c r="F101" s="4">
        <v>1</v>
      </c>
      <c r="G101" s="4" t="s">
        <v>41</v>
      </c>
      <c r="H101" s="4" t="s">
        <v>2</v>
      </c>
      <c r="I101" s="4">
        <v>1</v>
      </c>
      <c r="J101" s="4" t="s">
        <v>3</v>
      </c>
      <c r="K101" s="4"/>
      <c r="L101" s="46">
        <f t="shared" ref="L101:L103" si="27">C101*F101*I101</f>
        <v>2</v>
      </c>
      <c r="M101" s="59" t="s">
        <v>32</v>
      </c>
      <c r="N101" s="71">
        <v>500000</v>
      </c>
      <c r="O101" s="122">
        <f t="shared" ref="O101:O103" si="28">L101*N101</f>
        <v>1000000</v>
      </c>
      <c r="P101" s="144"/>
      <c r="Q101" s="213">
        <f>691625+723000</f>
        <v>1414625</v>
      </c>
      <c r="R101" s="189"/>
      <c r="S101" s="18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1"/>
      <c r="AE101" s="2"/>
      <c r="AF101" s="3"/>
      <c r="AG101" s="3"/>
      <c r="AH101" s="1"/>
      <c r="AI101" s="1"/>
      <c r="AJ101" s="1"/>
    </row>
    <row r="102" spans="1:36" ht="15.75" customHeight="1">
      <c r="A102" s="60"/>
      <c r="B102" s="18" t="s">
        <v>8</v>
      </c>
      <c r="C102" s="15">
        <v>2</v>
      </c>
      <c r="D102" s="15" t="s">
        <v>4</v>
      </c>
      <c r="E102" s="15" t="s">
        <v>2</v>
      </c>
      <c r="F102" s="15">
        <v>90</v>
      </c>
      <c r="G102" s="15" t="s">
        <v>9</v>
      </c>
      <c r="H102" s="15" t="s">
        <v>2</v>
      </c>
      <c r="I102" s="15">
        <v>1</v>
      </c>
      <c r="J102" s="15" t="s">
        <v>3</v>
      </c>
      <c r="K102" s="15"/>
      <c r="L102" s="46">
        <f t="shared" si="27"/>
        <v>180</v>
      </c>
      <c r="M102" s="59" t="s">
        <v>10</v>
      </c>
      <c r="N102" s="14">
        <v>430000</v>
      </c>
      <c r="O102" s="122">
        <f t="shared" si="28"/>
        <v>77400000</v>
      </c>
      <c r="P102" s="144"/>
      <c r="Q102" s="213">
        <f>12900000*2</f>
        <v>25800000</v>
      </c>
      <c r="R102" s="224">
        <f t="shared" ref="R102:R103" si="29">Q102</f>
        <v>25800000</v>
      </c>
      <c r="S102" s="189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1"/>
      <c r="AE102" s="2"/>
      <c r="AF102" s="3"/>
      <c r="AG102" s="3"/>
      <c r="AH102" s="1"/>
      <c r="AI102" s="1"/>
      <c r="AJ102" s="1"/>
    </row>
    <row r="103" spans="1:36" ht="15.75" customHeight="1">
      <c r="A103" s="74"/>
      <c r="B103" s="8" t="s">
        <v>14</v>
      </c>
      <c r="C103" s="15">
        <v>2</v>
      </c>
      <c r="D103" s="15" t="s">
        <v>4</v>
      </c>
      <c r="E103" s="15" t="s">
        <v>2</v>
      </c>
      <c r="F103" s="15">
        <v>89</v>
      </c>
      <c r="G103" s="15" t="s">
        <v>9</v>
      </c>
      <c r="H103" s="15" t="s">
        <v>2</v>
      </c>
      <c r="I103" s="15">
        <v>1</v>
      </c>
      <c r="J103" s="15" t="s">
        <v>3</v>
      </c>
      <c r="K103" s="15"/>
      <c r="L103" s="46">
        <f t="shared" si="27"/>
        <v>178</v>
      </c>
      <c r="M103" s="59" t="s">
        <v>10</v>
      </c>
      <c r="N103" s="14">
        <v>57000</v>
      </c>
      <c r="O103" s="122">
        <f t="shared" si="28"/>
        <v>10146000</v>
      </c>
      <c r="P103" s="144"/>
      <c r="Q103" s="214">
        <f>1653000*2</f>
        <v>3306000</v>
      </c>
      <c r="R103" s="224">
        <f t="shared" si="29"/>
        <v>3306000</v>
      </c>
      <c r="S103" s="19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1"/>
      <c r="AE103" s="2"/>
      <c r="AF103" s="3"/>
      <c r="AG103" s="3"/>
      <c r="AH103" s="1"/>
      <c r="AI103" s="1"/>
      <c r="AJ103" s="1"/>
    </row>
    <row r="104" spans="1:36" ht="15.75" customHeight="1">
      <c r="A104" s="74"/>
      <c r="B104" s="18"/>
      <c r="C104" s="15"/>
      <c r="D104" s="15"/>
      <c r="E104" s="15"/>
      <c r="F104" s="15"/>
      <c r="G104" s="15"/>
      <c r="H104" s="15"/>
      <c r="I104" s="15"/>
      <c r="J104" s="15"/>
      <c r="K104" s="15"/>
      <c r="L104" s="46"/>
      <c r="M104" s="59"/>
      <c r="N104" s="14"/>
      <c r="O104" s="122"/>
      <c r="P104" s="144"/>
      <c r="Q104" s="214"/>
      <c r="R104" s="189"/>
      <c r="S104" s="18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1"/>
      <c r="AE104" s="2"/>
      <c r="AF104" s="3"/>
      <c r="AG104" s="3"/>
      <c r="AH104" s="1"/>
      <c r="AI104" s="1"/>
      <c r="AJ104" s="1"/>
    </row>
    <row r="105" spans="1:36" ht="15.75" customHeight="1">
      <c r="A105" s="74"/>
      <c r="B105" s="18"/>
      <c r="C105" s="10"/>
      <c r="D105" s="15"/>
      <c r="E105" s="15"/>
      <c r="F105" s="15"/>
      <c r="G105" s="15"/>
      <c r="H105" s="15"/>
      <c r="I105" s="15"/>
      <c r="J105" s="15"/>
      <c r="K105" s="15"/>
      <c r="L105" s="20"/>
      <c r="M105" s="11"/>
      <c r="N105" s="65"/>
      <c r="O105" s="135"/>
      <c r="P105" s="149"/>
      <c r="Q105" s="216"/>
      <c r="R105" s="189"/>
      <c r="S105" s="189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1"/>
      <c r="AE105" s="2"/>
      <c r="AF105" s="3"/>
      <c r="AG105" s="3"/>
      <c r="AH105" s="1"/>
      <c r="AI105" s="1"/>
      <c r="AJ105" s="1"/>
    </row>
    <row r="106" spans="1:36" ht="15.75" customHeight="1">
      <c r="A106" s="60"/>
      <c r="B106" s="75" t="s">
        <v>43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54"/>
      <c r="M106" s="61"/>
      <c r="N106" s="62"/>
      <c r="O106" s="127"/>
      <c r="P106" s="147"/>
      <c r="Q106" s="226">
        <f>Q107+Q108+Q109</f>
        <v>29780700</v>
      </c>
      <c r="R106" s="225">
        <f>R108+R109</f>
        <v>28451200</v>
      </c>
      <c r="S106" s="189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1"/>
      <c r="AE106" s="2"/>
      <c r="AF106" s="3"/>
      <c r="AG106" s="3"/>
      <c r="AH106" s="1"/>
      <c r="AI106" s="1"/>
      <c r="AJ106" s="1"/>
    </row>
    <row r="107" spans="1:36" ht="15.75" customHeight="1">
      <c r="A107" s="60"/>
      <c r="B107" s="8" t="s">
        <v>55</v>
      </c>
      <c r="C107" s="10">
        <v>2</v>
      </c>
      <c r="D107" s="15" t="s">
        <v>4</v>
      </c>
      <c r="E107" s="15" t="s">
        <v>2</v>
      </c>
      <c r="F107" s="15">
        <v>1</v>
      </c>
      <c r="G107" s="15" t="s">
        <v>41</v>
      </c>
      <c r="H107" s="15" t="s">
        <v>2</v>
      </c>
      <c r="I107" s="15">
        <v>1</v>
      </c>
      <c r="J107" s="15" t="s">
        <v>3</v>
      </c>
      <c r="K107" s="15"/>
      <c r="L107" s="46">
        <f t="shared" ref="L107:L109" si="30">C107*F107*I107</f>
        <v>2</v>
      </c>
      <c r="M107" s="59" t="s">
        <v>32</v>
      </c>
      <c r="N107" s="12">
        <v>2068000</v>
      </c>
      <c r="O107" s="122">
        <f t="shared" ref="O107:O109" si="31">L107*N107</f>
        <v>4136000</v>
      </c>
      <c r="P107" s="144"/>
      <c r="Q107" s="213">
        <f>577500+752000</f>
        <v>1329500</v>
      </c>
      <c r="R107" s="189"/>
      <c r="S107" s="18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1"/>
      <c r="AE107" s="2"/>
      <c r="AF107" s="3"/>
      <c r="AG107" s="3"/>
      <c r="AH107" s="1"/>
      <c r="AI107" s="1"/>
      <c r="AJ107" s="1"/>
    </row>
    <row r="108" spans="1:36" ht="15.75" customHeight="1">
      <c r="A108" s="60"/>
      <c r="B108" s="18" t="s">
        <v>8</v>
      </c>
      <c r="C108" s="10">
        <v>2</v>
      </c>
      <c r="D108" s="15" t="s">
        <v>4</v>
      </c>
      <c r="E108" s="15" t="s">
        <v>2</v>
      </c>
      <c r="F108" s="15">
        <v>90</v>
      </c>
      <c r="G108" s="15" t="s">
        <v>9</v>
      </c>
      <c r="H108" s="15" t="s">
        <v>2</v>
      </c>
      <c r="I108" s="15">
        <v>1</v>
      </c>
      <c r="J108" s="15" t="s">
        <v>3</v>
      </c>
      <c r="K108" s="15"/>
      <c r="L108" s="46">
        <f t="shared" si="30"/>
        <v>180</v>
      </c>
      <c r="M108" s="59" t="s">
        <v>10</v>
      </c>
      <c r="N108" s="65">
        <v>410000</v>
      </c>
      <c r="O108" s="122">
        <f t="shared" si="31"/>
        <v>73800000</v>
      </c>
      <c r="P108" s="144"/>
      <c r="Q108" s="213">
        <f>12300000*2</f>
        <v>24600000</v>
      </c>
      <c r="R108" s="224">
        <f>Q108</f>
        <v>24600000</v>
      </c>
      <c r="S108" s="19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"/>
      <c r="AE108" s="2"/>
      <c r="AF108" s="3"/>
      <c r="AG108" s="3"/>
      <c r="AH108" s="1"/>
      <c r="AI108" s="1"/>
      <c r="AJ108" s="1"/>
    </row>
    <row r="109" spans="1:36" ht="15.75" customHeight="1">
      <c r="A109" s="60"/>
      <c r="B109" s="18" t="s">
        <v>46</v>
      </c>
      <c r="C109" s="10">
        <v>2</v>
      </c>
      <c r="D109" s="15" t="s">
        <v>4</v>
      </c>
      <c r="E109" s="15" t="s">
        <v>2</v>
      </c>
      <c r="F109" s="15">
        <v>89</v>
      </c>
      <c r="G109" s="15" t="s">
        <v>9</v>
      </c>
      <c r="H109" s="15" t="s">
        <v>2</v>
      </c>
      <c r="I109" s="15">
        <v>1</v>
      </c>
      <c r="J109" s="15" t="s">
        <v>3</v>
      </c>
      <c r="K109" s="15"/>
      <c r="L109" s="46">
        <f t="shared" si="30"/>
        <v>178</v>
      </c>
      <c r="M109" s="59" t="s">
        <v>10</v>
      </c>
      <c r="N109" s="65">
        <v>66400</v>
      </c>
      <c r="O109" s="122">
        <f t="shared" si="31"/>
        <v>11819200</v>
      </c>
      <c r="P109" s="144"/>
      <c r="Q109" s="214">
        <f>1925600*2</f>
        <v>3851200</v>
      </c>
      <c r="R109" s="224">
        <f>Q109</f>
        <v>3851200</v>
      </c>
      <c r="S109" s="190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  <c r="AE109" s="2"/>
      <c r="AF109" s="3"/>
      <c r="AG109" s="3"/>
      <c r="AH109" s="1"/>
      <c r="AI109" s="1"/>
      <c r="AJ109" s="1"/>
    </row>
    <row r="110" spans="1:36" ht="15.75" customHeight="1">
      <c r="A110" s="60"/>
      <c r="B110" s="8"/>
      <c r="C110" s="15"/>
      <c r="D110" s="15"/>
      <c r="E110" s="15"/>
      <c r="F110" s="15"/>
      <c r="G110" s="15"/>
      <c r="H110" s="15"/>
      <c r="I110" s="15"/>
      <c r="J110" s="15"/>
      <c r="K110" s="15"/>
      <c r="L110" s="10"/>
      <c r="M110" s="59"/>
      <c r="N110" s="14"/>
      <c r="O110" s="125"/>
      <c r="P110" s="147"/>
      <c r="Q110" s="216"/>
      <c r="R110" s="189"/>
      <c r="S110" s="18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"/>
      <c r="AE110" s="2"/>
      <c r="AF110" s="3"/>
      <c r="AG110" s="3"/>
      <c r="AH110" s="1"/>
      <c r="AI110" s="1"/>
      <c r="AJ110" s="1"/>
    </row>
    <row r="111" spans="1:36" ht="15.75" customHeight="1">
      <c r="A111" s="60"/>
      <c r="B111" s="51" t="s">
        <v>45</v>
      </c>
      <c r="C111" s="45"/>
      <c r="D111" s="15"/>
      <c r="E111" s="45"/>
      <c r="F111" s="45"/>
      <c r="G111" s="15"/>
      <c r="H111" s="45"/>
      <c r="I111" s="45"/>
      <c r="J111" s="15"/>
      <c r="K111" s="15"/>
      <c r="L111" s="10"/>
      <c r="M111" s="59"/>
      <c r="N111" s="48"/>
      <c r="O111" s="125"/>
      <c r="P111" s="147"/>
      <c r="Q111" s="226">
        <f>Q112+Q113+Q114</f>
        <v>28437600</v>
      </c>
      <c r="R111" s="225">
        <f>R113+R114</f>
        <v>28437600</v>
      </c>
      <c r="S111" s="189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1"/>
      <c r="AE111" s="2"/>
      <c r="AF111" s="3"/>
      <c r="AG111" s="3"/>
      <c r="AH111" s="1"/>
      <c r="AI111" s="1"/>
      <c r="AJ111" s="1"/>
    </row>
    <row r="112" spans="1:36" ht="15.75" customHeight="1">
      <c r="A112" s="63"/>
      <c r="B112" s="8" t="s">
        <v>56</v>
      </c>
      <c r="C112" s="45">
        <v>2</v>
      </c>
      <c r="D112" s="15" t="s">
        <v>4</v>
      </c>
      <c r="E112" s="45" t="s">
        <v>2</v>
      </c>
      <c r="F112" s="45">
        <v>1</v>
      </c>
      <c r="G112" s="15" t="s">
        <v>41</v>
      </c>
      <c r="H112" s="45" t="s">
        <v>2</v>
      </c>
      <c r="I112" s="45">
        <v>1</v>
      </c>
      <c r="J112" s="15" t="s">
        <v>3</v>
      </c>
      <c r="K112" s="15"/>
      <c r="L112" s="46">
        <f t="shared" ref="L112:L114" si="32">C112*F112*I112</f>
        <v>2</v>
      </c>
      <c r="M112" s="59" t="s">
        <v>32</v>
      </c>
      <c r="N112" s="48">
        <v>800000</v>
      </c>
      <c r="O112" s="122">
        <f t="shared" ref="O112:O114" si="33">L112*N112</f>
        <v>1600000</v>
      </c>
      <c r="P112" s="144"/>
      <c r="Q112" s="213"/>
      <c r="R112" s="231"/>
      <c r="S112" s="189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1"/>
      <c r="AE112" s="2"/>
      <c r="AF112" s="3"/>
      <c r="AG112" s="3"/>
      <c r="AH112" s="1"/>
      <c r="AI112" s="1"/>
      <c r="AJ112" s="1"/>
    </row>
    <row r="113" spans="1:36" ht="15.75" customHeight="1">
      <c r="A113" s="13"/>
      <c r="B113" s="44" t="s">
        <v>8</v>
      </c>
      <c r="C113" s="45">
        <v>2</v>
      </c>
      <c r="D113" s="15" t="s">
        <v>4</v>
      </c>
      <c r="E113" s="45" t="s">
        <v>2</v>
      </c>
      <c r="F113" s="45">
        <v>90</v>
      </c>
      <c r="G113" s="15" t="s">
        <v>9</v>
      </c>
      <c r="H113" s="45" t="s">
        <v>2</v>
      </c>
      <c r="I113" s="45">
        <v>1</v>
      </c>
      <c r="J113" s="15" t="s">
        <v>3</v>
      </c>
      <c r="K113" s="15"/>
      <c r="L113" s="46">
        <f t="shared" si="32"/>
        <v>180</v>
      </c>
      <c r="M113" s="59" t="s">
        <v>10</v>
      </c>
      <c r="N113" s="48">
        <v>380000</v>
      </c>
      <c r="O113" s="122">
        <f t="shared" si="33"/>
        <v>68400000</v>
      </c>
      <c r="P113" s="144"/>
      <c r="Q113" s="213">
        <f>11400000*2</f>
        <v>22800000</v>
      </c>
      <c r="R113" s="224">
        <f t="shared" ref="R113:R114" si="34">Q113</f>
        <v>22800000</v>
      </c>
      <c r="S113" s="190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1"/>
      <c r="AE113" s="2"/>
      <c r="AF113" s="3"/>
      <c r="AG113" s="3"/>
      <c r="AH113" s="1"/>
      <c r="AI113" s="1"/>
      <c r="AJ113" s="1"/>
    </row>
    <row r="114" spans="1:36" ht="15.75" customHeight="1">
      <c r="A114" s="72"/>
      <c r="B114" s="8" t="s">
        <v>14</v>
      </c>
      <c r="C114" s="45">
        <v>2</v>
      </c>
      <c r="D114" s="45" t="s">
        <v>4</v>
      </c>
      <c r="E114" s="45" t="s">
        <v>2</v>
      </c>
      <c r="F114" s="45">
        <v>89</v>
      </c>
      <c r="G114" s="45" t="s">
        <v>9</v>
      </c>
      <c r="H114" s="45" t="s">
        <v>2</v>
      </c>
      <c r="I114" s="45">
        <v>1</v>
      </c>
      <c r="J114" s="45" t="s">
        <v>3</v>
      </c>
      <c r="K114" s="45"/>
      <c r="L114" s="46">
        <f t="shared" si="32"/>
        <v>178</v>
      </c>
      <c r="M114" s="59" t="s">
        <v>10</v>
      </c>
      <c r="N114" s="48">
        <v>97200</v>
      </c>
      <c r="O114" s="122">
        <f t="shared" si="33"/>
        <v>17301600</v>
      </c>
      <c r="P114" s="144"/>
      <c r="Q114" s="213">
        <f>2818800*2</f>
        <v>5637600</v>
      </c>
      <c r="R114" s="224">
        <f t="shared" si="34"/>
        <v>5637600</v>
      </c>
      <c r="S114" s="190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"/>
      <c r="AE114" s="2"/>
      <c r="AF114" s="3"/>
      <c r="AG114" s="3"/>
      <c r="AH114" s="1"/>
      <c r="AI114" s="1"/>
      <c r="AJ114" s="1"/>
    </row>
    <row r="115" spans="1:36" ht="15.75" customHeight="1">
      <c r="A115" s="60"/>
      <c r="B115" s="18"/>
      <c r="C115" s="45"/>
      <c r="D115" s="15"/>
      <c r="E115" s="45"/>
      <c r="F115" s="45"/>
      <c r="G115" s="15"/>
      <c r="H115" s="45"/>
      <c r="I115" s="45"/>
      <c r="J115" s="15"/>
      <c r="K115" s="15"/>
      <c r="L115" s="46"/>
      <c r="M115" s="59"/>
      <c r="N115" s="48"/>
      <c r="O115" s="122"/>
      <c r="P115" s="144"/>
      <c r="Q115" s="216"/>
      <c r="R115" s="189"/>
      <c r="S115" s="189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1"/>
      <c r="AE115" s="2"/>
      <c r="AF115" s="3"/>
      <c r="AG115" s="3"/>
      <c r="AH115" s="1"/>
      <c r="AI115" s="1"/>
      <c r="AJ115" s="1"/>
    </row>
    <row r="116" spans="1:36" ht="15.75" customHeight="1">
      <c r="A116" s="60"/>
      <c r="B116" s="44" t="s">
        <v>47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0"/>
      <c r="M116" s="59"/>
      <c r="N116" s="48"/>
      <c r="O116" s="125"/>
      <c r="P116" s="147"/>
      <c r="Q116" s="226">
        <f>Q117+Q118+Q119</f>
        <v>35207011</v>
      </c>
      <c r="R116" s="225">
        <f>R118+R119</f>
        <v>32180000</v>
      </c>
      <c r="S116" s="189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1"/>
      <c r="AE116" s="2"/>
      <c r="AF116" s="3"/>
      <c r="AG116" s="3"/>
      <c r="AH116" s="1"/>
      <c r="AI116" s="1"/>
      <c r="AJ116" s="1"/>
    </row>
    <row r="117" spans="1:36" ht="15.75" customHeight="1">
      <c r="A117" s="60"/>
      <c r="B117" s="80" t="s">
        <v>57</v>
      </c>
      <c r="C117" s="15">
        <v>2</v>
      </c>
      <c r="D117" s="15" t="s">
        <v>4</v>
      </c>
      <c r="E117" s="15" t="s">
        <v>2</v>
      </c>
      <c r="F117" s="15">
        <v>1</v>
      </c>
      <c r="G117" s="15" t="s">
        <v>41</v>
      </c>
      <c r="H117" s="15" t="s">
        <v>2</v>
      </c>
      <c r="I117" s="15">
        <v>1</v>
      </c>
      <c r="J117" s="15" t="s">
        <v>3</v>
      </c>
      <c r="K117" s="15"/>
      <c r="L117" s="46">
        <f t="shared" ref="L117:L119" si="35">C117*F117*I117</f>
        <v>2</v>
      </c>
      <c r="M117" s="59" t="s">
        <v>32</v>
      </c>
      <c r="N117" s="48">
        <v>3500000</v>
      </c>
      <c r="O117" s="122">
        <f t="shared" ref="O117:O119" si="36">L117*N117</f>
        <v>7000000</v>
      </c>
      <c r="P117" s="144"/>
      <c r="Q117" s="213">
        <f>1483500+1543511</f>
        <v>3027011</v>
      </c>
      <c r="R117" s="189"/>
      <c r="S117" s="189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1"/>
      <c r="AE117" s="2"/>
      <c r="AF117" s="3"/>
      <c r="AG117" s="3"/>
      <c r="AH117" s="1"/>
      <c r="AI117" s="1"/>
      <c r="AJ117" s="1"/>
    </row>
    <row r="118" spans="1:36" ht="15.75" customHeight="1">
      <c r="A118" s="60"/>
      <c r="B118" s="81" t="s">
        <v>8</v>
      </c>
      <c r="C118" s="15">
        <v>2</v>
      </c>
      <c r="D118" s="15" t="s">
        <v>4</v>
      </c>
      <c r="E118" s="15" t="s">
        <v>2</v>
      </c>
      <c r="F118" s="15">
        <v>90</v>
      </c>
      <c r="G118" s="15" t="s">
        <v>9</v>
      </c>
      <c r="H118" s="15" t="s">
        <v>2</v>
      </c>
      <c r="I118" s="15">
        <v>1</v>
      </c>
      <c r="J118" s="15" t="s">
        <v>3</v>
      </c>
      <c r="K118" s="15"/>
      <c r="L118" s="46">
        <f t="shared" si="35"/>
        <v>180</v>
      </c>
      <c r="M118" s="59" t="s">
        <v>10</v>
      </c>
      <c r="N118" s="48">
        <v>430000</v>
      </c>
      <c r="O118" s="122">
        <f t="shared" si="36"/>
        <v>77400000</v>
      </c>
      <c r="P118" s="144"/>
      <c r="Q118" s="213">
        <f>12900000*2</f>
        <v>25800000</v>
      </c>
      <c r="R118" s="224">
        <f t="shared" ref="R118:R119" si="37">Q118</f>
        <v>25800000</v>
      </c>
      <c r="S118" s="189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1"/>
      <c r="AE118" s="2"/>
      <c r="AF118" s="3"/>
      <c r="AG118" s="3"/>
      <c r="AH118" s="1"/>
      <c r="AI118" s="1"/>
      <c r="AJ118" s="1"/>
    </row>
    <row r="119" spans="1:36" ht="15.75" customHeight="1">
      <c r="A119" s="60"/>
      <c r="B119" s="8" t="s">
        <v>14</v>
      </c>
      <c r="C119" s="15">
        <v>2</v>
      </c>
      <c r="D119" s="15" t="s">
        <v>4</v>
      </c>
      <c r="E119" s="15" t="s">
        <v>2</v>
      </c>
      <c r="F119" s="15">
        <v>89</v>
      </c>
      <c r="G119" s="15" t="s">
        <v>9</v>
      </c>
      <c r="H119" s="15" t="s">
        <v>2</v>
      </c>
      <c r="I119" s="15">
        <v>1</v>
      </c>
      <c r="J119" s="15" t="s">
        <v>3</v>
      </c>
      <c r="K119" s="15"/>
      <c r="L119" s="46">
        <f t="shared" si="35"/>
        <v>178</v>
      </c>
      <c r="M119" s="59" t="s">
        <v>10</v>
      </c>
      <c r="N119" s="48">
        <v>110000</v>
      </c>
      <c r="O119" s="122">
        <f t="shared" si="36"/>
        <v>19580000</v>
      </c>
      <c r="P119" s="144"/>
      <c r="Q119" s="214">
        <f>3190000*2</f>
        <v>6380000</v>
      </c>
      <c r="R119" s="224">
        <f t="shared" si="37"/>
        <v>6380000</v>
      </c>
      <c r="S119" s="190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1"/>
      <c r="AE119" s="2"/>
      <c r="AF119" s="3"/>
      <c r="AG119" s="3"/>
      <c r="AH119" s="1"/>
      <c r="AI119" s="1"/>
      <c r="AJ119" s="1"/>
    </row>
    <row r="120" spans="1:36" ht="15.75" customHeight="1">
      <c r="A120" s="60"/>
      <c r="B120" s="18"/>
      <c r="C120" s="10"/>
      <c r="D120" s="15"/>
      <c r="E120" s="15"/>
      <c r="F120" s="15"/>
      <c r="G120" s="15"/>
      <c r="H120" s="15"/>
      <c r="I120" s="15"/>
      <c r="J120" s="15"/>
      <c r="K120" s="15"/>
      <c r="L120" s="46"/>
      <c r="M120" s="59"/>
      <c r="N120" s="65"/>
      <c r="O120" s="122"/>
      <c r="P120" s="144"/>
      <c r="Q120" s="216"/>
      <c r="R120" s="189"/>
      <c r="S120" s="189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1"/>
      <c r="AE120" s="2"/>
      <c r="AF120" s="3"/>
      <c r="AG120" s="3"/>
      <c r="AH120" s="1"/>
      <c r="AI120" s="1"/>
      <c r="AJ120" s="1"/>
    </row>
    <row r="121" spans="1:36" ht="15.75" customHeight="1">
      <c r="A121" s="60"/>
      <c r="B121" s="55" t="s">
        <v>48</v>
      </c>
      <c r="C121" s="4"/>
      <c r="D121" s="4"/>
      <c r="E121" s="4"/>
      <c r="F121" s="4"/>
      <c r="G121" s="4"/>
      <c r="H121" s="4"/>
      <c r="I121" s="4"/>
      <c r="J121" s="4"/>
      <c r="K121" s="4"/>
      <c r="L121" s="10"/>
      <c r="M121" s="59"/>
      <c r="N121" s="82"/>
      <c r="O121" s="125"/>
      <c r="P121" s="147"/>
      <c r="Q121" s="226">
        <f>Q122+Q123+Q124</f>
        <v>32229270</v>
      </c>
      <c r="R121" s="225">
        <f>R123+R124</f>
        <v>30585000</v>
      </c>
      <c r="S121" s="189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1"/>
      <c r="AE121" s="2"/>
      <c r="AF121" s="3"/>
      <c r="AG121" s="3"/>
      <c r="AH121" s="1"/>
      <c r="AI121" s="1"/>
      <c r="AJ121" s="1"/>
    </row>
    <row r="122" spans="1:36" ht="15.75" customHeight="1">
      <c r="A122" s="60"/>
      <c r="B122" s="68" t="s">
        <v>58</v>
      </c>
      <c r="C122" s="4">
        <v>2</v>
      </c>
      <c r="D122" s="4" t="s">
        <v>4</v>
      </c>
      <c r="E122" s="4" t="s">
        <v>2</v>
      </c>
      <c r="F122" s="4">
        <v>1</v>
      </c>
      <c r="G122" s="4" t="s">
        <v>41</v>
      </c>
      <c r="H122" s="4" t="s">
        <v>2</v>
      </c>
      <c r="I122" s="4">
        <v>1</v>
      </c>
      <c r="J122" s="4" t="s">
        <v>3</v>
      </c>
      <c r="K122" s="4"/>
      <c r="L122" s="46">
        <f t="shared" ref="L122:L124" si="38">C122*F122*I122</f>
        <v>2</v>
      </c>
      <c r="M122" s="59" t="s">
        <v>32</v>
      </c>
      <c r="N122" s="82">
        <v>2668000</v>
      </c>
      <c r="O122" s="122">
        <f t="shared" ref="O122:O123" si="39">L122*N122</f>
        <v>5336000</v>
      </c>
      <c r="P122" s="144"/>
      <c r="Q122" s="213">
        <f>1426270+218000</f>
        <v>1644270</v>
      </c>
      <c r="R122" s="189"/>
      <c r="S122" s="189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1"/>
      <c r="AE122" s="2"/>
      <c r="AF122" s="3"/>
      <c r="AG122" s="3"/>
      <c r="AH122" s="1"/>
      <c r="AI122" s="1"/>
      <c r="AJ122" s="1"/>
    </row>
    <row r="123" spans="1:36" ht="15.75" customHeight="1">
      <c r="A123" s="60"/>
      <c r="B123" s="51" t="s">
        <v>8</v>
      </c>
      <c r="C123" s="9">
        <v>2</v>
      </c>
      <c r="D123" s="15" t="s">
        <v>4</v>
      </c>
      <c r="E123" s="15" t="s">
        <v>2</v>
      </c>
      <c r="F123" s="15">
        <v>90</v>
      </c>
      <c r="G123" s="15" t="s">
        <v>9</v>
      </c>
      <c r="H123" s="15" t="s">
        <v>2</v>
      </c>
      <c r="I123" s="15">
        <v>1</v>
      </c>
      <c r="J123" s="15" t="s">
        <v>3</v>
      </c>
      <c r="K123" s="15"/>
      <c r="L123" s="46">
        <f t="shared" si="38"/>
        <v>180</v>
      </c>
      <c r="M123" s="59" t="s">
        <v>10</v>
      </c>
      <c r="N123" s="83">
        <v>430000</v>
      </c>
      <c r="O123" s="122">
        <f t="shared" si="39"/>
        <v>77400000</v>
      </c>
      <c r="P123" s="144"/>
      <c r="Q123" s="213">
        <f>12900000*2</f>
        <v>25800000</v>
      </c>
      <c r="R123" s="224">
        <f>Q123</f>
        <v>25800000</v>
      </c>
      <c r="S123" s="189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1"/>
      <c r="AE123" s="2"/>
      <c r="AF123" s="3"/>
      <c r="AG123" s="3"/>
      <c r="AH123" s="1"/>
      <c r="AI123" s="1"/>
      <c r="AJ123" s="1"/>
    </row>
    <row r="124" spans="1:36" ht="15.75" customHeight="1">
      <c r="A124" s="60"/>
      <c r="B124" s="228" t="s">
        <v>14</v>
      </c>
      <c r="C124" s="9">
        <v>2</v>
      </c>
      <c r="D124" s="15" t="s">
        <v>4</v>
      </c>
      <c r="E124" s="15" t="s">
        <v>2</v>
      </c>
      <c r="F124" s="15">
        <v>89</v>
      </c>
      <c r="G124" s="15" t="s">
        <v>9</v>
      </c>
      <c r="H124" s="15" t="s">
        <v>2</v>
      </c>
      <c r="I124" s="15">
        <v>1</v>
      </c>
      <c r="J124" s="15" t="s">
        <v>3</v>
      </c>
      <c r="K124" s="15"/>
      <c r="L124" s="46">
        <f t="shared" si="38"/>
        <v>178</v>
      </c>
      <c r="M124" s="59" t="s">
        <v>10</v>
      </c>
      <c r="N124" s="83">
        <v>82500</v>
      </c>
      <c r="O124" s="122">
        <f>L124*N124</f>
        <v>14685000</v>
      </c>
      <c r="P124" s="144"/>
      <c r="Q124" s="214">
        <f>2392500*2</f>
        <v>4785000</v>
      </c>
      <c r="R124" s="224">
        <f>Q124</f>
        <v>4785000</v>
      </c>
      <c r="S124" s="190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1"/>
      <c r="AE124" s="2"/>
      <c r="AF124" s="3"/>
      <c r="AG124" s="3"/>
      <c r="AH124" s="1"/>
      <c r="AI124" s="1"/>
      <c r="AJ124" s="1"/>
    </row>
    <row r="125" spans="1:36" ht="15.75" customHeight="1">
      <c r="A125" s="60"/>
      <c r="B125" s="51"/>
      <c r="C125" s="45"/>
      <c r="D125" s="45"/>
      <c r="E125" s="45"/>
      <c r="F125" s="45"/>
      <c r="G125" s="45"/>
      <c r="H125" s="45"/>
      <c r="I125" s="45"/>
      <c r="J125" s="45"/>
      <c r="K125" s="45"/>
      <c r="L125" s="46"/>
      <c r="M125" s="59"/>
      <c r="N125" s="48"/>
      <c r="O125" s="122"/>
      <c r="P125" s="144"/>
      <c r="Q125" s="216"/>
      <c r="R125" s="189"/>
      <c r="S125" s="18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1"/>
      <c r="AE125" s="2"/>
      <c r="AF125" s="3"/>
      <c r="AG125" s="3"/>
      <c r="AH125" s="1"/>
      <c r="AI125" s="1"/>
      <c r="AJ125" s="1"/>
    </row>
    <row r="126" spans="1:36" ht="15" customHeight="1">
      <c r="A126" s="60"/>
      <c r="B126" s="229" t="s">
        <v>49</v>
      </c>
      <c r="C126" s="9"/>
      <c r="D126" s="15"/>
      <c r="E126" s="15"/>
      <c r="F126" s="15"/>
      <c r="G126" s="15"/>
      <c r="H126" s="15"/>
      <c r="I126" s="15"/>
      <c r="J126" s="15"/>
      <c r="K126" s="15"/>
      <c r="L126" s="10"/>
      <c r="M126" s="59"/>
      <c r="N126" s="83"/>
      <c r="O126" s="125"/>
      <c r="P126" s="147"/>
      <c r="Q126" s="226">
        <f>Q127+Q128+Q129</f>
        <v>33556100</v>
      </c>
      <c r="R126" s="225">
        <f>R128+R129</f>
        <v>28602900</v>
      </c>
      <c r="S126" s="189"/>
    </row>
    <row r="127" spans="1:36" ht="15" customHeight="1">
      <c r="A127" s="60"/>
      <c r="B127" s="8" t="s">
        <v>59</v>
      </c>
      <c r="C127" s="9">
        <v>2</v>
      </c>
      <c r="D127" s="9" t="s">
        <v>4</v>
      </c>
      <c r="E127" s="9" t="s">
        <v>2</v>
      </c>
      <c r="F127" s="9">
        <v>1</v>
      </c>
      <c r="G127" s="15" t="s">
        <v>41</v>
      </c>
      <c r="H127" s="9" t="s">
        <v>2</v>
      </c>
      <c r="I127" s="9">
        <v>1</v>
      </c>
      <c r="J127" s="15" t="s">
        <v>3</v>
      </c>
      <c r="K127" s="15"/>
      <c r="L127" s="46">
        <f t="shared" ref="L127:L129" si="40">C127*F127*I127</f>
        <v>2</v>
      </c>
      <c r="M127" s="59" t="s">
        <v>32</v>
      </c>
      <c r="N127" s="5">
        <v>13012000</v>
      </c>
      <c r="O127" s="122">
        <f t="shared" ref="O127:O129" si="41">L127*N127</f>
        <v>26024000</v>
      </c>
      <c r="P127" s="144"/>
      <c r="Q127" s="213">
        <v>4953200</v>
      </c>
      <c r="R127" s="189"/>
      <c r="S127" s="189"/>
    </row>
    <row r="128" spans="1:36" ht="15" customHeight="1">
      <c r="A128" s="60"/>
      <c r="B128" s="8" t="s">
        <v>8</v>
      </c>
      <c r="C128" s="9">
        <v>2</v>
      </c>
      <c r="D128" s="9" t="s">
        <v>4</v>
      </c>
      <c r="E128" s="9" t="s">
        <v>2</v>
      </c>
      <c r="F128" s="9">
        <v>90</v>
      </c>
      <c r="G128" s="9" t="s">
        <v>9</v>
      </c>
      <c r="H128" s="9" t="s">
        <v>2</v>
      </c>
      <c r="I128" s="9">
        <v>1</v>
      </c>
      <c r="J128" s="9" t="s">
        <v>3</v>
      </c>
      <c r="K128" s="9"/>
      <c r="L128" s="46">
        <f t="shared" si="40"/>
        <v>180</v>
      </c>
      <c r="M128" s="59" t="s">
        <v>10</v>
      </c>
      <c r="N128" s="14">
        <v>380000</v>
      </c>
      <c r="O128" s="122">
        <f t="shared" si="41"/>
        <v>68400000</v>
      </c>
      <c r="P128" s="144"/>
      <c r="Q128" s="213">
        <f>11400000*2</f>
        <v>22800000</v>
      </c>
      <c r="R128" s="224">
        <f t="shared" ref="R128:R129" si="42">Q128</f>
        <v>22800000</v>
      </c>
      <c r="S128" s="189"/>
    </row>
    <row r="129" spans="1:19" ht="29.25" customHeight="1">
      <c r="A129" s="60"/>
      <c r="B129" s="8" t="s">
        <v>14</v>
      </c>
      <c r="C129" s="9">
        <v>2</v>
      </c>
      <c r="D129" s="15" t="s">
        <v>4</v>
      </c>
      <c r="E129" s="15" t="s">
        <v>2</v>
      </c>
      <c r="F129" s="15">
        <v>89</v>
      </c>
      <c r="G129" s="15" t="s">
        <v>9</v>
      </c>
      <c r="H129" s="15" t="s">
        <v>2</v>
      </c>
      <c r="I129" s="15">
        <v>1</v>
      </c>
      <c r="J129" s="15" t="s">
        <v>3</v>
      </c>
      <c r="K129" s="15"/>
      <c r="L129" s="46">
        <f t="shared" si="40"/>
        <v>178</v>
      </c>
      <c r="M129" s="59" t="s">
        <v>10</v>
      </c>
      <c r="N129" s="14">
        <v>100050</v>
      </c>
      <c r="O129" s="122">
        <f t="shared" si="41"/>
        <v>17808900</v>
      </c>
      <c r="P129" s="144"/>
      <c r="Q129" s="214">
        <f>2901450*2</f>
        <v>5802900</v>
      </c>
      <c r="R129" s="224">
        <f t="shared" si="42"/>
        <v>5802900</v>
      </c>
      <c r="S129" s="190"/>
    </row>
    <row r="130" spans="1:19" ht="15" customHeight="1">
      <c r="A130" s="60"/>
      <c r="B130" s="51"/>
      <c r="C130" s="15"/>
      <c r="D130" s="15"/>
      <c r="E130" s="15"/>
      <c r="F130" s="15"/>
      <c r="G130" s="15"/>
      <c r="H130" s="15"/>
      <c r="I130" s="15"/>
      <c r="J130" s="15"/>
      <c r="K130" s="15"/>
      <c r="L130" s="46"/>
      <c r="M130" s="59"/>
      <c r="N130" s="48"/>
      <c r="O130" s="122"/>
      <c r="P130" s="144"/>
      <c r="Q130" s="216"/>
      <c r="R130" s="189"/>
      <c r="S130" s="189"/>
    </row>
    <row r="131" spans="1:19" ht="15" customHeight="1">
      <c r="A131" s="60"/>
      <c r="B131" s="8" t="s">
        <v>50</v>
      </c>
      <c r="C131" s="9"/>
      <c r="D131" s="15"/>
      <c r="E131" s="15"/>
      <c r="F131" s="15"/>
      <c r="G131" s="15"/>
      <c r="H131" s="15"/>
      <c r="I131" s="15"/>
      <c r="J131" s="15"/>
      <c r="K131" s="15"/>
      <c r="L131" s="10"/>
      <c r="M131" s="59"/>
      <c r="N131" s="14"/>
      <c r="O131" s="125"/>
      <c r="P131" s="147"/>
      <c r="Q131" s="226">
        <f>Q132+Q133+Q134</f>
        <v>43821000</v>
      </c>
      <c r="R131" s="225">
        <f>R133+R134</f>
        <v>42021000</v>
      </c>
      <c r="S131" s="189"/>
    </row>
    <row r="132" spans="1:19" ht="15" customHeight="1">
      <c r="A132" s="60"/>
      <c r="B132" s="68" t="s">
        <v>60</v>
      </c>
      <c r="C132" s="45">
        <v>2</v>
      </c>
      <c r="D132" s="15" t="s">
        <v>4</v>
      </c>
      <c r="E132" s="15" t="s">
        <v>2</v>
      </c>
      <c r="F132" s="15">
        <v>1</v>
      </c>
      <c r="G132" s="15" t="s">
        <v>41</v>
      </c>
      <c r="H132" s="15" t="s">
        <v>2</v>
      </c>
      <c r="I132" s="15">
        <v>1</v>
      </c>
      <c r="J132" s="15" t="s">
        <v>3</v>
      </c>
      <c r="K132" s="15"/>
      <c r="L132" s="46">
        <f t="shared" ref="L132:L134" si="43">C132*F132*I132</f>
        <v>2</v>
      </c>
      <c r="M132" s="59" t="s">
        <v>32</v>
      </c>
      <c r="N132" s="14">
        <v>1800000</v>
      </c>
      <c r="O132" s="122">
        <f t="shared" ref="O132:O134" si="44">L132*N132</f>
        <v>3600000</v>
      </c>
      <c r="P132" s="144"/>
      <c r="Q132" s="213">
        <f>900000*2</f>
        <v>1800000</v>
      </c>
      <c r="R132" s="189"/>
      <c r="S132" s="189"/>
    </row>
    <row r="133" spans="1:19" ht="15" customHeight="1">
      <c r="A133" s="60"/>
      <c r="B133" s="76" t="s">
        <v>8</v>
      </c>
      <c r="C133" s="45">
        <v>2</v>
      </c>
      <c r="D133" s="15" t="s">
        <v>4</v>
      </c>
      <c r="E133" s="15" t="s">
        <v>2</v>
      </c>
      <c r="F133" s="15">
        <v>90</v>
      </c>
      <c r="G133" s="15" t="s">
        <v>9</v>
      </c>
      <c r="H133" s="15" t="s">
        <v>2</v>
      </c>
      <c r="I133" s="15">
        <v>1</v>
      </c>
      <c r="J133" s="15" t="s">
        <v>3</v>
      </c>
      <c r="K133" s="15"/>
      <c r="L133" s="46">
        <f t="shared" si="43"/>
        <v>180</v>
      </c>
      <c r="M133" s="59" t="s">
        <v>10</v>
      </c>
      <c r="N133" s="14">
        <v>580000</v>
      </c>
      <c r="O133" s="122">
        <f t="shared" si="44"/>
        <v>104400000</v>
      </c>
      <c r="P133" s="144"/>
      <c r="Q133" s="213">
        <f>17400000*2</f>
        <v>34800000</v>
      </c>
      <c r="R133" s="224">
        <f t="shared" ref="R133:R134" si="45">Q133</f>
        <v>34800000</v>
      </c>
      <c r="S133" s="189"/>
    </row>
    <row r="134" spans="1:19" ht="15" customHeight="1">
      <c r="A134" s="60"/>
      <c r="B134" s="8" t="s">
        <v>14</v>
      </c>
      <c r="C134" s="45">
        <v>2</v>
      </c>
      <c r="D134" s="15" t="s">
        <v>4</v>
      </c>
      <c r="E134" s="15" t="s">
        <v>2</v>
      </c>
      <c r="F134" s="15">
        <v>89</v>
      </c>
      <c r="G134" s="15" t="s">
        <v>9</v>
      </c>
      <c r="H134" s="15" t="s">
        <v>2</v>
      </c>
      <c r="I134" s="15">
        <v>1</v>
      </c>
      <c r="J134" s="15" t="s">
        <v>3</v>
      </c>
      <c r="K134" s="15"/>
      <c r="L134" s="46">
        <f t="shared" si="43"/>
        <v>178</v>
      </c>
      <c r="M134" s="59" t="s">
        <v>10</v>
      </c>
      <c r="N134" s="14">
        <v>124500</v>
      </c>
      <c r="O134" s="122">
        <f t="shared" si="44"/>
        <v>22161000</v>
      </c>
      <c r="P134" s="144"/>
      <c r="Q134" s="214">
        <f>3610500*2</f>
        <v>7221000</v>
      </c>
      <c r="R134" s="224">
        <f t="shared" si="45"/>
        <v>7221000</v>
      </c>
      <c r="S134" s="190"/>
    </row>
    <row r="135" spans="1:19" ht="15" customHeight="1">
      <c r="A135" s="60"/>
      <c r="B135" s="18"/>
      <c r="C135" s="45"/>
      <c r="D135" s="15"/>
      <c r="E135" s="15"/>
      <c r="F135" s="15"/>
      <c r="G135" s="15"/>
      <c r="H135" s="15"/>
      <c r="I135" s="15"/>
      <c r="J135" s="15"/>
      <c r="K135" s="15"/>
      <c r="L135" s="46"/>
      <c r="M135" s="59"/>
      <c r="N135" s="14"/>
      <c r="O135" s="122"/>
      <c r="P135" s="144"/>
      <c r="Q135" s="216"/>
      <c r="R135" s="189"/>
      <c r="S135" s="189"/>
    </row>
    <row r="136" spans="1:19" ht="15" customHeight="1">
      <c r="A136" s="60"/>
      <c r="B136" s="8" t="s">
        <v>51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0"/>
      <c r="M136" s="59"/>
      <c r="N136" s="14"/>
      <c r="O136" s="122"/>
      <c r="P136" s="144"/>
      <c r="Q136" s="226">
        <f>Q137+Q138+Q139</f>
        <v>35575350</v>
      </c>
      <c r="R136" s="225">
        <f>R138+R139</f>
        <v>32707500</v>
      </c>
      <c r="S136" s="189"/>
    </row>
    <row r="137" spans="1:19" ht="15" customHeight="1">
      <c r="A137" s="60"/>
      <c r="B137" s="8" t="s">
        <v>61</v>
      </c>
      <c r="C137" s="15">
        <v>2</v>
      </c>
      <c r="D137" s="15" t="s">
        <v>4</v>
      </c>
      <c r="E137" s="15" t="s">
        <v>2</v>
      </c>
      <c r="F137" s="15">
        <v>1</v>
      </c>
      <c r="G137" s="15" t="s">
        <v>41</v>
      </c>
      <c r="H137" s="15" t="s">
        <v>2</v>
      </c>
      <c r="I137" s="15">
        <v>1</v>
      </c>
      <c r="J137" s="15" t="s">
        <v>3</v>
      </c>
      <c r="K137" s="15"/>
      <c r="L137" s="46">
        <f t="shared" ref="L137:L139" si="46">C137*F137*I137</f>
        <v>2</v>
      </c>
      <c r="M137" s="59" t="s">
        <v>32</v>
      </c>
      <c r="N137" s="14">
        <v>7000000</v>
      </c>
      <c r="O137" s="122">
        <f t="shared" ref="O137:O139" si="47">L137*N137</f>
        <v>14000000</v>
      </c>
      <c r="P137" s="144"/>
      <c r="Q137" s="213">
        <f>68100+2483500</f>
        <v>2551600</v>
      </c>
      <c r="R137" s="189"/>
      <c r="S137" s="189"/>
    </row>
    <row r="138" spans="1:19" ht="15" customHeight="1">
      <c r="A138" s="60"/>
      <c r="B138" s="23" t="s">
        <v>8</v>
      </c>
      <c r="C138" s="15">
        <v>2</v>
      </c>
      <c r="D138" s="15" t="s">
        <v>4</v>
      </c>
      <c r="E138" s="15" t="s">
        <v>2</v>
      </c>
      <c r="F138" s="15">
        <v>90</v>
      </c>
      <c r="G138" s="15" t="s">
        <v>9</v>
      </c>
      <c r="H138" s="15" t="s">
        <v>2</v>
      </c>
      <c r="I138" s="15">
        <v>1</v>
      </c>
      <c r="J138" s="15" t="s">
        <v>3</v>
      </c>
      <c r="K138" s="15"/>
      <c r="L138" s="46">
        <f t="shared" si="46"/>
        <v>180</v>
      </c>
      <c r="M138" s="59" t="s">
        <v>10</v>
      </c>
      <c r="N138" s="14">
        <v>440000</v>
      </c>
      <c r="O138" s="122">
        <f t="shared" si="47"/>
        <v>79200000</v>
      </c>
      <c r="P138" s="144"/>
      <c r="Q138" s="213">
        <f>13200000*2</f>
        <v>26400000</v>
      </c>
      <c r="R138" s="224">
        <f>Q138</f>
        <v>26400000</v>
      </c>
      <c r="S138" s="190"/>
    </row>
    <row r="139" spans="1:19" ht="15" customHeight="1">
      <c r="A139" s="60"/>
      <c r="B139" s="8" t="s">
        <v>14</v>
      </c>
      <c r="C139" s="15">
        <v>2</v>
      </c>
      <c r="D139" s="15" t="s">
        <v>4</v>
      </c>
      <c r="E139" s="15" t="s">
        <v>2</v>
      </c>
      <c r="F139" s="15">
        <v>89</v>
      </c>
      <c r="G139" s="15" t="s">
        <v>9</v>
      </c>
      <c r="H139" s="15" t="s">
        <v>2</v>
      </c>
      <c r="I139" s="15">
        <v>1</v>
      </c>
      <c r="J139" s="15" t="s">
        <v>3</v>
      </c>
      <c r="K139" s="15"/>
      <c r="L139" s="46">
        <f t="shared" si="46"/>
        <v>178</v>
      </c>
      <c r="M139" s="59" t="s">
        <v>10</v>
      </c>
      <c r="N139" s="17">
        <v>108750</v>
      </c>
      <c r="O139" s="122">
        <f t="shared" si="47"/>
        <v>19357500</v>
      </c>
      <c r="P139" s="144">
        <f>N139*30*2</f>
        <v>6525000</v>
      </c>
      <c r="Q139" s="214">
        <f>3153750+3470000</f>
        <v>6623750</v>
      </c>
      <c r="R139" s="224">
        <f>N139*29*2</f>
        <v>6307500</v>
      </c>
      <c r="S139" s="189"/>
    </row>
    <row r="140" spans="1:19" ht="15" customHeight="1">
      <c r="A140" s="60"/>
      <c r="B140" s="68"/>
      <c r="C140" s="15"/>
      <c r="D140" s="15"/>
      <c r="E140" s="15"/>
      <c r="F140" s="15"/>
      <c r="G140" s="15"/>
      <c r="H140" s="15"/>
      <c r="I140" s="15"/>
      <c r="J140" s="15"/>
      <c r="K140" s="15"/>
      <c r="L140" s="46"/>
      <c r="M140" s="59"/>
      <c r="N140" s="17"/>
      <c r="O140" s="122"/>
      <c r="P140" s="144"/>
      <c r="Q140" s="189"/>
      <c r="R140" s="189"/>
      <c r="S140" s="189"/>
    </row>
    <row r="141" spans="1:19" ht="15" customHeight="1">
      <c r="A141" s="103"/>
      <c r="B141" s="114" t="s">
        <v>62</v>
      </c>
      <c r="C141" s="109"/>
      <c r="D141" s="109"/>
      <c r="E141" s="109"/>
      <c r="F141" s="109"/>
      <c r="G141" s="109"/>
      <c r="H141" s="109"/>
      <c r="I141" s="109"/>
      <c r="J141" s="109"/>
      <c r="K141" s="109"/>
      <c r="L141" s="110"/>
      <c r="M141" s="115"/>
      <c r="N141" s="113"/>
      <c r="O141" s="136">
        <f>O143+O150+O156+O163+O170+O177+O184+O191+O198</f>
        <v>731900000</v>
      </c>
      <c r="P141" s="160"/>
      <c r="Q141" s="209"/>
      <c r="R141" s="209"/>
      <c r="S141" s="209"/>
    </row>
    <row r="142" spans="1:19" ht="15" customHeight="1">
      <c r="A142" s="60"/>
      <c r="B142" s="68" t="s">
        <v>63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56"/>
      <c r="M142" s="70"/>
      <c r="N142" s="71"/>
      <c r="O142" s="71"/>
      <c r="P142" s="147"/>
      <c r="Q142" s="189"/>
      <c r="R142" s="189"/>
      <c r="S142" s="189"/>
    </row>
    <row r="143" spans="1:19" ht="15" customHeight="1">
      <c r="A143" s="60"/>
      <c r="B143" s="18" t="s">
        <v>40</v>
      </c>
      <c r="C143" s="10"/>
      <c r="D143" s="15"/>
      <c r="E143" s="15"/>
      <c r="F143" s="15"/>
      <c r="G143" s="15"/>
      <c r="H143" s="15"/>
      <c r="I143" s="15"/>
      <c r="J143" s="15"/>
      <c r="K143" s="15"/>
      <c r="L143" s="20"/>
      <c r="M143" s="15"/>
      <c r="N143" s="65"/>
      <c r="O143" s="131">
        <f>O144+O145+O146+O147</f>
        <v>75235000</v>
      </c>
      <c r="P143" s="150"/>
      <c r="Q143" s="189"/>
      <c r="R143" s="189"/>
      <c r="S143" s="189"/>
    </row>
    <row r="144" spans="1:19" ht="15" customHeight="1">
      <c r="A144" s="60"/>
      <c r="B144" s="68" t="s">
        <v>11</v>
      </c>
      <c r="C144" s="69">
        <v>5</v>
      </c>
      <c r="D144" s="9" t="s">
        <v>4</v>
      </c>
      <c r="E144" s="4" t="s">
        <v>2</v>
      </c>
      <c r="F144" s="4">
        <v>1</v>
      </c>
      <c r="G144" s="4" t="s">
        <v>41</v>
      </c>
      <c r="H144" s="4" t="s">
        <v>2</v>
      </c>
      <c r="I144" s="4">
        <v>1</v>
      </c>
      <c r="J144" s="4" t="s">
        <v>3</v>
      </c>
      <c r="K144" s="4"/>
      <c r="L144" s="46">
        <f t="shared" ref="L144:L147" si="48">C144*F144*I144</f>
        <v>5</v>
      </c>
      <c r="M144" s="70" t="s">
        <v>32</v>
      </c>
      <c r="N144" s="71">
        <v>3088000</v>
      </c>
      <c r="O144" s="122">
        <f t="shared" ref="O144:O147" si="49">L144*N144</f>
        <v>15440000</v>
      </c>
      <c r="P144" s="144"/>
      <c r="Q144" s="189"/>
      <c r="R144" s="193"/>
      <c r="S144" s="193"/>
    </row>
    <row r="145" spans="1:19" ht="15" customHeight="1">
      <c r="A145" s="60"/>
      <c r="B145" s="18" t="s">
        <v>42</v>
      </c>
      <c r="C145" s="69">
        <v>5</v>
      </c>
      <c r="D145" s="9" t="s">
        <v>4</v>
      </c>
      <c r="E145" s="15" t="s">
        <v>2</v>
      </c>
      <c r="F145" s="15">
        <v>1</v>
      </c>
      <c r="G145" s="15" t="s">
        <v>3</v>
      </c>
      <c r="H145" s="15" t="s">
        <v>2</v>
      </c>
      <c r="I145" s="15">
        <v>1</v>
      </c>
      <c r="J145" s="15" t="s">
        <v>41</v>
      </c>
      <c r="K145" s="15"/>
      <c r="L145" s="46">
        <f t="shared" si="48"/>
        <v>5</v>
      </c>
      <c r="M145" s="70" t="s">
        <v>32</v>
      </c>
      <c r="N145" s="14">
        <v>410000</v>
      </c>
      <c r="O145" s="122">
        <f t="shared" si="49"/>
        <v>2050000</v>
      </c>
      <c r="P145" s="144"/>
      <c r="Q145" s="193"/>
      <c r="R145" s="190"/>
      <c r="S145" s="190"/>
    </row>
    <row r="146" spans="1:19" ht="15" customHeight="1">
      <c r="A146" s="60"/>
      <c r="B146" s="8" t="s">
        <v>8</v>
      </c>
      <c r="C146" s="69">
        <v>5</v>
      </c>
      <c r="D146" s="9" t="s">
        <v>4</v>
      </c>
      <c r="E146" s="15" t="s">
        <v>2</v>
      </c>
      <c r="F146" s="15">
        <v>10</v>
      </c>
      <c r="G146" s="15" t="s">
        <v>9</v>
      </c>
      <c r="H146" s="15" t="s">
        <v>2</v>
      </c>
      <c r="I146" s="15">
        <v>1</v>
      </c>
      <c r="J146" s="15" t="s">
        <v>3</v>
      </c>
      <c r="K146" s="15"/>
      <c r="L146" s="46">
        <f t="shared" si="48"/>
        <v>50</v>
      </c>
      <c r="M146" s="59" t="s">
        <v>10</v>
      </c>
      <c r="N146" s="14">
        <v>380000</v>
      </c>
      <c r="O146" s="122">
        <f t="shared" si="49"/>
        <v>19000000</v>
      </c>
      <c r="P146" s="144"/>
      <c r="Q146" s="190"/>
      <c r="R146" s="194"/>
      <c r="S146" s="194"/>
    </row>
    <row r="147" spans="1:19" ht="15" customHeight="1">
      <c r="A147" s="60"/>
      <c r="B147" s="8" t="s">
        <v>14</v>
      </c>
      <c r="C147" s="69">
        <v>5</v>
      </c>
      <c r="D147" s="9" t="s">
        <v>4</v>
      </c>
      <c r="E147" s="15" t="s">
        <v>2</v>
      </c>
      <c r="F147" s="15">
        <v>9</v>
      </c>
      <c r="G147" s="15" t="s">
        <v>9</v>
      </c>
      <c r="H147" s="15" t="s">
        <v>2</v>
      </c>
      <c r="I147" s="15">
        <v>1</v>
      </c>
      <c r="J147" s="15" t="s">
        <v>3</v>
      </c>
      <c r="K147" s="15"/>
      <c r="L147" s="46">
        <f t="shared" si="48"/>
        <v>45</v>
      </c>
      <c r="M147" s="59" t="s">
        <v>10</v>
      </c>
      <c r="N147" s="14">
        <v>861000</v>
      </c>
      <c r="O147" s="122">
        <f t="shared" si="49"/>
        <v>38745000</v>
      </c>
      <c r="P147" s="144"/>
      <c r="Q147" s="194"/>
      <c r="R147" s="189"/>
      <c r="S147" s="189"/>
    </row>
    <row r="148" spans="1:19" ht="15" customHeight="1">
      <c r="A148" s="60"/>
      <c r="B148" s="8"/>
      <c r="C148" s="15"/>
      <c r="D148" s="9"/>
      <c r="E148" s="15"/>
      <c r="F148" s="15"/>
      <c r="G148" s="15"/>
      <c r="H148" s="15"/>
      <c r="I148" s="15"/>
      <c r="J148" s="15"/>
      <c r="K148" s="15"/>
      <c r="L148" s="46"/>
      <c r="M148" s="59"/>
      <c r="N148" s="14"/>
      <c r="O148" s="122"/>
      <c r="P148" s="144"/>
      <c r="Q148" s="189"/>
      <c r="R148" s="189"/>
      <c r="S148" s="189"/>
    </row>
    <row r="149" spans="1:19" ht="15" customHeight="1">
      <c r="A149" s="60"/>
      <c r="B149" s="23"/>
      <c r="C149" s="15"/>
      <c r="D149" s="26"/>
      <c r="E149" s="26"/>
      <c r="F149" s="26"/>
      <c r="G149" s="26"/>
      <c r="H149" s="26"/>
      <c r="I149" s="26"/>
      <c r="J149" s="26"/>
      <c r="K149" s="26"/>
      <c r="L149" s="46"/>
      <c r="M149" s="59"/>
      <c r="N149" s="62"/>
      <c r="O149" s="122"/>
      <c r="P149" s="144"/>
      <c r="Q149" s="189"/>
      <c r="R149" s="189"/>
      <c r="S149" s="189"/>
    </row>
    <row r="150" spans="1:19" ht="15" customHeight="1">
      <c r="A150" s="60"/>
      <c r="B150" s="73" t="s">
        <v>43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0"/>
      <c r="M150" s="59"/>
      <c r="N150" s="14"/>
      <c r="O150" s="126">
        <f>O151+O152+O153</f>
        <v>68250000</v>
      </c>
      <c r="P150" s="148"/>
      <c r="Q150" s="189"/>
      <c r="R150" s="189"/>
      <c r="S150" s="189"/>
    </row>
    <row r="151" spans="1:19" ht="15" customHeight="1">
      <c r="A151" s="60"/>
      <c r="B151" s="18" t="s">
        <v>15</v>
      </c>
      <c r="C151" s="69">
        <v>5</v>
      </c>
      <c r="D151" s="15" t="s">
        <v>4</v>
      </c>
      <c r="E151" s="15" t="s">
        <v>2</v>
      </c>
      <c r="F151" s="15">
        <v>1</v>
      </c>
      <c r="G151" s="15" t="s">
        <v>41</v>
      </c>
      <c r="H151" s="15" t="s">
        <v>2</v>
      </c>
      <c r="I151" s="15">
        <v>1</v>
      </c>
      <c r="J151" s="15" t="s">
        <v>3</v>
      </c>
      <c r="K151" s="15"/>
      <c r="L151" s="46">
        <f t="shared" ref="L151:L153" si="50">C151*F151*I151</f>
        <v>5</v>
      </c>
      <c r="M151" s="70" t="s">
        <v>32</v>
      </c>
      <c r="N151" s="14">
        <v>3574000</v>
      </c>
      <c r="O151" s="122">
        <f t="shared" ref="O151:O153" si="51">L151*N151</f>
        <v>17870000</v>
      </c>
      <c r="P151" s="144"/>
      <c r="Q151" s="189"/>
      <c r="R151" s="189"/>
      <c r="S151" s="189"/>
    </row>
    <row r="152" spans="1:19" ht="15" customHeight="1">
      <c r="A152" s="60"/>
      <c r="B152" s="8" t="s">
        <v>8</v>
      </c>
      <c r="C152" s="69">
        <v>5</v>
      </c>
      <c r="D152" s="15" t="s">
        <v>4</v>
      </c>
      <c r="E152" s="15" t="s">
        <v>2</v>
      </c>
      <c r="F152" s="15">
        <v>10</v>
      </c>
      <c r="G152" s="15" t="s">
        <v>9</v>
      </c>
      <c r="H152" s="15" t="s">
        <v>2</v>
      </c>
      <c r="I152" s="15">
        <v>1</v>
      </c>
      <c r="J152" s="15" t="s">
        <v>3</v>
      </c>
      <c r="K152" s="15"/>
      <c r="L152" s="46">
        <f t="shared" si="50"/>
        <v>50</v>
      </c>
      <c r="M152" s="59" t="s">
        <v>10</v>
      </c>
      <c r="N152" s="14">
        <v>410000</v>
      </c>
      <c r="O152" s="122">
        <f t="shared" si="51"/>
        <v>20500000</v>
      </c>
      <c r="P152" s="144"/>
      <c r="Q152" s="189"/>
      <c r="R152" s="189"/>
      <c r="S152" s="189"/>
    </row>
    <row r="153" spans="1:19" ht="15" customHeight="1">
      <c r="A153" s="60"/>
      <c r="B153" s="75" t="s">
        <v>14</v>
      </c>
      <c r="C153" s="69">
        <v>5</v>
      </c>
      <c r="D153" s="26" t="s">
        <v>4</v>
      </c>
      <c r="E153" s="26" t="s">
        <v>2</v>
      </c>
      <c r="F153" s="15">
        <v>9</v>
      </c>
      <c r="G153" s="26" t="s">
        <v>9</v>
      </c>
      <c r="H153" s="26" t="s">
        <v>2</v>
      </c>
      <c r="I153" s="26">
        <v>1</v>
      </c>
      <c r="J153" s="26" t="s">
        <v>3</v>
      </c>
      <c r="K153" s="26"/>
      <c r="L153" s="46">
        <f t="shared" si="50"/>
        <v>45</v>
      </c>
      <c r="M153" s="59" t="s">
        <v>10</v>
      </c>
      <c r="N153" s="62">
        <v>664000</v>
      </c>
      <c r="O153" s="122">
        <f t="shared" si="51"/>
        <v>29880000</v>
      </c>
      <c r="P153" s="144"/>
      <c r="Q153" s="189"/>
      <c r="R153" s="193"/>
      <c r="S153" s="193"/>
    </row>
    <row r="154" spans="1:19" ht="15" customHeight="1">
      <c r="A154" s="60"/>
      <c r="B154" s="23"/>
      <c r="C154" s="69"/>
      <c r="D154" s="26"/>
      <c r="E154" s="26"/>
      <c r="F154" s="26"/>
      <c r="G154" s="26"/>
      <c r="H154" s="26"/>
      <c r="I154" s="26"/>
      <c r="J154" s="26"/>
      <c r="K154" s="26"/>
      <c r="L154" s="46"/>
      <c r="M154" s="59"/>
      <c r="N154" s="62"/>
      <c r="O154" s="122"/>
      <c r="P154" s="144"/>
      <c r="Q154" s="193"/>
      <c r="R154" s="189"/>
      <c r="S154" s="189"/>
    </row>
    <row r="155" spans="1:19" ht="15" customHeight="1">
      <c r="A155" s="60"/>
      <c r="B155" s="8"/>
      <c r="C155" s="45"/>
      <c r="D155" s="15"/>
      <c r="E155" s="15"/>
      <c r="F155" s="15"/>
      <c r="G155" s="15"/>
      <c r="H155" s="15"/>
      <c r="I155" s="15"/>
      <c r="J155" s="15"/>
      <c r="K155" s="15"/>
      <c r="L155" s="10"/>
      <c r="M155" s="59"/>
      <c r="N155" s="48"/>
      <c r="O155" s="125"/>
      <c r="P155" s="147"/>
      <c r="Q155" s="189"/>
      <c r="R155" s="189"/>
      <c r="S155" s="189"/>
    </row>
    <row r="156" spans="1:19" ht="15" customHeight="1">
      <c r="A156" s="60"/>
      <c r="B156" s="18" t="s">
        <v>44</v>
      </c>
      <c r="C156" s="10"/>
      <c r="D156" s="15"/>
      <c r="E156" s="15"/>
      <c r="F156" s="15"/>
      <c r="G156" s="15"/>
      <c r="H156" s="15"/>
      <c r="I156" s="15"/>
      <c r="J156" s="15"/>
      <c r="K156" s="15"/>
      <c r="L156" s="20"/>
      <c r="M156" s="11"/>
      <c r="N156" s="65"/>
      <c r="O156" s="132">
        <f>O157+O158+O159+O160</f>
        <v>54080000</v>
      </c>
      <c r="P156" s="150"/>
      <c r="Q156" s="189"/>
      <c r="R156" s="189"/>
      <c r="S156" s="189"/>
    </row>
    <row r="157" spans="1:19" ht="15" customHeight="1">
      <c r="A157" s="60"/>
      <c r="B157" s="18" t="s">
        <v>11</v>
      </c>
      <c r="C157" s="10">
        <v>5</v>
      </c>
      <c r="D157" s="15" t="s">
        <v>4</v>
      </c>
      <c r="E157" s="15" t="s">
        <v>2</v>
      </c>
      <c r="F157" s="15">
        <v>1</v>
      </c>
      <c r="G157" s="15" t="s">
        <v>41</v>
      </c>
      <c r="H157" s="15" t="s">
        <v>2</v>
      </c>
      <c r="I157" s="15">
        <v>1</v>
      </c>
      <c r="J157" s="15" t="s">
        <v>3</v>
      </c>
      <c r="K157" s="15"/>
      <c r="L157" s="46">
        <f t="shared" ref="L157:L160" si="52">C157*F157*I157</f>
        <v>5</v>
      </c>
      <c r="M157" s="70" t="s">
        <v>32</v>
      </c>
      <c r="N157" s="65">
        <v>900000</v>
      </c>
      <c r="O157" s="122">
        <f t="shared" ref="O157:O160" si="53">L157*N157</f>
        <v>4500000</v>
      </c>
      <c r="P157" s="144"/>
      <c r="Q157" s="189"/>
      <c r="R157" s="189"/>
      <c r="S157" s="189"/>
    </row>
    <row r="158" spans="1:19" ht="15" customHeight="1">
      <c r="A158" s="60"/>
      <c r="B158" s="18" t="s">
        <v>42</v>
      </c>
      <c r="C158" s="10">
        <v>5</v>
      </c>
      <c r="D158" s="15" t="s">
        <v>4</v>
      </c>
      <c r="E158" s="15" t="s">
        <v>2</v>
      </c>
      <c r="F158" s="15">
        <v>1</v>
      </c>
      <c r="G158" s="15" t="s">
        <v>3</v>
      </c>
      <c r="H158" s="15" t="s">
        <v>2</v>
      </c>
      <c r="I158" s="15">
        <v>1</v>
      </c>
      <c r="J158" s="15" t="s">
        <v>41</v>
      </c>
      <c r="K158" s="15"/>
      <c r="L158" s="46">
        <f t="shared" si="52"/>
        <v>5</v>
      </c>
      <c r="M158" s="70" t="s">
        <v>32</v>
      </c>
      <c r="N158" s="65">
        <v>486000</v>
      </c>
      <c r="O158" s="122">
        <f t="shared" si="53"/>
        <v>2430000</v>
      </c>
      <c r="P158" s="144"/>
      <c r="Q158" s="189"/>
      <c r="R158" s="190"/>
      <c r="S158" s="190"/>
    </row>
    <row r="159" spans="1:19" ht="15" customHeight="1">
      <c r="A159" s="60"/>
      <c r="B159" s="18" t="s">
        <v>8</v>
      </c>
      <c r="C159" s="10">
        <v>5</v>
      </c>
      <c r="D159" s="15" t="s">
        <v>4</v>
      </c>
      <c r="E159" s="15" t="s">
        <v>2</v>
      </c>
      <c r="F159" s="15">
        <v>10</v>
      </c>
      <c r="G159" s="15" t="s">
        <v>9</v>
      </c>
      <c r="H159" s="15" t="s">
        <v>2</v>
      </c>
      <c r="I159" s="15">
        <v>1</v>
      </c>
      <c r="J159" s="15" t="s">
        <v>3</v>
      </c>
      <c r="K159" s="15"/>
      <c r="L159" s="46">
        <f t="shared" si="52"/>
        <v>50</v>
      </c>
      <c r="M159" s="59" t="s">
        <v>10</v>
      </c>
      <c r="N159" s="65">
        <v>430000</v>
      </c>
      <c r="O159" s="122">
        <f t="shared" si="53"/>
        <v>21500000</v>
      </c>
      <c r="P159" s="144"/>
      <c r="Q159" s="190"/>
      <c r="R159" s="194"/>
      <c r="S159" s="194"/>
    </row>
    <row r="160" spans="1:19" ht="15" customHeight="1">
      <c r="A160" s="60"/>
      <c r="B160" s="68" t="s">
        <v>14</v>
      </c>
      <c r="C160" s="10">
        <v>5</v>
      </c>
      <c r="D160" s="4" t="s">
        <v>4</v>
      </c>
      <c r="E160" s="4" t="s">
        <v>2</v>
      </c>
      <c r="F160" s="15">
        <v>9</v>
      </c>
      <c r="G160" s="4" t="s">
        <v>9</v>
      </c>
      <c r="H160" s="4" t="s">
        <v>2</v>
      </c>
      <c r="I160" s="4">
        <v>1</v>
      </c>
      <c r="J160" s="4" t="s">
        <v>3</v>
      </c>
      <c r="K160" s="4"/>
      <c r="L160" s="46">
        <f t="shared" si="52"/>
        <v>45</v>
      </c>
      <c r="M160" s="59" t="s">
        <v>10</v>
      </c>
      <c r="N160" s="71">
        <v>570000</v>
      </c>
      <c r="O160" s="122">
        <f t="shared" si="53"/>
        <v>25650000</v>
      </c>
      <c r="P160" s="144"/>
      <c r="Q160" s="194"/>
      <c r="R160" s="189"/>
      <c r="S160" s="189"/>
    </row>
    <row r="161" spans="1:19" ht="15" customHeight="1">
      <c r="A161" s="60"/>
      <c r="B161" s="68"/>
      <c r="C161" s="10"/>
      <c r="D161" s="4"/>
      <c r="E161" s="4"/>
      <c r="F161" s="4"/>
      <c r="G161" s="4"/>
      <c r="H161" s="4"/>
      <c r="I161" s="4"/>
      <c r="J161" s="4"/>
      <c r="K161" s="4"/>
      <c r="L161" s="46"/>
      <c r="M161" s="59"/>
      <c r="N161" s="71"/>
      <c r="O161" s="122"/>
      <c r="P161" s="144"/>
      <c r="Q161" s="189"/>
      <c r="R161" s="189"/>
      <c r="S161" s="189"/>
    </row>
    <row r="162" spans="1:19" ht="15" customHeight="1">
      <c r="A162" s="60"/>
      <c r="B162" s="8"/>
      <c r="C162" s="45"/>
      <c r="D162" s="15"/>
      <c r="E162" s="15"/>
      <c r="F162" s="15"/>
      <c r="G162" s="15"/>
      <c r="H162" s="15"/>
      <c r="I162" s="15"/>
      <c r="J162" s="15"/>
      <c r="K162" s="15"/>
      <c r="L162" s="46"/>
      <c r="M162" s="59"/>
      <c r="N162" s="48"/>
      <c r="O162" s="122"/>
      <c r="P162" s="144"/>
      <c r="Q162" s="189"/>
      <c r="R162" s="189"/>
      <c r="S162" s="189"/>
    </row>
    <row r="163" spans="1:19" ht="15" customHeight="1">
      <c r="A163" s="22"/>
      <c r="B163" s="8" t="s">
        <v>45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0"/>
      <c r="M163" s="59"/>
      <c r="N163" s="14"/>
      <c r="O163" s="126">
        <f>O164+O165+O166+O167</f>
        <v>68895000</v>
      </c>
      <c r="P163" s="148"/>
      <c r="Q163" s="189"/>
      <c r="R163" s="189"/>
      <c r="S163" s="189"/>
    </row>
    <row r="164" spans="1:19" ht="15" customHeight="1">
      <c r="A164" s="60"/>
      <c r="B164" s="8" t="s">
        <v>15</v>
      </c>
      <c r="C164" s="10">
        <v>5</v>
      </c>
      <c r="D164" s="15" t="s">
        <v>4</v>
      </c>
      <c r="E164" s="15" t="s">
        <v>2</v>
      </c>
      <c r="F164" s="15">
        <v>1</v>
      </c>
      <c r="G164" s="15" t="s">
        <v>41</v>
      </c>
      <c r="H164" s="15" t="s">
        <v>2</v>
      </c>
      <c r="I164" s="15">
        <v>1</v>
      </c>
      <c r="J164" s="15" t="s">
        <v>3</v>
      </c>
      <c r="K164" s="15"/>
      <c r="L164" s="46">
        <f t="shared" ref="L164:L167" si="54">C164*F164*I164</f>
        <v>5</v>
      </c>
      <c r="M164" s="70" t="s">
        <v>32</v>
      </c>
      <c r="N164" s="14">
        <v>3807000</v>
      </c>
      <c r="O164" s="122">
        <f t="shared" ref="O164:O167" si="55">L164*N164</f>
        <v>19035000</v>
      </c>
      <c r="P164" s="144"/>
      <c r="Q164" s="189"/>
      <c r="R164" s="189"/>
      <c r="S164" s="189"/>
    </row>
    <row r="165" spans="1:19" ht="15" customHeight="1">
      <c r="A165" s="22"/>
      <c r="B165" s="18" t="s">
        <v>42</v>
      </c>
      <c r="C165" s="10">
        <v>5</v>
      </c>
      <c r="D165" s="15" t="s">
        <v>4</v>
      </c>
      <c r="E165" s="15" t="s">
        <v>2</v>
      </c>
      <c r="F165" s="15">
        <v>1</v>
      </c>
      <c r="G165" s="15" t="s">
        <v>3</v>
      </c>
      <c r="H165" s="15" t="s">
        <v>2</v>
      </c>
      <c r="I165" s="15">
        <v>1</v>
      </c>
      <c r="J165" s="15" t="s">
        <v>41</v>
      </c>
      <c r="K165" s="15"/>
      <c r="L165" s="46">
        <f t="shared" si="54"/>
        <v>5</v>
      </c>
      <c r="M165" s="70" t="s">
        <v>32</v>
      </c>
      <c r="N165" s="14">
        <v>340000</v>
      </c>
      <c r="O165" s="122">
        <f t="shared" si="55"/>
        <v>1700000</v>
      </c>
      <c r="P165" s="144"/>
      <c r="Q165" s="189"/>
      <c r="R165" s="189"/>
      <c r="S165" s="189"/>
    </row>
    <row r="166" spans="1:19" ht="15" customHeight="1">
      <c r="A166" s="53"/>
      <c r="B166" s="18" t="s">
        <v>8</v>
      </c>
      <c r="C166" s="10">
        <v>5</v>
      </c>
      <c r="D166" s="15" t="s">
        <v>4</v>
      </c>
      <c r="E166" s="15" t="s">
        <v>2</v>
      </c>
      <c r="F166" s="15">
        <v>10</v>
      </c>
      <c r="G166" s="15" t="s">
        <v>9</v>
      </c>
      <c r="H166" s="15" t="s">
        <v>2</v>
      </c>
      <c r="I166" s="15">
        <v>1</v>
      </c>
      <c r="J166" s="15" t="s">
        <v>3</v>
      </c>
      <c r="K166" s="15"/>
      <c r="L166" s="46">
        <f t="shared" si="54"/>
        <v>50</v>
      </c>
      <c r="M166" s="59" t="s">
        <v>10</v>
      </c>
      <c r="N166" s="14">
        <v>380000</v>
      </c>
      <c r="O166" s="122">
        <f t="shared" si="55"/>
        <v>19000000</v>
      </c>
      <c r="P166" s="144"/>
      <c r="Q166" s="189"/>
      <c r="R166" s="193"/>
      <c r="S166" s="193"/>
    </row>
    <row r="167" spans="1:19" ht="15" customHeight="1">
      <c r="A167" s="53"/>
      <c r="B167" s="8" t="s">
        <v>46</v>
      </c>
      <c r="C167" s="10">
        <v>5</v>
      </c>
      <c r="D167" s="15" t="s">
        <v>4</v>
      </c>
      <c r="E167" s="15" t="s">
        <v>2</v>
      </c>
      <c r="F167" s="15">
        <v>9</v>
      </c>
      <c r="G167" s="15" t="s">
        <v>9</v>
      </c>
      <c r="H167" s="15" t="s">
        <v>2</v>
      </c>
      <c r="I167" s="15">
        <v>1</v>
      </c>
      <c r="J167" s="15" t="s">
        <v>3</v>
      </c>
      <c r="K167" s="15"/>
      <c r="L167" s="77">
        <f t="shared" si="54"/>
        <v>45</v>
      </c>
      <c r="M167" s="61" t="s">
        <v>10</v>
      </c>
      <c r="N167" s="14">
        <v>648000</v>
      </c>
      <c r="O167" s="122">
        <f t="shared" si="55"/>
        <v>29160000</v>
      </c>
      <c r="P167" s="144"/>
      <c r="Q167" s="193"/>
      <c r="R167" s="189"/>
      <c r="S167" s="189"/>
    </row>
    <row r="168" spans="1:19" ht="15" customHeight="1">
      <c r="A168" s="53"/>
      <c r="B168" s="8"/>
      <c r="C168" s="10"/>
      <c r="D168" s="15"/>
      <c r="E168" s="15"/>
      <c r="F168" s="15"/>
      <c r="G168" s="15"/>
      <c r="H168" s="15"/>
      <c r="I168" s="15"/>
      <c r="J168" s="15"/>
      <c r="K168" s="15"/>
      <c r="L168" s="77"/>
      <c r="M168" s="61"/>
      <c r="N168" s="14"/>
      <c r="O168" s="122"/>
      <c r="P168" s="144"/>
      <c r="Q168" s="189"/>
      <c r="R168" s="189"/>
      <c r="S168" s="189"/>
    </row>
    <row r="169" spans="1:19" ht="15" customHeight="1">
      <c r="A169" s="53"/>
      <c r="B169" s="44"/>
      <c r="C169" s="45"/>
      <c r="D169" s="15"/>
      <c r="E169" s="45"/>
      <c r="F169" s="45"/>
      <c r="G169" s="45"/>
      <c r="H169" s="45"/>
      <c r="I169" s="45"/>
      <c r="J169" s="45"/>
      <c r="K169" s="45"/>
      <c r="L169" s="46"/>
      <c r="M169" s="59"/>
      <c r="N169" s="78"/>
      <c r="O169" s="122"/>
      <c r="P169" s="144"/>
      <c r="Q169" s="189"/>
      <c r="R169" s="189"/>
      <c r="S169" s="189"/>
    </row>
    <row r="170" spans="1:19" ht="15" customHeight="1">
      <c r="A170" s="53"/>
      <c r="B170" s="75" t="s">
        <v>47</v>
      </c>
      <c r="C170" s="10"/>
      <c r="D170" s="26"/>
      <c r="E170" s="26"/>
      <c r="F170" s="26"/>
      <c r="G170" s="26"/>
      <c r="H170" s="26"/>
      <c r="I170" s="26"/>
      <c r="J170" s="26"/>
      <c r="K170" s="26"/>
      <c r="L170" s="54"/>
      <c r="M170" s="59"/>
      <c r="N170" s="79"/>
      <c r="O170" s="133">
        <f>O171+O172+O173+O174</f>
        <v>78675000</v>
      </c>
      <c r="P170" s="148"/>
      <c r="Q170" s="189"/>
      <c r="R170" s="189"/>
      <c r="S170" s="189"/>
    </row>
    <row r="171" spans="1:19" ht="15" customHeight="1">
      <c r="A171" s="53"/>
      <c r="B171" s="8" t="s">
        <v>15</v>
      </c>
      <c r="C171" s="69">
        <v>5</v>
      </c>
      <c r="D171" s="15" t="s">
        <v>4</v>
      </c>
      <c r="E171" s="15" t="s">
        <v>2</v>
      </c>
      <c r="F171" s="15">
        <v>1</v>
      </c>
      <c r="G171" s="15" t="s">
        <v>41</v>
      </c>
      <c r="H171" s="15" t="s">
        <v>2</v>
      </c>
      <c r="I171" s="15">
        <v>1</v>
      </c>
      <c r="J171" s="15" t="s">
        <v>3</v>
      </c>
      <c r="K171" s="15"/>
      <c r="L171" s="46">
        <f t="shared" ref="L171:L174" si="56">C171*F171*I171</f>
        <v>5</v>
      </c>
      <c r="M171" s="70" t="s">
        <v>32</v>
      </c>
      <c r="N171" s="12">
        <v>4507000</v>
      </c>
      <c r="O171" s="122">
        <f t="shared" ref="O171:O174" si="57">L171*N171</f>
        <v>22535000</v>
      </c>
      <c r="P171" s="144"/>
      <c r="Q171" s="189"/>
      <c r="R171" s="189"/>
      <c r="S171" s="189"/>
    </row>
    <row r="172" spans="1:19" ht="15" customHeight="1">
      <c r="A172" s="53"/>
      <c r="B172" s="18" t="s">
        <v>42</v>
      </c>
      <c r="C172" s="69">
        <v>5</v>
      </c>
      <c r="D172" s="15" t="s">
        <v>4</v>
      </c>
      <c r="E172" s="15" t="s">
        <v>2</v>
      </c>
      <c r="F172" s="15">
        <v>1</v>
      </c>
      <c r="G172" s="15" t="s">
        <v>3</v>
      </c>
      <c r="H172" s="15" t="s">
        <v>2</v>
      </c>
      <c r="I172" s="15">
        <v>1</v>
      </c>
      <c r="J172" s="15" t="s">
        <v>41</v>
      </c>
      <c r="K172" s="15"/>
      <c r="L172" s="46">
        <f t="shared" si="56"/>
        <v>5</v>
      </c>
      <c r="M172" s="70" t="s">
        <v>32</v>
      </c>
      <c r="N172" s="65">
        <v>340000</v>
      </c>
      <c r="O172" s="122">
        <f t="shared" si="57"/>
        <v>1700000</v>
      </c>
      <c r="P172" s="144"/>
      <c r="Q172" s="189"/>
      <c r="R172" s="189"/>
      <c r="S172" s="189"/>
    </row>
    <row r="173" spans="1:19" ht="15" customHeight="1">
      <c r="A173" s="53"/>
      <c r="B173" s="18" t="s">
        <v>8</v>
      </c>
      <c r="C173" s="69">
        <v>5</v>
      </c>
      <c r="D173" s="15" t="s">
        <v>4</v>
      </c>
      <c r="E173" s="15" t="s">
        <v>2</v>
      </c>
      <c r="F173" s="15">
        <v>10</v>
      </c>
      <c r="G173" s="15" t="s">
        <v>9</v>
      </c>
      <c r="H173" s="15" t="s">
        <v>2</v>
      </c>
      <c r="I173" s="15">
        <v>1</v>
      </c>
      <c r="J173" s="15" t="s">
        <v>3</v>
      </c>
      <c r="K173" s="15"/>
      <c r="L173" s="46">
        <f t="shared" si="56"/>
        <v>50</v>
      </c>
      <c r="M173" s="59" t="s">
        <v>10</v>
      </c>
      <c r="N173" s="65">
        <v>430000</v>
      </c>
      <c r="O173" s="122">
        <f t="shared" si="57"/>
        <v>21500000</v>
      </c>
      <c r="P173" s="144"/>
      <c r="Q173" s="189"/>
      <c r="R173" s="193"/>
      <c r="S173" s="193"/>
    </row>
    <row r="174" spans="1:19" ht="15" customHeight="1">
      <c r="A174" s="53"/>
      <c r="B174" s="18" t="s">
        <v>46</v>
      </c>
      <c r="C174" s="69">
        <v>5</v>
      </c>
      <c r="D174" s="15" t="s">
        <v>4</v>
      </c>
      <c r="E174" s="15" t="s">
        <v>2</v>
      </c>
      <c r="F174" s="15">
        <v>9</v>
      </c>
      <c r="G174" s="15" t="s">
        <v>9</v>
      </c>
      <c r="H174" s="15" t="s">
        <v>2</v>
      </c>
      <c r="I174" s="15">
        <v>1</v>
      </c>
      <c r="J174" s="15" t="s">
        <v>3</v>
      </c>
      <c r="K174" s="15"/>
      <c r="L174" s="46">
        <f t="shared" si="56"/>
        <v>45</v>
      </c>
      <c r="M174" s="59" t="s">
        <v>10</v>
      </c>
      <c r="N174" s="65">
        <v>732000</v>
      </c>
      <c r="O174" s="122">
        <f t="shared" si="57"/>
        <v>32940000</v>
      </c>
      <c r="P174" s="144"/>
      <c r="Q174" s="193"/>
      <c r="R174" s="189"/>
      <c r="S174" s="189"/>
    </row>
    <row r="175" spans="1:19" ht="18" customHeight="1">
      <c r="A175" s="53"/>
      <c r="B175" s="18"/>
      <c r="C175" s="15"/>
      <c r="D175" s="15"/>
      <c r="E175" s="15"/>
      <c r="F175" s="15"/>
      <c r="G175" s="15"/>
      <c r="H175" s="15"/>
      <c r="I175" s="15"/>
      <c r="J175" s="15"/>
      <c r="K175" s="15"/>
      <c r="L175" s="46"/>
      <c r="M175" s="59"/>
      <c r="N175" s="65"/>
      <c r="O175" s="122"/>
      <c r="P175" s="144"/>
      <c r="Q175" s="189"/>
      <c r="R175" s="189"/>
      <c r="S175" s="189"/>
    </row>
    <row r="176" spans="1:19" ht="15" customHeight="1">
      <c r="A176" s="53"/>
      <c r="B176" s="18"/>
      <c r="C176" s="15"/>
      <c r="D176" s="15"/>
      <c r="E176" s="15"/>
      <c r="F176" s="15"/>
      <c r="G176" s="15"/>
      <c r="H176" s="15"/>
      <c r="I176" s="15"/>
      <c r="J176" s="15"/>
      <c r="K176" s="15"/>
      <c r="L176" s="20"/>
      <c r="M176" s="15"/>
      <c r="N176" s="65"/>
      <c r="O176" s="122"/>
      <c r="P176" s="144"/>
      <c r="Q176" s="189"/>
      <c r="R176" s="189"/>
      <c r="S176" s="189"/>
    </row>
    <row r="177" spans="1:19" ht="15" customHeight="1">
      <c r="A177" s="53"/>
      <c r="B177" s="18" t="s">
        <v>48</v>
      </c>
      <c r="C177" s="10"/>
      <c r="D177" s="15"/>
      <c r="E177" s="15"/>
      <c r="F177" s="15"/>
      <c r="G177" s="15"/>
      <c r="H177" s="15"/>
      <c r="I177" s="15"/>
      <c r="J177" s="15"/>
      <c r="K177" s="15"/>
      <c r="L177" s="20"/>
      <c r="M177" s="11"/>
      <c r="N177" s="65"/>
      <c r="O177" s="132">
        <f>O178+O179+O180+O181</f>
        <v>77555000</v>
      </c>
      <c r="P177" s="150"/>
      <c r="Q177" s="189"/>
      <c r="R177" s="189"/>
      <c r="S177" s="189"/>
    </row>
    <row r="178" spans="1:19" ht="15" customHeight="1">
      <c r="A178" s="53"/>
      <c r="B178" s="8" t="s">
        <v>11</v>
      </c>
      <c r="C178" s="10">
        <v>5</v>
      </c>
      <c r="D178" s="4" t="s">
        <v>4</v>
      </c>
      <c r="E178" s="4" t="s">
        <v>2</v>
      </c>
      <c r="F178" s="4">
        <v>1</v>
      </c>
      <c r="G178" s="4" t="s">
        <v>41</v>
      </c>
      <c r="H178" s="4" t="s">
        <v>2</v>
      </c>
      <c r="I178" s="4">
        <v>1</v>
      </c>
      <c r="J178" s="4" t="s">
        <v>3</v>
      </c>
      <c r="K178" s="4"/>
      <c r="L178" s="46">
        <f t="shared" ref="L178:L181" si="58">C178*F178*I178</f>
        <v>5</v>
      </c>
      <c r="M178" s="70" t="s">
        <v>32</v>
      </c>
      <c r="N178" s="14">
        <v>5825000</v>
      </c>
      <c r="O178" s="122">
        <f t="shared" ref="O178:O181" si="59">L178*N178</f>
        <v>29125000</v>
      </c>
      <c r="P178" s="144"/>
      <c r="Q178" s="189"/>
      <c r="R178" s="189"/>
      <c r="S178" s="189"/>
    </row>
    <row r="179" spans="1:19" ht="15" customHeight="1">
      <c r="A179" s="53"/>
      <c r="B179" s="18" t="s">
        <v>42</v>
      </c>
      <c r="C179" s="10">
        <v>5</v>
      </c>
      <c r="D179" s="15" t="s">
        <v>4</v>
      </c>
      <c r="E179" s="15" t="s">
        <v>2</v>
      </c>
      <c r="F179" s="15">
        <v>1</v>
      </c>
      <c r="G179" s="15" t="s">
        <v>3</v>
      </c>
      <c r="H179" s="15" t="s">
        <v>2</v>
      </c>
      <c r="I179" s="15">
        <v>1</v>
      </c>
      <c r="J179" s="15" t="s">
        <v>41</v>
      </c>
      <c r="K179" s="15"/>
      <c r="L179" s="46">
        <f t="shared" si="58"/>
        <v>5</v>
      </c>
      <c r="M179" s="70" t="s">
        <v>32</v>
      </c>
      <c r="N179" s="71">
        <v>436000</v>
      </c>
      <c r="O179" s="122">
        <f t="shared" si="59"/>
        <v>2180000</v>
      </c>
      <c r="P179" s="144"/>
      <c r="Q179" s="189"/>
      <c r="R179" s="189"/>
      <c r="S179" s="189"/>
    </row>
    <row r="180" spans="1:19" ht="15" customHeight="1">
      <c r="A180" s="53"/>
      <c r="B180" s="8" t="s">
        <v>8</v>
      </c>
      <c r="C180" s="10">
        <v>5</v>
      </c>
      <c r="D180" s="15" t="s">
        <v>4</v>
      </c>
      <c r="E180" s="15" t="s">
        <v>2</v>
      </c>
      <c r="F180" s="15">
        <v>10</v>
      </c>
      <c r="G180" s="15" t="s">
        <v>9</v>
      </c>
      <c r="H180" s="15" t="s">
        <v>2</v>
      </c>
      <c r="I180" s="15">
        <v>1</v>
      </c>
      <c r="J180" s="15" t="s">
        <v>3</v>
      </c>
      <c r="K180" s="15"/>
      <c r="L180" s="46">
        <f t="shared" si="58"/>
        <v>50</v>
      </c>
      <c r="M180" s="59" t="s">
        <v>10</v>
      </c>
      <c r="N180" s="14">
        <v>430000</v>
      </c>
      <c r="O180" s="122">
        <f t="shared" si="59"/>
        <v>21500000</v>
      </c>
      <c r="P180" s="144"/>
      <c r="Q180" s="189"/>
      <c r="R180" s="194"/>
      <c r="S180" s="194"/>
    </row>
    <row r="181" spans="1:19" ht="15" customHeight="1">
      <c r="A181" s="53"/>
      <c r="B181" s="18" t="s">
        <v>14</v>
      </c>
      <c r="C181" s="10">
        <v>5</v>
      </c>
      <c r="D181" s="15" t="s">
        <v>4</v>
      </c>
      <c r="E181" s="15" t="s">
        <v>2</v>
      </c>
      <c r="F181" s="15">
        <v>9</v>
      </c>
      <c r="G181" s="15" t="s">
        <v>9</v>
      </c>
      <c r="H181" s="15" t="s">
        <v>2</v>
      </c>
      <c r="I181" s="15">
        <v>1</v>
      </c>
      <c r="J181" s="15" t="s">
        <v>3</v>
      </c>
      <c r="K181" s="15"/>
      <c r="L181" s="77">
        <f t="shared" si="58"/>
        <v>45</v>
      </c>
      <c r="M181" s="61" t="s">
        <v>10</v>
      </c>
      <c r="N181" s="14">
        <v>550000</v>
      </c>
      <c r="O181" s="122">
        <f t="shared" si="59"/>
        <v>24750000</v>
      </c>
      <c r="P181" s="144"/>
      <c r="Q181" s="194"/>
      <c r="R181" s="189"/>
      <c r="S181" s="189"/>
    </row>
    <row r="182" spans="1:19" ht="15" customHeight="1">
      <c r="A182" s="53"/>
      <c r="B182" s="18"/>
      <c r="C182" s="10"/>
      <c r="D182" s="15"/>
      <c r="E182" s="15"/>
      <c r="F182" s="15"/>
      <c r="G182" s="15"/>
      <c r="H182" s="15"/>
      <c r="I182" s="15"/>
      <c r="J182" s="15"/>
      <c r="K182" s="15"/>
      <c r="L182" s="77"/>
      <c r="M182" s="61"/>
      <c r="N182" s="14"/>
      <c r="O182" s="122"/>
      <c r="P182" s="144"/>
      <c r="Q182" s="189"/>
      <c r="R182" s="189"/>
      <c r="S182" s="189"/>
    </row>
    <row r="183" spans="1:19" ht="15" customHeight="1">
      <c r="A183" s="53"/>
      <c r="B183" s="18"/>
      <c r="C183" s="15"/>
      <c r="D183" s="15"/>
      <c r="E183" s="15"/>
      <c r="F183" s="15"/>
      <c r="G183" s="15"/>
      <c r="H183" s="15"/>
      <c r="I183" s="15"/>
      <c r="J183" s="15"/>
      <c r="K183" s="15"/>
      <c r="L183" s="20"/>
      <c r="M183" s="15"/>
      <c r="N183" s="65"/>
      <c r="O183" s="129"/>
      <c r="P183" s="149"/>
      <c r="Q183" s="189"/>
      <c r="R183" s="189"/>
      <c r="S183" s="189"/>
    </row>
    <row r="184" spans="1:19" ht="15" customHeight="1">
      <c r="A184" s="53"/>
      <c r="B184" s="8" t="s">
        <v>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0"/>
      <c r="M184" s="59"/>
      <c r="N184" s="14"/>
      <c r="O184" s="126">
        <f>O185+O186+O187+O188</f>
        <v>99380000</v>
      </c>
      <c r="P184" s="148"/>
      <c r="Q184" s="189"/>
      <c r="R184" s="189"/>
      <c r="S184" s="189"/>
    </row>
    <row r="185" spans="1:19" ht="15" customHeight="1">
      <c r="A185" s="53"/>
      <c r="B185" s="8" t="s">
        <v>15</v>
      </c>
      <c r="C185" s="10">
        <v>5</v>
      </c>
      <c r="D185" s="15" t="s">
        <v>4</v>
      </c>
      <c r="E185" s="15" t="s">
        <v>2</v>
      </c>
      <c r="F185" s="15">
        <v>1</v>
      </c>
      <c r="G185" s="15" t="s">
        <v>41</v>
      </c>
      <c r="H185" s="15" t="s">
        <v>2</v>
      </c>
      <c r="I185" s="15">
        <v>1</v>
      </c>
      <c r="J185" s="15" t="s">
        <v>3</v>
      </c>
      <c r="K185" s="15"/>
      <c r="L185" s="46">
        <f t="shared" ref="L185:L188" si="60">C185*F185*I185</f>
        <v>5</v>
      </c>
      <c r="M185" s="70" t="s">
        <v>32</v>
      </c>
      <c r="N185" s="14">
        <v>8073000</v>
      </c>
      <c r="O185" s="122">
        <f t="shared" ref="O185:O188" si="61">L185*N185</f>
        <v>40365000</v>
      </c>
      <c r="P185" s="144"/>
      <c r="Q185" s="189"/>
      <c r="R185" s="189"/>
      <c r="S185" s="189"/>
    </row>
    <row r="186" spans="1:19" ht="15" customHeight="1">
      <c r="A186" s="53"/>
      <c r="B186" s="18" t="s">
        <v>42</v>
      </c>
      <c r="C186" s="10">
        <v>5</v>
      </c>
      <c r="D186" s="15" t="s">
        <v>4</v>
      </c>
      <c r="E186" s="15" t="s">
        <v>2</v>
      </c>
      <c r="F186" s="15">
        <v>1</v>
      </c>
      <c r="G186" s="15" t="s">
        <v>3</v>
      </c>
      <c r="H186" s="15" t="s">
        <v>2</v>
      </c>
      <c r="I186" s="15">
        <v>1</v>
      </c>
      <c r="J186" s="15" t="s">
        <v>41</v>
      </c>
      <c r="K186" s="15"/>
      <c r="L186" s="46">
        <f t="shared" si="60"/>
        <v>5</v>
      </c>
      <c r="M186" s="70" t="s">
        <v>32</v>
      </c>
      <c r="N186" s="71">
        <v>2000000</v>
      </c>
      <c r="O186" s="122">
        <f t="shared" si="61"/>
        <v>10000000</v>
      </c>
      <c r="P186" s="144"/>
      <c r="Q186" s="189"/>
      <c r="R186" s="192"/>
      <c r="S186" s="192"/>
    </row>
    <row r="187" spans="1:19" ht="15" customHeight="1">
      <c r="A187" s="53"/>
      <c r="B187" s="18" t="s">
        <v>8</v>
      </c>
      <c r="C187" s="10">
        <v>5</v>
      </c>
      <c r="D187" s="15" t="s">
        <v>4</v>
      </c>
      <c r="E187" s="15" t="s">
        <v>2</v>
      </c>
      <c r="F187" s="15">
        <v>10</v>
      </c>
      <c r="G187" s="15" t="s">
        <v>9</v>
      </c>
      <c r="H187" s="15" t="s">
        <v>2</v>
      </c>
      <c r="I187" s="15">
        <v>1</v>
      </c>
      <c r="J187" s="15" t="s">
        <v>3</v>
      </c>
      <c r="K187" s="15"/>
      <c r="L187" s="46">
        <f t="shared" si="60"/>
        <v>50</v>
      </c>
      <c r="M187" s="59" t="s">
        <v>10</v>
      </c>
      <c r="N187" s="65">
        <v>380000</v>
      </c>
      <c r="O187" s="122">
        <f t="shared" si="61"/>
        <v>19000000</v>
      </c>
      <c r="P187" s="144"/>
      <c r="Q187" s="192"/>
      <c r="R187" s="193"/>
      <c r="S187" s="193"/>
    </row>
    <row r="188" spans="1:19" ht="15" customHeight="1">
      <c r="A188" s="53"/>
      <c r="B188" s="18" t="s">
        <v>14</v>
      </c>
      <c r="C188" s="10">
        <v>5</v>
      </c>
      <c r="D188" s="15" t="s">
        <v>4</v>
      </c>
      <c r="E188" s="15" t="s">
        <v>2</v>
      </c>
      <c r="F188" s="15">
        <v>9</v>
      </c>
      <c r="G188" s="15" t="s">
        <v>9</v>
      </c>
      <c r="H188" s="15" t="s">
        <v>2</v>
      </c>
      <c r="I188" s="15">
        <v>1</v>
      </c>
      <c r="J188" s="15" t="s">
        <v>3</v>
      </c>
      <c r="K188" s="15"/>
      <c r="L188" s="77">
        <f t="shared" si="60"/>
        <v>45</v>
      </c>
      <c r="M188" s="61" t="s">
        <v>10</v>
      </c>
      <c r="N188" s="65">
        <v>667000</v>
      </c>
      <c r="O188" s="122">
        <f t="shared" si="61"/>
        <v>30015000</v>
      </c>
      <c r="P188" s="144"/>
      <c r="Q188" s="193"/>
      <c r="R188" s="189"/>
      <c r="S188" s="189"/>
    </row>
    <row r="189" spans="1:19" ht="15" customHeight="1">
      <c r="A189" s="53"/>
      <c r="B189" s="18"/>
      <c r="C189" s="10"/>
      <c r="D189" s="15"/>
      <c r="E189" s="15"/>
      <c r="F189" s="15"/>
      <c r="G189" s="15"/>
      <c r="H189" s="15"/>
      <c r="I189" s="15"/>
      <c r="J189" s="15"/>
      <c r="K189" s="15"/>
      <c r="L189" s="77"/>
      <c r="M189" s="61"/>
      <c r="N189" s="65"/>
      <c r="O189" s="122"/>
      <c r="P189" s="144"/>
      <c r="Q189" s="189"/>
      <c r="R189" s="189"/>
      <c r="S189" s="189"/>
    </row>
    <row r="190" spans="1:19" ht="14.25" customHeight="1">
      <c r="A190" s="53"/>
      <c r="B190" s="8"/>
      <c r="C190" s="45"/>
      <c r="D190" s="15"/>
      <c r="E190" s="15"/>
      <c r="F190" s="15"/>
      <c r="G190" s="15"/>
      <c r="H190" s="15"/>
      <c r="I190" s="15"/>
      <c r="J190" s="15"/>
      <c r="K190" s="15"/>
      <c r="L190" s="46"/>
      <c r="M190" s="59"/>
      <c r="N190" s="48"/>
      <c r="O190" s="122"/>
      <c r="P190" s="144"/>
      <c r="Q190" s="189"/>
      <c r="R190" s="189"/>
      <c r="S190" s="189"/>
    </row>
    <row r="191" spans="1:19" ht="14.25" customHeight="1">
      <c r="A191" s="53"/>
      <c r="B191" s="8" t="s">
        <v>50</v>
      </c>
      <c r="C191" s="15"/>
      <c r="D191" s="15"/>
      <c r="E191" s="15"/>
      <c r="F191" s="15"/>
      <c r="G191" s="15"/>
      <c r="H191" s="15"/>
      <c r="I191" s="15"/>
      <c r="J191" s="15"/>
      <c r="K191" s="15"/>
      <c r="L191" s="10"/>
      <c r="M191" s="59"/>
      <c r="N191" s="14"/>
      <c r="O191" s="126">
        <f>O192+O193+O194+O195</f>
        <v>123185000</v>
      </c>
      <c r="P191" s="148"/>
      <c r="Q191" s="189"/>
      <c r="R191" s="189"/>
      <c r="S191" s="189"/>
    </row>
    <row r="192" spans="1:19" ht="14.25" customHeight="1">
      <c r="A192" s="53"/>
      <c r="B192" s="18" t="s">
        <v>11</v>
      </c>
      <c r="C192" s="10">
        <v>5</v>
      </c>
      <c r="D192" s="15" t="s">
        <v>4</v>
      </c>
      <c r="E192" s="15" t="s">
        <v>2</v>
      </c>
      <c r="F192" s="15">
        <v>1</v>
      </c>
      <c r="G192" s="15" t="s">
        <v>41</v>
      </c>
      <c r="H192" s="15" t="s">
        <v>2</v>
      </c>
      <c r="I192" s="15">
        <v>1</v>
      </c>
      <c r="J192" s="15" t="s">
        <v>3</v>
      </c>
      <c r="K192" s="15"/>
      <c r="L192" s="46">
        <f t="shared" ref="L192:L195" si="62">C192*F192*I192</f>
        <v>5</v>
      </c>
      <c r="M192" s="70" t="s">
        <v>32</v>
      </c>
      <c r="N192" s="14">
        <v>9567000</v>
      </c>
      <c r="O192" s="122">
        <f t="shared" ref="O192:O195" si="63">L192*N192</f>
        <v>47835000</v>
      </c>
      <c r="P192" s="144"/>
      <c r="Q192" s="189"/>
      <c r="R192" s="189"/>
      <c r="S192" s="189"/>
    </row>
    <row r="193" spans="1:19" ht="15" customHeight="1">
      <c r="A193" s="53"/>
      <c r="B193" s="18" t="s">
        <v>42</v>
      </c>
      <c r="C193" s="10">
        <v>5</v>
      </c>
      <c r="D193" s="15" t="s">
        <v>4</v>
      </c>
      <c r="E193" s="15" t="s">
        <v>2</v>
      </c>
      <c r="F193" s="15">
        <v>1</v>
      </c>
      <c r="G193" s="15" t="s">
        <v>3</v>
      </c>
      <c r="H193" s="15" t="s">
        <v>2</v>
      </c>
      <c r="I193" s="15">
        <v>1</v>
      </c>
      <c r="J193" s="15" t="s">
        <v>41</v>
      </c>
      <c r="K193" s="15"/>
      <c r="L193" s="46">
        <f t="shared" si="62"/>
        <v>5</v>
      </c>
      <c r="M193" s="70" t="s">
        <v>32</v>
      </c>
      <c r="N193" s="14">
        <v>1800000</v>
      </c>
      <c r="O193" s="122">
        <f t="shared" si="63"/>
        <v>9000000</v>
      </c>
      <c r="P193" s="144"/>
      <c r="Q193" s="189"/>
      <c r="R193" s="189"/>
      <c r="S193" s="189"/>
    </row>
    <row r="194" spans="1:19" ht="15" customHeight="1">
      <c r="A194" s="53"/>
      <c r="B194" s="18" t="s">
        <v>8</v>
      </c>
      <c r="C194" s="10">
        <v>5</v>
      </c>
      <c r="D194" s="15" t="s">
        <v>4</v>
      </c>
      <c r="E194" s="15" t="s">
        <v>2</v>
      </c>
      <c r="F194" s="15">
        <v>10</v>
      </c>
      <c r="G194" s="15" t="s">
        <v>9</v>
      </c>
      <c r="H194" s="15" t="s">
        <v>2</v>
      </c>
      <c r="I194" s="15">
        <v>1</v>
      </c>
      <c r="J194" s="15" t="s">
        <v>3</v>
      </c>
      <c r="K194" s="15"/>
      <c r="L194" s="46">
        <f t="shared" si="62"/>
        <v>50</v>
      </c>
      <c r="M194" s="59" t="s">
        <v>10</v>
      </c>
      <c r="N194" s="14">
        <v>580000</v>
      </c>
      <c r="O194" s="122">
        <f t="shared" si="63"/>
        <v>29000000</v>
      </c>
      <c r="P194" s="144"/>
      <c r="Q194" s="189"/>
      <c r="R194" s="193"/>
      <c r="S194" s="193"/>
    </row>
    <row r="195" spans="1:19" ht="15" customHeight="1">
      <c r="A195" s="53"/>
      <c r="B195" s="18" t="s">
        <v>14</v>
      </c>
      <c r="C195" s="10">
        <v>5</v>
      </c>
      <c r="D195" s="15" t="s">
        <v>4</v>
      </c>
      <c r="E195" s="15" t="s">
        <v>2</v>
      </c>
      <c r="F195" s="15">
        <v>9</v>
      </c>
      <c r="G195" s="15" t="s">
        <v>9</v>
      </c>
      <c r="H195" s="15" t="s">
        <v>2</v>
      </c>
      <c r="I195" s="15">
        <v>1</v>
      </c>
      <c r="J195" s="15" t="s">
        <v>3</v>
      </c>
      <c r="K195" s="15"/>
      <c r="L195" s="77">
        <f t="shared" si="62"/>
        <v>45</v>
      </c>
      <c r="M195" s="61" t="s">
        <v>10</v>
      </c>
      <c r="N195" s="14">
        <v>830000</v>
      </c>
      <c r="O195" s="122">
        <f t="shared" si="63"/>
        <v>37350000</v>
      </c>
      <c r="P195" s="144"/>
      <c r="Q195" s="193"/>
      <c r="R195" s="189"/>
      <c r="S195" s="189"/>
    </row>
    <row r="196" spans="1:19" ht="15" customHeight="1">
      <c r="A196" s="53"/>
      <c r="B196" s="18"/>
      <c r="C196" s="10"/>
      <c r="D196" s="15"/>
      <c r="E196" s="15"/>
      <c r="F196" s="15"/>
      <c r="G196" s="15"/>
      <c r="H196" s="15"/>
      <c r="I196" s="15"/>
      <c r="J196" s="15"/>
      <c r="K196" s="15"/>
      <c r="L196" s="77"/>
      <c r="M196" s="61"/>
      <c r="N196" s="14"/>
      <c r="O196" s="122"/>
      <c r="P196" s="144"/>
      <c r="Q196" s="189"/>
      <c r="R196" s="189"/>
      <c r="S196" s="189"/>
    </row>
    <row r="197" spans="1:19" ht="15" customHeight="1">
      <c r="A197" s="53"/>
      <c r="B197" s="18"/>
      <c r="C197" s="15"/>
      <c r="D197" s="15"/>
      <c r="E197" s="15"/>
      <c r="F197" s="15"/>
      <c r="G197" s="15"/>
      <c r="H197" s="15"/>
      <c r="I197" s="15"/>
      <c r="J197" s="15"/>
      <c r="K197" s="15"/>
      <c r="L197" s="46"/>
      <c r="M197" s="15"/>
      <c r="N197" s="65"/>
      <c r="O197" s="122"/>
      <c r="P197" s="144"/>
      <c r="Q197" s="189"/>
      <c r="R197" s="189"/>
      <c r="S197" s="189"/>
    </row>
    <row r="198" spans="1:19" ht="15" customHeight="1">
      <c r="A198" s="53"/>
      <c r="B198" s="23" t="s">
        <v>51</v>
      </c>
      <c r="C198" s="26"/>
      <c r="D198" s="26"/>
      <c r="E198" s="26"/>
      <c r="F198" s="26"/>
      <c r="G198" s="26"/>
      <c r="H198" s="26"/>
      <c r="I198" s="26"/>
      <c r="J198" s="26"/>
      <c r="K198" s="26"/>
      <c r="L198" s="54"/>
      <c r="M198" s="59"/>
      <c r="N198" s="62"/>
      <c r="O198" s="133">
        <f>O199+O200+O201+O202</f>
        <v>86645000</v>
      </c>
      <c r="P198" s="148"/>
      <c r="Q198" s="189"/>
      <c r="R198" s="189"/>
      <c r="S198" s="189"/>
    </row>
    <row r="199" spans="1:19" ht="15" customHeight="1">
      <c r="A199" s="53"/>
      <c r="B199" s="18" t="s">
        <v>11</v>
      </c>
      <c r="C199" s="10">
        <v>5</v>
      </c>
      <c r="D199" s="15" t="s">
        <v>4</v>
      </c>
      <c r="E199" s="15" t="s">
        <v>2</v>
      </c>
      <c r="F199" s="15">
        <v>1</v>
      </c>
      <c r="G199" s="15" t="s">
        <v>41</v>
      </c>
      <c r="H199" s="15" t="s">
        <v>2</v>
      </c>
      <c r="I199" s="15">
        <v>1</v>
      </c>
      <c r="J199" s="15" t="s">
        <v>3</v>
      </c>
      <c r="K199" s="15"/>
      <c r="L199" s="46">
        <f t="shared" ref="L199:L202" si="64">C199*F199*I199</f>
        <v>5</v>
      </c>
      <c r="M199" s="70" t="s">
        <v>32</v>
      </c>
      <c r="N199" s="12">
        <v>4204000</v>
      </c>
      <c r="O199" s="122">
        <f t="shared" ref="O199:O202" si="65">L199*N199</f>
        <v>21020000</v>
      </c>
      <c r="P199" s="144"/>
      <c r="Q199" s="189"/>
      <c r="R199" s="189"/>
      <c r="S199" s="189"/>
    </row>
    <row r="200" spans="1:19" ht="15" customHeight="1">
      <c r="A200" s="53"/>
      <c r="B200" s="18" t="s">
        <v>42</v>
      </c>
      <c r="C200" s="10">
        <v>5</v>
      </c>
      <c r="D200" s="15" t="s">
        <v>4</v>
      </c>
      <c r="E200" s="15" t="s">
        <v>2</v>
      </c>
      <c r="F200" s="15">
        <v>1</v>
      </c>
      <c r="G200" s="15" t="s">
        <v>3</v>
      </c>
      <c r="H200" s="15" t="s">
        <v>2</v>
      </c>
      <c r="I200" s="15">
        <v>1</v>
      </c>
      <c r="J200" s="15" t="s">
        <v>41</v>
      </c>
      <c r="K200" s="15"/>
      <c r="L200" s="46">
        <f t="shared" si="64"/>
        <v>5</v>
      </c>
      <c r="M200" s="70" t="s">
        <v>32</v>
      </c>
      <c r="N200" s="12">
        <v>2200000</v>
      </c>
      <c r="O200" s="122">
        <f t="shared" si="65"/>
        <v>11000000</v>
      </c>
      <c r="P200" s="144"/>
      <c r="Q200" s="195"/>
      <c r="R200" s="195"/>
      <c r="S200" s="195"/>
    </row>
    <row r="201" spans="1:19" ht="15" customHeight="1">
      <c r="A201" s="53"/>
      <c r="B201" s="18" t="s">
        <v>8</v>
      </c>
      <c r="C201" s="10">
        <v>5</v>
      </c>
      <c r="D201" s="15" t="s">
        <v>4</v>
      </c>
      <c r="E201" s="15" t="s">
        <v>2</v>
      </c>
      <c r="F201" s="15">
        <v>10</v>
      </c>
      <c r="G201" s="15" t="s">
        <v>9</v>
      </c>
      <c r="H201" s="15" t="s">
        <v>2</v>
      </c>
      <c r="I201" s="15">
        <v>1</v>
      </c>
      <c r="J201" s="15" t="s">
        <v>3</v>
      </c>
      <c r="K201" s="15"/>
      <c r="L201" s="46">
        <f t="shared" si="64"/>
        <v>50</v>
      </c>
      <c r="M201" s="59" t="s">
        <v>10</v>
      </c>
      <c r="N201" s="65">
        <v>440000</v>
      </c>
      <c r="O201" s="122">
        <f t="shared" si="65"/>
        <v>22000000</v>
      </c>
      <c r="P201" s="144"/>
      <c r="Q201" s="196"/>
      <c r="R201" s="196"/>
      <c r="S201" s="196"/>
    </row>
    <row r="202" spans="1:19" ht="15" customHeight="1">
      <c r="A202" s="53"/>
      <c r="B202" s="18" t="s">
        <v>14</v>
      </c>
      <c r="C202" s="10">
        <v>5</v>
      </c>
      <c r="D202" s="15" t="s">
        <v>4</v>
      </c>
      <c r="E202" s="15" t="s">
        <v>2</v>
      </c>
      <c r="F202" s="15">
        <v>9</v>
      </c>
      <c r="G202" s="15" t="s">
        <v>9</v>
      </c>
      <c r="H202" s="15" t="s">
        <v>2</v>
      </c>
      <c r="I202" s="15">
        <v>1</v>
      </c>
      <c r="J202" s="15" t="s">
        <v>3</v>
      </c>
      <c r="K202" s="15"/>
      <c r="L202" s="46">
        <f t="shared" si="64"/>
        <v>45</v>
      </c>
      <c r="M202" s="59" t="s">
        <v>10</v>
      </c>
      <c r="N202" s="65">
        <v>725000</v>
      </c>
      <c r="O202" s="122">
        <f t="shared" si="65"/>
        <v>32625000</v>
      </c>
      <c r="P202" s="144"/>
      <c r="Q202" s="195"/>
      <c r="R202" s="195"/>
      <c r="S202" s="195"/>
    </row>
    <row r="203" spans="1:19" ht="15" customHeight="1">
      <c r="A203" s="53"/>
      <c r="B203" s="18"/>
      <c r="C203" s="10"/>
      <c r="D203" s="15"/>
      <c r="E203" s="15"/>
      <c r="F203" s="15"/>
      <c r="G203" s="15"/>
      <c r="H203" s="15"/>
      <c r="I203" s="15"/>
      <c r="J203" s="15"/>
      <c r="K203" s="15"/>
      <c r="L203" s="46"/>
      <c r="M203" s="59"/>
      <c r="N203" s="65"/>
      <c r="O203" s="122"/>
      <c r="P203" s="144"/>
      <c r="Q203" s="195"/>
      <c r="R203" s="195"/>
      <c r="S203" s="195"/>
    </row>
    <row r="204" spans="1:19" ht="15" customHeight="1">
      <c r="A204" s="53"/>
      <c r="B204" s="68"/>
      <c r="C204" s="15"/>
      <c r="D204" s="4"/>
      <c r="E204" s="4"/>
      <c r="F204" s="4"/>
      <c r="G204" s="4"/>
      <c r="H204" s="4"/>
      <c r="I204" s="4"/>
      <c r="J204" s="4"/>
      <c r="K204" s="4"/>
      <c r="L204" s="56"/>
      <c r="M204" s="70"/>
      <c r="N204" s="71"/>
      <c r="O204" s="71"/>
      <c r="P204" s="147"/>
      <c r="Q204" s="195"/>
      <c r="R204" s="195"/>
      <c r="S204" s="195"/>
    </row>
    <row r="205" spans="1:19" ht="15" customHeight="1">
      <c r="A205" s="117"/>
      <c r="B205" s="114" t="s">
        <v>64</v>
      </c>
      <c r="C205" s="109"/>
      <c r="D205" s="109"/>
      <c r="E205" s="109"/>
      <c r="F205" s="109"/>
      <c r="G205" s="109"/>
      <c r="H205" s="109"/>
      <c r="I205" s="109"/>
      <c r="J205" s="109"/>
      <c r="K205" s="109"/>
      <c r="L205" s="118"/>
      <c r="M205" s="109"/>
      <c r="N205" s="108"/>
      <c r="O205" s="130">
        <f>O207+O214+O220+O227+O234+O241+O248+O255+O263</f>
        <v>630830000</v>
      </c>
      <c r="P205" s="204"/>
      <c r="Q205" s="210"/>
      <c r="R205" s="210"/>
      <c r="S205" s="210"/>
    </row>
    <row r="206" spans="1:19" ht="15" customHeight="1">
      <c r="A206" s="53"/>
      <c r="B206" s="18" t="s">
        <v>65</v>
      </c>
      <c r="C206" s="15"/>
      <c r="D206" s="15"/>
      <c r="E206" s="15"/>
      <c r="F206" s="15"/>
      <c r="G206" s="15"/>
      <c r="H206" s="15"/>
      <c r="I206" s="15"/>
      <c r="J206" s="15"/>
      <c r="K206" s="15"/>
      <c r="L206" s="20"/>
      <c r="M206" s="15"/>
      <c r="N206" s="65"/>
      <c r="O206" s="129"/>
      <c r="P206" s="149"/>
      <c r="Q206" s="195"/>
      <c r="R206" s="195"/>
      <c r="S206" s="195"/>
    </row>
    <row r="207" spans="1:19" ht="15" customHeight="1">
      <c r="A207" s="53"/>
      <c r="B207" s="18" t="s">
        <v>40</v>
      </c>
      <c r="C207" s="10"/>
      <c r="D207" s="15"/>
      <c r="E207" s="15"/>
      <c r="F207" s="15"/>
      <c r="G207" s="15"/>
      <c r="H207" s="15"/>
      <c r="I207" s="15"/>
      <c r="J207" s="15"/>
      <c r="K207" s="15"/>
      <c r="L207" s="20"/>
      <c r="M207" s="15"/>
      <c r="N207" s="65"/>
      <c r="O207" s="131">
        <f>O208+O209+O210+O211</f>
        <v>62825000</v>
      </c>
      <c r="P207" s="150"/>
      <c r="Q207" s="197"/>
      <c r="R207" s="197"/>
      <c r="S207" s="197"/>
    </row>
    <row r="208" spans="1:19" ht="15" customHeight="1">
      <c r="A208" s="53"/>
      <c r="B208" s="68" t="s">
        <v>11</v>
      </c>
      <c r="C208" s="69">
        <v>5</v>
      </c>
      <c r="D208" s="9" t="s">
        <v>4</v>
      </c>
      <c r="E208" s="4" t="s">
        <v>2</v>
      </c>
      <c r="F208" s="4">
        <v>1</v>
      </c>
      <c r="G208" s="4" t="s">
        <v>41</v>
      </c>
      <c r="H208" s="4" t="s">
        <v>2</v>
      </c>
      <c r="I208" s="4">
        <v>1</v>
      </c>
      <c r="J208" s="4" t="s">
        <v>3</v>
      </c>
      <c r="K208" s="4"/>
      <c r="L208" s="46">
        <f t="shared" ref="L208:L211" si="66">C208*F208*I208</f>
        <v>5</v>
      </c>
      <c r="M208" s="70" t="s">
        <v>32</v>
      </c>
      <c r="N208" s="71">
        <v>3088000</v>
      </c>
      <c r="O208" s="122">
        <f t="shared" ref="O208:O211" si="67">L208*N208</f>
        <v>15440000</v>
      </c>
      <c r="P208" s="144"/>
      <c r="Q208" s="198"/>
      <c r="R208" s="198"/>
      <c r="S208" s="198"/>
    </row>
    <row r="209" spans="1:19" ht="15" customHeight="1">
      <c r="A209" s="53"/>
      <c r="B209" s="18" t="s">
        <v>42</v>
      </c>
      <c r="C209" s="69">
        <v>5</v>
      </c>
      <c r="D209" s="9" t="s">
        <v>4</v>
      </c>
      <c r="E209" s="15" t="s">
        <v>2</v>
      </c>
      <c r="F209" s="15">
        <v>1</v>
      </c>
      <c r="G209" s="15" t="s">
        <v>3</v>
      </c>
      <c r="H209" s="15" t="s">
        <v>2</v>
      </c>
      <c r="I209" s="15">
        <v>1</v>
      </c>
      <c r="J209" s="15" t="s">
        <v>41</v>
      </c>
      <c r="K209" s="15"/>
      <c r="L209" s="46">
        <f t="shared" si="66"/>
        <v>5</v>
      </c>
      <c r="M209" s="70" t="s">
        <v>32</v>
      </c>
      <c r="N209" s="14">
        <v>410000</v>
      </c>
      <c r="O209" s="122">
        <f t="shared" si="67"/>
        <v>2050000</v>
      </c>
      <c r="P209" s="144"/>
      <c r="Q209" s="199"/>
      <c r="R209" s="199"/>
      <c r="S209" s="199"/>
    </row>
    <row r="210" spans="1:19" ht="15" customHeight="1">
      <c r="A210" s="53"/>
      <c r="B210" s="8" t="s">
        <v>8</v>
      </c>
      <c r="C210" s="69">
        <v>5</v>
      </c>
      <c r="D210" s="9" t="s">
        <v>4</v>
      </c>
      <c r="E210" s="15" t="s">
        <v>2</v>
      </c>
      <c r="F210" s="15">
        <v>8</v>
      </c>
      <c r="G210" s="15" t="s">
        <v>9</v>
      </c>
      <c r="H210" s="15" t="s">
        <v>2</v>
      </c>
      <c r="I210" s="15">
        <v>1</v>
      </c>
      <c r="J210" s="15" t="s">
        <v>3</v>
      </c>
      <c r="K210" s="15"/>
      <c r="L210" s="46">
        <f t="shared" si="66"/>
        <v>40</v>
      </c>
      <c r="M210" s="59" t="s">
        <v>10</v>
      </c>
      <c r="N210" s="14">
        <v>380000</v>
      </c>
      <c r="O210" s="122">
        <f t="shared" si="67"/>
        <v>15200000</v>
      </c>
      <c r="P210" s="144"/>
      <c r="Q210" s="198"/>
      <c r="R210" s="198"/>
      <c r="S210" s="198"/>
    </row>
    <row r="211" spans="1:19" ht="15" customHeight="1">
      <c r="A211" s="53"/>
      <c r="B211" s="8" t="s">
        <v>14</v>
      </c>
      <c r="C211" s="69">
        <v>5</v>
      </c>
      <c r="D211" s="9" t="s">
        <v>4</v>
      </c>
      <c r="E211" s="15" t="s">
        <v>2</v>
      </c>
      <c r="F211" s="15">
        <v>7</v>
      </c>
      <c r="G211" s="15" t="s">
        <v>9</v>
      </c>
      <c r="H211" s="15" t="s">
        <v>2</v>
      </c>
      <c r="I211" s="15">
        <v>1</v>
      </c>
      <c r="J211" s="15" t="s">
        <v>3</v>
      </c>
      <c r="K211" s="15"/>
      <c r="L211" s="46">
        <f t="shared" si="66"/>
        <v>35</v>
      </c>
      <c r="M211" s="59" t="s">
        <v>10</v>
      </c>
      <c r="N211" s="14">
        <v>861000</v>
      </c>
      <c r="O211" s="122">
        <f t="shared" si="67"/>
        <v>30135000</v>
      </c>
      <c r="P211" s="144"/>
      <c r="Q211" s="144"/>
      <c r="R211" s="144"/>
      <c r="S211" s="144"/>
    </row>
    <row r="212" spans="1:19" ht="15" customHeight="1">
      <c r="A212" s="53"/>
      <c r="B212" s="8"/>
      <c r="C212" s="15"/>
      <c r="D212" s="9"/>
      <c r="E212" s="15"/>
      <c r="F212" s="15"/>
      <c r="G212" s="15"/>
      <c r="H212" s="15"/>
      <c r="I212" s="15"/>
      <c r="J212" s="15"/>
      <c r="K212" s="15"/>
      <c r="L212" s="46"/>
      <c r="M212" s="59"/>
      <c r="N212" s="14"/>
      <c r="O212" s="122"/>
      <c r="P212" s="144"/>
      <c r="Q212" s="144"/>
      <c r="R212" s="144"/>
      <c r="S212" s="144"/>
    </row>
    <row r="213" spans="1:19" ht="15" customHeight="1">
      <c r="A213" s="53"/>
      <c r="B213" s="23"/>
      <c r="C213" s="15"/>
      <c r="D213" s="26"/>
      <c r="E213" s="26"/>
      <c r="F213" s="26"/>
      <c r="G213" s="26"/>
      <c r="H213" s="26"/>
      <c r="I213" s="26"/>
      <c r="J213" s="26"/>
      <c r="K213" s="26"/>
      <c r="L213" s="46"/>
      <c r="M213" s="59"/>
      <c r="N213" s="62"/>
      <c r="O213" s="122"/>
      <c r="P213" s="144"/>
      <c r="Q213" s="144"/>
      <c r="R213" s="144"/>
      <c r="S213" s="144"/>
    </row>
    <row r="214" spans="1:19" ht="15" customHeight="1">
      <c r="A214" s="53"/>
      <c r="B214" s="73" t="s">
        <v>43</v>
      </c>
      <c r="C214" s="15"/>
      <c r="D214" s="15"/>
      <c r="E214" s="15"/>
      <c r="F214" s="15"/>
      <c r="G214" s="15"/>
      <c r="H214" s="15"/>
      <c r="I214" s="15"/>
      <c r="J214" s="15"/>
      <c r="K214" s="15"/>
      <c r="L214" s="10"/>
      <c r="M214" s="59"/>
      <c r="N214" s="14"/>
      <c r="O214" s="126">
        <f>O215+O216+O217</f>
        <v>57510000</v>
      </c>
      <c r="P214" s="148"/>
      <c r="Q214" s="144"/>
      <c r="R214" s="144"/>
      <c r="S214" s="144"/>
    </row>
    <row r="215" spans="1:19" ht="15" customHeight="1">
      <c r="A215" s="53"/>
      <c r="B215" s="18" t="s">
        <v>15</v>
      </c>
      <c r="C215" s="69">
        <v>5</v>
      </c>
      <c r="D215" s="15" t="s">
        <v>4</v>
      </c>
      <c r="E215" s="15" t="s">
        <v>2</v>
      </c>
      <c r="F215" s="15">
        <v>1</v>
      </c>
      <c r="G215" s="15" t="s">
        <v>41</v>
      </c>
      <c r="H215" s="15" t="s">
        <v>2</v>
      </c>
      <c r="I215" s="15">
        <v>1</v>
      </c>
      <c r="J215" s="15" t="s">
        <v>3</v>
      </c>
      <c r="K215" s="15"/>
      <c r="L215" s="46">
        <f t="shared" ref="L215:L217" si="68">C215*F215*I215</f>
        <v>5</v>
      </c>
      <c r="M215" s="70" t="s">
        <v>32</v>
      </c>
      <c r="N215" s="14">
        <v>3574000</v>
      </c>
      <c r="O215" s="122">
        <f t="shared" ref="O215:O217" si="69">L215*N215</f>
        <v>17870000</v>
      </c>
      <c r="P215" s="144"/>
      <c r="Q215" s="144"/>
      <c r="R215" s="144"/>
      <c r="S215" s="144"/>
    </row>
    <row r="216" spans="1:19" ht="15" customHeight="1">
      <c r="A216" s="53"/>
      <c r="B216" s="8" t="s">
        <v>8</v>
      </c>
      <c r="C216" s="69">
        <v>5</v>
      </c>
      <c r="D216" s="15" t="s">
        <v>4</v>
      </c>
      <c r="E216" s="15" t="s">
        <v>2</v>
      </c>
      <c r="F216" s="15">
        <v>8</v>
      </c>
      <c r="G216" s="15" t="s">
        <v>9</v>
      </c>
      <c r="H216" s="15" t="s">
        <v>2</v>
      </c>
      <c r="I216" s="15">
        <v>1</v>
      </c>
      <c r="J216" s="15" t="s">
        <v>3</v>
      </c>
      <c r="K216" s="15"/>
      <c r="L216" s="46">
        <f t="shared" si="68"/>
        <v>40</v>
      </c>
      <c r="M216" s="59" t="s">
        <v>10</v>
      </c>
      <c r="N216" s="14">
        <v>410000</v>
      </c>
      <c r="O216" s="122">
        <f t="shared" si="69"/>
        <v>16400000</v>
      </c>
      <c r="P216" s="144"/>
      <c r="Q216" s="144"/>
      <c r="R216" s="144"/>
      <c r="S216" s="144"/>
    </row>
    <row r="217" spans="1:19" ht="15" customHeight="1">
      <c r="A217" s="53"/>
      <c r="B217" s="75" t="s">
        <v>14</v>
      </c>
      <c r="C217" s="69">
        <v>5</v>
      </c>
      <c r="D217" s="26" t="s">
        <v>4</v>
      </c>
      <c r="E217" s="26" t="s">
        <v>2</v>
      </c>
      <c r="F217" s="15">
        <v>7</v>
      </c>
      <c r="G217" s="26" t="s">
        <v>9</v>
      </c>
      <c r="H217" s="26" t="s">
        <v>2</v>
      </c>
      <c r="I217" s="26">
        <v>1</v>
      </c>
      <c r="J217" s="26" t="s">
        <v>3</v>
      </c>
      <c r="K217" s="26"/>
      <c r="L217" s="46">
        <f t="shared" si="68"/>
        <v>35</v>
      </c>
      <c r="M217" s="59" t="s">
        <v>10</v>
      </c>
      <c r="N217" s="62">
        <v>664000</v>
      </c>
      <c r="O217" s="122">
        <f t="shared" si="69"/>
        <v>23240000</v>
      </c>
      <c r="P217" s="144"/>
      <c r="Q217" s="148"/>
      <c r="R217" s="148"/>
      <c r="S217" s="148"/>
    </row>
    <row r="218" spans="1:19" ht="15" customHeight="1">
      <c r="A218" s="53"/>
      <c r="B218" s="23"/>
      <c r="C218" s="69"/>
      <c r="D218" s="26"/>
      <c r="E218" s="26"/>
      <c r="F218" s="26"/>
      <c r="G218" s="26"/>
      <c r="H218" s="26"/>
      <c r="I218" s="26"/>
      <c r="J218" s="26"/>
      <c r="K218" s="26"/>
      <c r="L218" s="46"/>
      <c r="M218" s="59"/>
      <c r="N218" s="62"/>
      <c r="O218" s="122"/>
      <c r="P218" s="144"/>
      <c r="Q218" s="144"/>
      <c r="R218" s="144"/>
      <c r="S218" s="144"/>
    </row>
    <row r="219" spans="1:19" ht="15" customHeight="1">
      <c r="A219" s="53"/>
      <c r="B219" s="8"/>
      <c r="C219" s="45"/>
      <c r="D219" s="15"/>
      <c r="E219" s="15"/>
      <c r="F219" s="15"/>
      <c r="G219" s="15"/>
      <c r="H219" s="15"/>
      <c r="I219" s="15"/>
      <c r="J219" s="15"/>
      <c r="K219" s="15"/>
      <c r="L219" s="10"/>
      <c r="M219" s="59"/>
      <c r="N219" s="48"/>
      <c r="O219" s="125"/>
      <c r="P219" s="147"/>
      <c r="Q219" s="144"/>
      <c r="R219" s="144"/>
      <c r="S219" s="144"/>
    </row>
    <row r="220" spans="1:19" ht="15" customHeight="1">
      <c r="A220" s="53"/>
      <c r="B220" s="18" t="s">
        <v>44</v>
      </c>
      <c r="C220" s="10"/>
      <c r="D220" s="15"/>
      <c r="E220" s="15"/>
      <c r="F220" s="15"/>
      <c r="G220" s="15"/>
      <c r="H220" s="15"/>
      <c r="I220" s="15"/>
      <c r="J220" s="15"/>
      <c r="K220" s="15"/>
      <c r="L220" s="20"/>
      <c r="M220" s="11"/>
      <c r="N220" s="65"/>
      <c r="O220" s="132">
        <f>O221+O222+O223+O224</f>
        <v>44080000</v>
      </c>
      <c r="P220" s="150"/>
      <c r="Q220" s="144"/>
      <c r="R220" s="144"/>
      <c r="S220" s="144"/>
    </row>
    <row r="221" spans="1:19" ht="15" customHeight="1">
      <c r="A221" s="53"/>
      <c r="B221" s="18" t="s">
        <v>11</v>
      </c>
      <c r="C221" s="10">
        <v>5</v>
      </c>
      <c r="D221" s="15" t="s">
        <v>4</v>
      </c>
      <c r="E221" s="15" t="s">
        <v>2</v>
      </c>
      <c r="F221" s="15">
        <v>1</v>
      </c>
      <c r="G221" s="15" t="s">
        <v>41</v>
      </c>
      <c r="H221" s="15" t="s">
        <v>2</v>
      </c>
      <c r="I221" s="15">
        <v>1</v>
      </c>
      <c r="J221" s="15" t="s">
        <v>3</v>
      </c>
      <c r="K221" s="15"/>
      <c r="L221" s="46">
        <f t="shared" ref="L221:L224" si="70">C221*F221*I221</f>
        <v>5</v>
      </c>
      <c r="M221" s="70" t="s">
        <v>32</v>
      </c>
      <c r="N221" s="65">
        <v>900000</v>
      </c>
      <c r="O221" s="122">
        <f t="shared" ref="O221:O224" si="71">L221*N221</f>
        <v>4500000</v>
      </c>
      <c r="P221" s="144"/>
      <c r="Q221" s="144"/>
      <c r="R221" s="144"/>
      <c r="S221" s="144"/>
    </row>
    <row r="222" spans="1:19" ht="15" customHeight="1">
      <c r="A222" s="53"/>
      <c r="B222" s="18" t="s">
        <v>42</v>
      </c>
      <c r="C222" s="10">
        <v>5</v>
      </c>
      <c r="D222" s="15" t="s">
        <v>4</v>
      </c>
      <c r="E222" s="15" t="s">
        <v>2</v>
      </c>
      <c r="F222" s="15">
        <v>1</v>
      </c>
      <c r="G222" s="15" t="s">
        <v>3</v>
      </c>
      <c r="H222" s="15" t="s">
        <v>2</v>
      </c>
      <c r="I222" s="15">
        <v>1</v>
      </c>
      <c r="J222" s="15" t="s">
        <v>41</v>
      </c>
      <c r="K222" s="15"/>
      <c r="L222" s="46">
        <f t="shared" si="70"/>
        <v>5</v>
      </c>
      <c r="M222" s="70" t="s">
        <v>32</v>
      </c>
      <c r="N222" s="65">
        <v>486000</v>
      </c>
      <c r="O222" s="122">
        <f t="shared" si="71"/>
        <v>2430000</v>
      </c>
      <c r="P222" s="144"/>
      <c r="Q222" s="147"/>
      <c r="R222" s="147"/>
      <c r="S222" s="147"/>
    </row>
    <row r="223" spans="1:19" ht="15" customHeight="1">
      <c r="A223" s="53"/>
      <c r="B223" s="18" t="s">
        <v>8</v>
      </c>
      <c r="C223" s="10">
        <v>5</v>
      </c>
      <c r="D223" s="15" t="s">
        <v>4</v>
      </c>
      <c r="E223" s="15" t="s">
        <v>2</v>
      </c>
      <c r="F223" s="15">
        <v>8</v>
      </c>
      <c r="G223" s="15" t="s">
        <v>9</v>
      </c>
      <c r="H223" s="15" t="s">
        <v>2</v>
      </c>
      <c r="I223" s="15">
        <v>1</v>
      </c>
      <c r="J223" s="15" t="s">
        <v>3</v>
      </c>
      <c r="K223" s="15"/>
      <c r="L223" s="46">
        <f t="shared" si="70"/>
        <v>40</v>
      </c>
      <c r="M223" s="59" t="s">
        <v>10</v>
      </c>
      <c r="N223" s="65">
        <v>430000</v>
      </c>
      <c r="O223" s="122">
        <f t="shared" si="71"/>
        <v>17200000</v>
      </c>
      <c r="P223" s="144"/>
      <c r="Q223" s="150"/>
      <c r="R223" s="150"/>
      <c r="S223" s="150"/>
    </row>
    <row r="224" spans="1:19" ht="15" customHeight="1">
      <c r="A224" s="53"/>
      <c r="B224" s="68" t="s">
        <v>14</v>
      </c>
      <c r="C224" s="10">
        <v>5</v>
      </c>
      <c r="D224" s="4" t="s">
        <v>4</v>
      </c>
      <c r="E224" s="4" t="s">
        <v>2</v>
      </c>
      <c r="F224" s="15">
        <v>7</v>
      </c>
      <c r="G224" s="4" t="s">
        <v>9</v>
      </c>
      <c r="H224" s="4" t="s">
        <v>2</v>
      </c>
      <c r="I224" s="4">
        <v>1</v>
      </c>
      <c r="J224" s="4" t="s">
        <v>3</v>
      </c>
      <c r="K224" s="4"/>
      <c r="L224" s="46">
        <f t="shared" si="70"/>
        <v>35</v>
      </c>
      <c r="M224" s="59" t="s">
        <v>10</v>
      </c>
      <c r="N224" s="71">
        <v>570000</v>
      </c>
      <c r="O224" s="122">
        <f t="shared" si="71"/>
        <v>19950000</v>
      </c>
      <c r="P224" s="144"/>
      <c r="Q224" s="144"/>
      <c r="R224" s="144"/>
      <c r="S224" s="144"/>
    </row>
    <row r="225" spans="1:19" ht="15" customHeight="1">
      <c r="A225" s="53"/>
      <c r="B225" s="68"/>
      <c r="C225" s="10"/>
      <c r="D225" s="4"/>
      <c r="E225" s="4"/>
      <c r="F225" s="4"/>
      <c r="G225" s="4"/>
      <c r="H225" s="4"/>
      <c r="I225" s="4"/>
      <c r="J225" s="4"/>
      <c r="K225" s="4"/>
      <c r="L225" s="46"/>
      <c r="M225" s="59"/>
      <c r="N225" s="71"/>
      <c r="O225" s="122"/>
      <c r="P225" s="144"/>
      <c r="Q225" s="144"/>
      <c r="R225" s="144"/>
      <c r="S225" s="144"/>
    </row>
    <row r="226" spans="1:19" ht="15" customHeight="1">
      <c r="A226" s="53"/>
      <c r="B226" s="8"/>
      <c r="C226" s="45"/>
      <c r="D226" s="15"/>
      <c r="E226" s="15"/>
      <c r="F226" s="15"/>
      <c r="G226" s="15"/>
      <c r="H226" s="15"/>
      <c r="I226" s="15"/>
      <c r="J226" s="15"/>
      <c r="K226" s="15"/>
      <c r="L226" s="46"/>
      <c r="M226" s="59"/>
      <c r="N226" s="48"/>
      <c r="O226" s="122"/>
      <c r="P226" s="144"/>
      <c r="Q226" s="144"/>
      <c r="R226" s="144"/>
      <c r="S226" s="144"/>
    </row>
    <row r="227" spans="1:19" ht="15" customHeight="1">
      <c r="A227" s="53"/>
      <c r="B227" s="8" t="s">
        <v>45</v>
      </c>
      <c r="C227" s="15"/>
      <c r="D227" s="15"/>
      <c r="E227" s="15"/>
      <c r="F227" s="15"/>
      <c r="G227" s="15"/>
      <c r="H227" s="15"/>
      <c r="I227" s="15"/>
      <c r="J227" s="15"/>
      <c r="K227" s="15"/>
      <c r="L227" s="10"/>
      <c r="M227" s="59"/>
      <c r="N227" s="14"/>
      <c r="O227" s="126">
        <f>O228+O229+O230+O231</f>
        <v>58615000</v>
      </c>
      <c r="P227" s="148"/>
      <c r="Q227" s="144"/>
      <c r="R227" s="144"/>
      <c r="S227" s="144"/>
    </row>
    <row r="228" spans="1:19" ht="15" customHeight="1">
      <c r="A228" s="53"/>
      <c r="B228" s="8" t="s">
        <v>15</v>
      </c>
      <c r="C228" s="10">
        <v>5</v>
      </c>
      <c r="D228" s="15" t="s">
        <v>4</v>
      </c>
      <c r="E228" s="15" t="s">
        <v>2</v>
      </c>
      <c r="F228" s="15">
        <v>1</v>
      </c>
      <c r="G228" s="15" t="s">
        <v>41</v>
      </c>
      <c r="H228" s="15" t="s">
        <v>2</v>
      </c>
      <c r="I228" s="15">
        <v>1</v>
      </c>
      <c r="J228" s="15" t="s">
        <v>3</v>
      </c>
      <c r="K228" s="15"/>
      <c r="L228" s="46">
        <f t="shared" ref="L228:L231" si="72">C228*F228*I228</f>
        <v>5</v>
      </c>
      <c r="M228" s="70" t="s">
        <v>32</v>
      </c>
      <c r="N228" s="14">
        <v>3807000</v>
      </c>
      <c r="O228" s="122">
        <f t="shared" ref="O228:O231" si="73">L228*N228</f>
        <v>19035000</v>
      </c>
      <c r="P228" s="144"/>
      <c r="Q228" s="144"/>
      <c r="R228" s="144"/>
      <c r="S228" s="144"/>
    </row>
    <row r="229" spans="1:19" ht="15" customHeight="1">
      <c r="A229" s="53"/>
      <c r="B229" s="18" t="s">
        <v>42</v>
      </c>
      <c r="C229" s="10">
        <v>5</v>
      </c>
      <c r="D229" s="15" t="s">
        <v>4</v>
      </c>
      <c r="E229" s="15" t="s">
        <v>2</v>
      </c>
      <c r="F229" s="15">
        <v>1</v>
      </c>
      <c r="G229" s="15" t="s">
        <v>3</v>
      </c>
      <c r="H229" s="15" t="s">
        <v>2</v>
      </c>
      <c r="I229" s="15">
        <v>1</v>
      </c>
      <c r="J229" s="15" t="s">
        <v>41</v>
      </c>
      <c r="K229" s="15"/>
      <c r="L229" s="46">
        <f t="shared" si="72"/>
        <v>5</v>
      </c>
      <c r="M229" s="70" t="s">
        <v>32</v>
      </c>
      <c r="N229" s="14">
        <v>340000</v>
      </c>
      <c r="O229" s="122">
        <f t="shared" si="73"/>
        <v>1700000</v>
      </c>
      <c r="P229" s="144"/>
      <c r="Q229" s="144"/>
      <c r="R229" s="144"/>
      <c r="S229" s="144"/>
    </row>
    <row r="230" spans="1:19" ht="15" customHeight="1">
      <c r="A230" s="53"/>
      <c r="B230" s="18" t="s">
        <v>8</v>
      </c>
      <c r="C230" s="10">
        <v>5</v>
      </c>
      <c r="D230" s="15" t="s">
        <v>4</v>
      </c>
      <c r="E230" s="15" t="s">
        <v>2</v>
      </c>
      <c r="F230" s="15">
        <v>8</v>
      </c>
      <c r="G230" s="15" t="s">
        <v>9</v>
      </c>
      <c r="H230" s="15" t="s">
        <v>2</v>
      </c>
      <c r="I230" s="15">
        <v>1</v>
      </c>
      <c r="J230" s="15" t="s">
        <v>3</v>
      </c>
      <c r="K230" s="15"/>
      <c r="L230" s="46">
        <f t="shared" si="72"/>
        <v>40</v>
      </c>
      <c r="M230" s="59" t="s">
        <v>10</v>
      </c>
      <c r="N230" s="14">
        <v>380000</v>
      </c>
      <c r="O230" s="122">
        <f t="shared" si="73"/>
        <v>15200000</v>
      </c>
      <c r="P230" s="144"/>
      <c r="Q230" s="148"/>
      <c r="R230" s="148"/>
      <c r="S230" s="148"/>
    </row>
    <row r="231" spans="1:19" ht="15" customHeight="1">
      <c r="A231" s="53"/>
      <c r="B231" s="8" t="s">
        <v>46</v>
      </c>
      <c r="C231" s="10">
        <v>5</v>
      </c>
      <c r="D231" s="15" t="s">
        <v>4</v>
      </c>
      <c r="E231" s="15" t="s">
        <v>2</v>
      </c>
      <c r="F231" s="15">
        <v>7</v>
      </c>
      <c r="G231" s="15" t="s">
        <v>9</v>
      </c>
      <c r="H231" s="15" t="s">
        <v>2</v>
      </c>
      <c r="I231" s="15">
        <v>1</v>
      </c>
      <c r="J231" s="15" t="s">
        <v>3</v>
      </c>
      <c r="K231" s="15"/>
      <c r="L231" s="77">
        <f t="shared" si="72"/>
        <v>35</v>
      </c>
      <c r="M231" s="61" t="s">
        <v>10</v>
      </c>
      <c r="N231" s="14">
        <v>648000</v>
      </c>
      <c r="O231" s="122">
        <f t="shared" si="73"/>
        <v>22680000</v>
      </c>
      <c r="P231" s="144"/>
      <c r="Q231" s="144"/>
      <c r="R231" s="144"/>
      <c r="S231" s="144"/>
    </row>
    <row r="232" spans="1:19" ht="15" customHeight="1">
      <c r="A232" s="53"/>
      <c r="B232" s="8"/>
      <c r="C232" s="10"/>
      <c r="D232" s="15"/>
      <c r="E232" s="15"/>
      <c r="F232" s="15"/>
      <c r="G232" s="15"/>
      <c r="H232" s="15"/>
      <c r="I232" s="15"/>
      <c r="J232" s="15"/>
      <c r="K232" s="15"/>
      <c r="L232" s="77"/>
      <c r="M232" s="61"/>
      <c r="N232" s="14"/>
      <c r="O232" s="122"/>
      <c r="P232" s="144"/>
      <c r="Q232" s="144"/>
      <c r="R232" s="144"/>
      <c r="S232" s="144"/>
    </row>
    <row r="233" spans="1:19" ht="15" customHeight="1">
      <c r="A233" s="53"/>
      <c r="B233" s="44"/>
      <c r="C233" s="45"/>
      <c r="D233" s="15"/>
      <c r="E233" s="45"/>
      <c r="F233" s="45"/>
      <c r="G233" s="45"/>
      <c r="H233" s="45"/>
      <c r="I233" s="45"/>
      <c r="J233" s="45"/>
      <c r="K233" s="45"/>
      <c r="L233" s="46"/>
      <c r="M233" s="59"/>
      <c r="N233" s="78"/>
      <c r="O233" s="122"/>
      <c r="P233" s="144"/>
      <c r="Q233" s="144"/>
      <c r="R233" s="144"/>
      <c r="S233" s="144"/>
    </row>
    <row r="234" spans="1:19" ht="15" customHeight="1">
      <c r="A234" s="53"/>
      <c r="B234" s="75" t="s">
        <v>47</v>
      </c>
      <c r="C234" s="10"/>
      <c r="D234" s="26"/>
      <c r="E234" s="26"/>
      <c r="F234" s="26"/>
      <c r="G234" s="26"/>
      <c r="H234" s="26"/>
      <c r="I234" s="26"/>
      <c r="J234" s="26"/>
      <c r="K234" s="26"/>
      <c r="L234" s="54"/>
      <c r="M234" s="59"/>
      <c r="N234" s="79"/>
      <c r="O234" s="133">
        <f>O235+O236+O237+O238</f>
        <v>67055000</v>
      </c>
      <c r="P234" s="148"/>
      <c r="Q234" s="144"/>
      <c r="R234" s="144"/>
      <c r="S234" s="144"/>
    </row>
    <row r="235" spans="1:19" ht="15" customHeight="1">
      <c r="A235" s="53"/>
      <c r="B235" s="8" t="s">
        <v>15</v>
      </c>
      <c r="C235" s="69">
        <v>5</v>
      </c>
      <c r="D235" s="15" t="s">
        <v>4</v>
      </c>
      <c r="E235" s="15" t="s">
        <v>2</v>
      </c>
      <c r="F235" s="15">
        <v>1</v>
      </c>
      <c r="G235" s="15" t="s">
        <v>41</v>
      </c>
      <c r="H235" s="15" t="s">
        <v>2</v>
      </c>
      <c r="I235" s="15">
        <v>1</v>
      </c>
      <c r="J235" s="15" t="s">
        <v>3</v>
      </c>
      <c r="K235" s="15"/>
      <c r="L235" s="46">
        <f t="shared" ref="L235:L238" si="74">C235*F235*I235</f>
        <v>5</v>
      </c>
      <c r="M235" s="70" t="s">
        <v>32</v>
      </c>
      <c r="N235" s="12">
        <v>4507000</v>
      </c>
      <c r="O235" s="122">
        <f t="shared" ref="O235:O238" si="75">L235*N235</f>
        <v>22535000</v>
      </c>
      <c r="P235" s="144"/>
      <c r="Q235" s="144"/>
      <c r="R235" s="144"/>
      <c r="S235" s="144"/>
    </row>
    <row r="236" spans="1:19" ht="15" customHeight="1">
      <c r="A236" s="53"/>
      <c r="B236" s="18" t="s">
        <v>42</v>
      </c>
      <c r="C236" s="69">
        <v>5</v>
      </c>
      <c r="D236" s="15" t="s">
        <v>4</v>
      </c>
      <c r="E236" s="15" t="s">
        <v>2</v>
      </c>
      <c r="F236" s="15">
        <v>1</v>
      </c>
      <c r="G236" s="15" t="s">
        <v>3</v>
      </c>
      <c r="H236" s="15" t="s">
        <v>2</v>
      </c>
      <c r="I236" s="15">
        <v>1</v>
      </c>
      <c r="J236" s="15" t="s">
        <v>41</v>
      </c>
      <c r="K236" s="15"/>
      <c r="L236" s="46">
        <f t="shared" si="74"/>
        <v>5</v>
      </c>
      <c r="M236" s="70" t="s">
        <v>32</v>
      </c>
      <c r="N236" s="65">
        <v>340000</v>
      </c>
      <c r="O236" s="122">
        <f t="shared" si="75"/>
        <v>1700000</v>
      </c>
      <c r="P236" s="144"/>
      <c r="Q236" s="144"/>
      <c r="R236" s="144"/>
      <c r="S236" s="144"/>
    </row>
    <row r="237" spans="1:19" ht="15" customHeight="1">
      <c r="A237" s="53"/>
      <c r="B237" s="18" t="s">
        <v>8</v>
      </c>
      <c r="C237" s="69">
        <v>5</v>
      </c>
      <c r="D237" s="15" t="s">
        <v>4</v>
      </c>
      <c r="E237" s="15" t="s">
        <v>2</v>
      </c>
      <c r="F237" s="15">
        <v>8</v>
      </c>
      <c r="G237" s="15" t="s">
        <v>9</v>
      </c>
      <c r="H237" s="15" t="s">
        <v>2</v>
      </c>
      <c r="I237" s="15">
        <v>1</v>
      </c>
      <c r="J237" s="15" t="s">
        <v>3</v>
      </c>
      <c r="K237" s="15"/>
      <c r="L237" s="46">
        <f t="shared" si="74"/>
        <v>40</v>
      </c>
      <c r="M237" s="59" t="s">
        <v>10</v>
      </c>
      <c r="N237" s="65">
        <v>430000</v>
      </c>
      <c r="O237" s="122">
        <f t="shared" si="75"/>
        <v>17200000</v>
      </c>
      <c r="P237" s="144"/>
      <c r="Q237" s="148"/>
      <c r="R237" s="148"/>
      <c r="S237" s="148"/>
    </row>
    <row r="238" spans="1:19" ht="15" customHeight="1">
      <c r="A238" s="53"/>
      <c r="B238" s="18" t="s">
        <v>46</v>
      </c>
      <c r="C238" s="69">
        <v>5</v>
      </c>
      <c r="D238" s="15" t="s">
        <v>4</v>
      </c>
      <c r="E238" s="15" t="s">
        <v>2</v>
      </c>
      <c r="F238" s="15">
        <v>7</v>
      </c>
      <c r="G238" s="15" t="s">
        <v>9</v>
      </c>
      <c r="H238" s="15" t="s">
        <v>2</v>
      </c>
      <c r="I238" s="15">
        <v>1</v>
      </c>
      <c r="J238" s="15" t="s">
        <v>3</v>
      </c>
      <c r="L238" s="46">
        <f t="shared" si="74"/>
        <v>35</v>
      </c>
      <c r="M238" s="59" t="s">
        <v>10</v>
      </c>
      <c r="N238" s="65">
        <v>732000</v>
      </c>
      <c r="O238" s="122">
        <f t="shared" si="75"/>
        <v>25620000</v>
      </c>
      <c r="P238" s="144"/>
      <c r="Q238" s="144"/>
      <c r="R238" s="144"/>
      <c r="S238" s="144"/>
    </row>
    <row r="239" spans="1:19" ht="17.25" customHeight="1">
      <c r="A239" s="53"/>
      <c r="B239" s="18"/>
      <c r="C239" s="15"/>
      <c r="D239" s="15"/>
      <c r="E239" s="15"/>
      <c r="F239" s="15"/>
      <c r="G239" s="15"/>
      <c r="H239" s="15"/>
      <c r="I239" s="15"/>
      <c r="J239" s="15"/>
      <c r="K239" s="15"/>
      <c r="L239" s="46"/>
      <c r="M239" s="59"/>
      <c r="N239" s="65"/>
      <c r="O239" s="122"/>
      <c r="P239" s="144"/>
      <c r="Q239" s="144"/>
      <c r="R239" s="144"/>
      <c r="S239" s="144"/>
    </row>
    <row r="240" spans="1:19" ht="15" customHeight="1">
      <c r="A240" s="53"/>
      <c r="B240" s="18"/>
      <c r="C240" s="15"/>
      <c r="D240" s="15"/>
      <c r="E240" s="15"/>
      <c r="F240" s="15"/>
      <c r="G240" s="15"/>
      <c r="H240" s="15"/>
      <c r="I240" s="15"/>
      <c r="J240" s="15"/>
      <c r="K240" s="15"/>
      <c r="L240" s="20"/>
      <c r="M240" s="15"/>
      <c r="N240" s="65"/>
      <c r="O240" s="122"/>
      <c r="P240" s="144"/>
      <c r="Q240" s="144"/>
      <c r="R240" s="144"/>
      <c r="S240" s="144"/>
    </row>
    <row r="241" spans="1:19" ht="15" customHeight="1">
      <c r="A241" s="53"/>
      <c r="B241" s="18" t="s">
        <v>48</v>
      </c>
      <c r="C241" s="10"/>
      <c r="D241" s="15"/>
      <c r="E241" s="15"/>
      <c r="F241" s="15"/>
      <c r="G241" s="15"/>
      <c r="H241" s="15"/>
      <c r="I241" s="15"/>
      <c r="J241" s="15"/>
      <c r="K241" s="15"/>
      <c r="L241" s="20"/>
      <c r="M241" s="11"/>
      <c r="N241" s="65"/>
      <c r="O241" s="132">
        <f>O242+O243+O244+O245</f>
        <v>67755000</v>
      </c>
      <c r="P241" s="150"/>
      <c r="Q241" s="144"/>
      <c r="R241" s="144"/>
      <c r="S241" s="144"/>
    </row>
    <row r="242" spans="1:19" ht="15" customHeight="1">
      <c r="A242" s="53"/>
      <c r="B242" s="8" t="s">
        <v>11</v>
      </c>
      <c r="C242" s="10">
        <v>5</v>
      </c>
      <c r="D242" s="4" t="s">
        <v>4</v>
      </c>
      <c r="E242" s="4" t="s">
        <v>2</v>
      </c>
      <c r="F242" s="4">
        <v>1</v>
      </c>
      <c r="G242" s="4" t="s">
        <v>41</v>
      </c>
      <c r="H242" s="4" t="s">
        <v>2</v>
      </c>
      <c r="I242" s="4">
        <v>1</v>
      </c>
      <c r="J242" s="4" t="s">
        <v>3</v>
      </c>
      <c r="K242" s="4"/>
      <c r="L242" s="46">
        <f t="shared" ref="L242:L245" si="76">C242*F242*I242</f>
        <v>5</v>
      </c>
      <c r="M242" s="70" t="s">
        <v>32</v>
      </c>
      <c r="N242" s="14">
        <v>5825000</v>
      </c>
      <c r="O242" s="122">
        <f t="shared" ref="O242:O245" si="77">L242*N242</f>
        <v>29125000</v>
      </c>
      <c r="P242" s="144"/>
      <c r="Q242" s="144"/>
      <c r="R242" s="144"/>
      <c r="S242" s="144"/>
    </row>
    <row r="243" spans="1:19" ht="15" customHeight="1">
      <c r="A243" s="53"/>
      <c r="B243" s="18" t="s">
        <v>42</v>
      </c>
      <c r="C243" s="10">
        <v>5</v>
      </c>
      <c r="D243" s="15" t="s">
        <v>4</v>
      </c>
      <c r="E243" s="15" t="s">
        <v>2</v>
      </c>
      <c r="F243" s="15">
        <v>1</v>
      </c>
      <c r="G243" s="15" t="s">
        <v>3</v>
      </c>
      <c r="H243" s="15" t="s">
        <v>2</v>
      </c>
      <c r="I243" s="15">
        <v>1</v>
      </c>
      <c r="J243" s="15" t="s">
        <v>41</v>
      </c>
      <c r="K243" s="15"/>
      <c r="L243" s="46">
        <f t="shared" si="76"/>
        <v>5</v>
      </c>
      <c r="M243" s="70" t="s">
        <v>32</v>
      </c>
      <c r="N243" s="71">
        <v>436000</v>
      </c>
      <c r="O243" s="122">
        <f t="shared" si="77"/>
        <v>2180000</v>
      </c>
      <c r="P243" s="144"/>
      <c r="Q243" s="144"/>
      <c r="R243" s="144"/>
      <c r="S243" s="144"/>
    </row>
    <row r="244" spans="1:19" ht="15" customHeight="1">
      <c r="A244" s="53"/>
      <c r="B244" s="8" t="s">
        <v>8</v>
      </c>
      <c r="C244" s="10">
        <v>5</v>
      </c>
      <c r="D244" s="15" t="s">
        <v>4</v>
      </c>
      <c r="E244" s="15" t="s">
        <v>2</v>
      </c>
      <c r="F244" s="15">
        <v>8</v>
      </c>
      <c r="G244" s="15" t="s">
        <v>9</v>
      </c>
      <c r="H244" s="15" t="s">
        <v>2</v>
      </c>
      <c r="I244" s="15">
        <v>1</v>
      </c>
      <c r="J244" s="15" t="s">
        <v>3</v>
      </c>
      <c r="K244" s="15"/>
      <c r="L244" s="46">
        <f t="shared" si="76"/>
        <v>40</v>
      </c>
      <c r="M244" s="59" t="s">
        <v>10</v>
      </c>
      <c r="N244" s="14">
        <v>430000</v>
      </c>
      <c r="O244" s="122">
        <f t="shared" si="77"/>
        <v>17200000</v>
      </c>
      <c r="P244" s="144"/>
      <c r="Q244" s="150"/>
      <c r="R244" s="150"/>
      <c r="S244" s="150"/>
    </row>
    <row r="245" spans="1:19" ht="15" customHeight="1">
      <c r="A245" s="53"/>
      <c r="B245" s="18" t="s">
        <v>14</v>
      </c>
      <c r="C245" s="10">
        <v>5</v>
      </c>
      <c r="D245" s="15" t="s">
        <v>4</v>
      </c>
      <c r="E245" s="15" t="s">
        <v>2</v>
      </c>
      <c r="F245" s="15">
        <v>7</v>
      </c>
      <c r="G245" s="15" t="s">
        <v>9</v>
      </c>
      <c r="H245" s="15" t="s">
        <v>2</v>
      </c>
      <c r="I245" s="15">
        <v>1</v>
      </c>
      <c r="J245" s="15" t="s">
        <v>3</v>
      </c>
      <c r="K245" s="15"/>
      <c r="L245" s="77">
        <f t="shared" si="76"/>
        <v>35</v>
      </c>
      <c r="M245" s="61" t="s">
        <v>10</v>
      </c>
      <c r="N245" s="14">
        <v>550000</v>
      </c>
      <c r="O245" s="122">
        <f t="shared" si="77"/>
        <v>19250000</v>
      </c>
      <c r="P245" s="144"/>
      <c r="Q245" s="144"/>
      <c r="R245" s="144"/>
      <c r="S245" s="144"/>
    </row>
    <row r="246" spans="1:19" ht="15" customHeight="1">
      <c r="A246" s="53"/>
      <c r="B246" s="18"/>
      <c r="C246" s="10"/>
      <c r="D246" s="15"/>
      <c r="E246" s="15"/>
      <c r="F246" s="15"/>
      <c r="G246" s="15"/>
      <c r="H246" s="15"/>
      <c r="I246" s="15"/>
      <c r="J246" s="15"/>
      <c r="K246" s="15"/>
      <c r="L246" s="77"/>
      <c r="M246" s="61"/>
      <c r="N246" s="14"/>
      <c r="O246" s="122"/>
      <c r="P246" s="144"/>
      <c r="Q246" s="144"/>
      <c r="R246" s="144"/>
      <c r="S246" s="144"/>
    </row>
    <row r="247" spans="1:19" ht="15" customHeight="1">
      <c r="A247" s="53"/>
      <c r="B247" s="18"/>
      <c r="C247" s="15"/>
      <c r="D247" s="15"/>
      <c r="E247" s="15"/>
      <c r="F247" s="15"/>
      <c r="G247" s="15"/>
      <c r="H247" s="15"/>
      <c r="I247" s="15"/>
      <c r="J247" s="15"/>
      <c r="K247" s="15"/>
      <c r="L247" s="20"/>
      <c r="M247" s="15"/>
      <c r="N247" s="65"/>
      <c r="O247" s="129"/>
      <c r="P247" s="149"/>
      <c r="Q247" s="144"/>
      <c r="R247" s="144"/>
      <c r="S247" s="144"/>
    </row>
    <row r="248" spans="1:19" ht="15" customHeight="1">
      <c r="A248" s="53"/>
      <c r="B248" s="8" t="s">
        <v>49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0"/>
      <c r="M248" s="59"/>
      <c r="N248" s="14"/>
      <c r="O248" s="126">
        <f>O249+O250+O251+O252</f>
        <v>88910000</v>
      </c>
      <c r="P248" s="148"/>
      <c r="Q248" s="144"/>
      <c r="R248" s="144"/>
      <c r="S248" s="144"/>
    </row>
    <row r="249" spans="1:19" ht="15" customHeight="1">
      <c r="A249" s="53"/>
      <c r="B249" s="8" t="s">
        <v>15</v>
      </c>
      <c r="C249" s="10">
        <v>5</v>
      </c>
      <c r="D249" s="15" t="s">
        <v>4</v>
      </c>
      <c r="E249" s="15" t="s">
        <v>2</v>
      </c>
      <c r="F249" s="15">
        <v>1</v>
      </c>
      <c r="G249" s="15" t="s">
        <v>41</v>
      </c>
      <c r="H249" s="15" t="s">
        <v>2</v>
      </c>
      <c r="I249" s="15">
        <v>1</v>
      </c>
      <c r="J249" s="15" t="s">
        <v>3</v>
      </c>
      <c r="K249" s="15"/>
      <c r="L249" s="46">
        <f t="shared" ref="L249:L252" si="78">C249*F249*I249</f>
        <v>5</v>
      </c>
      <c r="M249" s="70" t="s">
        <v>32</v>
      </c>
      <c r="N249" s="14">
        <v>8073000</v>
      </c>
      <c r="O249" s="122">
        <f t="shared" ref="O249:O252" si="79">L249*N249</f>
        <v>40365000</v>
      </c>
      <c r="P249" s="144"/>
      <c r="Q249" s="144"/>
      <c r="R249" s="144"/>
      <c r="S249" s="144"/>
    </row>
    <row r="250" spans="1:19" ht="15" customHeight="1">
      <c r="A250" s="53"/>
      <c r="B250" s="18" t="s">
        <v>42</v>
      </c>
      <c r="C250" s="10">
        <v>5</v>
      </c>
      <c r="D250" s="15" t="s">
        <v>4</v>
      </c>
      <c r="E250" s="15" t="s">
        <v>2</v>
      </c>
      <c r="F250" s="15">
        <v>1</v>
      </c>
      <c r="G250" s="15" t="s">
        <v>3</v>
      </c>
      <c r="H250" s="15" t="s">
        <v>2</v>
      </c>
      <c r="I250" s="15">
        <v>1</v>
      </c>
      <c r="J250" s="15" t="s">
        <v>41</v>
      </c>
      <c r="K250" s="15"/>
      <c r="L250" s="46">
        <f t="shared" si="78"/>
        <v>5</v>
      </c>
      <c r="M250" s="70" t="s">
        <v>32</v>
      </c>
      <c r="N250" s="71">
        <v>2000000</v>
      </c>
      <c r="O250" s="122">
        <f t="shared" si="79"/>
        <v>10000000</v>
      </c>
      <c r="P250" s="144"/>
      <c r="Q250" s="149"/>
      <c r="R250" s="149"/>
      <c r="S250" s="149"/>
    </row>
    <row r="251" spans="1:19" ht="15" customHeight="1">
      <c r="A251" s="53"/>
      <c r="B251" s="18" t="s">
        <v>8</v>
      </c>
      <c r="C251" s="10">
        <v>5</v>
      </c>
      <c r="D251" s="15" t="s">
        <v>4</v>
      </c>
      <c r="E251" s="15" t="s">
        <v>2</v>
      </c>
      <c r="F251" s="15">
        <v>8</v>
      </c>
      <c r="G251" s="15" t="s">
        <v>9</v>
      </c>
      <c r="H251" s="15" t="s">
        <v>2</v>
      </c>
      <c r="I251" s="15">
        <v>1</v>
      </c>
      <c r="J251" s="15" t="s">
        <v>3</v>
      </c>
      <c r="K251" s="15"/>
      <c r="L251" s="46">
        <f t="shared" si="78"/>
        <v>40</v>
      </c>
      <c r="M251" s="59" t="s">
        <v>10</v>
      </c>
      <c r="N251" s="65">
        <v>380000</v>
      </c>
      <c r="O251" s="122">
        <f t="shared" si="79"/>
        <v>15200000</v>
      </c>
      <c r="P251" s="144"/>
      <c r="Q251" s="148"/>
      <c r="R251" s="148"/>
      <c r="S251" s="148"/>
    </row>
    <row r="252" spans="1:19" ht="15" customHeight="1">
      <c r="A252" s="53"/>
      <c r="B252" s="18" t="s">
        <v>14</v>
      </c>
      <c r="C252" s="10">
        <v>5</v>
      </c>
      <c r="D252" s="15" t="s">
        <v>4</v>
      </c>
      <c r="E252" s="15" t="s">
        <v>2</v>
      </c>
      <c r="F252" s="15">
        <v>7</v>
      </c>
      <c r="G252" s="15" t="s">
        <v>9</v>
      </c>
      <c r="H252" s="15" t="s">
        <v>2</v>
      </c>
      <c r="I252" s="15">
        <v>1</v>
      </c>
      <c r="J252" s="15" t="s">
        <v>3</v>
      </c>
      <c r="K252" s="15"/>
      <c r="L252" s="77">
        <f t="shared" si="78"/>
        <v>35</v>
      </c>
      <c r="M252" s="61" t="s">
        <v>10</v>
      </c>
      <c r="N252" s="65">
        <v>667000</v>
      </c>
      <c r="O252" s="122">
        <f t="shared" si="79"/>
        <v>23345000</v>
      </c>
      <c r="P252" s="144"/>
      <c r="Q252" s="144"/>
      <c r="R252" s="144"/>
      <c r="S252" s="144"/>
    </row>
    <row r="253" spans="1:19" ht="15" customHeight="1">
      <c r="A253" s="53"/>
      <c r="B253" s="18"/>
      <c r="C253" s="10"/>
      <c r="D253" s="15"/>
      <c r="E253" s="15"/>
      <c r="F253" s="15"/>
      <c r="G253" s="15"/>
      <c r="H253" s="15"/>
      <c r="I253" s="15"/>
      <c r="J253" s="15"/>
      <c r="K253" s="15"/>
      <c r="L253" s="77"/>
      <c r="M253" s="61"/>
      <c r="N253" s="65"/>
      <c r="O253" s="122"/>
      <c r="P253" s="144"/>
      <c r="Q253" s="144"/>
      <c r="R253" s="144"/>
      <c r="S253" s="144"/>
    </row>
    <row r="254" spans="1:19" ht="15" customHeight="1">
      <c r="A254" s="53"/>
      <c r="B254" s="8"/>
      <c r="C254" s="45"/>
      <c r="D254" s="15"/>
      <c r="E254" s="15"/>
      <c r="F254" s="15"/>
      <c r="G254" s="15"/>
      <c r="H254" s="15"/>
      <c r="I254" s="15"/>
      <c r="J254" s="15"/>
      <c r="K254" s="15"/>
      <c r="L254" s="46"/>
      <c r="M254" s="59"/>
      <c r="N254" s="48"/>
      <c r="O254" s="122"/>
      <c r="P254" s="144"/>
      <c r="Q254" s="144"/>
      <c r="R254" s="144"/>
      <c r="S254" s="144"/>
    </row>
    <row r="255" spans="1:19" ht="15" customHeight="1">
      <c r="A255" s="53"/>
      <c r="B255" s="8" t="s">
        <v>50</v>
      </c>
      <c r="C255" s="15"/>
      <c r="D255" s="15"/>
      <c r="E255" s="15"/>
      <c r="F255" s="15"/>
      <c r="G255" s="15"/>
      <c r="H255" s="15"/>
      <c r="I255" s="15"/>
      <c r="J255" s="15"/>
      <c r="K255" s="15"/>
      <c r="L255" s="10"/>
      <c r="M255" s="59"/>
      <c r="N255" s="14"/>
      <c r="O255" s="126">
        <f>O256+O257+O258+O259</f>
        <v>109085000</v>
      </c>
      <c r="P255" s="148"/>
      <c r="Q255" s="144"/>
      <c r="R255" s="144"/>
      <c r="S255" s="144"/>
    </row>
    <row r="256" spans="1:19" ht="15" customHeight="1">
      <c r="A256" s="53"/>
      <c r="B256" s="18" t="s">
        <v>11</v>
      </c>
      <c r="C256" s="10">
        <v>5</v>
      </c>
      <c r="D256" s="15" t="s">
        <v>4</v>
      </c>
      <c r="E256" s="15" t="s">
        <v>2</v>
      </c>
      <c r="F256" s="15">
        <v>1</v>
      </c>
      <c r="G256" s="15" t="s">
        <v>41</v>
      </c>
      <c r="H256" s="15" t="s">
        <v>2</v>
      </c>
      <c r="I256" s="15">
        <v>1</v>
      </c>
      <c r="J256" s="15" t="s">
        <v>3</v>
      </c>
      <c r="K256" s="15"/>
      <c r="L256" s="46">
        <f t="shared" ref="L256:L259" si="80">C256*F256*I256</f>
        <v>5</v>
      </c>
      <c r="M256" s="70" t="s">
        <v>32</v>
      </c>
      <c r="N256" s="14">
        <v>9567000</v>
      </c>
      <c r="O256" s="122">
        <f t="shared" ref="O256:O259" si="81">L256*N256</f>
        <v>47835000</v>
      </c>
      <c r="P256" s="144"/>
      <c r="Q256" s="144"/>
      <c r="R256" s="144"/>
      <c r="S256" s="144"/>
    </row>
    <row r="257" spans="1:19" ht="15" customHeight="1">
      <c r="A257" s="53"/>
      <c r="B257" s="18" t="s">
        <v>42</v>
      </c>
      <c r="C257" s="10">
        <v>5</v>
      </c>
      <c r="D257" s="15" t="s">
        <v>4</v>
      </c>
      <c r="E257" s="15" t="s">
        <v>2</v>
      </c>
      <c r="F257" s="15">
        <v>1</v>
      </c>
      <c r="G257" s="15" t="s">
        <v>3</v>
      </c>
      <c r="H257" s="15" t="s">
        <v>2</v>
      </c>
      <c r="I257" s="15">
        <v>1</v>
      </c>
      <c r="J257" s="15" t="s">
        <v>41</v>
      </c>
      <c r="K257" s="15"/>
      <c r="L257" s="46">
        <f t="shared" si="80"/>
        <v>5</v>
      </c>
      <c r="M257" s="70" t="s">
        <v>32</v>
      </c>
      <c r="N257" s="14">
        <v>1800000</v>
      </c>
      <c r="O257" s="122">
        <f t="shared" si="81"/>
        <v>9000000</v>
      </c>
      <c r="P257" s="144"/>
      <c r="Q257" s="144"/>
      <c r="R257" s="144"/>
      <c r="S257" s="144"/>
    </row>
    <row r="258" spans="1:19" ht="15" customHeight="1">
      <c r="A258" s="53"/>
      <c r="B258" s="18" t="s">
        <v>8</v>
      </c>
      <c r="C258" s="10">
        <v>5</v>
      </c>
      <c r="D258" s="15" t="s">
        <v>4</v>
      </c>
      <c r="E258" s="15" t="s">
        <v>2</v>
      </c>
      <c r="F258" s="15">
        <v>8</v>
      </c>
      <c r="G258" s="15" t="s">
        <v>9</v>
      </c>
      <c r="H258" s="15" t="s">
        <v>2</v>
      </c>
      <c r="I258" s="15">
        <v>1</v>
      </c>
      <c r="J258" s="15" t="s">
        <v>3</v>
      </c>
      <c r="K258" s="15"/>
      <c r="L258" s="46">
        <f t="shared" si="80"/>
        <v>40</v>
      </c>
      <c r="M258" s="59" t="s">
        <v>10</v>
      </c>
      <c r="N258" s="14">
        <v>580000</v>
      </c>
      <c r="O258" s="122">
        <f t="shared" si="81"/>
        <v>23200000</v>
      </c>
      <c r="P258" s="144"/>
      <c r="Q258" s="148"/>
      <c r="R258" s="148"/>
      <c r="S258" s="148"/>
    </row>
    <row r="259" spans="1:19" ht="15" customHeight="1">
      <c r="A259" s="53"/>
      <c r="B259" s="18" t="s">
        <v>14</v>
      </c>
      <c r="C259" s="10">
        <v>5</v>
      </c>
      <c r="D259" s="15" t="s">
        <v>4</v>
      </c>
      <c r="E259" s="15" t="s">
        <v>2</v>
      </c>
      <c r="F259" s="15">
        <v>7</v>
      </c>
      <c r="G259" s="15" t="s">
        <v>9</v>
      </c>
      <c r="H259" s="15" t="s">
        <v>2</v>
      </c>
      <c r="I259" s="15">
        <v>1</v>
      </c>
      <c r="J259" s="15" t="s">
        <v>3</v>
      </c>
      <c r="K259" s="15"/>
      <c r="L259" s="77">
        <f t="shared" si="80"/>
        <v>35</v>
      </c>
      <c r="M259" s="61" t="s">
        <v>10</v>
      </c>
      <c r="N259" s="14">
        <v>830000</v>
      </c>
      <c r="O259" s="122">
        <f t="shared" si="81"/>
        <v>29050000</v>
      </c>
      <c r="P259" s="144"/>
      <c r="Q259" s="144"/>
      <c r="R259" s="144"/>
      <c r="S259" s="144"/>
    </row>
    <row r="260" spans="1:19" ht="15" customHeight="1">
      <c r="A260" s="53"/>
      <c r="B260" s="18"/>
      <c r="C260" s="10"/>
      <c r="D260" s="15"/>
      <c r="E260" s="15"/>
      <c r="F260" s="15"/>
      <c r="G260" s="15"/>
      <c r="H260" s="15"/>
      <c r="I260" s="15"/>
      <c r="J260" s="15"/>
      <c r="K260" s="15"/>
      <c r="L260" s="77"/>
      <c r="M260" s="61"/>
      <c r="N260" s="14"/>
      <c r="O260" s="122"/>
      <c r="P260" s="144"/>
      <c r="Q260" s="144"/>
      <c r="R260" s="144"/>
      <c r="S260" s="144"/>
    </row>
    <row r="261" spans="1:19" ht="15" customHeight="1">
      <c r="A261" s="53"/>
      <c r="B261" s="8"/>
      <c r="C261" s="15"/>
      <c r="D261" s="15"/>
      <c r="E261" s="15"/>
      <c r="F261" s="15"/>
      <c r="G261" s="15"/>
      <c r="H261" s="15"/>
      <c r="I261" s="15"/>
      <c r="J261" s="15"/>
      <c r="K261" s="15"/>
      <c r="L261" s="46"/>
      <c r="M261" s="59"/>
      <c r="N261" s="17"/>
      <c r="O261" s="122"/>
      <c r="P261" s="144"/>
      <c r="Q261" s="144"/>
      <c r="R261" s="144"/>
      <c r="S261" s="144"/>
    </row>
    <row r="262" spans="1:19" ht="15" customHeight="1">
      <c r="A262" s="53"/>
      <c r="B262" s="18"/>
      <c r="C262" s="15"/>
      <c r="D262" s="15"/>
      <c r="E262" s="15"/>
      <c r="F262" s="15"/>
      <c r="G262" s="15"/>
      <c r="H262" s="15"/>
      <c r="I262" s="15"/>
      <c r="J262" s="15"/>
      <c r="K262" s="15"/>
      <c r="L262" s="46"/>
      <c r="M262" s="15"/>
      <c r="N262" s="65"/>
      <c r="O262" s="122"/>
      <c r="P262" s="144"/>
      <c r="Q262" s="144"/>
      <c r="R262" s="144"/>
      <c r="S262" s="144"/>
    </row>
    <row r="263" spans="1:19" ht="15" customHeight="1">
      <c r="A263" s="53"/>
      <c r="B263" s="23" t="s">
        <v>51</v>
      </c>
      <c r="C263" s="26"/>
      <c r="D263" s="26"/>
      <c r="E263" s="26"/>
      <c r="F263" s="26"/>
      <c r="G263" s="26"/>
      <c r="H263" s="26"/>
      <c r="I263" s="26"/>
      <c r="J263" s="26"/>
      <c r="K263" s="26"/>
      <c r="L263" s="54"/>
      <c r="M263" s="59"/>
      <c r="N263" s="62"/>
      <c r="O263" s="133">
        <f>O264+O265+O266+O267</f>
        <v>74995000</v>
      </c>
      <c r="P263" s="148"/>
      <c r="Q263" s="144"/>
      <c r="R263" s="144"/>
      <c r="S263" s="144"/>
    </row>
    <row r="264" spans="1:19" ht="15" customHeight="1">
      <c r="A264" s="53"/>
      <c r="B264" s="18" t="s">
        <v>11</v>
      </c>
      <c r="C264" s="10">
        <v>5</v>
      </c>
      <c r="D264" s="15" t="s">
        <v>4</v>
      </c>
      <c r="E264" s="15" t="s">
        <v>2</v>
      </c>
      <c r="F264" s="15">
        <v>1</v>
      </c>
      <c r="G264" s="15" t="s">
        <v>41</v>
      </c>
      <c r="H264" s="15" t="s">
        <v>2</v>
      </c>
      <c r="I264" s="15">
        <v>1</v>
      </c>
      <c r="J264" s="15" t="s">
        <v>3</v>
      </c>
      <c r="K264" s="15"/>
      <c r="L264" s="46">
        <f t="shared" ref="L264:L267" si="82">C264*F264*I264</f>
        <v>5</v>
      </c>
      <c r="M264" s="70" t="s">
        <v>32</v>
      </c>
      <c r="N264" s="12">
        <v>4204000</v>
      </c>
      <c r="O264" s="122">
        <f t="shared" ref="O264:O267" si="83">L264*N264</f>
        <v>21020000</v>
      </c>
      <c r="P264" s="144"/>
      <c r="Q264" s="144"/>
      <c r="R264" s="144"/>
      <c r="S264" s="144"/>
    </row>
    <row r="265" spans="1:19" ht="15" customHeight="1">
      <c r="A265" s="53"/>
      <c r="B265" s="18" t="s">
        <v>42</v>
      </c>
      <c r="C265" s="10">
        <v>5</v>
      </c>
      <c r="D265" s="15" t="s">
        <v>4</v>
      </c>
      <c r="E265" s="15" t="s">
        <v>2</v>
      </c>
      <c r="F265" s="15">
        <v>1</v>
      </c>
      <c r="G265" s="15" t="s">
        <v>3</v>
      </c>
      <c r="H265" s="15" t="s">
        <v>2</v>
      </c>
      <c r="I265" s="15">
        <v>1</v>
      </c>
      <c r="J265" s="15" t="s">
        <v>41</v>
      </c>
      <c r="K265" s="15"/>
      <c r="L265" s="46">
        <f t="shared" si="82"/>
        <v>5</v>
      </c>
      <c r="M265" s="70" t="s">
        <v>32</v>
      </c>
      <c r="N265" s="12">
        <v>2200000</v>
      </c>
      <c r="O265" s="122">
        <f t="shared" si="83"/>
        <v>11000000</v>
      </c>
      <c r="P265" s="144"/>
      <c r="Q265" s="144"/>
      <c r="R265" s="144"/>
      <c r="S265" s="144"/>
    </row>
    <row r="266" spans="1:19" ht="15" customHeight="1">
      <c r="A266" s="53"/>
      <c r="B266" s="18" t="s">
        <v>8</v>
      </c>
      <c r="C266" s="10">
        <v>5</v>
      </c>
      <c r="D266" s="15" t="s">
        <v>4</v>
      </c>
      <c r="E266" s="15" t="s">
        <v>2</v>
      </c>
      <c r="F266" s="15">
        <v>8</v>
      </c>
      <c r="G266" s="15" t="s">
        <v>9</v>
      </c>
      <c r="H266" s="15" t="s">
        <v>2</v>
      </c>
      <c r="I266" s="15">
        <v>1</v>
      </c>
      <c r="J266" s="15" t="s">
        <v>3</v>
      </c>
      <c r="K266" s="15"/>
      <c r="L266" s="46">
        <f t="shared" si="82"/>
        <v>40</v>
      </c>
      <c r="M266" s="59" t="s">
        <v>10</v>
      </c>
      <c r="N266" s="65">
        <v>440000</v>
      </c>
      <c r="O266" s="122">
        <f t="shared" si="83"/>
        <v>17600000</v>
      </c>
      <c r="P266" s="144"/>
      <c r="Q266" s="148"/>
      <c r="R266" s="148"/>
      <c r="S266" s="148"/>
    </row>
    <row r="267" spans="1:19" ht="15" customHeight="1">
      <c r="A267" s="53"/>
      <c r="B267" s="18" t="s">
        <v>14</v>
      </c>
      <c r="C267" s="10">
        <v>5</v>
      </c>
      <c r="D267" s="15" t="s">
        <v>4</v>
      </c>
      <c r="E267" s="15" t="s">
        <v>2</v>
      </c>
      <c r="F267" s="15">
        <v>7</v>
      </c>
      <c r="G267" s="15" t="s">
        <v>9</v>
      </c>
      <c r="H267" s="15" t="s">
        <v>2</v>
      </c>
      <c r="I267" s="15">
        <v>1</v>
      </c>
      <c r="J267" s="15" t="s">
        <v>3</v>
      </c>
      <c r="K267" s="15"/>
      <c r="L267" s="46">
        <f t="shared" si="82"/>
        <v>35</v>
      </c>
      <c r="M267" s="59" t="s">
        <v>10</v>
      </c>
      <c r="N267" s="65">
        <v>725000</v>
      </c>
      <c r="O267" s="122">
        <f t="shared" si="83"/>
        <v>25375000</v>
      </c>
      <c r="P267" s="144"/>
      <c r="Q267" s="144"/>
      <c r="R267" s="144"/>
      <c r="S267" s="144"/>
    </row>
    <row r="268" spans="1:19" ht="15" customHeight="1">
      <c r="A268" s="53"/>
      <c r="B268" s="18"/>
      <c r="C268" s="10"/>
      <c r="D268" s="15"/>
      <c r="E268" s="15"/>
      <c r="F268" s="15"/>
      <c r="G268" s="15"/>
      <c r="H268" s="15"/>
      <c r="I268" s="15"/>
      <c r="J268" s="15"/>
      <c r="K268" s="15"/>
      <c r="L268" s="46"/>
      <c r="M268" s="59"/>
      <c r="N268" s="65"/>
      <c r="O268" s="122"/>
      <c r="P268" s="144"/>
      <c r="Q268" s="144"/>
      <c r="R268" s="144"/>
      <c r="S268" s="144"/>
    </row>
    <row r="269" spans="1:19" ht="15" customHeight="1">
      <c r="A269" s="53"/>
      <c r="B269" s="51"/>
      <c r="C269" s="26"/>
      <c r="D269" s="84"/>
      <c r="E269" s="84"/>
      <c r="F269" s="84"/>
      <c r="G269" s="84"/>
      <c r="H269" s="84"/>
      <c r="I269" s="84"/>
      <c r="J269" s="84"/>
      <c r="K269" s="84"/>
      <c r="L269" s="77"/>
      <c r="M269" s="26"/>
      <c r="N269" s="48"/>
      <c r="O269" s="137"/>
      <c r="P269" s="144"/>
      <c r="Q269" s="144"/>
      <c r="R269" s="144"/>
      <c r="S269" s="144"/>
    </row>
    <row r="270" spans="1:19" ht="15" customHeight="1">
      <c r="A270" s="53"/>
      <c r="B270" s="51"/>
      <c r="C270" s="2"/>
      <c r="D270" s="86"/>
      <c r="E270" s="86"/>
      <c r="F270" s="86"/>
      <c r="G270" s="86"/>
      <c r="H270" s="86"/>
      <c r="I270" s="86"/>
      <c r="J270" s="86"/>
      <c r="K270" s="86"/>
      <c r="L270" s="46"/>
      <c r="M270" s="11"/>
      <c r="N270" s="25"/>
      <c r="O270" s="138"/>
      <c r="P270" s="144"/>
      <c r="Q270" s="144"/>
      <c r="R270" s="144"/>
      <c r="S270" s="144"/>
    </row>
    <row r="271" spans="1:19" ht="15" customHeight="1">
      <c r="A271" s="179" t="s">
        <v>66</v>
      </c>
      <c r="B271" s="180" t="s">
        <v>67</v>
      </c>
      <c r="C271" s="173"/>
      <c r="D271" s="173"/>
      <c r="E271" s="173"/>
      <c r="F271" s="173"/>
      <c r="G271" s="173"/>
      <c r="H271" s="173"/>
      <c r="I271" s="173"/>
      <c r="J271" s="173"/>
      <c r="K271" s="173"/>
      <c r="L271" s="180"/>
      <c r="M271" s="181"/>
      <c r="N271" s="182"/>
      <c r="O271" s="183">
        <f>SUM(O272:O277)</f>
        <v>22800000</v>
      </c>
      <c r="P271" s="184"/>
      <c r="Q271" s="184"/>
      <c r="R271" s="184"/>
      <c r="S271" s="184"/>
    </row>
    <row r="272" spans="1:19" ht="15" customHeight="1">
      <c r="A272" s="19"/>
      <c r="B272" s="87"/>
      <c r="C272" s="10"/>
      <c r="D272" s="15"/>
      <c r="E272" s="15"/>
      <c r="F272" s="15"/>
      <c r="G272" s="15"/>
      <c r="H272" s="15"/>
      <c r="I272" s="15"/>
      <c r="J272" s="15"/>
      <c r="K272" s="15"/>
      <c r="L272" s="20"/>
      <c r="M272" s="11"/>
      <c r="N272" s="67"/>
      <c r="O272" s="139"/>
      <c r="P272" s="149"/>
      <c r="Q272" s="149"/>
      <c r="R272" s="149"/>
      <c r="S272" s="149"/>
    </row>
    <row r="273" spans="1:19" ht="15" customHeight="1">
      <c r="A273" s="19"/>
      <c r="B273" s="87" t="s">
        <v>0</v>
      </c>
      <c r="C273" s="10"/>
      <c r="D273" s="15"/>
      <c r="E273" s="15"/>
      <c r="F273" s="15"/>
      <c r="G273" s="15"/>
      <c r="H273" s="15"/>
      <c r="I273" s="15"/>
      <c r="J273" s="15"/>
      <c r="K273" s="15"/>
      <c r="L273" s="85"/>
      <c r="M273" s="57"/>
      <c r="N273" s="67"/>
      <c r="O273" s="122"/>
      <c r="P273" s="144"/>
      <c r="Q273" s="144"/>
      <c r="R273" s="144"/>
      <c r="S273" s="144"/>
    </row>
    <row r="274" spans="1:19" ht="15" customHeight="1">
      <c r="A274" s="19" t="s">
        <v>68</v>
      </c>
      <c r="B274" s="51" t="s">
        <v>69</v>
      </c>
      <c r="C274" s="10">
        <v>25</v>
      </c>
      <c r="D274" s="15" t="s">
        <v>4</v>
      </c>
      <c r="E274" s="15" t="s">
        <v>2</v>
      </c>
      <c r="F274" s="15">
        <v>6</v>
      </c>
      <c r="G274" s="15" t="s">
        <v>3</v>
      </c>
      <c r="H274" s="15"/>
      <c r="I274" s="15"/>
      <c r="J274" s="15"/>
      <c r="K274" s="15"/>
      <c r="L274" s="46">
        <f>C274*F274</f>
        <v>150</v>
      </c>
      <c r="M274" s="57" t="s">
        <v>1</v>
      </c>
      <c r="N274" s="67">
        <v>72000</v>
      </c>
      <c r="O274" s="122">
        <f>L274*N274</f>
        <v>10800000</v>
      </c>
      <c r="P274" s="144"/>
      <c r="Q274" s="144"/>
      <c r="R274" s="144"/>
      <c r="S274" s="144"/>
    </row>
    <row r="275" spans="1:19" ht="15" customHeight="1">
      <c r="A275" s="19" t="s">
        <v>68</v>
      </c>
      <c r="B275" s="85"/>
      <c r="C275" s="10"/>
      <c r="D275" s="15"/>
      <c r="E275" s="15"/>
      <c r="F275" s="15"/>
      <c r="G275" s="15"/>
      <c r="H275" s="15"/>
      <c r="I275" s="15"/>
      <c r="J275" s="15"/>
      <c r="K275" s="15"/>
      <c r="L275" s="85"/>
      <c r="M275" s="57"/>
      <c r="N275" s="67"/>
      <c r="O275" s="139"/>
      <c r="P275" s="149"/>
      <c r="Q275" s="149"/>
      <c r="R275" s="149"/>
      <c r="S275" s="149"/>
    </row>
    <row r="276" spans="1:19" ht="15" customHeight="1">
      <c r="A276" s="19" t="s">
        <v>68</v>
      </c>
      <c r="B276" s="87" t="s">
        <v>5</v>
      </c>
      <c r="C276" s="10"/>
      <c r="D276" s="15"/>
      <c r="E276" s="15"/>
      <c r="F276" s="15"/>
      <c r="G276" s="15"/>
      <c r="H276" s="15"/>
      <c r="I276" s="15"/>
      <c r="J276" s="15"/>
      <c r="K276" s="15"/>
      <c r="L276" s="85"/>
      <c r="M276" s="57"/>
      <c r="N276" s="67"/>
      <c r="O276" s="139"/>
      <c r="P276" s="149"/>
      <c r="Q276" s="149"/>
      <c r="R276" s="149"/>
      <c r="S276" s="149"/>
    </row>
    <row r="277" spans="1:19" ht="15" customHeight="1">
      <c r="A277" s="19"/>
      <c r="B277" s="85" t="s">
        <v>70</v>
      </c>
      <c r="C277" s="10">
        <v>6</v>
      </c>
      <c r="D277" s="15" t="s">
        <v>4</v>
      </c>
      <c r="E277" s="15" t="s">
        <v>2</v>
      </c>
      <c r="F277" s="15">
        <v>2</v>
      </c>
      <c r="G277" s="15" t="s">
        <v>6</v>
      </c>
      <c r="H277" s="15" t="s">
        <v>2</v>
      </c>
      <c r="I277" s="15">
        <v>1</v>
      </c>
      <c r="J277" s="15" t="s">
        <v>3</v>
      </c>
      <c r="K277" s="15"/>
      <c r="L277" s="46">
        <f>C277*F277*I277</f>
        <v>12</v>
      </c>
      <c r="M277" s="57" t="s">
        <v>7</v>
      </c>
      <c r="N277" s="67">
        <v>1000000</v>
      </c>
      <c r="O277" s="122">
        <f>L277*N277</f>
        <v>12000000</v>
      </c>
      <c r="P277" s="144"/>
      <c r="Q277" s="144"/>
      <c r="R277" s="144"/>
      <c r="S277" s="144"/>
    </row>
    <row r="278" spans="1:19" ht="15" customHeight="1">
      <c r="A278" s="19"/>
      <c r="B278" s="85"/>
      <c r="C278" s="88"/>
      <c r="D278" s="89"/>
      <c r="E278" s="89"/>
      <c r="F278" s="89"/>
      <c r="G278" s="89"/>
      <c r="H278" s="89"/>
      <c r="I278" s="89"/>
      <c r="J278" s="89"/>
      <c r="K278" s="89"/>
      <c r="L278" s="90"/>
      <c r="M278" s="57"/>
      <c r="N278" s="67"/>
      <c r="O278" s="138"/>
      <c r="P278" s="144"/>
      <c r="Q278" s="144"/>
      <c r="R278" s="144"/>
      <c r="S278" s="144"/>
    </row>
    <row r="279" spans="1:19" ht="15" customHeight="1">
      <c r="A279" s="91"/>
      <c r="B279" s="92" t="s">
        <v>0</v>
      </c>
      <c r="C279" s="93"/>
      <c r="D279" s="94"/>
      <c r="E279" s="94"/>
      <c r="F279" s="94"/>
      <c r="G279" s="94"/>
      <c r="H279" s="94"/>
      <c r="I279" s="94"/>
      <c r="J279" s="94"/>
      <c r="K279" s="94"/>
      <c r="L279" s="95"/>
      <c r="M279" s="96"/>
      <c r="N279" s="97"/>
      <c r="O279" s="140">
        <f>SUM(O281:O289)</f>
        <v>16350000</v>
      </c>
      <c r="P279" s="185"/>
      <c r="Q279" s="185"/>
      <c r="R279" s="185">
        <f>SUM(R280:R289)</f>
        <v>16287500</v>
      </c>
      <c r="S279" s="185">
        <f>O279-R279</f>
        <v>62500</v>
      </c>
    </row>
    <row r="280" spans="1:19" ht="15" customHeight="1">
      <c r="A280" s="19"/>
      <c r="B280" s="100" t="s">
        <v>80</v>
      </c>
      <c r="C280" s="10"/>
      <c r="D280" s="15"/>
      <c r="E280" s="15"/>
      <c r="F280" s="15"/>
      <c r="G280" s="15"/>
      <c r="H280" s="15"/>
      <c r="I280" s="15"/>
      <c r="J280" s="15"/>
      <c r="K280" s="15"/>
      <c r="L280" s="46"/>
      <c r="M280" s="57"/>
      <c r="N280" s="101"/>
      <c r="O280" s="141"/>
      <c r="P280" s="144"/>
      <c r="Q280" s="144"/>
      <c r="R280" s="144"/>
      <c r="S280" s="144"/>
    </row>
    <row r="281" spans="1:19" ht="15" customHeight="1">
      <c r="A281" s="21"/>
      <c r="B281" s="98" t="s">
        <v>71</v>
      </c>
      <c r="C281" s="10">
        <v>25</v>
      </c>
      <c r="D281" s="15" t="s">
        <v>4</v>
      </c>
      <c r="E281" s="15" t="s">
        <v>2</v>
      </c>
      <c r="F281" s="15">
        <v>1</v>
      </c>
      <c r="G281" s="15" t="s">
        <v>3</v>
      </c>
      <c r="H281" s="15"/>
      <c r="I281" s="15"/>
      <c r="J281" s="15"/>
      <c r="K281" s="15"/>
      <c r="L281" s="46">
        <f>C281*F281</f>
        <v>25</v>
      </c>
      <c r="M281" s="4" t="s">
        <v>1</v>
      </c>
      <c r="N281" s="102">
        <v>68000</v>
      </c>
      <c r="O281" s="142">
        <f>L281*N281</f>
        <v>1700000</v>
      </c>
      <c r="P281" s="144"/>
      <c r="Q281" s="144"/>
      <c r="R281" s="233">
        <f>884000+544000+272000</f>
        <v>1700000</v>
      </c>
      <c r="S281" s="144"/>
    </row>
    <row r="282" spans="1:19" ht="15" customHeight="1">
      <c r="A282" s="21"/>
      <c r="B282" s="98" t="s">
        <v>72</v>
      </c>
      <c r="C282" s="10">
        <v>25</v>
      </c>
      <c r="D282" s="15" t="s">
        <v>4</v>
      </c>
      <c r="E282" s="15" t="s">
        <v>2</v>
      </c>
      <c r="F282" s="15">
        <v>1</v>
      </c>
      <c r="G282" s="15" t="s">
        <v>3</v>
      </c>
      <c r="H282" s="15"/>
      <c r="I282" s="15"/>
      <c r="J282" s="15"/>
      <c r="K282" s="15"/>
      <c r="L282" s="46">
        <f t="shared" ref="L282:L289" si="84">C282*F282</f>
        <v>25</v>
      </c>
      <c r="M282" s="4" t="s">
        <v>1</v>
      </c>
      <c r="N282" s="102">
        <v>66000</v>
      </c>
      <c r="O282" s="142">
        <f t="shared" ref="O282:O289" si="85">L282*N282</f>
        <v>1650000</v>
      </c>
      <c r="P282" s="144"/>
      <c r="Q282" s="144"/>
      <c r="R282" s="233">
        <v>1650000</v>
      </c>
      <c r="S282" s="144"/>
    </row>
    <row r="283" spans="1:19" ht="15" customHeight="1">
      <c r="A283" s="21"/>
      <c r="B283" s="98" t="s">
        <v>73</v>
      </c>
      <c r="C283" s="10">
        <v>25</v>
      </c>
      <c r="D283" s="15" t="s">
        <v>4</v>
      </c>
      <c r="E283" s="15" t="s">
        <v>2</v>
      </c>
      <c r="F283" s="15">
        <v>1</v>
      </c>
      <c r="G283" s="15" t="s">
        <v>3</v>
      </c>
      <c r="H283" s="15"/>
      <c r="I283" s="15"/>
      <c r="J283" s="15"/>
      <c r="K283" s="15"/>
      <c r="L283" s="46">
        <f t="shared" si="84"/>
        <v>25</v>
      </c>
      <c r="M283" s="4" t="s">
        <v>1</v>
      </c>
      <c r="N283" s="102">
        <v>68000</v>
      </c>
      <c r="O283" s="142">
        <f t="shared" si="85"/>
        <v>1700000</v>
      </c>
      <c r="P283" s="144"/>
      <c r="Q283" s="144"/>
      <c r="R283" s="233">
        <f>408000+408000+884000</f>
        <v>1700000</v>
      </c>
      <c r="S283" s="144"/>
    </row>
    <row r="284" spans="1:19" ht="15" customHeight="1">
      <c r="A284" s="21"/>
      <c r="B284" s="99" t="s">
        <v>74</v>
      </c>
      <c r="C284" s="10">
        <v>25</v>
      </c>
      <c r="D284" s="15" t="s">
        <v>4</v>
      </c>
      <c r="E284" s="15" t="s">
        <v>2</v>
      </c>
      <c r="F284" s="15">
        <v>1</v>
      </c>
      <c r="G284" s="15" t="s">
        <v>3</v>
      </c>
      <c r="H284" s="15"/>
      <c r="I284" s="15"/>
      <c r="J284" s="15"/>
      <c r="K284" s="15"/>
      <c r="L284" s="46">
        <f t="shared" si="84"/>
        <v>25</v>
      </c>
      <c r="M284" s="4" t="s">
        <v>1</v>
      </c>
      <c r="N284" s="102">
        <v>67000</v>
      </c>
      <c r="O284" s="142">
        <f t="shared" si="85"/>
        <v>1675000</v>
      </c>
      <c r="P284" s="144"/>
      <c r="Q284" s="144"/>
      <c r="R284" s="233">
        <f>O284</f>
        <v>1675000</v>
      </c>
      <c r="S284" s="144"/>
    </row>
    <row r="285" spans="1:19" ht="15" customHeight="1">
      <c r="A285" s="21"/>
      <c r="B285" s="98" t="s">
        <v>75</v>
      </c>
      <c r="C285" s="10">
        <v>25</v>
      </c>
      <c r="D285" s="15" t="s">
        <v>4</v>
      </c>
      <c r="E285" s="15" t="s">
        <v>2</v>
      </c>
      <c r="F285" s="15">
        <v>1</v>
      </c>
      <c r="G285" s="15" t="s">
        <v>3</v>
      </c>
      <c r="H285" s="15"/>
      <c r="I285" s="15"/>
      <c r="J285" s="15"/>
      <c r="K285" s="15"/>
      <c r="L285" s="46">
        <f t="shared" si="84"/>
        <v>25</v>
      </c>
      <c r="M285" s="4" t="s">
        <v>1</v>
      </c>
      <c r="N285" s="102">
        <v>68000</v>
      </c>
      <c r="O285" s="142">
        <f t="shared" si="85"/>
        <v>1700000</v>
      </c>
      <c r="P285" s="144"/>
      <c r="Q285" s="144"/>
      <c r="R285" s="232">
        <v>1700000</v>
      </c>
      <c r="S285" s="144"/>
    </row>
    <row r="286" spans="1:19" ht="15" customHeight="1">
      <c r="A286" s="21"/>
      <c r="B286" s="98" t="s">
        <v>76</v>
      </c>
      <c r="C286" s="10">
        <v>25</v>
      </c>
      <c r="D286" s="15" t="s">
        <v>4</v>
      </c>
      <c r="E286" s="15" t="s">
        <v>2</v>
      </c>
      <c r="F286" s="15">
        <v>1</v>
      </c>
      <c r="G286" s="15" t="s">
        <v>3</v>
      </c>
      <c r="H286" s="15"/>
      <c r="I286" s="15"/>
      <c r="J286" s="15"/>
      <c r="K286" s="15"/>
      <c r="L286" s="46">
        <f t="shared" si="84"/>
        <v>25</v>
      </c>
      <c r="M286" s="4" t="s">
        <v>1</v>
      </c>
      <c r="N286" s="102">
        <v>80000</v>
      </c>
      <c r="O286" s="142">
        <f t="shared" si="85"/>
        <v>2000000</v>
      </c>
      <c r="P286" s="144"/>
      <c r="Q286" s="144"/>
      <c r="R286" s="232">
        <v>2000000</v>
      </c>
      <c r="S286" s="144"/>
    </row>
    <row r="287" spans="1:19" ht="15" customHeight="1">
      <c r="A287" s="21"/>
      <c r="B287" s="98" t="s">
        <v>77</v>
      </c>
      <c r="C287" s="10">
        <v>25</v>
      </c>
      <c r="D287" s="15" t="s">
        <v>4</v>
      </c>
      <c r="E287" s="15" t="s">
        <v>2</v>
      </c>
      <c r="F287" s="15">
        <v>1</v>
      </c>
      <c r="G287" s="15" t="s">
        <v>3</v>
      </c>
      <c r="H287" s="15"/>
      <c r="I287" s="15"/>
      <c r="J287" s="15"/>
      <c r="K287" s="15"/>
      <c r="L287" s="46">
        <f t="shared" si="84"/>
        <v>25</v>
      </c>
      <c r="M287" s="4" t="s">
        <v>1</v>
      </c>
      <c r="N287" s="102">
        <v>64000</v>
      </c>
      <c r="O287" s="142">
        <f t="shared" si="85"/>
        <v>1600000</v>
      </c>
      <c r="P287" s="144"/>
      <c r="Q287" s="144"/>
      <c r="R287" s="232">
        <v>1600000</v>
      </c>
      <c r="S287" s="144"/>
    </row>
    <row r="288" spans="1:19" ht="15" customHeight="1">
      <c r="A288" s="21"/>
      <c r="B288" s="98" t="s">
        <v>78</v>
      </c>
      <c r="C288" s="10">
        <v>25</v>
      </c>
      <c r="D288" s="15" t="s">
        <v>4</v>
      </c>
      <c r="E288" s="15" t="s">
        <v>2</v>
      </c>
      <c r="F288" s="15">
        <v>1</v>
      </c>
      <c r="G288" s="15" t="s">
        <v>3</v>
      </c>
      <c r="H288" s="15"/>
      <c r="I288" s="15"/>
      <c r="J288" s="15"/>
      <c r="K288" s="15"/>
      <c r="L288" s="46">
        <f t="shared" si="84"/>
        <v>25</v>
      </c>
      <c r="M288" s="4" t="s">
        <v>1</v>
      </c>
      <c r="N288" s="102">
        <v>81000</v>
      </c>
      <c r="O288" s="142">
        <f t="shared" si="85"/>
        <v>2025000</v>
      </c>
      <c r="P288" s="144"/>
      <c r="Q288" s="144"/>
      <c r="R288" s="232">
        <v>2012500</v>
      </c>
      <c r="S288" s="144"/>
    </row>
    <row r="289" spans="1:19" ht="15" customHeight="1">
      <c r="A289" s="21"/>
      <c r="B289" s="98" t="s">
        <v>79</v>
      </c>
      <c r="C289" s="10">
        <v>25</v>
      </c>
      <c r="D289" s="15" t="s">
        <v>4</v>
      </c>
      <c r="E289" s="15" t="s">
        <v>2</v>
      </c>
      <c r="F289" s="15">
        <v>1</v>
      </c>
      <c r="G289" s="15" t="s">
        <v>3</v>
      </c>
      <c r="H289" s="15"/>
      <c r="I289" s="15"/>
      <c r="J289" s="15"/>
      <c r="K289" s="15"/>
      <c r="L289" s="46">
        <f t="shared" si="84"/>
        <v>25</v>
      </c>
      <c r="M289" s="4" t="s">
        <v>1</v>
      </c>
      <c r="N289" s="102">
        <v>92000</v>
      </c>
      <c r="O289" s="142">
        <f t="shared" si="85"/>
        <v>2300000</v>
      </c>
      <c r="P289" s="144"/>
      <c r="Q289" s="144"/>
      <c r="R289" s="232">
        <v>2250000</v>
      </c>
      <c r="S289" s="144"/>
    </row>
    <row r="290" spans="1:19" ht="15" customHeight="1">
      <c r="A290" s="53"/>
      <c r="B290" s="98"/>
      <c r="C290" s="89"/>
      <c r="D290" s="15"/>
      <c r="E290" s="15"/>
      <c r="F290" s="15"/>
      <c r="G290" s="15"/>
      <c r="H290" s="15"/>
      <c r="I290" s="15"/>
      <c r="J290" s="15"/>
      <c r="K290" s="15"/>
      <c r="L290" s="20"/>
      <c r="M290" s="11"/>
      <c r="N290" s="66"/>
      <c r="O290" s="139"/>
      <c r="P290" s="149"/>
      <c r="Q290" s="149"/>
      <c r="R290" s="149"/>
      <c r="S290" s="149"/>
    </row>
    <row r="300" spans="1:19" ht="36" customHeight="1">
      <c r="B300" s="116"/>
    </row>
  </sheetData>
  <pageMargins left="0.15748031496062992" right="0.15748031496062992" top="0.15748031496062992" bottom="0.19685039370078741" header="0" footer="0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 ILP REV_2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cp:lastPrinted>2022-08-08T04:52:55Z</cp:lastPrinted>
  <dcterms:created xsi:type="dcterms:W3CDTF">2022-07-12T11:50:20Z</dcterms:created>
  <dcterms:modified xsi:type="dcterms:W3CDTF">2022-09-20T04:08:02Z</dcterms:modified>
</cp:coreProperties>
</file>