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Aditya Jain\Desktop\Trainee\Week 1\Day 2_Rahul\Classroom\"/>
    </mc:Choice>
  </mc:AlternateContent>
  <bookViews>
    <workbookView xWindow="480" yWindow="30" windowWidth="11340" windowHeight="8580" firstSheet="21" activeTab="23"/>
  </bookViews>
  <sheets>
    <sheet name="IfThen" sheetId="4" r:id="rId1"/>
    <sheet name="Embedded IF" sheetId="5" r:id="rId2"/>
    <sheet name="OR" sheetId="12" r:id="rId3"/>
    <sheet name="AND" sheetId="13" r:id="rId4"/>
    <sheet name="SUMIF" sheetId="7" r:id="rId5"/>
    <sheet name="AVERAGEIF" sheetId="25" r:id="rId6"/>
    <sheet name="SUMPRODUCT" sheetId="26" r:id="rId7"/>
    <sheet name="MID" sheetId="27" r:id="rId8"/>
    <sheet name="LEFT" sheetId="29" r:id="rId9"/>
    <sheet name="IRR" sheetId="28" state="hidden" r:id="rId10"/>
    <sheet name="XIRR" sheetId="30" state="hidden" r:id="rId11"/>
    <sheet name="TVM" sheetId="31" state="hidden" r:id="rId12"/>
    <sheet name="DATE" sheetId="42" r:id="rId13"/>
    <sheet name="INDIRECT" sheetId="32" state="hidden" r:id="rId14"/>
    <sheet name="IFERROR" sheetId="46" r:id="rId15"/>
    <sheet name="MATH" sheetId="34" r:id="rId16"/>
    <sheet name="FIND" sheetId="35" r:id="rId17"/>
    <sheet name="TEXT TO COLUMN" sheetId="36" r:id="rId18"/>
    <sheet name="PASTE-SPECIAL" sheetId="45" r:id="rId19"/>
    <sheet name="LOOKUP" sheetId="22" r:id="rId20"/>
    <sheet name="LOOKUP and Indirect" sheetId="47" r:id="rId21"/>
    <sheet name="Lookup Sample 1" sheetId="48" r:id="rId22"/>
    <sheet name="Lookup Sample 2" sheetId="49" r:id="rId23"/>
    <sheet name="INDEX-MATCH" sheetId="44" r:id="rId24"/>
    <sheet name="Goal Seek" sheetId="6" state="hidden" r:id="rId25"/>
    <sheet name="Scenario" sheetId="2" r:id="rId26"/>
    <sheet name="Choose" sheetId="3" r:id="rId27"/>
    <sheet name="Offset1" sheetId="9" r:id="rId28"/>
    <sheet name="Offset2" sheetId="23" r:id="rId29"/>
    <sheet name="Charting" sheetId="11" r:id="rId30"/>
    <sheet name="StockPrice" sheetId="10" r:id="rId31"/>
    <sheet name="Chart1" sheetId="14" r:id="rId32"/>
    <sheet name="Indexed Chart" sheetId="16" r:id="rId33"/>
    <sheet name="Price Weighting" sheetId="17" r:id="rId34"/>
    <sheet name="DataConsolidation" sheetId="18" r:id="rId35"/>
    <sheet name="2-axis" sheetId="41" r:id="rId36"/>
    <sheet name="Floating" sheetId="37" r:id="rId37"/>
    <sheet name="Sparklines" sheetId="38" r:id="rId38"/>
    <sheet name="CONDITIONAL" sheetId="39" r:id="rId39"/>
    <sheet name="DataTable" sheetId="19" r:id="rId40"/>
    <sheet name="Trace" sheetId="20" r:id="rId41"/>
    <sheet name="RangeNames" sheetId="21" r:id="rId42"/>
    <sheet name="Database" sheetId="1" r:id="rId43"/>
    <sheet name="Pivot Tables" sheetId="40" r:id="rId44"/>
  </sheets>
  <externalReferences>
    <externalReference r:id="rId45"/>
    <externalReference r:id="rId46"/>
    <externalReference r:id="rId47"/>
  </externalReferences>
  <definedNames>
    <definedName name="_xlnm._FilterDatabase" localSheetId="42" hidden="1">Database!$B$14:$F$14</definedName>
    <definedName name="case" localSheetId="35">#REF!</definedName>
    <definedName name="case" localSheetId="38">[1]Choose!$B$9</definedName>
    <definedName name="case" localSheetId="37">[1]Choose!$B$9</definedName>
    <definedName name="case" localSheetId="10">[1]Choose!$B$9</definedName>
    <definedName name="case">[2]Choose!$B$9</definedName>
    <definedName name="_xlnm.Criteria" localSheetId="35">#REF!</definedName>
    <definedName name="_xlnm.Criteria" localSheetId="5">[2]Database!$B$30:$F$31</definedName>
    <definedName name="_xlnm.Criteria" localSheetId="38">[1]Database!$B$30:$F$31</definedName>
    <definedName name="_xlnm.Criteria" localSheetId="14">[3]Database!$B$25:$F$26</definedName>
    <definedName name="_xlnm.Criteria" localSheetId="9">[2]Database!$B$30:$F$31</definedName>
    <definedName name="_xlnm.Criteria" localSheetId="8">[2]Database!$B$30:$F$31</definedName>
    <definedName name="_xlnm.Criteria" localSheetId="7">[2]Database!$B$30:$F$31</definedName>
    <definedName name="_xlnm.Criteria" localSheetId="37">[1]Database!$B$30:$F$31</definedName>
    <definedName name="_xlnm.Criteria" localSheetId="6">[2]Database!$B$30:$F$31</definedName>
    <definedName name="_xlnm.Criteria" localSheetId="10">[1]Database!$B$30:$F$31</definedName>
    <definedName name="_xlnm.Criteria">Database!$B$25:$F$26</definedName>
    <definedName name="_xlnm.Database" localSheetId="35">#REF!</definedName>
    <definedName name="_xlnm.Database" localSheetId="5">[2]Database!$B$14:$F$22</definedName>
    <definedName name="_xlnm.Database" localSheetId="38">[1]Database!$B$14:$F$22</definedName>
    <definedName name="_xlnm.Database" localSheetId="14">[3]Database!$B$14:$F$23</definedName>
    <definedName name="_xlnm.Database" localSheetId="9">[2]Database!$B$14:$F$22</definedName>
    <definedName name="_xlnm.Database" localSheetId="8">[2]Database!$B$14:$F$22</definedName>
    <definedName name="_xlnm.Database" localSheetId="7">[2]Database!$B$14:$F$22</definedName>
    <definedName name="_xlnm.Database" localSheetId="37">[1]Database!$B$14:$F$22</definedName>
    <definedName name="_xlnm.Database" localSheetId="6">[2]Database!$B$14:$F$22</definedName>
    <definedName name="_xlnm.Database" localSheetId="10">[1]Database!$B$14:$F$22</definedName>
    <definedName name="_xlnm.Database">Database!$B$14:$F$23</definedName>
    <definedName name="Down_Payment" localSheetId="35">#REF!</definedName>
    <definedName name="Down_Payment" localSheetId="5">[2]RangeNames!$D$6</definedName>
    <definedName name="Down_Payment" localSheetId="38">[1]RangeNames!$D$6</definedName>
    <definedName name="Down_Payment" localSheetId="9">[2]RangeNames!$D$6</definedName>
    <definedName name="Down_Payment" localSheetId="8">[2]RangeNames!$D$6</definedName>
    <definedName name="Down_Payment" localSheetId="7">[2]RangeNames!$D$6</definedName>
    <definedName name="Down_Payment" localSheetId="37">[1]RangeNames!$D$6</definedName>
    <definedName name="Down_Payment" localSheetId="6">[2]RangeNames!$D$6</definedName>
    <definedName name="Down_Payment" localSheetId="10">[1]RangeNames!$D$6</definedName>
    <definedName name="Down_Payment">RangeNames!$D$6</definedName>
    <definedName name="Expenses" localSheetId="35">#REF!</definedName>
    <definedName name="Expenses" localSheetId="38">[1]LOOKUP!$C$8:$E$8</definedName>
    <definedName name="Expenses" localSheetId="37">[1]LOOKUP!$C$8:$E$8</definedName>
    <definedName name="Expenses" localSheetId="10">[1]LOOKUP!$C$8:$E$8</definedName>
    <definedName name="Expenses">[2]LOOKUP!$C$8:$E$8</definedName>
    <definedName name="FEB" localSheetId="35">#REF!</definedName>
    <definedName name="FEB" localSheetId="38">[1]LOOKUP!$D$7:$D$12</definedName>
    <definedName name="FEB" localSheetId="37">[1]LOOKUP!$D$7:$D$12</definedName>
    <definedName name="FEB" localSheetId="10">[1]LOOKUP!$D$7:$D$12</definedName>
    <definedName name="FEB">[2]LOOKUP!$D$7:$D$12</definedName>
    <definedName name="Future_Value" localSheetId="35">#REF!</definedName>
    <definedName name="Future_Value" localSheetId="5">[2]RangeNames!$D$5</definedName>
    <definedName name="Future_Value" localSheetId="38">[1]RangeNames!$D$5</definedName>
    <definedName name="Future_Value" localSheetId="9">[2]RangeNames!$D$5</definedName>
    <definedName name="Future_Value" localSheetId="8">[2]RangeNames!$D$5</definedName>
    <definedName name="Future_Value" localSheetId="7">[2]RangeNames!$D$5</definedName>
    <definedName name="Future_Value" localSheetId="37">[1]RangeNames!$D$5</definedName>
    <definedName name="Future_Value" localSheetId="6">[2]RangeNames!$D$5</definedName>
    <definedName name="Future_Value" localSheetId="10">[1]RangeNames!$D$5</definedName>
    <definedName name="Future_Value">RangeNames!$D$5</definedName>
    <definedName name="Interest_Rate" localSheetId="35">#REF!</definedName>
    <definedName name="Interest_Rate" localSheetId="5">[2]RangeNames!$D$2</definedName>
    <definedName name="Interest_Rate" localSheetId="38">[1]RangeNames!$D$2</definedName>
    <definedName name="Interest_Rate" localSheetId="9">[2]RangeNames!$D$2</definedName>
    <definedName name="Interest_Rate" localSheetId="8">[2]RangeNames!$D$2</definedName>
    <definedName name="Interest_Rate" localSheetId="7">[2]RangeNames!$D$2</definedName>
    <definedName name="Interest_Rate" localSheetId="37">[1]RangeNames!$D$2</definedName>
    <definedName name="Interest_Rate" localSheetId="6">[2]RangeNames!$D$2</definedName>
    <definedName name="Interest_Rate" localSheetId="10">[1]RangeNames!$D$2</definedName>
    <definedName name="Interest_Rate">RangeNames!$D$2</definedName>
    <definedName name="James">INDIRECT!$C$5</definedName>
    <definedName name="JAN" localSheetId="35">#REF!</definedName>
    <definedName name="JAN" localSheetId="38">[1]LOOKUP!$C$7:$C$12</definedName>
    <definedName name="JAN" localSheetId="37">[1]LOOKUP!$C$7:$C$12</definedName>
    <definedName name="JAN" localSheetId="10">[1]LOOKUP!$C$7:$C$12</definedName>
    <definedName name="JAN">[2]LOOKUP!$C$7:$C$12</definedName>
    <definedName name="Number_of_Periods" localSheetId="35">#REF!</definedName>
    <definedName name="Number_of_Periods" localSheetId="5">[2]RangeNames!$D$3</definedName>
    <definedName name="Number_of_Periods" localSheetId="38">[1]RangeNames!$D$3</definedName>
    <definedName name="Number_of_Periods" localSheetId="9">[2]RangeNames!$D$3</definedName>
    <definedName name="Number_of_Periods" localSheetId="8">[2]RangeNames!$D$3</definedName>
    <definedName name="Number_of_Periods" localSheetId="7">[2]RangeNames!$D$3</definedName>
    <definedName name="Number_of_Periods" localSheetId="37">[1]RangeNames!$D$3</definedName>
    <definedName name="Number_of_Periods" localSheetId="6">[2]RangeNames!$D$3</definedName>
    <definedName name="Number_of_Periods" localSheetId="10">[1]RangeNames!$D$3</definedName>
    <definedName name="Number_of_Periods">RangeNames!$D$3</definedName>
    <definedName name="Present_Value" localSheetId="35">#REF!</definedName>
    <definedName name="Present_Value" localSheetId="5">[2]RangeNames!$D$4</definedName>
    <definedName name="Present_Value" localSheetId="38">[1]RangeNames!$D$4</definedName>
    <definedName name="Present_Value" localSheetId="9">[2]RangeNames!$D$4</definedName>
    <definedName name="Present_Value" localSheetId="8">[2]RangeNames!$D$4</definedName>
    <definedName name="Present_Value" localSheetId="7">[2]RangeNames!$D$4</definedName>
    <definedName name="Present_Value" localSheetId="37">[1]RangeNames!$D$4</definedName>
    <definedName name="Present_Value" localSheetId="6">[2]RangeNames!$D$4</definedName>
    <definedName name="Present_Value" localSheetId="10">[1]RangeNames!$D$4</definedName>
    <definedName name="Present_Value">RangeNames!$D$4</definedName>
    <definedName name="Sales" localSheetId="35">#REF!</definedName>
    <definedName name="Sales" localSheetId="38">[1]LOOKUP!$C$7:$E$7</definedName>
    <definedName name="Sales" localSheetId="37">[1]LOOKUP!$C$7:$E$7</definedName>
    <definedName name="Sales" localSheetId="10">[1]LOOKUP!$C$7:$E$7</definedName>
    <definedName name="Sales">[2]LOOKUP!$C$7:$E$7</definedName>
    <definedName name="tax_rate" localSheetId="35">#REF!</definedName>
    <definedName name="tax_rate" localSheetId="38">[1]LOOKUP!$G$13</definedName>
    <definedName name="tax_rate" localSheetId="37">[1]LOOKUP!$G$13</definedName>
    <definedName name="tax_rate" localSheetId="10">[1]LOOKUP!$G$13</definedName>
    <definedName name="tax_rate">[2]LOOKUP!$G$13</definedName>
    <definedName name="Type" localSheetId="35">#REF!</definedName>
    <definedName name="Type" localSheetId="5">[2]RangeNames!$D$7</definedName>
    <definedName name="Type" localSheetId="38">[1]RangeNames!$D$7</definedName>
    <definedName name="Type" localSheetId="9">[2]RangeNames!$D$7</definedName>
    <definedName name="Type" localSheetId="8">[2]RangeNames!$D$7</definedName>
    <definedName name="Type" localSheetId="7">[2]RangeNames!$D$7</definedName>
    <definedName name="Type" localSheetId="37">[1]RangeNames!$D$7</definedName>
    <definedName name="Type" localSheetId="6">[2]RangeNames!$D$7</definedName>
    <definedName name="Type" localSheetId="10">[1]RangeNames!$D$7</definedName>
    <definedName name="Type">RangeNames!$D$7</definedName>
  </definedNames>
  <calcPr calcId="162913" calcMode="autoNoTable" iterate="1"/>
</workbook>
</file>

<file path=xl/calcChain.xml><?xml version="1.0" encoding="utf-8"?>
<calcChain xmlns="http://schemas.openxmlformats.org/spreadsheetml/2006/main">
  <c r="C3" i="44" l="1"/>
  <c r="C5" i="22"/>
  <c r="C3" i="22"/>
  <c r="C2" i="22"/>
  <c r="I4" i="45"/>
  <c r="J4" i="45" s="1"/>
  <c r="K4" i="45" s="1"/>
  <c r="C11" i="35"/>
  <c r="C10" i="35"/>
  <c r="C8" i="35"/>
  <c r="C7" i="35"/>
  <c r="C16" i="34"/>
  <c r="C15" i="34"/>
  <c r="C14" i="34"/>
  <c r="C13" i="34"/>
  <c r="C7" i="46"/>
  <c r="B23" i="42"/>
  <c r="B24" i="42" s="1"/>
  <c r="B25" i="42" s="1"/>
  <c r="B22" i="42"/>
  <c r="B20" i="42"/>
  <c r="B19" i="42" s="1"/>
  <c r="B18" i="42" s="1"/>
  <c r="B17" i="42" s="1"/>
  <c r="E14" i="42"/>
  <c r="B11" i="42"/>
  <c r="E6" i="42"/>
  <c r="E5" i="42"/>
  <c r="E4" i="42"/>
  <c r="C7" i="29"/>
  <c r="B7" i="29"/>
  <c r="C7" i="27"/>
  <c r="B7" i="27"/>
  <c r="A1" i="27"/>
  <c r="C8" i="26"/>
  <c r="G10" i="7"/>
  <c r="G11" i="7"/>
  <c r="G15" i="7"/>
  <c r="G16" i="7"/>
  <c r="C12" i="25"/>
  <c r="D16" i="7"/>
  <c r="H5" i="13"/>
  <c r="H6" i="13"/>
  <c r="H7" i="13"/>
  <c r="H8" i="13"/>
  <c r="H9" i="13"/>
  <c r="H4" i="13"/>
  <c r="E5" i="13"/>
  <c r="E6" i="13"/>
  <c r="E7" i="13"/>
  <c r="E8" i="13"/>
  <c r="E9" i="13"/>
  <c r="E4" i="13"/>
  <c r="H5" i="12"/>
  <c r="H6" i="12"/>
  <c r="H7" i="12"/>
  <c r="H8" i="12"/>
  <c r="H9" i="12"/>
  <c r="H4" i="12"/>
  <c r="E5" i="12"/>
  <c r="E6" i="12"/>
  <c r="E7" i="12"/>
  <c r="E8" i="12"/>
  <c r="E9" i="12"/>
  <c r="E4" i="12"/>
  <c r="H5" i="5"/>
  <c r="H6" i="5"/>
  <c r="H7" i="5"/>
  <c r="H8" i="5"/>
  <c r="H9" i="5"/>
  <c r="H4" i="5"/>
  <c r="E5" i="5"/>
  <c r="E6" i="5"/>
  <c r="E7" i="5"/>
  <c r="E8" i="5"/>
  <c r="E9" i="5"/>
  <c r="E4" i="5"/>
  <c r="H5" i="4"/>
  <c r="H6" i="4"/>
  <c r="H7" i="4"/>
  <c r="H8" i="4"/>
  <c r="H9" i="4"/>
  <c r="H4" i="4"/>
  <c r="E5" i="4"/>
  <c r="E6" i="4"/>
  <c r="E7" i="4"/>
  <c r="E8" i="4"/>
  <c r="E9" i="4"/>
  <c r="E4" i="4"/>
  <c r="E7" i="49" l="1"/>
  <c r="E8" i="49" s="1"/>
  <c r="D7" i="49"/>
  <c r="D8" i="49" s="1"/>
  <c r="C7" i="49"/>
  <c r="C8" i="49" s="1"/>
  <c r="A6" i="49"/>
  <c r="A7" i="49" s="1"/>
  <c r="A8" i="49" s="1"/>
  <c r="A9" i="49" s="1"/>
  <c r="A10" i="49" s="1"/>
  <c r="E7" i="48"/>
  <c r="E8" i="48" s="1"/>
  <c r="D7" i="48"/>
  <c r="D8" i="48" s="1"/>
  <c r="C7" i="48"/>
  <c r="C8" i="48" s="1"/>
  <c r="A6" i="48"/>
  <c r="A7" i="48" s="1"/>
  <c r="A8" i="48" s="1"/>
  <c r="A9" i="48" s="1"/>
  <c r="A10" i="48" s="1"/>
  <c r="A10" i="47"/>
  <c r="A11" i="47" s="1"/>
  <c r="A12" i="47" s="1"/>
  <c r="A13" i="47" s="1"/>
  <c r="A14" i="47" s="1"/>
  <c r="C9" i="48" l="1"/>
  <c r="C9" i="49"/>
  <c r="C10" i="49" s="1"/>
  <c r="D9" i="48"/>
  <c r="D9" i="49"/>
  <c r="D10" i="49" s="1"/>
  <c r="E9" i="48"/>
  <c r="E10" i="49"/>
  <c r="E9" i="49"/>
  <c r="B15" i="45"/>
  <c r="B16" i="45" s="1"/>
  <c r="B17" i="45" s="1"/>
  <c r="B6" i="45"/>
  <c r="B7" i="45" s="1"/>
  <c r="B8" i="45" s="1"/>
  <c r="E7" i="44"/>
  <c r="E8" i="44" s="1"/>
  <c r="D7" i="44"/>
  <c r="D8" i="44" s="1"/>
  <c r="C7" i="44"/>
  <c r="C8" i="44" s="1"/>
  <c r="A6" i="44"/>
  <c r="A7" i="44" s="1"/>
  <c r="A8" i="44" s="1"/>
  <c r="A9" i="44" s="1"/>
  <c r="A10" i="44" s="1"/>
  <c r="C10" i="32"/>
  <c r="C9" i="32"/>
  <c r="C11" i="32"/>
  <c r="E10" i="48" l="1"/>
  <c r="D10" i="48"/>
  <c r="C10" i="48"/>
  <c r="C9" i="44"/>
  <c r="C10" i="44" s="1"/>
  <c r="D9" i="44"/>
  <c r="E9" i="44"/>
  <c r="E10" i="44" s="1"/>
  <c r="B18" i="31"/>
  <c r="B19" i="31" s="1"/>
  <c r="B20" i="31" s="1"/>
  <c r="B21" i="31" s="1"/>
  <c r="B22" i="31" s="1"/>
  <c r="E5" i="41"/>
  <c r="F5" i="41" s="1"/>
  <c r="G5" i="41" s="1"/>
  <c r="H5" i="41" s="1"/>
  <c r="H5" i="39"/>
  <c r="H6" i="39" s="1"/>
  <c r="H7" i="39" s="1"/>
  <c r="H8" i="39" s="1"/>
  <c r="H9" i="39" s="1"/>
  <c r="H10" i="39" s="1"/>
  <c r="H11" i="39" s="1"/>
  <c r="H12" i="39" s="1"/>
  <c r="H13" i="39" s="1"/>
  <c r="H14" i="39" s="1"/>
  <c r="H15" i="39" s="1"/>
  <c r="H16" i="39" s="1"/>
  <c r="D6" i="37"/>
  <c r="D5" i="37"/>
  <c r="D4" i="37"/>
  <c r="D3" i="37"/>
  <c r="B24" i="9"/>
  <c r="B11" i="35"/>
  <c r="C7" i="34"/>
  <c r="A8" i="22"/>
  <c r="A9" i="22"/>
  <c r="A10" i="22"/>
  <c r="A11" i="22" s="1"/>
  <c r="A12" i="22" s="1"/>
  <c r="B6" i="23"/>
  <c r="B7" i="23" s="1"/>
  <c r="B8" i="23" s="1"/>
  <c r="B9" i="23" s="1"/>
  <c r="B15" i="23"/>
  <c r="B16" i="23" s="1"/>
  <c r="O22" i="23"/>
  <c r="I32" i="23" s="1"/>
  <c r="D32" i="23" s="1"/>
  <c r="P25" i="23"/>
  <c r="Q25" i="23"/>
  <c r="Z25" i="23"/>
  <c r="R25" i="23"/>
  <c r="AA25" i="23"/>
  <c r="U25" i="23"/>
  <c r="V25" i="23"/>
  <c r="W25" i="23"/>
  <c r="Y25" i="23"/>
  <c r="AC25" i="23"/>
  <c r="AD25" i="23"/>
  <c r="B40" i="23"/>
  <c r="C40" i="23"/>
  <c r="D40" i="23"/>
  <c r="D9" i="22"/>
  <c r="D10" i="22"/>
  <c r="E9" i="22"/>
  <c r="E10" i="22" s="1"/>
  <c r="E11" i="22" s="1"/>
  <c r="C9" i="22"/>
  <c r="C10" i="22"/>
  <c r="C1" i="21"/>
  <c r="B4" i="20"/>
  <c r="B5" i="20" s="1"/>
  <c r="C3" i="20"/>
  <c r="D3" i="20"/>
  <c r="B5" i="19"/>
  <c r="B6" i="19" s="1"/>
  <c r="B7" i="19" s="1"/>
  <c r="B8" i="19" s="1"/>
  <c r="B9" i="19" s="1"/>
  <c r="B10" i="19" s="1"/>
  <c r="B11" i="19" s="1"/>
  <c r="D3" i="19"/>
  <c r="E3" i="19"/>
  <c r="F3" i="19"/>
  <c r="G3" i="19" s="1"/>
  <c r="B3" i="19"/>
  <c r="E29" i="18"/>
  <c r="D29" i="18"/>
  <c r="C29" i="18"/>
  <c r="B29" i="18"/>
  <c r="E28" i="18"/>
  <c r="D28" i="18"/>
  <c r="D30" i="18" s="1"/>
  <c r="C28" i="18"/>
  <c r="B28" i="18"/>
  <c r="E27" i="18"/>
  <c r="D27" i="18"/>
  <c r="C27" i="18"/>
  <c r="B27" i="18"/>
  <c r="E26" i="18"/>
  <c r="E30" i="18" s="1"/>
  <c r="D26" i="18"/>
  <c r="C26" i="18"/>
  <c r="B26" i="18"/>
  <c r="F26" i="18" s="1"/>
  <c r="B23" i="18"/>
  <c r="C23" i="18"/>
  <c r="D23" i="18"/>
  <c r="E23" i="18"/>
  <c r="F22" i="18"/>
  <c r="F21" i="18"/>
  <c r="F20" i="18"/>
  <c r="F19" i="18"/>
  <c r="B15" i="18"/>
  <c r="C15" i="18"/>
  <c r="D15" i="18"/>
  <c r="E15" i="18"/>
  <c r="F14" i="18"/>
  <c r="F13" i="18"/>
  <c r="F12" i="18"/>
  <c r="F11" i="18"/>
  <c r="B7" i="18"/>
  <c r="C7" i="18"/>
  <c r="D7" i="18"/>
  <c r="E7" i="18"/>
  <c r="F6" i="18"/>
  <c r="F5" i="18"/>
  <c r="F4" i="18"/>
  <c r="F3" i="18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F3" i="17"/>
  <c r="F4" i="17"/>
  <c r="F5" i="17" s="1"/>
  <c r="F7" i="17" s="1"/>
  <c r="D15" i="16"/>
  <c r="D17" i="16" s="1"/>
  <c r="C15" i="16"/>
  <c r="C17" i="16"/>
  <c r="B15" i="16"/>
  <c r="B17" i="16" s="1"/>
  <c r="D14" i="16"/>
  <c r="C14" i="16"/>
  <c r="B14" i="16"/>
  <c r="D13" i="16"/>
  <c r="C13" i="16"/>
  <c r="B13" i="16"/>
  <c r="D12" i="16"/>
  <c r="C12" i="16"/>
  <c r="B12" i="16"/>
  <c r="D11" i="16"/>
  <c r="C11" i="16"/>
  <c r="B11" i="16"/>
  <c r="D10" i="16"/>
  <c r="C10" i="16"/>
  <c r="B10" i="16"/>
  <c r="D9" i="16"/>
  <c r="C9" i="16"/>
  <c r="B9" i="16"/>
  <c r="D8" i="16"/>
  <c r="C8" i="16"/>
  <c r="B8" i="16"/>
  <c r="D7" i="16"/>
  <c r="C7" i="16"/>
  <c r="B7" i="16"/>
  <c r="D6" i="16"/>
  <c r="C6" i="16"/>
  <c r="B6" i="16"/>
  <c r="D5" i="16"/>
  <c r="C5" i="16"/>
  <c r="B5" i="16"/>
  <c r="D4" i="16"/>
  <c r="C4" i="16"/>
  <c r="B4" i="16"/>
  <c r="D3" i="16"/>
  <c r="C3" i="16"/>
  <c r="B3" i="16"/>
  <c r="G3" i="16"/>
  <c r="G4" i="16"/>
  <c r="G5" i="16"/>
  <c r="G7" i="16" s="1"/>
  <c r="G4" i="10"/>
  <c r="G5" i="10" s="1"/>
  <c r="G7" i="10" s="1"/>
  <c r="G3" i="10"/>
  <c r="B9" i="11"/>
  <c r="F9" i="11" s="1"/>
  <c r="C9" i="11"/>
  <c r="D9" i="11"/>
  <c r="E9" i="11"/>
  <c r="F8" i="11"/>
  <c r="F7" i="11"/>
  <c r="F6" i="11"/>
  <c r="F5" i="11"/>
  <c r="B10" i="9"/>
  <c r="B11" i="9" s="1"/>
  <c r="B10" i="3"/>
  <c r="B11" i="3" s="1"/>
  <c r="D6" i="2"/>
  <c r="D7" i="2"/>
  <c r="C1" i="6"/>
  <c r="C32" i="1"/>
  <c r="I24" i="23"/>
  <c r="D24" i="23" s="1"/>
  <c r="I31" i="23"/>
  <c r="D31" i="23" s="1"/>
  <c r="H28" i="23"/>
  <c r="C28" i="23" s="1"/>
  <c r="C11" i="22"/>
  <c r="C12" i="22" s="1"/>
  <c r="D11" i="22"/>
  <c r="D12" i="22" s="1"/>
  <c r="F7" i="18" l="1"/>
  <c r="F27" i="18"/>
  <c r="F28" i="18"/>
  <c r="F29" i="18"/>
  <c r="F23" i="18"/>
  <c r="C30" i="18"/>
  <c r="F15" i="18"/>
  <c r="C5" i="20"/>
  <c r="D5" i="20" s="1"/>
  <c r="B6" i="20"/>
  <c r="I28" i="23"/>
  <c r="D28" i="23" s="1"/>
  <c r="G24" i="23"/>
  <c r="B24" i="23" s="1"/>
  <c r="D4" i="20"/>
  <c r="I25" i="23"/>
  <c r="D25" i="23" s="1"/>
  <c r="B30" i="18"/>
  <c r="F30" i="18" s="1"/>
  <c r="C4" i="20"/>
  <c r="E12" i="22"/>
  <c r="G25" i="23"/>
  <c r="B25" i="23" s="1"/>
  <c r="G28" i="23"/>
  <c r="B28" i="23" s="1"/>
  <c r="O23" i="23"/>
  <c r="O24" i="23" s="1"/>
  <c r="O25" i="23" s="1"/>
  <c r="O26" i="23" s="1"/>
  <c r="O27" i="23" s="1"/>
  <c r="O28" i="23" s="1"/>
  <c r="O29" i="23" s="1"/>
  <c r="O30" i="23" s="1"/>
  <c r="O31" i="23" s="1"/>
  <c r="O32" i="23" s="1"/>
  <c r="I30" i="23"/>
  <c r="D30" i="23" s="1"/>
  <c r="H24" i="23"/>
  <c r="C24" i="23" s="1"/>
  <c r="H25" i="23"/>
  <c r="C25" i="23" s="1"/>
  <c r="D10" i="44"/>
  <c r="B7" i="20" l="1"/>
  <c r="C6" i="20"/>
  <c r="D6" i="20" s="1"/>
  <c r="C7" i="20" l="1"/>
  <c r="B8" i="20"/>
  <c r="D7" i="20"/>
  <c r="C8" i="20" l="1"/>
  <c r="D8" i="20" s="1"/>
  <c r="B9" i="20"/>
  <c r="B10" i="20" l="1"/>
  <c r="C9" i="20"/>
  <c r="D9" i="20"/>
  <c r="C10" i="20" l="1"/>
  <c r="D10" i="20" s="1"/>
  <c r="B11" i="20"/>
  <c r="C11" i="20" l="1"/>
  <c r="D11" i="20" s="1"/>
  <c r="B12" i="20"/>
  <c r="C12" i="20" l="1"/>
  <c r="D12" i="20" s="1"/>
  <c r="B13" i="20"/>
  <c r="B14" i="20" l="1"/>
  <c r="C13" i="20"/>
  <c r="D13" i="20"/>
  <c r="C14" i="20" l="1"/>
  <c r="C15" i="20" s="1"/>
  <c r="B15" i="20"/>
  <c r="D14" i="20" l="1"/>
  <c r="D15" i="20" s="1"/>
</calcChain>
</file>

<file path=xl/comments1.xml><?xml version="1.0" encoding="utf-8"?>
<comments xmlns="http://schemas.openxmlformats.org/spreadsheetml/2006/main">
  <authors>
    <author>Abilash Jaikumar</author>
  </authors>
  <commentList>
    <comment ref="I7" authorId="0" shapeId="0">
      <text>
        <r>
          <rPr>
            <b/>
            <sz val="8"/>
            <color indexed="81"/>
            <rFont val="Times New Roman"/>
            <family val="1"/>
          </rPr>
          <t>Fields</t>
        </r>
      </text>
    </comment>
    <comment ref="I9" authorId="0" shapeId="0">
      <text>
        <r>
          <rPr>
            <b/>
            <sz val="8"/>
            <color indexed="81"/>
            <rFont val="Times New Roman"/>
            <family val="1"/>
          </rPr>
          <t>Records</t>
        </r>
      </text>
    </comment>
  </commentList>
</comments>
</file>

<file path=xl/sharedStrings.xml><?xml version="1.0" encoding="utf-8"?>
<sst xmlns="http://schemas.openxmlformats.org/spreadsheetml/2006/main" count="702" uniqueCount="415">
  <si>
    <t>Name</t>
  </si>
  <si>
    <t>Address</t>
  </si>
  <si>
    <t>Phone</t>
  </si>
  <si>
    <t>FirstName</t>
  </si>
  <si>
    <t>LastName</t>
  </si>
  <si>
    <t>Street</t>
  </si>
  <si>
    <t>City</t>
  </si>
  <si>
    <t>State</t>
  </si>
  <si>
    <t>Zip</t>
  </si>
  <si>
    <t>AreaCode</t>
  </si>
  <si>
    <t xml:space="preserve">John </t>
  </si>
  <si>
    <t>Doe</t>
  </si>
  <si>
    <t>123 Main St.</t>
  </si>
  <si>
    <t>New York</t>
  </si>
  <si>
    <t>NY</t>
  </si>
  <si>
    <t>555-1234</t>
  </si>
  <si>
    <t>Jane</t>
  </si>
  <si>
    <t>Smith</t>
  </si>
  <si>
    <t>456 Broadway</t>
  </si>
  <si>
    <t>Anytown</t>
  </si>
  <si>
    <t>NJ</t>
  </si>
  <si>
    <t>555-6543</t>
  </si>
  <si>
    <t>Joe</t>
  </si>
  <si>
    <t>Jackson</t>
  </si>
  <si>
    <t>543 South St.</t>
  </si>
  <si>
    <t>Sometown</t>
  </si>
  <si>
    <t>PA</t>
  </si>
  <si>
    <t>555-1237</t>
  </si>
  <si>
    <t>Last Name</t>
  </si>
  <si>
    <t>First Name</t>
  </si>
  <si>
    <t>Department</t>
  </si>
  <si>
    <t>Hire Date</t>
  </si>
  <si>
    <t>Salary</t>
  </si>
  <si>
    <t>Jones</t>
  </si>
  <si>
    <t>John</t>
  </si>
  <si>
    <t>MIS</t>
  </si>
  <si>
    <t>Roberts</t>
  </si>
  <si>
    <t>Max</t>
  </si>
  <si>
    <t>IT</t>
  </si>
  <si>
    <t>Amanda</t>
  </si>
  <si>
    <t>Garldan</t>
  </si>
  <si>
    <t>Mandi</t>
  </si>
  <si>
    <t>Marketing</t>
  </si>
  <si>
    <t>Mary</t>
  </si>
  <si>
    <t>Jacobs</t>
  </si>
  <si>
    <t>Cust. Service</t>
  </si>
  <si>
    <t>Andrews</t>
  </si>
  <si>
    <t>Kurt</t>
  </si>
  <si>
    <t>Advertising</t>
  </si>
  <si>
    <t>Thomas</t>
  </si>
  <si>
    <t>Stacey</t>
  </si>
  <si>
    <t>Russo</t>
  </si>
  <si>
    <t>Renee</t>
  </si>
  <si>
    <t>Finance</t>
  </si>
  <si>
    <t>Accounting</t>
  </si>
  <si>
    <t>Becket</t>
  </si>
  <si>
    <t>Tony</t>
  </si>
  <si>
    <t>&lt;40000</t>
  </si>
  <si>
    <t>Target Age:</t>
  </si>
  <si>
    <t>Age</t>
  </si>
  <si>
    <t>Personal Income</t>
  </si>
  <si>
    <t>Parent's Income</t>
  </si>
  <si>
    <t>Target Income</t>
  </si>
  <si>
    <t>Embedded Formula</t>
  </si>
  <si>
    <t>=</t>
  </si>
  <si>
    <t>=IF(A4&gt;$B$1,B4,C4)</t>
  </si>
  <si>
    <t>=IF(A5&gt;$B$1,B5,C5)</t>
  </si>
  <si>
    <t>=IF(A6&gt;$B$1,B6,C6)</t>
  </si>
  <si>
    <t>=IF(A7&gt;$B$1,B7,C7)</t>
  </si>
  <si>
    <t>=IF(A8&gt;$B$1,B8,C8)</t>
  </si>
  <si>
    <t>=IF(A9&gt;$B$1,B9,C9)</t>
  </si>
  <si>
    <t>Target Income:</t>
  </si>
  <si>
    <t>Salespeople receive commisions on sales over $25,000</t>
  </si>
  <si>
    <t>How much will Salesperson 1 receive?</t>
  </si>
  <si>
    <t>Salesperson 1</t>
  </si>
  <si>
    <t>Sales</t>
  </si>
  <si>
    <t>Commisions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</si>
  <si>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</si>
  <si>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</si>
  <si>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</si>
  <si>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</si>
  <si>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</si>
  <si>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</si>
  <si>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</si>
  <si>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</si>
  <si>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</si>
  <si>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</si>
  <si>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Total Commisions Paid on Sales Over $25,000</t>
  </si>
  <si>
    <t xml:space="preserve">Monthly Payment = </t>
  </si>
  <si>
    <t>Interest Rate:</t>
  </si>
  <si>
    <t>Number of Periods:</t>
  </si>
  <si>
    <t>Present Value:</t>
  </si>
  <si>
    <t>Future Value:</t>
  </si>
  <si>
    <t>Type:</t>
  </si>
  <si>
    <t>For the Type:</t>
  </si>
  <si>
    <t>Use "0" if Payment is at the end of the period</t>
  </si>
  <si>
    <t>Use "1" if Pamyent is at the Beginning of the Period.</t>
  </si>
  <si>
    <t>Net Income</t>
  </si>
  <si>
    <t>Earnings Before Taxes</t>
  </si>
  <si>
    <t>Tax Expense</t>
  </si>
  <si>
    <t>Tax Rate</t>
  </si>
  <si>
    <t xml:space="preserve">Go to tools/scenario to create new scenarios </t>
  </si>
  <si>
    <t>Case</t>
  </si>
  <si>
    <t>SCENARIO  Tool</t>
  </si>
  <si>
    <t>Cases</t>
  </si>
  <si>
    <t>EBITDA</t>
  </si>
  <si>
    <t>=CHOOSE($B$6,B3,C3,D3)</t>
  </si>
  <si>
    <t>=CHOOSE($B$6,B4,C4,D4)</t>
  </si>
  <si>
    <t>Company 1</t>
  </si>
  <si>
    <t>Company 2</t>
  </si>
  <si>
    <t>Company 3</t>
  </si>
  <si>
    <t>Acquiror</t>
  </si>
  <si>
    <t>Target</t>
  </si>
  <si>
    <t>Combined EBITDA</t>
  </si>
  <si>
    <t>=OFFSET($C$2,$B$6-1,)</t>
  </si>
  <si>
    <t>=OFFSET($B$2,$B$6-1,)</t>
  </si>
  <si>
    <t>Acquiror 2006 EBITDA</t>
  </si>
  <si>
    <t>Target 2006 EBITDA</t>
  </si>
  <si>
    <t>Quarterly Sales</t>
  </si>
  <si>
    <t>From Regional Sales Data</t>
  </si>
  <si>
    <t>Atlanta</t>
  </si>
  <si>
    <t>Boston</t>
  </si>
  <si>
    <t>Chicago</t>
  </si>
  <si>
    <t>Total</t>
  </si>
  <si>
    <t>Qtr. 1</t>
  </si>
  <si>
    <t>Qtr. 2</t>
  </si>
  <si>
    <t>Qtr. 3</t>
  </si>
  <si>
    <t>Qtr. 4</t>
  </si>
  <si>
    <t>Company A</t>
  </si>
  <si>
    <t>Company B</t>
  </si>
  <si>
    <t>Price Data</t>
  </si>
  <si>
    <t>Market Index</t>
  </si>
  <si>
    <t>=A3</t>
  </si>
  <si>
    <t>=A15</t>
  </si>
  <si>
    <t># of Periods</t>
  </si>
  <si>
    <t>Minimum</t>
  </si>
  <si>
    <t>Maximum</t>
  </si>
  <si>
    <t>Major Unit</t>
  </si>
  <si>
    <t># of Days</t>
  </si>
  <si>
    <t>=G4-G3</t>
  </si>
  <si>
    <t>=G5/G6</t>
  </si>
  <si>
    <t>% Change</t>
  </si>
  <si>
    <t>Custom Index</t>
  </si>
  <si>
    <t>Units Sold Cell</t>
  </si>
  <si>
    <t>Price per Unit Cell</t>
  </si>
  <si>
    <t>Formula Input Cell</t>
  </si>
  <si>
    <t>Tax=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</si>
  <si>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</si>
  <si>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</si>
  <si>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</si>
  <si>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</si>
  <si>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</si>
  <si>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</si>
  <si>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</si>
  <si>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</si>
  <si>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</si>
  <si>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</si>
  <si>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</si>
  <si>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</si>
  <si>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TOTALS</t>
  </si>
  <si>
    <t>Tax on Sales</t>
  </si>
  <si>
    <t>Selling Price</t>
  </si>
  <si>
    <t>Down Payment</t>
  </si>
  <si>
    <t>Expenses</t>
  </si>
  <si>
    <t>Operating Earnings</t>
  </si>
  <si>
    <t>Taxes</t>
  </si>
  <si>
    <t>Lookup Month</t>
  </si>
  <si>
    <t>Referenced HLOOKUP</t>
  </si>
  <si>
    <t>Hardcoded HLOOKUP</t>
  </si>
  <si>
    <t>Combined</t>
  </si>
  <si>
    <t>EBIT</t>
  </si>
  <si>
    <t>EPS</t>
  </si>
  <si>
    <t xml:space="preserve">Balance </t>
  </si>
  <si>
    <t>Cash</t>
  </si>
  <si>
    <t>CA</t>
  </si>
  <si>
    <t>PPE</t>
  </si>
  <si>
    <t>Acquiror EBITDA</t>
  </si>
  <si>
    <t>Target EBITDA</t>
  </si>
  <si>
    <t>Valuation</t>
  </si>
  <si>
    <t>Low</t>
  </si>
  <si>
    <t>Diff</t>
  </si>
  <si>
    <t>High</t>
  </si>
  <si>
    <t>DCF</t>
  </si>
  <si>
    <t>Comps</t>
  </si>
  <si>
    <t>P/E</t>
  </si>
  <si>
    <t>Current Price:</t>
  </si>
  <si>
    <t>Company 4</t>
  </si>
  <si>
    <t>&gt;25000</t>
  </si>
  <si>
    <t>=SUMIF(C6:C15,D19,D6:D15)</t>
  </si>
  <si>
    <t>Averaging property values and commissions</t>
  </si>
  <si>
    <t>Find out the Average of commissions on property value less than $300,000</t>
  </si>
  <si>
    <t>Property Value</t>
  </si>
  <si>
    <t>Commission</t>
  </si>
  <si>
    <t>Average commission paid on property value less than $300,000</t>
  </si>
  <si>
    <t>&lt;300000</t>
  </si>
  <si>
    <t>=AVERAGEIF(B5:B11,C16,C5:C11)</t>
  </si>
  <si>
    <t>Calculate average score of the class.</t>
  </si>
  <si>
    <t>Students</t>
  </si>
  <si>
    <t>Score</t>
  </si>
  <si>
    <t xml:space="preserve">Average </t>
  </si>
  <si>
    <t>=SUMPRODUCT(B5:B7,C5:C7)/SUM(B5:B7)</t>
  </si>
  <si>
    <t>Steve Jobs is the CEO of Apple Inc.</t>
  </si>
  <si>
    <t>CEO</t>
  </si>
  <si>
    <t>Company</t>
  </si>
  <si>
    <t>=MID(B4,1,10)</t>
  </si>
  <si>
    <t>=MID($B$4,25,10)</t>
  </si>
  <si>
    <t>Find out the IRR for the business</t>
  </si>
  <si>
    <t>Cash Flows</t>
  </si>
  <si>
    <t>Transaction</t>
  </si>
  <si>
    <t xml:space="preserve">Initial cost of a business </t>
  </si>
  <si>
    <t xml:space="preserve">Net income for the first year </t>
  </si>
  <si>
    <t xml:space="preserve">Net income for the second year </t>
  </si>
  <si>
    <t xml:space="preserve">Net income for the third year </t>
  </si>
  <si>
    <t xml:space="preserve">Net income for the fourth year </t>
  </si>
  <si>
    <t xml:space="preserve">Net income for the fifth year </t>
  </si>
  <si>
    <t>Investment's internal rate of return after four years.</t>
  </si>
  <si>
    <t xml:space="preserve">Internal rate of return after five years. </t>
  </si>
  <si>
    <t>To calculate the internal rate of return after two years, you need to include a guess.</t>
  </si>
  <si>
    <t>Find only the First name of the CEO using "LEFT" function</t>
  </si>
  <si>
    <t>=LEFT(B4,5)</t>
  </si>
  <si>
    <t>=RIGHT(B4,10)</t>
  </si>
  <si>
    <t>Find out the XIRR for the business</t>
  </si>
  <si>
    <t>Calculates the Internal rate of return for a schedule of cash flows that’s not periodic</t>
  </si>
  <si>
    <t>Date</t>
  </si>
  <si>
    <t>Internal rate of return in 1.25 years</t>
  </si>
  <si>
    <t>=XIRR(B5:B9,C5:C9,)</t>
  </si>
  <si>
    <t>Data</t>
  </si>
  <si>
    <t>Description</t>
  </si>
  <si>
    <t>Years of the loan</t>
  </si>
  <si>
    <t xml:space="preserve">Monthly payment </t>
  </si>
  <si>
    <t>Amount of the loan</t>
  </si>
  <si>
    <t>C3</t>
  </si>
  <si>
    <t>D5</t>
  </si>
  <si>
    <t>C4</t>
  </si>
  <si>
    <t>James</t>
  </si>
  <si>
    <t>Nash</t>
  </si>
  <si>
    <t>=INDIRECT(F3)</t>
  </si>
  <si>
    <t>To replace error cells with custom text/ To show whether the cell content has an error</t>
  </si>
  <si>
    <t>Calculate The Mean, Median, Max, Min of The Selected Numbers</t>
  </si>
  <si>
    <t>Numbers</t>
  </si>
  <si>
    <t>Mean</t>
  </si>
  <si>
    <t>=AVERAGE(C$6:C$11)</t>
  </si>
  <si>
    <t>Median</t>
  </si>
  <si>
    <t>=MEDIAN(C$6:C$11)</t>
  </si>
  <si>
    <t>=MAX(C$6:C$11)</t>
  </si>
  <si>
    <t>Min</t>
  </si>
  <si>
    <t>=MIN(C$6:C$11)</t>
  </si>
  <si>
    <t>To find the character no. in a character string</t>
  </si>
  <si>
    <t>financial</t>
  </si>
  <si>
    <t>=FIND(B7,B$5,1)</t>
  </si>
  <si>
    <t>=SEARCH(B8,B$5,1)</t>
  </si>
  <si>
    <t>Financial</t>
  </si>
  <si>
    <t>=FIND(B10,B$5,1)</t>
  </si>
  <si>
    <t>=SEARCH(B11,B$5,1)</t>
  </si>
  <si>
    <t>Full name</t>
  </si>
  <si>
    <t>First name  </t>
  </si>
  <si>
    <t>Last name  </t>
  </si>
  <si>
    <t>Bill Gates</t>
  </si>
  <si>
    <t>Steve Jobs</t>
  </si>
  <si>
    <t>Full Name</t>
  </si>
  <si>
    <t>Vincente De Bosque</t>
  </si>
  <si>
    <t>Larry Page</t>
  </si>
  <si>
    <t>Text to column</t>
  </si>
  <si>
    <t>Vincente</t>
  </si>
  <si>
    <t>De</t>
  </si>
  <si>
    <t>Bosque</t>
  </si>
  <si>
    <t>Mark Zuckerberg</t>
  </si>
  <si>
    <t>=IRR(B$4:B8)</t>
  </si>
  <si>
    <t>=IRR(B$4:B9)</t>
  </si>
  <si>
    <t>=IRR(B$4:B6,-10%)</t>
  </si>
  <si>
    <t>=RATE(B5*12,B6,B7)*12</t>
  </si>
  <si>
    <t>Reference other cell contents using Indirect. Find out the word "Nash" in the highlighted section</t>
  </si>
  <si>
    <t>=OFFSET($D$17,,($B19-1)*4)</t>
  </si>
  <si>
    <t>=OFFSET($D$17,,($B20-1)*4)</t>
  </si>
  <si>
    <t>52-Week H/L</t>
  </si>
  <si>
    <t>Q1 2010</t>
  </si>
  <si>
    <t>Q2 2010</t>
  </si>
  <si>
    <t>Q3 2010</t>
  </si>
  <si>
    <t>Q4 2010</t>
  </si>
  <si>
    <t>LNG Production</t>
  </si>
  <si>
    <t>Software</t>
  </si>
  <si>
    <t>Platform</t>
  </si>
  <si>
    <t>Month</t>
  </si>
  <si>
    <t>Inventory</t>
  </si>
  <si>
    <t>.NET</t>
  </si>
  <si>
    <t>Word Editor</t>
  </si>
  <si>
    <t>PHP</t>
  </si>
  <si>
    <t>Presentation tool</t>
  </si>
  <si>
    <t>Media Player</t>
  </si>
  <si>
    <t>Search engine</t>
  </si>
  <si>
    <t>Router manager</t>
  </si>
  <si>
    <t>Browser</t>
  </si>
  <si>
    <t>Photo editor</t>
  </si>
  <si>
    <t>Enhanced Calculator</t>
  </si>
  <si>
    <t>Sticky Notes</t>
  </si>
  <si>
    <t>JAVA</t>
  </si>
  <si>
    <t>Outlook</t>
  </si>
  <si>
    <t>ASP.NET</t>
  </si>
  <si>
    <t>Lotus</t>
  </si>
  <si>
    <t>Referenced VLOOKUP</t>
  </si>
  <si>
    <t>=VLOOKUP(B10,B7:E13,3,FALSE)</t>
  </si>
  <si>
    <t>=HLOOKUP(C1,$C$7:$E$12,A10,FALSE)</t>
  </si>
  <si>
    <t>=HLOOKUP("FEB",$C$7:$E$12,4,FALSE)</t>
  </si>
  <si>
    <t>Revenues</t>
  </si>
  <si>
    <t>Gross Profit Margin</t>
  </si>
  <si>
    <t>Extract the year</t>
  </si>
  <si>
    <t>Extract the month</t>
  </si>
  <si>
    <t>Extract the day</t>
  </si>
  <si>
    <t>=YEAR($B$4)</t>
  </si>
  <si>
    <t>=MONTH($B$4)</t>
  </si>
  <si>
    <t>=DAY($B$4)</t>
  </si>
  <si>
    <t>Add 3 months to the given date</t>
  </si>
  <si>
    <t>=DATE(YEAR(B10),MONTH(B10)+3,DAY(B10))</t>
  </si>
  <si>
    <t>What is today's date?</t>
  </si>
  <si>
    <t>=TODAY()</t>
  </si>
  <si>
    <t>Make a series of 4 quarters before and after the given date</t>
  </si>
  <si>
    <t>Calculate Interest rate per year</t>
  </si>
  <si>
    <t>Interest rate per year</t>
  </si>
  <si>
    <t>Calculate Installment per month</t>
  </si>
  <si>
    <t>Interest rate</t>
  </si>
  <si>
    <t>Loan taken</t>
  </si>
  <si>
    <t>Final payment</t>
  </si>
  <si>
    <t>Monthly instalment</t>
  </si>
  <si>
    <t>Annual interest rate</t>
  </si>
  <si>
    <t>=PMT(E6/12,E5*12,E7,E8)</t>
  </si>
  <si>
    <t>Calculate Future Value</t>
  </si>
  <si>
    <t>Payments made</t>
  </si>
  <si>
    <t>Future Value</t>
  </si>
  <si>
    <t>=FV(H6,H5,H8,H7)</t>
  </si>
  <si>
    <t>Calculate Present Value</t>
  </si>
  <si>
    <t>Present Value</t>
  </si>
  <si>
    <t>Amount to be paid at end of 4 years</t>
  </si>
  <si>
    <t>Amount to be paid each year</t>
  </si>
  <si>
    <t>=PV(K6,K5,K8,K7)</t>
  </si>
  <si>
    <t>If age is more than 25, personal income is the household income, else parent's income is the household income</t>
  </si>
  <si>
    <t>If age is more than 25 and if personal income is more than 250,000, personal income is the household income, else parent's income is the household income</t>
  </si>
  <si>
    <t>If age is less than 25 OR if personal income is less than 250,000, parent's income is the household income, else personal income is the household income</t>
  </si>
  <si>
    <t>=IF(OR(A6&lt;$B$1,B6&lt;$C$2),C6,B6)</t>
  </si>
  <si>
    <t>=IF(OR(A7&lt;$B$1,B7&lt;$C$2),C7,B7)</t>
  </si>
  <si>
    <t>=IF(OR(A8&lt;$B$1,B8&lt;$C$2),C8,B8)</t>
  </si>
  <si>
    <t>=IF(OR(A9&lt;$B$1,B9&lt;$C$2),C9,B9)</t>
  </si>
  <si>
    <t>=IF(OR(A4&lt;$B$1,B4&lt;$C$2),C4,B4)</t>
  </si>
  <si>
    <t>=IF(OR(A5&lt;$B$1,B5&lt;$C$2),C5,B5)</t>
  </si>
  <si>
    <t>=IF(A4&gt;$B$1,IF(B4&gt;$C$2,B4,C4),C4)</t>
  </si>
  <si>
    <t>=IF(A5&gt;$B$1,IF(B5&gt;$C$2,B5,C5),C5)</t>
  </si>
  <si>
    <t>=IF(A6&gt;$B$1,IF(B6&gt;$C$2,B6,C6),C6)</t>
  </si>
  <si>
    <t>=IF(A7&gt;$B$1,IF(B7&gt;$C$2,B7,C7),C7)</t>
  </si>
  <si>
    <t>=IF(A8&gt;$B$1,IF(B8&gt;$C$2,B8,C8),C8)</t>
  </si>
  <si>
    <t>=IF(A9&gt;$B$1,IF(B9&gt;$C$2,B9,C9),C9)</t>
  </si>
  <si>
    <t>=IF(AND(A4&gt;$B$1,B4&gt;$C$2),B4,C4)</t>
  </si>
  <si>
    <t>=IF(AND(A5&gt;$B$1,B5&gt;$C$2),B5,C5)</t>
  </si>
  <si>
    <t>=IF(AND(A6&gt;$B$1,B6&gt;$C$2),B6,C6)</t>
  </si>
  <si>
    <t>=IF(AND(A7&gt;$B$1,B7&gt;$C$2),B7,C7)</t>
  </si>
  <si>
    <t>=IF(AND(A8&gt;$B$1,B8&gt;$C$2),B8,C8)</t>
  </si>
  <si>
    <t>=IF(AND(A9&gt;$B$1,B9&gt;$C$2),B9,C9)</t>
  </si>
  <si>
    <t>Year</t>
  </si>
  <si>
    <t>Cash Flow</t>
  </si>
  <si>
    <t>Initial Investment</t>
  </si>
  <si>
    <t>Year 1 Cash Flow</t>
  </si>
  <si>
    <t>Year 2 Cash Flow</t>
  </si>
  <si>
    <t>Year 3 Cash Flow</t>
  </si>
  <si>
    <t>Year 4 Cash Flow</t>
  </si>
  <si>
    <t>Year 5 Cash Flow</t>
  </si>
  <si>
    <t>Calculate Net Present Value</t>
  </si>
  <si>
    <t>Net Present Value</t>
  </si>
  <si>
    <t>=NPV(D24,D18:D22)+D17</t>
  </si>
  <si>
    <t>Add the array B15:B24</t>
  </si>
  <si>
    <t>B</t>
  </si>
  <si>
    <t>=SUM(INDIRECT(D22&amp;E22&amp;":"&amp;D23&amp;E23))</t>
  </si>
  <si>
    <t>Lookup Field</t>
  </si>
  <si>
    <t>=INDEX(D5:D10,MATCH(C1,B5:B10,0))</t>
  </si>
  <si>
    <t>All amounts in Rs. crores</t>
  </si>
  <si>
    <t>Convert Net Income to millions (multiply by 10)</t>
  </si>
  <si>
    <t>Copy cell E12 and Paste Special&gt;Divide in highlighted range</t>
  </si>
  <si>
    <t>Copy any cell in Column A and Paste Special&gt;Column Width on any cell in Column F</t>
  </si>
  <si>
    <t>Copy cells B4:C8 and Paste Special &gt; Transpose in highlighted cell</t>
  </si>
  <si>
    <t>=EOMONTH(B18,A17)</t>
  </si>
  <si>
    <t>=EOMONTH(B21,A22)</t>
  </si>
  <si>
    <t>=EOMONTH(B21,A20)</t>
  </si>
  <si>
    <t>=EOMONTH(B20,A19)</t>
  </si>
  <si>
    <t>=EOMONTH(B19,A18)</t>
  </si>
  <si>
    <t>=EOMONTH(B22,A23)</t>
  </si>
  <si>
    <t>=EOMONTH(B23,A24)</t>
  </si>
  <si>
    <t>=EOMONTH(B24,A25)</t>
  </si>
  <si>
    <t>=IFERROR(SUM(C4:C6),"The Cell has an Error")</t>
  </si>
  <si>
    <t>Populate the following from the "Loockup Sample 1" and "Lookup Sample 2" sheets using Vlookup and Indirect</t>
  </si>
  <si>
    <t>Numbers should change when you toggle the sheet name</t>
  </si>
  <si>
    <t>Sheet Name ---&gt;</t>
  </si>
  <si>
    <t>Lookup Sample 1</t>
  </si>
  <si>
    <t>Lookup Sample 2</t>
  </si>
  <si>
    <t>=VLOOKUP($B10,INDIRECT("'"&amp;$C$5&amp;"'!B01:G150"),2,FALSE)</t>
  </si>
  <si>
    <t>=VLOOKUP($B10,INDIRECT("'"&amp;$C$5&amp;"'!B01:G150"),3,FALSE)</t>
  </si>
  <si>
    <t>==VLOOKUP($B10,INDIRECT("'"&amp;$C$5&amp;"'!B01:G150"),4,FALSE)</t>
  </si>
  <si>
    <t>=VLOOKUP($B11,INDIRECT("'"&amp;$C$5&amp;"'!B01:G150"),2,FALSE)</t>
  </si>
  <si>
    <t>=VLOOKUP($B11,INDIRECT("'"&amp;$C$5&amp;"'!B01:G150"),3,FALSE)</t>
  </si>
  <si>
    <t>==VLOOKUP($B11,INDIRECT("'"&amp;$C$5&amp;"'!B01:G150"),4,FALSE)</t>
  </si>
  <si>
    <t>=VLOOKUP($B12,INDIRECT("'"&amp;$C$5&amp;"'!B01:G150"),2,FALSE)</t>
  </si>
  <si>
    <t>=VLOOKUP($B12,INDIRECT("'"&amp;$C$5&amp;"'!B01:G150"),3,FALSE)</t>
  </si>
  <si>
    <t>==VLOOKUP($B12,INDIRECT("'"&amp;$C$5&amp;"'!B01:G150"),4,FALSE)</t>
  </si>
  <si>
    <t>=VLOOKUP($B13,INDIRECT("'"&amp;$C$5&amp;"'!B01:G150"),2,FALSE)</t>
  </si>
  <si>
    <t>=VLOOKUP($B13,INDIRECT("'"&amp;$C$5&amp;"'!B01:G150"),3,FALSE)</t>
  </si>
  <si>
    <t>==VLOOKUP($B13,INDIRECT("'"&amp;$C$5&amp;"'!B01:G150"),4,FALSE)</t>
  </si>
  <si>
    <t>=VLOOKUP($B14,INDIRECT("'"&amp;$C$5&amp;"'!B01:G150"),2,FALSE)</t>
  </si>
  <si>
    <t>=VLOOKUP($B14,INDIRECT("'"&amp;$C$5&amp;"'!B01:G150"),3,FALSE)</t>
  </si>
  <si>
    <t>==VLOOKUP($B14,INDIRECT("'"&amp;$C$5&amp;"'!B01:G150"),4,FALSE)</t>
  </si>
  <si>
    <t xml:space="preserve">TresVista has established itself as the high-end Financial service provider of choice. </t>
  </si>
  <si>
    <t>Bill</t>
  </si>
  <si>
    <t>Gates</t>
  </si>
  <si>
    <t>Steve</t>
  </si>
  <si>
    <t>Jobs</t>
  </si>
  <si>
    <t>Larry</t>
  </si>
  <si>
    <t>Page</t>
  </si>
  <si>
    <t>Mark</t>
  </si>
  <si>
    <t>Zuckerberg</t>
  </si>
  <si>
    <t>Operating 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</si>
</sst>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164" formatCode="&quot;$&quot;#,##0.0_);\(&quot;$&quot;#,##0.0\)"/>
    <numFmt numFmtId="165" formatCode="#,##0.0_);\(#,##0.0\)"/>
    <numFmt numFmtId="166" formatCode="0.0%_);\(0.0%\)"/>
    <numFmt numFmtId="167" formatCode="#,##0.0000_);\(#,##0.0000\)"/>
    <numFmt numFmtId="168" formatCode="#,##0.0_);\(#,##0.0\);\-\ \ "/>
    <numFmt numFmtId="169" formatCode="00000"/>
    <numFmt numFmtId="170" formatCode="#,##0.0_);\(#,##0.0\);\-\ "/>
    <numFmt numFmtId="171" formatCode="&quot;$&quot;#,##0.0_);\(&quot;$&quot;#,##0.0\);\-\ "/>
    <numFmt numFmtId="172" formatCode="General\ "/>
    <numFmt numFmtId="173" formatCode="#,##0.0_)&quot;kg&quot;;\(#,##0.0\);\-\ "/>
    <numFmt numFmtId="174" formatCode=";;;"/>
  </numFmts>
  <fonts count="33" x14ac:knownFonts="1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sz val="8"/>
      <name val="Arial"/>
      <family val="2"/>
    </font>
    <font>
      <b/>
      <sz val="8"/>
      <color indexed="81"/>
      <name val="Times New Roman"/>
      <family val="1"/>
    </font>
    <font>
      <b/>
      <i/>
      <sz val="10"/>
      <name val="Times New Roman"/>
      <family val="1"/>
    </font>
    <font>
      <b/>
      <sz val="10"/>
      <name val="Times New Roman"/>
      <family val="1"/>
    </font>
    <font>
      <u val="singleAccounting"/>
      <sz val="10"/>
      <name val="Times New Roman"/>
      <family val="1"/>
    </font>
    <font>
      <sz val="10"/>
      <color indexed="10"/>
      <name val="Times New Roman"/>
      <family val="1"/>
    </font>
    <font>
      <b/>
      <sz val="10"/>
      <name val="Arial"/>
      <family val="2"/>
    </font>
    <font>
      <u val="singleAccounting"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b/>
      <sz val="10"/>
      <color indexed="12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b/>
      <u val="singleAccounting"/>
      <sz val="10"/>
      <name val="Arial"/>
      <family val="2"/>
    </font>
    <font>
      <sz val="10"/>
      <color indexed="12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u val="singleAccounting"/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17"/>
      <name val="Arial"/>
      <family val="2"/>
    </font>
    <font>
      <sz val="10"/>
      <color indexed="8"/>
      <name val="Arial"/>
      <family val="2"/>
    </font>
    <font>
      <sz val="10"/>
      <color indexed="12"/>
      <name val="Times New Roman"/>
      <family val="1"/>
    </font>
    <font>
      <b/>
      <sz val="10"/>
      <color indexed="12"/>
      <name val="Times New Roman"/>
      <family val="1"/>
    </font>
    <font>
      <b/>
      <u val="singleAccounting"/>
      <sz val="10"/>
      <color indexed="9"/>
      <name val="Arial"/>
      <family val="2"/>
    </font>
    <font>
      <b/>
      <sz val="10"/>
      <color indexed="9"/>
      <name val="Arial"/>
      <family val="2"/>
    </font>
    <font>
      <b/>
      <u val="singleAccounting"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color indexed="12"/>
      <name val="Arial"/>
      <family val="2"/>
    </font>
    <font>
      <sz val="10"/>
      <color indexed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</borders>
  <cellStyleXfs count="3">
    <xf numFmtId="0" fontId="0" fillId="0" borderId="0"/>
    <xf numFmtId="0" fontId="15" fillId="0" borderId="0"/>
    <xf numFmtId="0" fontId="1" fillId="0" borderId="0"/>
  </cellStyleXfs>
  <cellXfs count="277">
    <xf numFmtId="0" fontId="0" fillId="0" borderId="0" xfId="0"/>
    <xf numFmtId="0" fontId="2" fillId="0" borderId="1" xfId="0" applyFont="1" applyBorder="1"/>
    <xf numFmtId="0" fontId="2" fillId="0" borderId="0" xfId="0" applyFont="1"/>
    <xf numFmtId="0" fontId="5" fillId="0" borderId="1" xfId="0" applyFont="1" applyBorder="1"/>
    <xf numFmtId="14" fontId="2" fillId="0" borderId="1" xfId="0" applyNumberFormat="1" applyFont="1" applyBorder="1"/>
    <xf numFmtId="5" fontId="2" fillId="0" borderId="1" xfId="0" applyNumberFormat="1" applyFont="1" applyBorder="1"/>
    <xf numFmtId="0" fontId="2" fillId="0" borderId="0" xfId="0" applyFont="1" applyBorder="1"/>
    <xf numFmtId="14" fontId="2" fillId="0" borderId="0" xfId="0" applyNumberFormat="1" applyFont="1" applyBorder="1"/>
    <xf numFmtId="5" fontId="2" fillId="0" borderId="0" xfId="0" applyNumberFormat="1" applyFont="1" applyBorder="1"/>
    <xf numFmtId="0" fontId="2" fillId="2" borderId="2" xfId="0" applyFont="1" applyFill="1" applyBorder="1"/>
    <xf numFmtId="0" fontId="6" fillId="2" borderId="3" xfId="0" applyFont="1" applyFill="1" applyBorder="1" applyAlignment="1">
      <alignment horizontal="center"/>
    </xf>
    <xf numFmtId="0" fontId="2" fillId="2" borderId="4" xfId="0" applyFont="1" applyFill="1" applyBorder="1"/>
    <xf numFmtId="0" fontId="7" fillId="0" borderId="0" xfId="0" applyFont="1"/>
    <xf numFmtId="0" fontId="2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5" fontId="0" fillId="0" borderId="0" xfId="0" applyNumberFormat="1"/>
    <xf numFmtId="0" fontId="0" fillId="0" borderId="8" xfId="0" applyBorder="1" applyAlignment="1">
      <alignment wrapText="1"/>
    </xf>
    <xf numFmtId="7" fontId="0" fillId="0" borderId="0" xfId="0" applyNumberFormat="1"/>
    <xf numFmtId="6" fontId="0" fillId="0" borderId="0" xfId="0" applyNumberFormat="1"/>
    <xf numFmtId="0" fontId="11" fillId="0" borderId="0" xfId="0" applyFont="1"/>
    <xf numFmtId="0" fontId="12" fillId="0" borderId="0" xfId="0" applyFont="1"/>
    <xf numFmtId="0" fontId="10" fillId="0" borderId="0" xfId="0" applyFont="1" applyAlignment="1">
      <alignment horizontal="centerContinuous"/>
    </xf>
    <xf numFmtId="0" fontId="1" fillId="0" borderId="0" xfId="0" applyFont="1" applyAlignment="1">
      <alignment horizontal="center"/>
    </xf>
    <xf numFmtId="167" fontId="0" fillId="0" borderId="0" xfId="0" applyNumberFormat="1"/>
    <xf numFmtId="0" fontId="14" fillId="0" borderId="0" xfId="0" applyFont="1" applyAlignment="1">
      <alignment horizontal="center"/>
    </xf>
    <xf numFmtId="0" fontId="13" fillId="2" borderId="0" xfId="0" applyFont="1" applyFill="1" applyAlignment="1">
      <alignment horizontal="center"/>
    </xf>
    <xf numFmtId="6" fontId="0" fillId="0" borderId="9" xfId="0" applyNumberFormat="1" applyBorder="1"/>
    <xf numFmtId="6" fontId="0" fillId="0" borderId="10" xfId="0" applyNumberFormat="1" applyBorder="1"/>
    <xf numFmtId="5" fontId="1" fillId="0" borderId="0" xfId="0" applyNumberFormat="1" applyFont="1" applyAlignment="1">
      <alignment horizontal="center"/>
    </xf>
    <xf numFmtId="0" fontId="0" fillId="0" borderId="0" xfId="0" quotePrefix="1"/>
    <xf numFmtId="0" fontId="0" fillId="0" borderId="8" xfId="0" applyBorder="1"/>
    <xf numFmtId="5" fontId="0" fillId="0" borderId="8" xfId="0" applyNumberFormat="1" applyBorder="1"/>
    <xf numFmtId="6" fontId="0" fillId="0" borderId="0" xfId="0" applyNumberFormat="1" applyBorder="1"/>
    <xf numFmtId="0" fontId="13" fillId="2" borderId="1" xfId="0" applyFont="1" applyFill="1" applyBorder="1" applyAlignment="1">
      <alignment horizontal="center"/>
    </xf>
    <xf numFmtId="0" fontId="13" fillId="2" borderId="10" xfId="0" applyFont="1" applyFill="1" applyBorder="1" applyAlignment="1">
      <alignment horizontal="center"/>
    </xf>
    <xf numFmtId="5" fontId="0" fillId="0" borderId="11" xfId="0" applyNumberFormat="1" applyBorder="1"/>
    <xf numFmtId="0" fontId="9" fillId="0" borderId="0" xfId="0" applyFont="1" applyAlignment="1">
      <alignment horizontal="centerContinuous"/>
    </xf>
    <xf numFmtId="0" fontId="9" fillId="0" borderId="0" xfId="0" applyFont="1" applyAlignment="1">
      <alignment horizontal="center"/>
    </xf>
    <xf numFmtId="14" fontId="15" fillId="0" borderId="0" xfId="0" applyNumberFormat="1" applyFont="1"/>
    <xf numFmtId="8" fontId="0" fillId="0" borderId="0" xfId="0" applyNumberFormat="1"/>
    <xf numFmtId="0" fontId="0" fillId="0" borderId="0" xfId="0" applyNumberFormat="1"/>
    <xf numFmtId="166" fontId="0" fillId="0" borderId="0" xfId="0" applyNumberFormat="1"/>
    <xf numFmtId="8" fontId="16" fillId="0" borderId="0" xfId="0" applyNumberFormat="1" applyFont="1" applyAlignment="1">
      <alignment horizontal="centerContinuous"/>
    </xf>
    <xf numFmtId="0" fontId="16" fillId="0" borderId="0" xfId="0" applyFont="1" applyAlignment="1">
      <alignment horizontal="center"/>
    </xf>
    <xf numFmtId="14" fontId="0" fillId="0" borderId="0" xfId="0" applyNumberFormat="1"/>
    <xf numFmtId="14" fontId="0" fillId="0" borderId="0" xfId="0" quotePrefix="1" applyNumberFormat="1"/>
    <xf numFmtId="0" fontId="17" fillId="0" borderId="0" xfId="0" applyNumberFormat="1" applyFont="1"/>
    <xf numFmtId="8" fontId="0" fillId="0" borderId="0" xfId="0" quotePrefix="1" applyNumberFormat="1"/>
    <xf numFmtId="0" fontId="0" fillId="3" borderId="0" xfId="0" applyNumberFormat="1" applyFill="1"/>
    <xf numFmtId="14" fontId="15" fillId="3" borderId="0" xfId="0" applyNumberFormat="1" applyFont="1" applyFill="1"/>
    <xf numFmtId="0" fontId="0" fillId="4" borderId="0" xfId="0" applyNumberFormat="1" applyFill="1"/>
    <xf numFmtId="14" fontId="15" fillId="4" borderId="0" xfId="0" applyNumberFormat="1" applyFont="1" applyFill="1"/>
    <xf numFmtId="164" fontId="0" fillId="0" borderId="0" xfId="0" applyNumberFormat="1"/>
    <xf numFmtId="14" fontId="15" fillId="0" borderId="0" xfId="0" applyNumberFormat="1" applyFont="1" applyFill="1"/>
    <xf numFmtId="5" fontId="0" fillId="0" borderId="0" xfId="0" applyNumberFormat="1" applyBorder="1"/>
    <xf numFmtId="5" fontId="13" fillId="0" borderId="0" xfId="0" applyNumberFormat="1" applyFont="1"/>
    <xf numFmtId="37" fontId="13" fillId="0" borderId="0" xfId="0" applyNumberFormat="1" applyFont="1"/>
    <xf numFmtId="0" fontId="0" fillId="0" borderId="0" xfId="0" applyBorder="1"/>
    <xf numFmtId="164" fontId="0" fillId="0" borderId="11" xfId="0" applyNumberFormat="1" applyBorder="1"/>
    <xf numFmtId="0" fontId="16" fillId="0" borderId="0" xfId="0" applyFont="1"/>
    <xf numFmtId="0" fontId="0" fillId="0" borderId="12" xfId="0" applyBorder="1"/>
    <xf numFmtId="0" fontId="17" fillId="0" borderId="0" xfId="0" applyFont="1" applyAlignment="1">
      <alignment horizontal="center"/>
    </xf>
    <xf numFmtId="0" fontId="10" fillId="0" borderId="13" xfId="0" applyFont="1" applyBorder="1" applyAlignment="1">
      <alignment horizontal="centerContinuous"/>
    </xf>
    <xf numFmtId="0" fontId="10" fillId="0" borderId="8" xfId="0" applyFont="1" applyBorder="1" applyAlignment="1">
      <alignment horizontal="centerContinuous"/>
    </xf>
    <xf numFmtId="0" fontId="10" fillId="0" borderId="5" xfId="0" applyFont="1" applyBorder="1" applyAlignment="1">
      <alignment horizontal="centerContinuous"/>
    </xf>
    <xf numFmtId="0" fontId="20" fillId="0" borderId="14" xfId="0" applyFont="1" applyFill="1" applyBorder="1" applyAlignment="1">
      <alignment horizontal="centerContinuous"/>
    </xf>
    <xf numFmtId="0" fontId="10" fillId="0" borderId="0" xfId="0" applyFont="1" applyFill="1" applyBorder="1" applyAlignment="1">
      <alignment horizontal="centerContinuous"/>
    </xf>
    <xf numFmtId="0" fontId="10" fillId="0" borderId="6" xfId="0" applyFont="1" applyFill="1" applyBorder="1" applyAlignment="1">
      <alignment horizontal="centerContinuous"/>
    </xf>
    <xf numFmtId="168" fontId="2" fillId="0" borderId="0" xfId="0" applyNumberFormat="1" applyFont="1"/>
    <xf numFmtId="10" fontId="17" fillId="0" borderId="1" xfId="0" applyNumberFormat="1" applyFont="1" applyBorder="1"/>
    <xf numFmtId="0" fontId="17" fillId="0" borderId="1" xfId="0" applyFont="1" applyBorder="1"/>
    <xf numFmtId="8" fontId="17" fillId="0" borderId="1" xfId="0" applyNumberFormat="1" applyFont="1" applyBorder="1"/>
    <xf numFmtId="164" fontId="17" fillId="0" borderId="1" xfId="0" applyNumberFormat="1" applyFont="1" applyBorder="1"/>
    <xf numFmtId="0" fontId="17" fillId="0" borderId="1" xfId="0" applyNumberFormat="1" applyFont="1" applyBorder="1"/>
    <xf numFmtId="5" fontId="17" fillId="0" borderId="0" xfId="0" applyNumberFormat="1" applyFont="1" applyAlignment="1">
      <alignment horizontal="center"/>
    </xf>
    <xf numFmtId="167" fontId="17" fillId="0" borderId="0" xfId="0" applyNumberFormat="1" applyFont="1"/>
    <xf numFmtId="5" fontId="17" fillId="0" borderId="0" xfId="0" applyNumberFormat="1" applyFont="1"/>
    <xf numFmtId="0" fontId="17" fillId="0" borderId="0" xfId="0" applyFont="1"/>
    <xf numFmtId="5" fontId="17" fillId="0" borderId="0" xfId="0" applyNumberFormat="1" applyFont="1" applyBorder="1"/>
    <xf numFmtId="0" fontId="20" fillId="0" borderId="13" xfId="0" applyFont="1" applyBorder="1" applyAlignment="1">
      <alignment horizontal="centerContinuous"/>
    </xf>
    <xf numFmtId="0" fontId="20" fillId="0" borderId="8" xfId="0" applyFont="1" applyBorder="1" applyAlignment="1">
      <alignment horizontal="centerContinuous"/>
    </xf>
    <xf numFmtId="0" fontId="20" fillId="0" borderId="5" xfId="0" applyFont="1" applyBorder="1" applyAlignment="1">
      <alignment horizontal="centerContinuous"/>
    </xf>
    <xf numFmtId="0" fontId="0" fillId="0" borderId="0" xfId="0" applyFill="1"/>
    <xf numFmtId="9" fontId="17" fillId="0" borderId="1" xfId="0" applyNumberFormat="1" applyFont="1" applyBorder="1"/>
    <xf numFmtId="0" fontId="24" fillId="0" borderId="1" xfId="0" applyFont="1" applyBorder="1"/>
    <xf numFmtId="0" fontId="24" fillId="0" borderId="1" xfId="0" applyFont="1" applyBorder="1" applyAlignment="1">
      <alignment horizontal="center"/>
    </xf>
    <xf numFmtId="169" fontId="24" fillId="0" borderId="1" xfId="0" applyNumberFormat="1" applyFont="1" applyBorder="1" applyAlignment="1">
      <alignment horizontal="right"/>
    </xf>
    <xf numFmtId="169" fontId="24" fillId="0" borderId="1" xfId="0" quotePrefix="1" applyNumberFormat="1" applyFont="1" applyBorder="1" applyAlignment="1">
      <alignment horizontal="right"/>
    </xf>
    <xf numFmtId="14" fontId="24" fillId="0" borderId="1" xfId="0" applyNumberFormat="1" applyFont="1" applyBorder="1"/>
    <xf numFmtId="5" fontId="24" fillId="0" borderId="1" xfId="0" applyNumberFormat="1" applyFont="1" applyBorder="1"/>
    <xf numFmtId="0" fontId="24" fillId="0" borderId="0" xfId="0" applyFont="1"/>
    <xf numFmtId="0" fontId="24" fillId="0" borderId="0" xfId="0" applyFont="1" applyAlignment="1">
      <alignment horizontal="center"/>
    </xf>
    <xf numFmtId="37" fontId="24" fillId="0" borderId="0" xfId="0" applyNumberFormat="1" applyFont="1" applyAlignment="1">
      <alignment horizontal="center"/>
    </xf>
    <xf numFmtId="0" fontId="25" fillId="2" borderId="3" xfId="0" applyFont="1" applyFill="1" applyBorder="1" applyAlignment="1">
      <alignment horizontal="center"/>
    </xf>
    <xf numFmtId="37" fontId="25" fillId="2" borderId="4" xfId="0" applyNumberFormat="1" applyFont="1" applyFill="1" applyBorder="1" applyAlignment="1">
      <alignment horizontal="center"/>
    </xf>
    <xf numFmtId="0" fontId="24" fillId="2" borderId="4" xfId="0" applyFont="1" applyFill="1" applyBorder="1"/>
    <xf numFmtId="37" fontId="17" fillId="0" borderId="0" xfId="0" applyNumberFormat="1" applyFont="1"/>
    <xf numFmtId="0" fontId="20" fillId="0" borderId="0" xfId="0" applyFont="1" applyAlignment="1">
      <alignment horizontal="center"/>
    </xf>
    <xf numFmtId="6" fontId="17" fillId="0" borderId="0" xfId="0" applyNumberFormat="1" applyFont="1"/>
    <xf numFmtId="0" fontId="13" fillId="0" borderId="0" xfId="0" applyFont="1" applyAlignment="1">
      <alignment horizontal="center"/>
    </xf>
    <xf numFmtId="5" fontId="19" fillId="0" borderId="0" xfId="0" applyNumberFormat="1" applyFont="1"/>
    <xf numFmtId="8" fontId="17" fillId="0" borderId="0" xfId="0" applyNumberFormat="1" applyFont="1"/>
    <xf numFmtId="166" fontId="22" fillId="0" borderId="0" xfId="0" applyNumberFormat="1" applyFont="1"/>
    <xf numFmtId="5" fontId="23" fillId="0" borderId="0" xfId="0" applyNumberFormat="1" applyFont="1"/>
    <xf numFmtId="0" fontId="13" fillId="0" borderId="0" xfId="0" applyFont="1" applyAlignment="1">
      <alignment horizontal="left"/>
    </xf>
    <xf numFmtId="10" fontId="17" fillId="0" borderId="15" xfId="0" applyNumberFormat="1" applyFont="1" applyBorder="1"/>
    <xf numFmtId="164" fontId="17" fillId="0" borderId="0" xfId="0" applyNumberFormat="1" applyFont="1"/>
    <xf numFmtId="5" fontId="0" fillId="3" borderId="0" xfId="0" applyNumberFormat="1" applyFill="1"/>
    <xf numFmtId="6" fontId="9" fillId="3" borderId="16" xfId="0" applyNumberFormat="1" applyFont="1" applyFill="1" applyBorder="1"/>
    <xf numFmtId="167" fontId="9" fillId="3" borderId="9" xfId="0" applyNumberFormat="1" applyFont="1" applyFill="1" applyBorder="1"/>
    <xf numFmtId="5" fontId="21" fillId="3" borderId="8" xfId="0" applyNumberFormat="1" applyFont="1" applyFill="1" applyBorder="1" applyAlignment="1">
      <alignment vertical="top"/>
    </xf>
    <xf numFmtId="0" fontId="17" fillId="0" borderId="0" xfId="0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37" fontId="2" fillId="3" borderId="13" xfId="0" applyNumberFormat="1" applyFont="1" applyFill="1" applyBorder="1" applyAlignment="1">
      <alignment horizontal="center"/>
    </xf>
    <xf numFmtId="0" fontId="17" fillId="0" borderId="0" xfId="0" applyFont="1" applyFill="1"/>
    <xf numFmtId="0" fontId="20" fillId="0" borderId="0" xfId="0" applyFont="1" applyFill="1" applyBorder="1" applyAlignment="1">
      <alignment horizontal="centerContinuous"/>
    </xf>
    <xf numFmtId="0" fontId="20" fillId="0" borderId="6" xfId="0" applyFont="1" applyFill="1" applyBorder="1" applyAlignment="1">
      <alignment horizontal="centerContinuous"/>
    </xf>
    <xf numFmtId="0" fontId="20" fillId="0" borderId="14" xfId="0" applyFont="1" applyFill="1" applyBorder="1" applyAlignment="1"/>
    <xf numFmtId="0" fontId="20" fillId="0" borderId="0" xfId="0" applyFont="1" applyFill="1" applyBorder="1" applyAlignment="1"/>
    <xf numFmtId="0" fontId="20" fillId="0" borderId="6" xfId="0" applyFont="1" applyFill="1" applyBorder="1" applyAlignment="1"/>
    <xf numFmtId="0" fontId="14" fillId="0" borderId="14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6" xfId="0" applyFont="1" applyFill="1" applyBorder="1" applyAlignment="1">
      <alignment horizontal="center"/>
    </xf>
    <xf numFmtId="0" fontId="18" fillId="0" borderId="14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6" xfId="0" applyFont="1" applyFill="1" applyBorder="1" applyAlignment="1">
      <alignment horizontal="center"/>
    </xf>
    <xf numFmtId="5" fontId="0" fillId="0" borderId="14" xfId="0" applyNumberFormat="1" applyFill="1" applyBorder="1"/>
    <xf numFmtId="5" fontId="0" fillId="0" borderId="0" xfId="0" applyNumberFormat="1" applyFill="1" applyBorder="1"/>
    <xf numFmtId="5" fontId="0" fillId="0" borderId="6" xfId="0" applyNumberFormat="1" applyFill="1" applyBorder="1"/>
    <xf numFmtId="5" fontId="17" fillId="0" borderId="14" xfId="0" applyNumberFormat="1" applyFont="1" applyFill="1" applyBorder="1"/>
    <xf numFmtId="5" fontId="17" fillId="0" borderId="0" xfId="0" applyNumberFormat="1" applyFont="1" applyFill="1" applyBorder="1"/>
    <xf numFmtId="5" fontId="17" fillId="0" borderId="6" xfId="0" applyNumberFormat="1" applyFont="1" applyFill="1" applyBorder="1"/>
    <xf numFmtId="5" fontId="17" fillId="0" borderId="0" xfId="0" applyNumberFormat="1" applyFont="1" applyFill="1"/>
    <xf numFmtId="8" fontId="0" fillId="0" borderId="14" xfId="0" applyNumberFormat="1" applyFill="1" applyBorder="1"/>
    <xf numFmtId="8" fontId="0" fillId="0" borderId="0" xfId="0" applyNumberFormat="1" applyFill="1" applyBorder="1"/>
    <xf numFmtId="8" fontId="0" fillId="0" borderId="6" xfId="0" applyNumberFormat="1" applyFill="1" applyBorder="1"/>
    <xf numFmtId="8" fontId="17" fillId="0" borderId="14" xfId="0" applyNumberFormat="1" applyFont="1" applyFill="1" applyBorder="1"/>
    <xf numFmtId="8" fontId="17" fillId="0" borderId="0" xfId="0" applyNumberFormat="1" applyFont="1" applyFill="1" applyBorder="1"/>
    <xf numFmtId="8" fontId="17" fillId="0" borderId="6" xfId="0" applyNumberFormat="1" applyFont="1" applyFill="1" applyBorder="1"/>
    <xf numFmtId="5" fontId="0" fillId="0" borderId="0" xfId="0" applyNumberFormat="1" applyFill="1"/>
    <xf numFmtId="5" fontId="0" fillId="0" borderId="17" xfId="0" applyNumberFormat="1" applyFill="1" applyBorder="1"/>
    <xf numFmtId="5" fontId="0" fillId="0" borderId="18" xfId="0" applyNumberFormat="1" applyFill="1" applyBorder="1"/>
    <xf numFmtId="5" fontId="0" fillId="0" borderId="7" xfId="0" applyNumberFormat="1" applyFill="1" applyBorder="1"/>
    <xf numFmtId="5" fontId="17" fillId="0" borderId="7" xfId="0" applyNumberFormat="1" applyFont="1" applyFill="1" applyBorder="1"/>
    <xf numFmtId="5" fontId="0" fillId="3" borderId="14" xfId="0" applyNumberFormat="1" applyFill="1" applyBorder="1"/>
    <xf numFmtId="5" fontId="0" fillId="3" borderId="0" xfId="0" applyNumberFormat="1" applyFill="1" applyBorder="1"/>
    <xf numFmtId="5" fontId="0" fillId="3" borderId="6" xfId="0" applyNumberFormat="1" applyFill="1" applyBorder="1"/>
    <xf numFmtId="8" fontId="0" fillId="3" borderId="14" xfId="0" applyNumberFormat="1" applyFill="1" applyBorder="1"/>
    <xf numFmtId="8" fontId="0" fillId="3" borderId="0" xfId="0" applyNumberFormat="1" applyFill="1" applyBorder="1"/>
    <xf numFmtId="8" fontId="0" fillId="3" borderId="6" xfId="0" applyNumberFormat="1" applyFill="1" applyBorder="1"/>
    <xf numFmtId="5" fontId="0" fillId="3" borderId="7" xfId="0" applyNumberFormat="1" applyFill="1" applyBorder="1"/>
    <xf numFmtId="5" fontId="17" fillId="3" borderId="13" xfId="0" applyNumberFormat="1" applyFont="1" applyFill="1" applyBorder="1"/>
    <xf numFmtId="5" fontId="17" fillId="3" borderId="8" xfId="0" applyNumberFormat="1" applyFont="1" applyFill="1" applyBorder="1"/>
    <xf numFmtId="5" fontId="17" fillId="3" borderId="5" xfId="0" applyNumberFormat="1" applyFont="1" applyFill="1" applyBorder="1"/>
    <xf numFmtId="5" fontId="17" fillId="3" borderId="14" xfId="0" applyNumberFormat="1" applyFont="1" applyFill="1" applyBorder="1"/>
    <xf numFmtId="5" fontId="17" fillId="3" borderId="0" xfId="0" applyNumberFormat="1" applyFont="1" applyFill="1" applyBorder="1"/>
    <xf numFmtId="5" fontId="17" fillId="3" borderId="6" xfId="0" applyNumberFormat="1" applyFont="1" applyFill="1" applyBorder="1"/>
    <xf numFmtId="5" fontId="17" fillId="3" borderId="17" xfId="0" applyNumberFormat="1" applyFont="1" applyFill="1" applyBorder="1"/>
    <xf numFmtId="5" fontId="17" fillId="3" borderId="18" xfId="0" applyNumberFormat="1" applyFont="1" applyFill="1" applyBorder="1"/>
    <xf numFmtId="5" fontId="17" fillId="3" borderId="7" xfId="0" applyNumberFormat="1" applyFont="1" applyFill="1" applyBorder="1"/>
    <xf numFmtId="0" fontId="24" fillId="0" borderId="5" xfId="0" quotePrefix="1" applyFont="1" applyBorder="1"/>
    <xf numFmtId="0" fontId="24" fillId="0" borderId="6" xfId="0" quotePrefix="1" applyFont="1" applyBorder="1"/>
    <xf numFmtId="0" fontId="24" fillId="0" borderId="7" xfId="0" quotePrefix="1" applyFont="1" applyBorder="1"/>
    <xf numFmtId="170" fontId="0" fillId="0" borderId="0" xfId="0" applyNumberFormat="1"/>
    <xf numFmtId="0" fontId="15" fillId="0" borderId="0" xfId="0" applyFont="1"/>
    <xf numFmtId="0" fontId="21" fillId="0" borderId="0" xfId="0" quotePrefix="1" applyFont="1"/>
    <xf numFmtId="0" fontId="9" fillId="0" borderId="0" xfId="1" applyFont="1"/>
    <xf numFmtId="0" fontId="15" fillId="0" borderId="0" xfId="1" applyFont="1"/>
    <xf numFmtId="0" fontId="10" fillId="0" borderId="0" xfId="1" applyFont="1"/>
    <xf numFmtId="171" fontId="15" fillId="0" borderId="0" xfId="1" applyNumberFormat="1" applyFont="1" applyFill="1" applyAlignment="1">
      <alignment vertical="top" wrapText="1"/>
    </xf>
    <xf numFmtId="171" fontId="15" fillId="0" borderId="0" xfId="1" applyNumberFormat="1" applyFont="1"/>
    <xf numFmtId="0" fontId="15" fillId="0" borderId="0" xfId="1"/>
    <xf numFmtId="0" fontId="15" fillId="0" borderId="8" xfId="1" applyFont="1" applyBorder="1" applyAlignment="1">
      <alignment wrapText="1"/>
    </xf>
    <xf numFmtId="170" fontId="17" fillId="0" borderId="0" xfId="1" applyNumberFormat="1" applyFont="1"/>
    <xf numFmtId="170" fontId="15" fillId="3" borderId="8" xfId="1" applyNumberFormat="1" applyFont="1" applyFill="1" applyBorder="1" applyAlignment="1">
      <alignment vertical="top"/>
    </xf>
    <xf numFmtId="0" fontId="21" fillId="0" borderId="0" xfId="0" quotePrefix="1" applyFont="1" applyAlignment="1">
      <alignment vertical="top"/>
    </xf>
    <xf numFmtId="0" fontId="9" fillId="0" borderId="0" xfId="1" applyNumberFormat="1" applyFont="1" applyAlignment="1">
      <alignment horizontal="center"/>
    </xf>
    <xf numFmtId="172" fontId="17" fillId="0" borderId="0" xfId="1" applyNumberFormat="1" applyFont="1" applyFill="1"/>
    <xf numFmtId="170" fontId="17" fillId="0" borderId="0" xfId="1" applyNumberFormat="1" applyFont="1" applyFill="1"/>
    <xf numFmtId="170" fontId="15" fillId="0" borderId="0" xfId="1" applyNumberFormat="1"/>
    <xf numFmtId="173" fontId="9" fillId="0" borderId="0" xfId="1" applyNumberFormat="1" applyFont="1"/>
    <xf numFmtId="173" fontId="15" fillId="0" borderId="0" xfId="1" applyNumberFormat="1"/>
    <xf numFmtId="170" fontId="9" fillId="3" borderId="11" xfId="1" applyNumberFormat="1" applyFont="1" applyFill="1" applyBorder="1"/>
    <xf numFmtId="172" fontId="21" fillId="0" borderId="0" xfId="1" quotePrefix="1" applyNumberFormat="1" applyFont="1"/>
    <xf numFmtId="0" fontId="26" fillId="5" borderId="0" xfId="1" applyFont="1" applyFill="1"/>
    <xf numFmtId="0" fontId="15" fillId="3" borderId="0" xfId="1" applyFill="1"/>
    <xf numFmtId="0" fontId="15" fillId="0" borderId="0" xfId="1" applyNumberFormat="1"/>
    <xf numFmtId="0" fontId="21" fillId="0" borderId="0" xfId="1" quotePrefix="1" applyFont="1"/>
    <xf numFmtId="0" fontId="11" fillId="0" borderId="0" xfId="1" applyFont="1"/>
    <xf numFmtId="170" fontId="15" fillId="0" borderId="0" xfId="1" applyNumberFormat="1" applyFont="1" applyFill="1" applyAlignment="1">
      <alignment vertical="top" wrapText="1"/>
    </xf>
    <xf numFmtId="15" fontId="15" fillId="0" borderId="0" xfId="1" applyNumberFormat="1" applyFont="1" applyFill="1" applyAlignment="1">
      <alignment horizontal="left" vertical="top" wrapText="1"/>
    </xf>
    <xf numFmtId="0" fontId="26" fillId="5" borderId="0" xfId="1" applyFont="1" applyFill="1" applyAlignment="1">
      <alignment vertical="top" wrapText="1"/>
    </xf>
    <xf numFmtId="0" fontId="26" fillId="5" borderId="0" xfId="1" applyFont="1" applyFill="1" applyAlignment="1">
      <alignment horizontal="left" vertical="top" wrapText="1"/>
    </xf>
    <xf numFmtId="170" fontId="17" fillId="0" borderId="0" xfId="1" applyNumberFormat="1" applyFont="1" applyFill="1" applyAlignment="1">
      <alignment vertical="top" wrapText="1"/>
    </xf>
    <xf numFmtId="0" fontId="15" fillId="0" borderId="0" xfId="1" applyFont="1" applyFill="1" applyAlignment="1">
      <alignment horizontal="left" vertical="top"/>
    </xf>
    <xf numFmtId="0" fontId="15" fillId="0" borderId="0" xfId="1" applyFont="1" applyFill="1" applyAlignment="1">
      <alignment horizontal="left" vertical="top" wrapText="1"/>
    </xf>
    <xf numFmtId="165" fontId="17" fillId="0" borderId="0" xfId="1" applyNumberFormat="1" applyFont="1"/>
    <xf numFmtId="165" fontId="15" fillId="0" borderId="0" xfId="1" applyNumberFormat="1"/>
    <xf numFmtId="0" fontId="27" fillId="6" borderId="0" xfId="1" applyFont="1" applyFill="1"/>
    <xf numFmtId="170" fontId="21" fillId="0" borderId="0" xfId="1" quotePrefix="1" applyNumberFormat="1" applyFont="1"/>
    <xf numFmtId="0" fontId="15" fillId="7" borderId="0" xfId="1" applyFill="1"/>
    <xf numFmtId="0" fontId="15" fillId="0" borderId="19" xfId="1" applyFont="1" applyFill="1" applyBorder="1" applyAlignment="1">
      <alignment horizontal="left" vertical="top"/>
    </xf>
    <xf numFmtId="0" fontId="15" fillId="0" borderId="0" xfId="1" applyFont="1" applyFill="1" applyBorder="1" applyAlignment="1">
      <alignment horizontal="left" vertical="top"/>
    </xf>
    <xf numFmtId="0" fontId="15" fillId="0" borderId="20" xfId="1" applyFont="1" applyFill="1" applyBorder="1" applyAlignment="1">
      <alignment horizontal="left" vertical="top"/>
    </xf>
    <xf numFmtId="0" fontId="26" fillId="5" borderId="0" xfId="1" applyFont="1" applyFill="1" applyBorder="1" applyAlignment="1">
      <alignment horizontal="left" vertical="top"/>
    </xf>
    <xf numFmtId="49" fontId="15" fillId="0" borderId="0" xfId="1" applyNumberFormat="1"/>
    <xf numFmtId="0" fontId="15" fillId="0" borderId="21" xfId="1" applyFont="1" applyFill="1" applyBorder="1" applyAlignment="1">
      <alignment horizontal="left" vertical="top"/>
    </xf>
    <xf numFmtId="9" fontId="21" fillId="0" borderId="0" xfId="1" quotePrefix="1" applyNumberFormat="1" applyFont="1"/>
    <xf numFmtId="166" fontId="9" fillId="3" borderId="0" xfId="1" applyNumberFormat="1" applyFont="1" applyFill="1"/>
    <xf numFmtId="166" fontId="9" fillId="3" borderId="8" xfId="1" applyNumberFormat="1" applyFont="1" applyFill="1" applyBorder="1"/>
    <xf numFmtId="166" fontId="15" fillId="3" borderId="0" xfId="1" applyNumberFormat="1" applyFill="1"/>
    <xf numFmtId="0" fontId="15" fillId="0" borderId="0" xfId="1" applyFill="1"/>
    <xf numFmtId="170" fontId="27" fillId="3" borderId="0" xfId="1" applyNumberFormat="1" applyFont="1" applyFill="1"/>
    <xf numFmtId="0" fontId="15" fillId="3" borderId="0" xfId="1" applyNumberFormat="1" applyFill="1"/>
    <xf numFmtId="0" fontId="15" fillId="3" borderId="19" xfId="1" applyFont="1" applyFill="1" applyBorder="1" applyAlignment="1">
      <alignment horizontal="left" vertical="top"/>
    </xf>
    <xf numFmtId="0" fontId="15" fillId="3" borderId="20" xfId="1" applyFont="1" applyFill="1" applyBorder="1" applyAlignment="1">
      <alignment horizontal="left" vertical="top"/>
    </xf>
    <xf numFmtId="0" fontId="15" fillId="3" borderId="21" xfId="1" applyFont="1" applyFill="1" applyBorder="1" applyAlignment="1">
      <alignment horizontal="left" vertical="top"/>
    </xf>
    <xf numFmtId="166" fontId="9" fillId="3" borderId="9" xfId="0" applyNumberFormat="1" applyFont="1" applyFill="1" applyBorder="1"/>
    <xf numFmtId="5" fontId="15" fillId="3" borderId="0" xfId="1" applyNumberFormat="1" applyFill="1"/>
    <xf numFmtId="0" fontId="28" fillId="0" borderId="0" xfId="0" applyFont="1" applyAlignment="1">
      <alignment horizontal="centerContinuous"/>
    </xf>
    <xf numFmtId="0" fontId="29" fillId="0" borderId="0" xfId="0" applyFont="1"/>
    <xf numFmtId="165" fontId="29" fillId="0" borderId="0" xfId="0" applyNumberFormat="1" applyFont="1"/>
    <xf numFmtId="0" fontId="29" fillId="0" borderId="0" xfId="1" applyFont="1" applyFill="1"/>
    <xf numFmtId="170" fontId="29" fillId="0" borderId="0" xfId="1" applyNumberFormat="1" applyFont="1" applyFill="1"/>
    <xf numFmtId="0" fontId="15" fillId="0" borderId="1" xfId="1" applyBorder="1"/>
    <xf numFmtId="0" fontId="15" fillId="0" borderId="4" xfId="1" applyBorder="1"/>
    <xf numFmtId="171" fontId="30" fillId="0" borderId="0" xfId="0" applyNumberFormat="1" applyFont="1"/>
    <xf numFmtId="0" fontId="28" fillId="0" borderId="0" xfId="0" applyFont="1" applyAlignment="1">
      <alignment horizontal="center"/>
    </xf>
    <xf numFmtId="0" fontId="28" fillId="0" borderId="0" xfId="0" applyFont="1"/>
    <xf numFmtId="170" fontId="29" fillId="0" borderId="0" xfId="0" applyNumberFormat="1" applyFont="1"/>
    <xf numFmtId="170" fontId="17" fillId="0" borderId="0" xfId="0" applyNumberFormat="1" applyFont="1"/>
    <xf numFmtId="166" fontId="17" fillId="0" borderId="0" xfId="0" applyNumberFormat="1" applyFont="1"/>
    <xf numFmtId="14" fontId="31" fillId="0" borderId="0" xfId="0" applyNumberFormat="1" applyFont="1"/>
    <xf numFmtId="0" fontId="0" fillId="3" borderId="0" xfId="0" applyFill="1"/>
    <xf numFmtId="0" fontId="32" fillId="0" borderId="0" xfId="0" quotePrefix="1" applyFont="1"/>
    <xf numFmtId="14" fontId="0" fillId="3" borderId="0" xfId="0" applyNumberFormat="1" applyFill="1"/>
    <xf numFmtId="14" fontId="0" fillId="0" borderId="0" xfId="0" applyNumberFormat="1" applyFill="1"/>
    <xf numFmtId="0" fontId="31" fillId="0" borderId="0" xfId="0" applyFont="1"/>
    <xf numFmtId="166" fontId="17" fillId="0" borderId="0" xfId="1" applyNumberFormat="1" applyFont="1" applyFill="1" applyAlignment="1">
      <alignment vertical="top" wrapText="1"/>
    </xf>
    <xf numFmtId="170" fontId="15" fillId="3" borderId="0" xfId="1" applyNumberFormat="1" applyFill="1"/>
    <xf numFmtId="0" fontId="8" fillId="0" borderId="5" xfId="0" quotePrefix="1" applyFont="1" applyBorder="1"/>
    <xf numFmtId="0" fontId="8" fillId="0" borderId="6" xfId="0" quotePrefix="1" applyFont="1" applyBorder="1"/>
    <xf numFmtId="0" fontId="8" fillId="0" borderId="7" xfId="0" quotePrefix="1" applyFont="1" applyBorder="1"/>
    <xf numFmtId="0" fontId="17" fillId="0" borderId="0" xfId="1" applyFont="1"/>
    <xf numFmtId="0" fontId="17" fillId="0" borderId="0" xfId="1" applyFont="1" applyAlignment="1">
      <alignment horizontal="center"/>
    </xf>
    <xf numFmtId="0" fontId="15" fillId="0" borderId="0" xfId="1" applyAlignment="1">
      <alignment horizontal="center"/>
    </xf>
    <xf numFmtId="166" fontId="17" fillId="0" borderId="0" xfId="1" applyNumberFormat="1" applyFont="1"/>
    <xf numFmtId="170" fontId="23" fillId="0" borderId="0" xfId="0" applyNumberFormat="1" applyFont="1"/>
    <xf numFmtId="0" fontId="9" fillId="0" borderId="0" xfId="2" applyFont="1"/>
    <xf numFmtId="0" fontId="1" fillId="0" borderId="0" xfId="2"/>
    <xf numFmtId="0" fontId="1" fillId="0" borderId="0" xfId="2" applyFont="1" applyFill="1" applyAlignment="1">
      <alignment horizontal="left" vertical="top" wrapText="1"/>
    </xf>
    <xf numFmtId="170" fontId="1" fillId="0" borderId="0" xfId="2" applyNumberFormat="1" applyFont="1" applyFill="1" applyAlignment="1">
      <alignment vertical="top" wrapText="1"/>
    </xf>
    <xf numFmtId="0" fontId="1" fillId="0" borderId="0" xfId="2" applyFont="1"/>
    <xf numFmtId="170" fontId="9" fillId="3" borderId="8" xfId="2" applyNumberFormat="1" applyFont="1" applyFill="1" applyBorder="1"/>
    <xf numFmtId="170" fontId="21" fillId="0" borderId="0" xfId="2" quotePrefix="1" applyNumberFormat="1" applyFont="1"/>
    <xf numFmtId="170" fontId="1" fillId="0" borderId="0" xfId="2" applyNumberFormat="1"/>
    <xf numFmtId="0" fontId="17" fillId="0" borderId="0" xfId="2" applyFont="1" applyAlignment="1">
      <alignment horizontal="center"/>
    </xf>
    <xf numFmtId="5" fontId="1" fillId="0" borderId="0" xfId="2" applyNumberFormat="1" applyFill="1"/>
    <xf numFmtId="0" fontId="1" fillId="0" borderId="0" xfId="2" quotePrefix="1"/>
    <xf numFmtId="0" fontId="1" fillId="0" borderId="2" xfId="2" applyBorder="1"/>
    <xf numFmtId="5" fontId="1" fillId="0" borderId="3" xfId="2" applyNumberFormat="1" applyFill="1" applyBorder="1"/>
    <xf numFmtId="0" fontId="1" fillId="0" borderId="4" xfId="2" quotePrefix="1" applyBorder="1"/>
    <xf numFmtId="174" fontId="1" fillId="0" borderId="0" xfId="2" applyNumberFormat="1"/>
    <xf numFmtId="0" fontId="17" fillId="0" borderId="0" xfId="2" applyFont="1" applyFill="1" applyAlignment="1">
      <alignment horizontal="center"/>
    </xf>
    <xf numFmtId="0" fontId="20" fillId="0" borderId="0" xfId="2" applyFont="1" applyAlignment="1">
      <alignment horizontal="center"/>
    </xf>
    <xf numFmtId="0" fontId="23" fillId="0" borderId="0" xfId="2" applyFont="1" applyFill="1" applyAlignment="1">
      <alignment horizontal="center"/>
    </xf>
    <xf numFmtId="5" fontId="17" fillId="3" borderId="0" xfId="2" applyNumberFormat="1" applyFont="1" applyFill="1" applyBorder="1"/>
    <xf numFmtId="0" fontId="21" fillId="0" borderId="0" xfId="2" quotePrefix="1" applyFont="1"/>
    <xf numFmtId="37" fontId="17" fillId="3" borderId="0" xfId="2" applyNumberFormat="1" applyFont="1" applyFill="1"/>
    <xf numFmtId="5" fontId="1" fillId="3" borderId="8" xfId="2" applyNumberFormat="1" applyFill="1" applyBorder="1"/>
    <xf numFmtId="5" fontId="17" fillId="0" borderId="0" xfId="2" applyNumberFormat="1" applyFont="1" applyBorder="1"/>
    <xf numFmtId="37" fontId="17" fillId="0" borderId="0" xfId="2" applyNumberFormat="1" applyFont="1"/>
    <xf numFmtId="5" fontId="1" fillId="0" borderId="8" xfId="2" applyNumberFormat="1" applyBorder="1"/>
    <xf numFmtId="0" fontId="1" fillId="7" borderId="0" xfId="1" applyFont="1" applyFill="1"/>
    <xf numFmtId="0" fontId="1" fillId="0" borderId="0" xfId="1" applyFont="1" applyFill="1" applyBorder="1" applyAlignment="1">
      <alignment horizontal="left" vertical="top"/>
    </xf>
    <xf numFmtId="0" fontId="1" fillId="0" borderId="0" xfId="0" applyFont="1"/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externalLink" Target="externalLinks/externalLink3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hartsheet" Target="chartsheets/sheet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5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externalLink" Target="externalLinks/externalLink2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Stock Price Graph</a:t>
            </a:r>
          </a:p>
        </c:rich>
      </c:tx>
      <c:layout>
        <c:manualLayout>
          <c:xMode val="edge"/>
          <c:yMode val="edge"/>
          <c:x val="0.4195338652746271"/>
          <c:y val="1.9575842708695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911209766925645E-2"/>
          <c:y val="0.12234910277324633"/>
          <c:w val="0.87125416204217532"/>
          <c:h val="0.76508972267536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StockPrice!$B$2</c:f>
              <c:strCache>
                <c:ptCount val="1"/>
                <c:pt idx="0">
                  <c:v>Company A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StockPrice!$A$3:$A$15</c:f>
              <c:numCache>
                <c:formatCode>m/d/yyyy</c:formatCode>
                <c:ptCount val="13"/>
                <c:pt idx="0">
                  <c:v>38718</c:v>
                </c:pt>
                <c:pt idx="1">
                  <c:v>38749</c:v>
                </c:pt>
                <c:pt idx="2">
                  <c:v>38777</c:v>
                </c:pt>
                <c:pt idx="3">
                  <c:v>38808</c:v>
                </c:pt>
                <c:pt idx="4">
                  <c:v>38838</c:v>
                </c:pt>
                <c:pt idx="5">
                  <c:v>38869</c:v>
                </c:pt>
                <c:pt idx="6">
                  <c:v>38899</c:v>
                </c:pt>
                <c:pt idx="7">
                  <c:v>38930</c:v>
                </c:pt>
                <c:pt idx="8">
                  <c:v>38961</c:v>
                </c:pt>
                <c:pt idx="9">
                  <c:v>38991</c:v>
                </c:pt>
                <c:pt idx="10">
                  <c:v>39022</c:v>
                </c:pt>
                <c:pt idx="11">
                  <c:v>39052</c:v>
                </c:pt>
                <c:pt idx="12">
                  <c:v>39083</c:v>
                </c:pt>
              </c:numCache>
            </c:numRef>
          </c:xVal>
          <c:yVal>
            <c:numRef>
              <c:f>StockPrice!$B$3:$B$15</c:f>
              <c:numCache>
                <c:formatCode>"$"#,##0.00_);[Red]\("$"#,##0.00\)</c:formatCode>
                <c:ptCount val="13"/>
                <c:pt idx="0">
                  <c:v>30</c:v>
                </c:pt>
                <c:pt idx="1">
                  <c:v>24.416062944788056</c:v>
                </c:pt>
                <c:pt idx="2">
                  <c:v>27.106167708285483</c:v>
                </c:pt>
                <c:pt idx="3">
                  <c:v>25.160974016506216</c:v>
                </c:pt>
                <c:pt idx="4">
                  <c:v>27.949651052330047</c:v>
                </c:pt>
                <c:pt idx="5">
                  <c:v>22.082743878164226</c:v>
                </c:pt>
                <c:pt idx="6">
                  <c:v>17.723310395638656</c:v>
                </c:pt>
                <c:pt idx="7">
                  <c:v>22.263002511993307</c:v>
                </c:pt>
                <c:pt idx="8">
                  <c:v>17.115201231028163</c:v>
                </c:pt>
                <c:pt idx="9">
                  <c:v>19.094744872350034</c:v>
                </c:pt>
                <c:pt idx="10">
                  <c:v>22.728770294442889</c:v>
                </c:pt>
                <c:pt idx="11">
                  <c:v>27.028364668364819</c:v>
                </c:pt>
                <c:pt idx="12">
                  <c:v>27.880634955645906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A7-4CA5-A638-17459C44A349}"/>
            </c:ext>
          </c:extLst>
        </c:ser>
        <c:ser>
          <c:idx val="1"/>
          <c:order val="1"/>
          <c:tx>
            <c:strRef>
              <c:f>StockPrice!$C$2</c:f>
              <c:strCache>
                <c:ptCount val="1"/>
                <c:pt idx="0">
                  <c:v>Company B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StockPrice!$A$3:$A$15</c:f>
              <c:numCache>
                <c:formatCode>m/d/yyyy</c:formatCode>
                <c:ptCount val="13"/>
                <c:pt idx="0">
                  <c:v>38718</c:v>
                </c:pt>
                <c:pt idx="1">
                  <c:v>38749</c:v>
                </c:pt>
                <c:pt idx="2">
                  <c:v>38777</c:v>
                </c:pt>
                <c:pt idx="3">
                  <c:v>38808</c:v>
                </c:pt>
                <c:pt idx="4">
                  <c:v>38838</c:v>
                </c:pt>
                <c:pt idx="5">
                  <c:v>38869</c:v>
                </c:pt>
                <c:pt idx="6">
                  <c:v>38899</c:v>
                </c:pt>
                <c:pt idx="7">
                  <c:v>38930</c:v>
                </c:pt>
                <c:pt idx="8">
                  <c:v>38961</c:v>
                </c:pt>
                <c:pt idx="9">
                  <c:v>38991</c:v>
                </c:pt>
                <c:pt idx="10">
                  <c:v>39022</c:v>
                </c:pt>
                <c:pt idx="11">
                  <c:v>39052</c:v>
                </c:pt>
                <c:pt idx="12">
                  <c:v>39083</c:v>
                </c:pt>
              </c:numCache>
            </c:numRef>
          </c:xVal>
          <c:yVal>
            <c:numRef>
              <c:f>StockPrice!$C$3:$C$15</c:f>
              <c:numCache>
                <c:formatCode>"$"#,##0.00_);[Red]\("$"#,##0.00\)</c:formatCode>
                <c:ptCount val="13"/>
                <c:pt idx="0">
                  <c:v>24</c:v>
                </c:pt>
                <c:pt idx="1">
                  <c:v>20.486555071321877</c:v>
                </c:pt>
                <c:pt idx="2">
                  <c:v>17.479834523479468</c:v>
                </c:pt>
                <c:pt idx="3">
                  <c:v>23.013258163169262</c:v>
                </c:pt>
                <c:pt idx="4">
                  <c:v>21.302747556614367</c:v>
                </c:pt>
                <c:pt idx="5">
                  <c:v>24.914004580995403</c:v>
                </c:pt>
                <c:pt idx="6">
                  <c:v>21.60516502714141</c:v>
                </c:pt>
                <c:pt idx="7">
                  <c:v>24.027830627078572</c:v>
                </c:pt>
                <c:pt idx="8">
                  <c:v>23.562611609933658</c:v>
                </c:pt>
                <c:pt idx="9">
                  <c:v>29.182568229731256</c:v>
                </c:pt>
                <c:pt idx="10">
                  <c:v>25.31245526194423</c:v>
                </c:pt>
                <c:pt idx="11">
                  <c:v>23.468922625559014</c:v>
                </c:pt>
                <c:pt idx="12">
                  <c:v>28.670824686341497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A7-4CA5-A638-17459C44A349}"/>
            </c:ext>
          </c:extLst>
        </c:ser>
        <c:ser>
          <c:idx val="2"/>
          <c:order val="2"/>
          <c:tx>
            <c:strRef>
              <c:f>StockPrice!$D$2</c:f>
              <c:strCache>
                <c:ptCount val="1"/>
                <c:pt idx="0">
                  <c:v>Market Index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StockPrice!$A$3:$A$15</c:f>
              <c:numCache>
                <c:formatCode>m/d/yyyy</c:formatCode>
                <c:ptCount val="13"/>
                <c:pt idx="0">
                  <c:v>38718</c:v>
                </c:pt>
                <c:pt idx="1">
                  <c:v>38749</c:v>
                </c:pt>
                <c:pt idx="2">
                  <c:v>38777</c:v>
                </c:pt>
                <c:pt idx="3">
                  <c:v>38808</c:v>
                </c:pt>
                <c:pt idx="4">
                  <c:v>38838</c:v>
                </c:pt>
                <c:pt idx="5">
                  <c:v>38869</c:v>
                </c:pt>
                <c:pt idx="6">
                  <c:v>38899</c:v>
                </c:pt>
                <c:pt idx="7">
                  <c:v>38930</c:v>
                </c:pt>
                <c:pt idx="8">
                  <c:v>38961</c:v>
                </c:pt>
                <c:pt idx="9">
                  <c:v>38991</c:v>
                </c:pt>
                <c:pt idx="10">
                  <c:v>39022</c:v>
                </c:pt>
                <c:pt idx="11">
                  <c:v>39052</c:v>
                </c:pt>
                <c:pt idx="12">
                  <c:v>39083</c:v>
                </c:pt>
              </c:numCache>
            </c:numRef>
          </c:xVal>
          <c:yVal>
            <c:numRef>
              <c:f>StockPrice!$D$3:$D$15</c:f>
              <c:numCache>
                <c:formatCode>"$"#,##0.00_);[Red]\("$"#,##0.00\)</c:formatCode>
                <c:ptCount val="13"/>
                <c:pt idx="0">
                  <c:v>100</c:v>
                </c:pt>
                <c:pt idx="1">
                  <c:v>95.559379677867142</c:v>
                </c:pt>
                <c:pt idx="2">
                  <c:v>94.763120011097513</c:v>
                </c:pt>
                <c:pt idx="3">
                  <c:v>89.232856666528534</c:v>
                </c:pt>
                <c:pt idx="4">
                  <c:v>91.052473654583039</c:v>
                </c:pt>
                <c:pt idx="5">
                  <c:v>96.046837337944268</c:v>
                </c:pt>
                <c:pt idx="6">
                  <c:v>92.228495628537644</c:v>
                </c:pt>
                <c:pt idx="7">
                  <c:v>94.830491546080225</c:v>
                </c:pt>
                <c:pt idx="8">
                  <c:v>91.568321731690531</c:v>
                </c:pt>
                <c:pt idx="9">
                  <c:v>96.334498610475222</c:v>
                </c:pt>
                <c:pt idx="10">
                  <c:v>95.493549154951552</c:v>
                </c:pt>
                <c:pt idx="11">
                  <c:v>95.06487045691371</c:v>
                </c:pt>
                <c:pt idx="12">
                  <c:v>99.547301027229494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A7-4CA5-A638-17459C44A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38289280"/>
        <c:axId val="-1405886400"/>
      </c:scatterChart>
      <c:valAx>
        <c:axId val="-8382892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05886400"/>
        <c:crosses val="autoZero"/>
        <c:crossBetween val="midCat"/>
      </c:valAx>
      <c:valAx>
        <c:axId val="-1405886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_);[Red]\(&quot;$&quot;#,##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382892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073263089054912"/>
          <c:y val="0.95595431094844729"/>
          <c:w val="0.34961155439552255"/>
          <c:h val="3.9151857245340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3"/>
  <sheetViews>
    <sheetView zoomScale="90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2167" cy="60642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hishek.sheth/Desktop/Excel%20Manual/Excel%20training%20-%20Instructor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hishek.sheth/Desktop/Excel%20Manual/Excel%20training%20-%20Instructor_Fin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hishek.sheth/Desktop/Excel%20Manual/Excel%20training%20-%20Instruc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fThen"/>
      <sheetName val="Embedded IF"/>
      <sheetName val="OR"/>
      <sheetName val="AND"/>
      <sheetName val="SUMIF"/>
      <sheetName val="AVERAGEIF"/>
      <sheetName val="SUMPRODUCT"/>
      <sheetName val="MID"/>
      <sheetName val="LEFT"/>
      <sheetName val="IRR"/>
      <sheetName val="XIRR"/>
      <sheetName val="RATE"/>
      <sheetName val="INDIRECT"/>
      <sheetName val="ISERROR"/>
      <sheetName val="MATH"/>
      <sheetName val="FIND"/>
      <sheetName val="TEXT TO COLUMN"/>
      <sheetName val="LOOKUP"/>
      <sheetName val="Goal Seek"/>
      <sheetName val="Scenario"/>
      <sheetName val="Choose"/>
      <sheetName val="Offset1"/>
      <sheetName val="Offset2"/>
      <sheetName val="Charting"/>
      <sheetName val="Chart1"/>
      <sheetName val="Chart2"/>
      <sheetName val="Chart4"/>
      <sheetName val="StockPrice"/>
      <sheetName val="Indexed Chart"/>
      <sheetName val="Price Weighting"/>
      <sheetName val="DataConsolidation"/>
      <sheetName val="Floating"/>
      <sheetName val="Sparklines"/>
      <sheetName val="CONDITIONAL"/>
      <sheetName val="DataTable"/>
      <sheetName val="Trace"/>
      <sheetName val="RangeNames"/>
      <sheetName val="Database"/>
      <sheetName val="Pivot Tabl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>
        <row r="7">
          <cell r="C7">
            <v>10000</v>
          </cell>
          <cell r="D7">
            <v>12500</v>
          </cell>
          <cell r="E7">
            <v>8000</v>
          </cell>
        </row>
        <row r="8">
          <cell r="C8">
            <v>-2500</v>
          </cell>
          <cell r="D8">
            <v>-3125</v>
          </cell>
          <cell r="E8">
            <v>-2000</v>
          </cell>
        </row>
        <row r="10">
          <cell r="C10">
            <v>7500</v>
          </cell>
          <cell r="D10">
            <v>9375</v>
          </cell>
        </row>
        <row r="11">
          <cell r="C11">
            <v>-2500</v>
          </cell>
          <cell r="D11">
            <v>-3125</v>
          </cell>
        </row>
        <row r="12">
          <cell r="C12">
            <v>5000</v>
          </cell>
          <cell r="D12">
            <v>6250</v>
          </cell>
        </row>
        <row r="13">
          <cell r="G13">
            <v>0.38</v>
          </cell>
        </row>
      </sheetData>
      <sheetData sheetId="18" refreshError="1"/>
      <sheetData sheetId="19" refreshError="1"/>
      <sheetData sheetId="20">
        <row r="9">
          <cell r="B9">
            <v>4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>
        <row r="2">
          <cell r="D2">
            <v>0.1</v>
          </cell>
        </row>
        <row r="3">
          <cell r="D3">
            <v>30</v>
          </cell>
        </row>
        <row r="4">
          <cell r="D4">
            <v>100000</v>
          </cell>
        </row>
        <row r="5">
          <cell r="D5">
            <v>0</v>
          </cell>
        </row>
        <row r="6">
          <cell r="D6">
            <v>20000</v>
          </cell>
        </row>
        <row r="7">
          <cell r="D7">
            <v>1</v>
          </cell>
        </row>
      </sheetData>
      <sheetData sheetId="37">
        <row r="14">
          <cell r="B14" t="str">
            <v>Last Name</v>
          </cell>
          <cell r="C14" t="str">
            <v>First Name</v>
          </cell>
          <cell r="D14" t="str">
            <v>Department</v>
          </cell>
          <cell r="E14" t="str">
            <v>Hire Date</v>
          </cell>
          <cell r="F14" t="str">
            <v>Salary</v>
          </cell>
        </row>
        <row r="15">
          <cell r="B15" t="str">
            <v>Russo</v>
          </cell>
          <cell r="C15" t="str">
            <v>Renee</v>
          </cell>
          <cell r="D15" t="str">
            <v>Accounting</v>
          </cell>
          <cell r="E15">
            <v>37654</v>
          </cell>
          <cell r="F15">
            <v>12434</v>
          </cell>
        </row>
        <row r="16">
          <cell r="B16" t="str">
            <v>Andrews</v>
          </cell>
          <cell r="C16" t="str">
            <v>Kurt</v>
          </cell>
          <cell r="D16" t="str">
            <v>Advertising</v>
          </cell>
          <cell r="E16">
            <v>38055</v>
          </cell>
          <cell r="F16">
            <v>52331</v>
          </cell>
        </row>
        <row r="17">
          <cell r="B17" t="str">
            <v>Becket</v>
          </cell>
          <cell r="C17" t="str">
            <v>Tony</v>
          </cell>
          <cell r="D17" t="str">
            <v>Finance</v>
          </cell>
          <cell r="E17">
            <v>36344</v>
          </cell>
          <cell r="F17">
            <v>32043</v>
          </cell>
        </row>
        <row r="18">
          <cell r="B18" t="str">
            <v>Garldan</v>
          </cell>
          <cell r="C18" t="str">
            <v>Mandi</v>
          </cell>
          <cell r="D18" t="str">
            <v>Marketing</v>
          </cell>
          <cell r="E18">
            <v>34853</v>
          </cell>
          <cell r="F18">
            <v>43534</v>
          </cell>
        </row>
        <row r="19">
          <cell r="B19" t="str">
            <v>Jacobs</v>
          </cell>
          <cell r="C19" t="str">
            <v>Mary</v>
          </cell>
          <cell r="D19" t="str">
            <v>Cust. Service</v>
          </cell>
          <cell r="E19">
            <v>35930</v>
          </cell>
          <cell r="F19">
            <v>12436</v>
          </cell>
        </row>
        <row r="20">
          <cell r="B20" t="str">
            <v>Roberts</v>
          </cell>
          <cell r="C20" t="str">
            <v>Max</v>
          </cell>
          <cell r="D20" t="str">
            <v>IT</v>
          </cell>
          <cell r="E20">
            <v>33900</v>
          </cell>
          <cell r="F20">
            <v>15000</v>
          </cell>
        </row>
        <row r="21">
          <cell r="B21" t="str">
            <v>Smith</v>
          </cell>
          <cell r="C21" t="str">
            <v>Amanda</v>
          </cell>
          <cell r="D21" t="str">
            <v>Finance</v>
          </cell>
          <cell r="E21">
            <v>33900</v>
          </cell>
          <cell r="F21">
            <v>20000</v>
          </cell>
        </row>
        <row r="22">
          <cell r="B22" t="str">
            <v>Thomas</v>
          </cell>
          <cell r="C22" t="str">
            <v>Stacey</v>
          </cell>
          <cell r="D22" t="str">
            <v>MIS</v>
          </cell>
          <cell r="E22">
            <v>34426</v>
          </cell>
          <cell r="F22">
            <v>32412</v>
          </cell>
        </row>
        <row r="30">
          <cell r="B30" t="str">
            <v>Last Name</v>
          </cell>
          <cell r="C30" t="str">
            <v>First Name</v>
          </cell>
          <cell r="D30" t="str">
            <v>`</v>
          </cell>
          <cell r="E30" t="str">
            <v>Hire Date</v>
          </cell>
          <cell r="F30" t="str">
            <v>Salary</v>
          </cell>
        </row>
        <row r="31">
          <cell r="D31" t="str">
            <v>`</v>
          </cell>
          <cell r="F31" t="str">
            <v>&lt;40000</v>
          </cell>
        </row>
      </sheetData>
      <sheetData sheetId="3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fThen"/>
      <sheetName val="Embedded IF"/>
      <sheetName val="OR"/>
      <sheetName val="AND"/>
      <sheetName val="SUMIF"/>
      <sheetName val="AVERAGEIF"/>
      <sheetName val="SUMPRODUCT"/>
      <sheetName val="MID"/>
      <sheetName val="LEFT"/>
      <sheetName val="IRR"/>
      <sheetName val="XIRR"/>
      <sheetName val="RATE"/>
      <sheetName val="INDIRECT"/>
      <sheetName val="ISERROR"/>
      <sheetName val="MATH"/>
      <sheetName val="FIND"/>
      <sheetName val="TEXT TO COLUMN"/>
      <sheetName val="LOOKUP"/>
      <sheetName val="Goal Seek"/>
      <sheetName val="Scenario"/>
      <sheetName val="Choose"/>
      <sheetName val="Offset1"/>
      <sheetName val="Charting"/>
      <sheetName val="Chart1"/>
      <sheetName val="Chart2"/>
      <sheetName val="Chart4"/>
      <sheetName val="StockPrice"/>
      <sheetName val="Indexed Chart"/>
      <sheetName val="Price Weighting"/>
      <sheetName val="Floating"/>
      <sheetName val="Sparklines"/>
      <sheetName val="CONDITIONAL"/>
      <sheetName val="DataTable"/>
      <sheetName val="Trace"/>
      <sheetName val="RangeNames"/>
      <sheetName val="DataConsolidation"/>
      <sheetName val="Database"/>
      <sheetName val="Pivot Tabl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7">
          <cell r="C7">
            <v>10000</v>
          </cell>
          <cell r="D7">
            <v>12500</v>
          </cell>
          <cell r="E7">
            <v>8000</v>
          </cell>
        </row>
        <row r="8">
          <cell r="C8">
            <v>-2500</v>
          </cell>
          <cell r="D8">
            <v>-3125</v>
          </cell>
          <cell r="E8">
            <v>-2000</v>
          </cell>
        </row>
        <row r="10">
          <cell r="C10">
            <v>7500</v>
          </cell>
          <cell r="D10">
            <v>9375</v>
          </cell>
        </row>
        <row r="11">
          <cell r="C11">
            <v>-2500</v>
          </cell>
          <cell r="D11">
            <v>-3125</v>
          </cell>
        </row>
        <row r="12">
          <cell r="C12">
            <v>5000</v>
          </cell>
          <cell r="D12">
            <v>6250</v>
          </cell>
        </row>
        <row r="13">
          <cell r="G13">
            <v>0.38</v>
          </cell>
        </row>
      </sheetData>
      <sheetData sheetId="18" refreshError="1"/>
      <sheetData sheetId="19" refreshError="1"/>
      <sheetData sheetId="20">
        <row r="9">
          <cell r="B9">
            <v>4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>
        <row r="2">
          <cell r="D2">
            <v>0.1</v>
          </cell>
        </row>
        <row r="3">
          <cell r="D3">
            <v>30</v>
          </cell>
        </row>
        <row r="4">
          <cell r="D4">
            <v>100000</v>
          </cell>
        </row>
        <row r="5">
          <cell r="D5">
            <v>0</v>
          </cell>
        </row>
        <row r="6">
          <cell r="D6">
            <v>20000</v>
          </cell>
        </row>
        <row r="7">
          <cell r="D7">
            <v>1</v>
          </cell>
        </row>
      </sheetData>
      <sheetData sheetId="35" refreshError="1"/>
      <sheetData sheetId="36">
        <row r="14">
          <cell r="B14" t="str">
            <v>Last Name</v>
          </cell>
          <cell r="C14" t="str">
            <v>First Name</v>
          </cell>
          <cell r="D14" t="str">
            <v>Department</v>
          </cell>
          <cell r="E14" t="str">
            <v>Hire Date</v>
          </cell>
          <cell r="F14" t="str">
            <v>Salary</v>
          </cell>
        </row>
        <row r="15">
          <cell r="B15" t="str">
            <v>Russo</v>
          </cell>
          <cell r="C15" t="str">
            <v>Renee</v>
          </cell>
          <cell r="D15" t="str">
            <v>Accounting</v>
          </cell>
          <cell r="E15">
            <v>37654</v>
          </cell>
          <cell r="F15">
            <v>12434</v>
          </cell>
        </row>
        <row r="16">
          <cell r="B16" t="str">
            <v>Andrews</v>
          </cell>
          <cell r="C16" t="str">
            <v>Kurt</v>
          </cell>
          <cell r="D16" t="str">
            <v>Advertising</v>
          </cell>
          <cell r="E16">
            <v>38055</v>
          </cell>
          <cell r="F16">
            <v>52331</v>
          </cell>
        </row>
        <row r="17">
          <cell r="B17" t="str">
            <v>Becket</v>
          </cell>
          <cell r="C17" t="str">
            <v>Tony</v>
          </cell>
          <cell r="D17" t="str">
            <v>Finance</v>
          </cell>
          <cell r="E17">
            <v>36344</v>
          </cell>
          <cell r="F17">
            <v>32043</v>
          </cell>
        </row>
        <row r="18">
          <cell r="B18" t="str">
            <v>Garldan</v>
          </cell>
          <cell r="C18" t="str">
            <v>Mandi</v>
          </cell>
          <cell r="D18" t="str">
            <v>Marketing</v>
          </cell>
          <cell r="E18">
            <v>34853</v>
          </cell>
          <cell r="F18">
            <v>43534</v>
          </cell>
        </row>
        <row r="19">
          <cell r="B19" t="str">
            <v>Jacobs</v>
          </cell>
          <cell r="C19" t="str">
            <v>Mary</v>
          </cell>
          <cell r="D19" t="str">
            <v>Cust. Service</v>
          </cell>
          <cell r="E19">
            <v>35930</v>
          </cell>
          <cell r="F19">
            <v>12436</v>
          </cell>
        </row>
        <row r="20">
          <cell r="B20" t="str">
            <v>Roberts</v>
          </cell>
          <cell r="C20" t="str">
            <v>Max</v>
          </cell>
          <cell r="D20" t="str">
            <v>IT</v>
          </cell>
          <cell r="E20">
            <v>33900</v>
          </cell>
          <cell r="F20">
            <v>15000</v>
          </cell>
        </row>
        <row r="21">
          <cell r="B21" t="str">
            <v>Smith</v>
          </cell>
          <cell r="C21" t="str">
            <v>Amanda</v>
          </cell>
          <cell r="D21" t="str">
            <v>Finance</v>
          </cell>
          <cell r="E21">
            <v>33900</v>
          </cell>
          <cell r="F21">
            <v>20000</v>
          </cell>
        </row>
        <row r="22">
          <cell r="B22" t="str">
            <v>Thomas</v>
          </cell>
          <cell r="C22" t="str">
            <v>Stacey</v>
          </cell>
          <cell r="D22" t="str">
            <v>MIS</v>
          </cell>
          <cell r="E22">
            <v>34426</v>
          </cell>
          <cell r="F22">
            <v>32412</v>
          </cell>
        </row>
        <row r="30">
          <cell r="B30" t="str">
            <v>Last Name</v>
          </cell>
          <cell r="C30" t="str">
            <v>First Name</v>
          </cell>
          <cell r="D30" t="str">
            <v>`</v>
          </cell>
          <cell r="E30" t="str">
            <v>Hire Date</v>
          </cell>
          <cell r="F30" t="str">
            <v>Salary</v>
          </cell>
        </row>
        <row r="31">
          <cell r="D31" t="str">
            <v>`</v>
          </cell>
          <cell r="F31" t="str">
            <v>&lt;40000</v>
          </cell>
        </row>
      </sheetData>
      <sheetData sheetId="3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fThen"/>
      <sheetName val="Embedded IF"/>
      <sheetName val="OR"/>
      <sheetName val="AND"/>
      <sheetName val="SUMIF"/>
      <sheetName val="AVERAGEIF"/>
      <sheetName val="SUMPRODUCT"/>
      <sheetName val="MID"/>
      <sheetName val="LEFT"/>
      <sheetName val="IRR"/>
      <sheetName val="XIRR"/>
      <sheetName val="TVM"/>
      <sheetName val="DATE"/>
      <sheetName val="INDIRECT"/>
      <sheetName val="IFERROR"/>
      <sheetName val="MATH"/>
      <sheetName val="FIND"/>
      <sheetName val="TEXT TO COLUMN"/>
      <sheetName val="PASTE-SPECIAL"/>
      <sheetName val="LOOKUP"/>
      <sheetName val="LOOKUP and Indirect"/>
      <sheetName val="Lookup Sample 1"/>
      <sheetName val="Lookup Sample 2"/>
      <sheetName val="INDEX - MATCH"/>
      <sheetName val="Goal Seek"/>
      <sheetName val="Scenario"/>
      <sheetName val="Choose"/>
      <sheetName val="Offset1"/>
      <sheetName val="Offset2"/>
      <sheetName val="Charting"/>
      <sheetName val="StockPrice"/>
      <sheetName val="Chart1"/>
      <sheetName val="Indexed Chart"/>
      <sheetName val="Price Weighting"/>
      <sheetName val="DataConsolidation"/>
      <sheetName val="2axis"/>
      <sheetName val="Floating"/>
      <sheetName val="Sparklines"/>
      <sheetName val="CONDITIONAL"/>
      <sheetName val="DataTable"/>
      <sheetName val="Trace"/>
      <sheetName val="RangeNames"/>
      <sheetName val="Database"/>
      <sheetName val="Pivot Tab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14">
          <cell r="B14" t="str">
            <v>Last Name</v>
          </cell>
          <cell r="C14" t="str">
            <v>First Name</v>
          </cell>
          <cell r="D14" t="str">
            <v>Department</v>
          </cell>
          <cell r="E14" t="str">
            <v>Hire Date</v>
          </cell>
          <cell r="F14" t="str">
            <v>Salary</v>
          </cell>
        </row>
        <row r="15">
          <cell r="B15" t="str">
            <v>Jones</v>
          </cell>
          <cell r="C15" t="str">
            <v>John</v>
          </cell>
          <cell r="D15" t="str">
            <v>MIS</v>
          </cell>
          <cell r="E15">
            <v>33900</v>
          </cell>
          <cell r="F15">
            <v>34560</v>
          </cell>
        </row>
        <row r="16">
          <cell r="B16" t="str">
            <v>Roberts</v>
          </cell>
          <cell r="C16" t="str">
            <v>Max</v>
          </cell>
          <cell r="D16" t="str">
            <v>IT</v>
          </cell>
          <cell r="E16">
            <v>33900</v>
          </cell>
          <cell r="F16">
            <v>15000</v>
          </cell>
        </row>
        <row r="17">
          <cell r="B17" t="str">
            <v>Smith</v>
          </cell>
          <cell r="C17" t="str">
            <v>Amanda</v>
          </cell>
          <cell r="D17" t="str">
            <v>Finance</v>
          </cell>
          <cell r="E17">
            <v>33900</v>
          </cell>
          <cell r="F17">
            <v>20000</v>
          </cell>
        </row>
        <row r="18">
          <cell r="B18" t="str">
            <v>Garldan</v>
          </cell>
          <cell r="C18" t="str">
            <v>Mandi</v>
          </cell>
          <cell r="D18" t="str">
            <v>Marketing</v>
          </cell>
          <cell r="E18">
            <v>34853</v>
          </cell>
          <cell r="F18">
            <v>43534</v>
          </cell>
        </row>
        <row r="19">
          <cell r="B19" t="str">
            <v>Jacobs</v>
          </cell>
          <cell r="C19" t="str">
            <v>Mary</v>
          </cell>
          <cell r="D19" t="str">
            <v>Cust. Service</v>
          </cell>
          <cell r="E19">
            <v>35930</v>
          </cell>
          <cell r="F19">
            <v>12436</v>
          </cell>
        </row>
        <row r="20">
          <cell r="B20" t="str">
            <v>Andrews</v>
          </cell>
          <cell r="C20" t="str">
            <v>Kurt</v>
          </cell>
          <cell r="D20" t="str">
            <v>Advertising</v>
          </cell>
          <cell r="E20">
            <v>38055</v>
          </cell>
          <cell r="F20">
            <v>52331</v>
          </cell>
        </row>
        <row r="21">
          <cell r="B21" t="str">
            <v>Thomas</v>
          </cell>
          <cell r="C21" t="str">
            <v>Stacey</v>
          </cell>
          <cell r="D21" t="str">
            <v>MIS</v>
          </cell>
          <cell r="E21">
            <v>34426</v>
          </cell>
          <cell r="F21">
            <v>32412</v>
          </cell>
        </row>
        <row r="22">
          <cell r="B22" t="str">
            <v>Russo</v>
          </cell>
          <cell r="C22" t="str">
            <v>Renee</v>
          </cell>
          <cell r="D22" t="str">
            <v>Accounting</v>
          </cell>
          <cell r="E22">
            <v>37654</v>
          </cell>
          <cell r="F22">
            <v>12434</v>
          </cell>
        </row>
        <row r="23">
          <cell r="B23" t="str">
            <v>Becket</v>
          </cell>
          <cell r="C23" t="str">
            <v>Tony</v>
          </cell>
          <cell r="D23" t="str">
            <v>Finance</v>
          </cell>
          <cell r="E23">
            <v>36344</v>
          </cell>
          <cell r="F23">
            <v>32043</v>
          </cell>
        </row>
        <row r="25">
          <cell r="B25" t="str">
            <v>Last Name</v>
          </cell>
          <cell r="C25" t="str">
            <v>First Name</v>
          </cell>
          <cell r="D25" t="str">
            <v>Department</v>
          </cell>
          <cell r="E25" t="str">
            <v>Hire Date</v>
          </cell>
          <cell r="F25" t="str">
            <v>Salary</v>
          </cell>
        </row>
        <row r="26">
          <cell r="D26" t="str">
            <v>MIS</v>
          </cell>
          <cell r="F26" t="str">
            <v>&lt;40000</v>
          </cell>
        </row>
      </sheetData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3"/>
  <sheetViews>
    <sheetView showGridLines="0" zoomScale="145" zoomScaleNormal="145" workbookViewId="0">
      <selection activeCell="E4" sqref="E4"/>
    </sheetView>
  </sheetViews>
  <sheetFormatPr defaultRowHeight="12.75" x14ac:dyDescent="0.2"/>
  <cols>
    <col min="1" max="1" width="10.5703125" style="2" customWidth="1"/>
    <col min="2" max="2" width="15" style="2" bestFit="1" customWidth="1"/>
    <col min="3" max="3" width="14.28515625" style="2" bestFit="1" customWidth="1"/>
    <col min="4" max="4" width="2" style="2" bestFit="1" customWidth="1"/>
    <col min="5" max="5" width="12.7109375" style="2" bestFit="1" customWidth="1"/>
    <col min="6" max="6" width="20.7109375" style="2" customWidth="1"/>
    <col min="7" max="16384" width="9.140625" style="2"/>
  </cols>
  <sheetData>
    <row r="1" spans="1:8" x14ac:dyDescent="0.2">
      <c r="A1" s="9" t="s">
        <v>58</v>
      </c>
      <c r="B1" s="94">
        <v>25</v>
      </c>
      <c r="C1" s="11"/>
    </row>
    <row r="3" spans="1:8" ht="15" x14ac:dyDescent="0.35">
      <c r="A3" s="12" t="s">
        <v>59</v>
      </c>
      <c r="B3" s="12" t="s">
        <v>60</v>
      </c>
      <c r="C3" s="12" t="s">
        <v>61</v>
      </c>
      <c r="E3" s="12" t="s">
        <v>62</v>
      </c>
      <c r="F3" s="12" t="s">
        <v>63</v>
      </c>
    </row>
    <row r="4" spans="1:8" x14ac:dyDescent="0.2">
      <c r="A4" s="92">
        <v>18</v>
      </c>
      <c r="B4" s="93">
        <v>15000</v>
      </c>
      <c r="C4" s="93">
        <v>600000</v>
      </c>
      <c r="D4" s="13" t="s">
        <v>64</v>
      </c>
      <c r="E4" s="114">
        <f>IF($A4&gt;$B$1,$B4,$C4)</f>
        <v>600000</v>
      </c>
      <c r="F4" s="161" t="s">
        <v>65</v>
      </c>
      <c r="H4" s="114">
        <f>IF($A4&gt;$B$1,$B4,$C4)</f>
        <v>600000</v>
      </c>
    </row>
    <row r="5" spans="1:8" x14ac:dyDescent="0.2">
      <c r="A5" s="92">
        <v>42</v>
      </c>
      <c r="B5" s="93">
        <v>550000</v>
      </c>
      <c r="C5" s="93">
        <v>400000</v>
      </c>
      <c r="D5" s="13" t="s">
        <v>64</v>
      </c>
      <c r="E5" s="114">
        <f t="shared" ref="E5:E9" si="0">IF($A5&gt;$B$1,$B5,$C5)</f>
        <v>550000</v>
      </c>
      <c r="F5" s="162" t="s">
        <v>66</v>
      </c>
      <c r="H5" s="114">
        <f t="shared" ref="H5:H9" si="1">IF($A5&gt;$B$1,$B5,$C5)</f>
        <v>550000</v>
      </c>
    </row>
    <row r="6" spans="1:8" x14ac:dyDescent="0.2">
      <c r="A6" s="92">
        <v>20</v>
      </c>
      <c r="B6" s="93">
        <v>600000</v>
      </c>
      <c r="C6" s="93">
        <v>1000000</v>
      </c>
      <c r="D6" s="13" t="s">
        <v>64</v>
      </c>
      <c r="E6" s="114">
        <f t="shared" si="0"/>
        <v>1000000</v>
      </c>
      <c r="F6" s="162" t="s">
        <v>67</v>
      </c>
      <c r="H6" s="114">
        <f t="shared" si="1"/>
        <v>1000000</v>
      </c>
    </row>
    <row r="7" spans="1:8" x14ac:dyDescent="0.2">
      <c r="A7" s="92">
        <v>54</v>
      </c>
      <c r="B7" s="93">
        <v>450000</v>
      </c>
      <c r="C7" s="93">
        <v>250000</v>
      </c>
      <c r="D7" s="13" t="s">
        <v>64</v>
      </c>
      <c r="E7" s="114">
        <f t="shared" si="0"/>
        <v>450000</v>
      </c>
      <c r="F7" s="162" t="s">
        <v>68</v>
      </c>
      <c r="H7" s="114">
        <f t="shared" si="1"/>
        <v>450000</v>
      </c>
    </row>
    <row r="8" spans="1:8" x14ac:dyDescent="0.2">
      <c r="A8" s="92">
        <v>37</v>
      </c>
      <c r="B8" s="93">
        <v>870000</v>
      </c>
      <c r="C8" s="93">
        <v>1300000</v>
      </c>
      <c r="D8" s="13" t="s">
        <v>64</v>
      </c>
      <c r="E8" s="114">
        <f t="shared" si="0"/>
        <v>870000</v>
      </c>
      <c r="F8" s="162" t="s">
        <v>69</v>
      </c>
      <c r="H8" s="114">
        <f t="shared" si="1"/>
        <v>870000</v>
      </c>
    </row>
    <row r="9" spans="1:8" x14ac:dyDescent="0.2">
      <c r="A9" s="92">
        <v>21</v>
      </c>
      <c r="B9" s="93">
        <v>13000</v>
      </c>
      <c r="C9" s="93">
        <v>1200000</v>
      </c>
      <c r="D9" s="13" t="s">
        <v>64</v>
      </c>
      <c r="E9" s="114">
        <f t="shared" si="0"/>
        <v>1200000</v>
      </c>
      <c r="F9" s="163" t="s">
        <v>70</v>
      </c>
      <c r="H9" s="114">
        <f t="shared" si="1"/>
        <v>1200000</v>
      </c>
    </row>
    <row r="13" spans="1:8" x14ac:dyDescent="0.2">
      <c r="A13" s="2" t="s">
        <v>334</v>
      </c>
    </row>
  </sheetData>
  <phoneticPr fontId="3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showGridLines="0" zoomScaleNormal="100" workbookViewId="0"/>
  </sheetViews>
  <sheetFormatPr defaultRowHeight="12.75" x14ac:dyDescent="0.2"/>
  <cols>
    <col min="1" max="1" width="17.5703125" style="172" bestFit="1" customWidth="1"/>
    <col min="2" max="2" width="11.28515625" style="172" bestFit="1" customWidth="1"/>
    <col min="3" max="3" width="28" style="172" customWidth="1"/>
    <col min="4" max="16384" width="9.140625" style="172"/>
  </cols>
  <sheetData>
    <row r="1" spans="1:3" x14ac:dyDescent="0.2">
      <c r="A1" s="167" t="s">
        <v>206</v>
      </c>
    </row>
    <row r="3" spans="1:3" ht="15" x14ac:dyDescent="0.35">
      <c r="B3" s="185" t="s">
        <v>207</v>
      </c>
      <c r="C3" s="185" t="s">
        <v>208</v>
      </c>
    </row>
    <row r="4" spans="1:3" x14ac:dyDescent="0.2">
      <c r="B4" s="180">
        <v>-70000</v>
      </c>
      <c r="C4" s="172" t="s">
        <v>209</v>
      </c>
    </row>
    <row r="5" spans="1:3" x14ac:dyDescent="0.2">
      <c r="B5" s="180">
        <v>12000</v>
      </c>
      <c r="C5" s="172" t="s">
        <v>210</v>
      </c>
    </row>
    <row r="6" spans="1:3" x14ac:dyDescent="0.2">
      <c r="B6" s="180">
        <v>15000</v>
      </c>
      <c r="C6" s="168" t="s">
        <v>211</v>
      </c>
    </row>
    <row r="7" spans="1:3" x14ac:dyDescent="0.2">
      <c r="B7" s="180">
        <v>18000</v>
      </c>
      <c r="C7" s="172" t="s">
        <v>212</v>
      </c>
    </row>
    <row r="8" spans="1:3" x14ac:dyDescent="0.2">
      <c r="B8" s="180">
        <v>21000</v>
      </c>
      <c r="C8" s="168" t="s">
        <v>213</v>
      </c>
    </row>
    <row r="9" spans="1:3" x14ac:dyDescent="0.2">
      <c r="B9" s="180">
        <v>26000</v>
      </c>
      <c r="C9" s="168" t="s">
        <v>214</v>
      </c>
    </row>
    <row r="10" spans="1:3" x14ac:dyDescent="0.2">
      <c r="B10" s="187"/>
    </row>
    <row r="11" spans="1:3" x14ac:dyDescent="0.2">
      <c r="A11" s="208" t="s">
        <v>267</v>
      </c>
      <c r="B11" s="209"/>
      <c r="C11" s="168" t="s">
        <v>215</v>
      </c>
    </row>
    <row r="12" spans="1:3" x14ac:dyDescent="0.2">
      <c r="A12" s="208" t="s">
        <v>268</v>
      </c>
      <c r="B12" s="209"/>
      <c r="C12" s="168" t="s">
        <v>216</v>
      </c>
    </row>
    <row r="13" spans="1:3" x14ac:dyDescent="0.2">
      <c r="A13" s="208" t="s">
        <v>269</v>
      </c>
      <c r="B13" s="209"/>
      <c r="C13" s="168" t="s">
        <v>217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/>
  </sheetViews>
  <sheetFormatPr defaultRowHeight="12.75" x14ac:dyDescent="0.2"/>
  <cols>
    <col min="1" max="1" width="9.140625" style="172"/>
    <col min="2" max="2" width="10.7109375" style="172" bestFit="1" customWidth="1"/>
    <col min="3" max="16384" width="9.140625" style="172"/>
  </cols>
  <sheetData>
    <row r="1" spans="1:3" x14ac:dyDescent="0.2">
      <c r="A1" s="167" t="s">
        <v>221</v>
      </c>
    </row>
    <row r="2" spans="1:3" x14ac:dyDescent="0.2">
      <c r="A2" s="189" t="s">
        <v>222</v>
      </c>
    </row>
    <row r="4" spans="1:3" ht="15" x14ac:dyDescent="0.35">
      <c r="B4" s="185" t="s">
        <v>207</v>
      </c>
      <c r="C4" s="185" t="s">
        <v>223</v>
      </c>
    </row>
    <row r="5" spans="1:3" x14ac:dyDescent="0.2">
      <c r="B5" s="190">
        <v>-10000</v>
      </c>
      <c r="C5" s="191">
        <v>39448</v>
      </c>
    </row>
    <row r="6" spans="1:3" x14ac:dyDescent="0.2">
      <c r="B6" s="190">
        <v>2750</v>
      </c>
      <c r="C6" s="191">
        <v>39508</v>
      </c>
    </row>
    <row r="7" spans="1:3" x14ac:dyDescent="0.2">
      <c r="B7" s="190">
        <v>4250</v>
      </c>
      <c r="C7" s="191">
        <v>39751</v>
      </c>
    </row>
    <row r="8" spans="1:3" x14ac:dyDescent="0.2">
      <c r="B8" s="190">
        <v>3250</v>
      </c>
      <c r="C8" s="191">
        <v>39859</v>
      </c>
    </row>
    <row r="9" spans="1:3" x14ac:dyDescent="0.2">
      <c r="B9" s="190">
        <v>2750</v>
      </c>
      <c r="C9" s="191">
        <v>39904</v>
      </c>
    </row>
    <row r="10" spans="1:3" x14ac:dyDescent="0.2">
      <c r="B10" s="210"/>
      <c r="C10" s="168" t="s">
        <v>224</v>
      </c>
    </row>
    <row r="11" spans="1:3" x14ac:dyDescent="0.2">
      <c r="B11" s="188" t="s">
        <v>225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showGridLines="0" zoomScaleNormal="100" workbookViewId="0"/>
  </sheetViews>
  <sheetFormatPr defaultRowHeight="12.75" x14ac:dyDescent="0.2"/>
  <cols>
    <col min="1" max="1" width="1.7109375" style="172" customWidth="1"/>
    <col min="2" max="2" width="9.140625" style="172"/>
    <col min="3" max="3" width="19" style="172" customWidth="1"/>
    <col min="4" max="4" width="10.85546875" style="172" customWidth="1"/>
    <col min="5" max="5" width="10.42578125" style="172" bestFit="1" customWidth="1"/>
    <col min="6" max="6" width="19" style="172" customWidth="1"/>
    <col min="7" max="7" width="9.140625" style="172"/>
    <col min="8" max="8" width="10.42578125" style="172" bestFit="1" customWidth="1"/>
    <col min="9" max="9" width="19" style="172" customWidth="1"/>
    <col min="10" max="11" width="9.140625" style="172"/>
    <col min="12" max="12" width="19" style="172" customWidth="1"/>
    <col min="13" max="16384" width="9.140625" style="172"/>
  </cols>
  <sheetData>
    <row r="1" spans="2:12" x14ac:dyDescent="0.2">
      <c r="B1" s="167" t="s">
        <v>316</v>
      </c>
      <c r="E1" s="167" t="s">
        <v>318</v>
      </c>
      <c r="H1" s="167" t="s">
        <v>325</v>
      </c>
      <c r="K1" s="167" t="s">
        <v>329</v>
      </c>
    </row>
    <row r="4" spans="2:12" ht="15" x14ac:dyDescent="0.2">
      <c r="B4" s="192" t="s">
        <v>226</v>
      </c>
      <c r="C4" s="193" t="s">
        <v>227</v>
      </c>
      <c r="E4" s="192" t="s">
        <v>226</v>
      </c>
      <c r="F4" s="193" t="s">
        <v>227</v>
      </c>
      <c r="H4" s="192" t="s">
        <v>226</v>
      </c>
      <c r="I4" s="193" t="s">
        <v>227</v>
      </c>
      <c r="K4" s="192" t="s">
        <v>226</v>
      </c>
      <c r="L4" s="193" t="s">
        <v>227</v>
      </c>
    </row>
    <row r="5" spans="2:12" x14ac:dyDescent="0.2">
      <c r="B5" s="194">
        <v>4</v>
      </c>
      <c r="C5" s="195" t="s">
        <v>228</v>
      </c>
      <c r="E5" s="194">
        <v>4</v>
      </c>
      <c r="F5" s="195" t="s">
        <v>228</v>
      </c>
      <c r="H5" s="194">
        <v>4</v>
      </c>
      <c r="I5" s="195" t="s">
        <v>228</v>
      </c>
      <c r="K5" s="194">
        <v>4</v>
      </c>
      <c r="L5" s="195" t="s">
        <v>228</v>
      </c>
    </row>
    <row r="6" spans="2:12" x14ac:dyDescent="0.2">
      <c r="B6" s="194">
        <v>-200</v>
      </c>
      <c r="C6" s="196" t="s">
        <v>229</v>
      </c>
      <c r="E6" s="239">
        <v>0.12</v>
      </c>
      <c r="F6" s="196" t="s">
        <v>323</v>
      </c>
      <c r="H6" s="239">
        <v>0.12</v>
      </c>
      <c r="I6" s="196" t="s">
        <v>323</v>
      </c>
      <c r="K6" s="239">
        <v>0.12</v>
      </c>
      <c r="L6" s="196" t="s">
        <v>323</v>
      </c>
    </row>
    <row r="7" spans="2:12" x14ac:dyDescent="0.2">
      <c r="B7" s="194">
        <v>8000</v>
      </c>
      <c r="C7" s="196" t="s">
        <v>230</v>
      </c>
      <c r="E7" s="194">
        <v>15000</v>
      </c>
      <c r="F7" s="196" t="s">
        <v>320</v>
      </c>
      <c r="H7" s="194">
        <v>15000</v>
      </c>
      <c r="I7" s="196" t="s">
        <v>320</v>
      </c>
      <c r="K7" s="194">
        <v>15000</v>
      </c>
      <c r="L7" s="195" t="s">
        <v>331</v>
      </c>
    </row>
    <row r="8" spans="2:12" x14ac:dyDescent="0.2">
      <c r="E8" s="194">
        <v>-1000</v>
      </c>
      <c r="F8" s="172" t="s">
        <v>321</v>
      </c>
      <c r="H8" s="194">
        <v>-1000</v>
      </c>
      <c r="I8" s="172" t="s">
        <v>326</v>
      </c>
      <c r="K8" s="194">
        <v>1000</v>
      </c>
      <c r="L8" s="195" t="s">
        <v>332</v>
      </c>
    </row>
    <row r="9" spans="2:12" x14ac:dyDescent="0.2">
      <c r="B9" s="211"/>
      <c r="C9" s="168" t="s">
        <v>317</v>
      </c>
      <c r="E9" s="240"/>
      <c r="F9" s="168" t="s">
        <v>322</v>
      </c>
      <c r="H9" s="240"/>
      <c r="I9" s="168" t="s">
        <v>327</v>
      </c>
      <c r="K9" s="240"/>
      <c r="L9" s="168" t="s">
        <v>330</v>
      </c>
    </row>
    <row r="10" spans="2:12" x14ac:dyDescent="0.2">
      <c r="B10" s="188" t="s">
        <v>270</v>
      </c>
      <c r="E10" s="188" t="s">
        <v>324</v>
      </c>
      <c r="H10" s="188" t="s">
        <v>328</v>
      </c>
      <c r="K10" s="188" t="s">
        <v>333</v>
      </c>
    </row>
    <row r="14" spans="2:12" x14ac:dyDescent="0.2">
      <c r="B14" s="167" t="s">
        <v>363</v>
      </c>
    </row>
    <row r="16" spans="2:12" ht="15" x14ac:dyDescent="0.2">
      <c r="B16" s="192" t="s">
        <v>355</v>
      </c>
      <c r="C16" s="193" t="s">
        <v>227</v>
      </c>
      <c r="D16" s="192" t="s">
        <v>356</v>
      </c>
    </row>
    <row r="17" spans="2:5" x14ac:dyDescent="0.2">
      <c r="B17" s="245">
        <v>0</v>
      </c>
      <c r="C17" s="172" t="s">
        <v>357</v>
      </c>
      <c r="D17" s="174">
        <v>-10000</v>
      </c>
    </row>
    <row r="18" spans="2:5" x14ac:dyDescent="0.2">
      <c r="B18" s="246">
        <f>B17+1</f>
        <v>1</v>
      </c>
      <c r="C18" s="172" t="s">
        <v>358</v>
      </c>
      <c r="D18" s="174">
        <v>1000</v>
      </c>
    </row>
    <row r="19" spans="2:5" x14ac:dyDescent="0.2">
      <c r="B19" s="246">
        <f t="shared" ref="B19:B22" si="0">B18+1</f>
        <v>2</v>
      </c>
      <c r="C19" s="172" t="s">
        <v>359</v>
      </c>
      <c r="D19" s="174">
        <v>1500</v>
      </c>
    </row>
    <row r="20" spans="2:5" x14ac:dyDescent="0.2">
      <c r="B20" s="246">
        <f t="shared" si="0"/>
        <v>3</v>
      </c>
      <c r="C20" s="172" t="s">
        <v>360</v>
      </c>
      <c r="D20" s="174">
        <v>2500</v>
      </c>
    </row>
    <row r="21" spans="2:5" x14ac:dyDescent="0.2">
      <c r="B21" s="246">
        <f t="shared" si="0"/>
        <v>4</v>
      </c>
      <c r="C21" s="172" t="s">
        <v>361</v>
      </c>
      <c r="D21" s="174">
        <v>3500</v>
      </c>
    </row>
    <row r="22" spans="2:5" x14ac:dyDescent="0.2">
      <c r="B22" s="246">
        <f t="shared" si="0"/>
        <v>5</v>
      </c>
      <c r="C22" s="172" t="s">
        <v>362</v>
      </c>
      <c r="D22" s="174">
        <v>5000</v>
      </c>
    </row>
    <row r="24" spans="2:5" x14ac:dyDescent="0.2">
      <c r="B24" s="172" t="s">
        <v>319</v>
      </c>
      <c r="D24" s="247">
        <v>0.08</v>
      </c>
    </row>
    <row r="26" spans="2:5" x14ac:dyDescent="0.2">
      <c r="B26" s="172" t="s">
        <v>364</v>
      </c>
      <c r="D26" s="240"/>
      <c r="E26" s="188"/>
    </row>
    <row r="27" spans="2:5" x14ac:dyDescent="0.2">
      <c r="D27" s="188" t="s">
        <v>365</v>
      </c>
    </row>
  </sheetData>
  <pageMargins left="0.7" right="0.7" top="0.75" bottom="0.75" header="0.3" footer="0.3"/>
  <pageSetup orientation="portrait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26"/>
  <sheetViews>
    <sheetView showGridLines="0" topLeftCell="A2" zoomScaleNormal="100" workbookViewId="0">
      <selection activeCell="B22" sqref="B22:B25"/>
    </sheetView>
  </sheetViews>
  <sheetFormatPr defaultRowHeight="12.75" x14ac:dyDescent="0.2"/>
  <cols>
    <col min="2" max="2" width="10.140625" bestFit="1" customWidth="1"/>
    <col min="6" max="6" width="10.140625" bestFit="1" customWidth="1"/>
  </cols>
  <sheetData>
    <row r="4" spans="2:6" x14ac:dyDescent="0.2">
      <c r="B4" s="233">
        <v>42185</v>
      </c>
      <c r="C4" t="s">
        <v>305</v>
      </c>
      <c r="E4" s="234">
        <f>YEAR($B$4)</f>
        <v>2015</v>
      </c>
      <c r="F4" s="235" t="s">
        <v>308</v>
      </c>
    </row>
    <row r="5" spans="2:6" x14ac:dyDescent="0.2">
      <c r="C5" t="s">
        <v>306</v>
      </c>
      <c r="E5" s="234">
        <f>MONTH($B$4)</f>
        <v>6</v>
      </c>
      <c r="F5" s="235" t="s">
        <v>309</v>
      </c>
    </row>
    <row r="6" spans="2:6" x14ac:dyDescent="0.2">
      <c r="C6" t="s">
        <v>307</v>
      </c>
      <c r="E6" s="234">
        <f>DAY($B$4)</f>
        <v>30</v>
      </c>
      <c r="F6" s="235" t="s">
        <v>310</v>
      </c>
    </row>
    <row r="10" spans="2:6" x14ac:dyDescent="0.2">
      <c r="B10" s="233">
        <v>42004</v>
      </c>
      <c r="C10" t="s">
        <v>311</v>
      </c>
    </row>
    <row r="11" spans="2:6" x14ac:dyDescent="0.2">
      <c r="B11" s="236">
        <f>DATE(YEAR($B$4),MONTH($B$4)+3,DAY($B$4))</f>
        <v>42277</v>
      </c>
      <c r="C11" s="235" t="s">
        <v>312</v>
      </c>
    </row>
    <row r="12" spans="2:6" x14ac:dyDescent="0.2">
      <c r="B12" s="237"/>
      <c r="C12" s="235"/>
    </row>
    <row r="13" spans="2:6" x14ac:dyDescent="0.2">
      <c r="B13" s="45"/>
    </row>
    <row r="14" spans="2:6" x14ac:dyDescent="0.2">
      <c r="B14" s="45" t="s">
        <v>313</v>
      </c>
      <c r="E14" s="236">
        <f ca="1">TODAY()</f>
        <v>43662</v>
      </c>
      <c r="F14" s="235" t="s">
        <v>314</v>
      </c>
    </row>
    <row r="15" spans="2:6" x14ac:dyDescent="0.2">
      <c r="B15" s="45"/>
    </row>
    <row r="17" spans="1:3" x14ac:dyDescent="0.2">
      <c r="A17" s="238">
        <v>-3</v>
      </c>
      <c r="B17" s="236">
        <f>EOMONTH(B18,A17)</f>
        <v>41639</v>
      </c>
      <c r="C17" s="166" t="s">
        <v>376</v>
      </c>
    </row>
    <row r="18" spans="1:3" x14ac:dyDescent="0.2">
      <c r="A18" s="238">
        <v>-3</v>
      </c>
      <c r="B18" s="236">
        <f t="shared" ref="B18:B25" si="0">EOMONTH(B19,A18)</f>
        <v>41729</v>
      </c>
      <c r="C18" s="166" t="s">
        <v>380</v>
      </c>
    </row>
    <row r="19" spans="1:3" x14ac:dyDescent="0.2">
      <c r="A19" s="238">
        <v>-3</v>
      </c>
      <c r="B19" s="236">
        <f t="shared" si="0"/>
        <v>41820</v>
      </c>
      <c r="C19" s="166" t="s">
        <v>379</v>
      </c>
    </row>
    <row r="20" spans="1:3" x14ac:dyDescent="0.2">
      <c r="A20" s="238">
        <v>-3</v>
      </c>
      <c r="B20" s="236">
        <f t="shared" si="0"/>
        <v>41912</v>
      </c>
      <c r="C20" s="166" t="s">
        <v>378</v>
      </c>
    </row>
    <row r="21" spans="1:3" x14ac:dyDescent="0.2">
      <c r="B21" s="233">
        <v>42004</v>
      </c>
      <c r="C21" t="s">
        <v>315</v>
      </c>
    </row>
    <row r="22" spans="1:3" x14ac:dyDescent="0.2">
      <c r="A22" s="238">
        <v>3</v>
      </c>
      <c r="B22" s="236">
        <f>EOMONTH(B21,A22)</f>
        <v>42094</v>
      </c>
      <c r="C22" s="166" t="s">
        <v>377</v>
      </c>
    </row>
    <row r="23" spans="1:3" x14ac:dyDescent="0.2">
      <c r="A23" s="238">
        <v>3</v>
      </c>
      <c r="B23" s="236">
        <f t="shared" ref="B23:B26" si="1">EOMONTH(B22,A23)</f>
        <v>42185</v>
      </c>
      <c r="C23" s="166" t="s">
        <v>381</v>
      </c>
    </row>
    <row r="24" spans="1:3" x14ac:dyDescent="0.2">
      <c r="A24" s="238">
        <v>3</v>
      </c>
      <c r="B24" s="236">
        <f t="shared" si="1"/>
        <v>42277</v>
      </c>
      <c r="C24" s="166" t="s">
        <v>382</v>
      </c>
    </row>
    <row r="25" spans="1:3" x14ac:dyDescent="0.2">
      <c r="A25" s="238">
        <v>3</v>
      </c>
      <c r="B25" s="236">
        <f t="shared" si="1"/>
        <v>42369</v>
      </c>
      <c r="C25" s="166" t="s">
        <v>383</v>
      </c>
    </row>
    <row r="26" spans="1:3" x14ac:dyDescent="0.2">
      <c r="B26" s="236"/>
    </row>
  </sheetData>
  <pageMargins left="0.7" right="0.7" top="0.75" bottom="0.75" header="0.3" footer="0.3"/>
  <pageSetup orientation="portrait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showGridLines="0" zoomScale="130" zoomScaleNormal="130" workbookViewId="0"/>
  </sheetViews>
  <sheetFormatPr defaultRowHeight="12.75" x14ac:dyDescent="0.2"/>
  <cols>
    <col min="1" max="1" width="9.140625" style="172"/>
    <col min="2" max="2" width="12.7109375" style="172" bestFit="1" customWidth="1"/>
    <col min="3" max="16384" width="9.140625" style="172"/>
  </cols>
  <sheetData>
    <row r="1" spans="1:8" x14ac:dyDescent="0.2">
      <c r="A1" s="167" t="s">
        <v>271</v>
      </c>
    </row>
    <row r="3" spans="1:8" x14ac:dyDescent="0.2">
      <c r="B3" s="196" t="s">
        <v>231</v>
      </c>
      <c r="C3" s="194">
        <v>1.333</v>
      </c>
      <c r="F3" s="168" t="s">
        <v>232</v>
      </c>
    </row>
    <row r="4" spans="1:8" x14ac:dyDescent="0.2">
      <c r="B4" s="196" t="s">
        <v>233</v>
      </c>
      <c r="C4" s="194">
        <v>45</v>
      </c>
    </row>
    <row r="5" spans="1:8" x14ac:dyDescent="0.2">
      <c r="B5" s="196" t="s">
        <v>234</v>
      </c>
      <c r="C5" s="194">
        <v>10</v>
      </c>
      <c r="D5" s="168" t="s">
        <v>235</v>
      </c>
      <c r="G5" s="186"/>
      <c r="H5" s="188" t="s">
        <v>236</v>
      </c>
    </row>
    <row r="6" spans="1:8" x14ac:dyDescent="0.2">
      <c r="B6" s="196">
        <v>3</v>
      </c>
      <c r="C6" s="194">
        <v>62</v>
      </c>
    </row>
    <row r="9" spans="1:8" x14ac:dyDescent="0.2">
      <c r="B9" s="168"/>
      <c r="C9" s="180">
        <f ca="1">INDIRECT(B3)</f>
        <v>1.333</v>
      </c>
    </row>
    <row r="10" spans="1:8" x14ac:dyDescent="0.2">
      <c r="B10" s="168"/>
      <c r="C10" s="180">
        <f ca="1">INDIRECT(B4)</f>
        <v>45</v>
      </c>
    </row>
    <row r="11" spans="1:8" x14ac:dyDescent="0.2">
      <c r="B11" s="168"/>
      <c r="C11" s="180">
        <f ca="1">INDIRECT("C"&amp;B6)</f>
        <v>1.333</v>
      </c>
    </row>
    <row r="15" spans="1:8" x14ac:dyDescent="0.2">
      <c r="B15" s="174">
        <v>12</v>
      </c>
      <c r="D15" s="172" t="s">
        <v>366</v>
      </c>
    </row>
    <row r="16" spans="1:8" x14ac:dyDescent="0.2">
      <c r="B16" s="174">
        <v>13</v>
      </c>
      <c r="D16" s="186"/>
      <c r="E16" s="188" t="s">
        <v>368</v>
      </c>
    </row>
    <row r="17" spans="2:5" x14ac:dyDescent="0.2">
      <c r="B17" s="174">
        <v>10</v>
      </c>
    </row>
    <row r="18" spans="2:5" x14ac:dyDescent="0.2">
      <c r="B18" s="174">
        <v>8</v>
      </c>
    </row>
    <row r="19" spans="2:5" x14ac:dyDescent="0.2">
      <c r="B19" s="174">
        <v>7</v>
      </c>
    </row>
    <row r="20" spans="2:5" x14ac:dyDescent="0.2">
      <c r="B20" s="174">
        <v>5</v>
      </c>
    </row>
    <row r="21" spans="2:5" x14ac:dyDescent="0.2">
      <c r="B21" s="174">
        <v>4</v>
      </c>
    </row>
    <row r="22" spans="2:5" x14ac:dyDescent="0.2">
      <c r="B22" s="174">
        <v>15</v>
      </c>
      <c r="D22" s="244" t="s">
        <v>367</v>
      </c>
      <c r="E22" s="244">
        <v>15</v>
      </c>
    </row>
    <row r="23" spans="2:5" x14ac:dyDescent="0.2">
      <c r="B23" s="174">
        <v>22</v>
      </c>
      <c r="D23" s="244" t="s">
        <v>367</v>
      </c>
      <c r="E23" s="244">
        <v>24</v>
      </c>
    </row>
    <row r="24" spans="2:5" x14ac:dyDescent="0.2">
      <c r="B24" s="174">
        <v>18</v>
      </c>
    </row>
    <row r="25" spans="2:5" x14ac:dyDescent="0.2">
      <c r="B25" s="17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C7" sqref="C7"/>
    </sheetView>
  </sheetViews>
  <sheetFormatPr defaultRowHeight="12.75" x14ac:dyDescent="0.2"/>
  <cols>
    <col min="1" max="1" width="9.140625" style="250"/>
    <col min="2" max="2" width="12.7109375" style="250" bestFit="1" customWidth="1"/>
    <col min="3" max="16384" width="9.140625" style="250"/>
  </cols>
  <sheetData>
    <row r="1" spans="1:3" x14ac:dyDescent="0.2">
      <c r="A1" s="249" t="s">
        <v>237</v>
      </c>
    </row>
    <row r="3" spans="1:3" x14ac:dyDescent="0.2">
      <c r="B3" s="251"/>
      <c r="C3" s="252"/>
    </row>
    <row r="4" spans="1:3" x14ac:dyDescent="0.2">
      <c r="C4" s="252">
        <v>2</v>
      </c>
    </row>
    <row r="5" spans="1:3" x14ac:dyDescent="0.2">
      <c r="B5" s="251"/>
      <c r="C5" s="252">
        <v>2</v>
      </c>
    </row>
    <row r="6" spans="1:3" x14ac:dyDescent="0.2">
      <c r="B6" s="251"/>
      <c r="C6" s="253" t="e">
        <v>#VALUE!</v>
      </c>
    </row>
    <row r="7" spans="1:3" x14ac:dyDescent="0.2">
      <c r="C7" s="254" t="str">
        <f>IFERROR(SUM($C4:$C6),"wow error")</f>
        <v>wow error</v>
      </c>
    </row>
    <row r="8" spans="1:3" x14ac:dyDescent="0.2">
      <c r="C8" s="255" t="s">
        <v>384</v>
      </c>
    </row>
    <row r="9" spans="1:3" x14ac:dyDescent="0.2">
      <c r="B9" s="253"/>
      <c r="C9" s="256"/>
    </row>
    <row r="10" spans="1:3" x14ac:dyDescent="0.2">
      <c r="B10" s="253"/>
      <c r="C10" s="256"/>
    </row>
    <row r="11" spans="1:3" x14ac:dyDescent="0.2">
      <c r="B11" s="25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showGridLines="0" zoomScale="115" zoomScaleNormal="115" workbookViewId="0">
      <selection activeCell="C17" sqref="C17"/>
    </sheetView>
  </sheetViews>
  <sheetFormatPr defaultRowHeight="12.75" x14ac:dyDescent="0.2"/>
  <cols>
    <col min="1" max="1" width="9.140625" style="172"/>
    <col min="2" max="2" width="7.7109375" style="172" customWidth="1"/>
    <col min="3" max="3" width="11.28515625" style="172" bestFit="1" customWidth="1"/>
    <col min="4" max="4" width="9.7109375" style="172" bestFit="1" customWidth="1"/>
    <col min="5" max="6" width="9.140625" style="172"/>
    <col min="7" max="7" width="11.28515625" style="172" bestFit="1" customWidth="1"/>
    <col min="8" max="16384" width="9.140625" style="172"/>
  </cols>
  <sheetData>
    <row r="1" spans="1:10" x14ac:dyDescent="0.2">
      <c r="A1" s="167" t="s">
        <v>238</v>
      </c>
    </row>
    <row r="2" spans="1:10" x14ac:dyDescent="0.2">
      <c r="A2" s="168"/>
    </row>
    <row r="5" spans="1:10" ht="15" x14ac:dyDescent="0.35">
      <c r="C5" s="185" t="s">
        <v>239</v>
      </c>
    </row>
    <row r="6" spans="1:10" x14ac:dyDescent="0.2">
      <c r="C6" s="174">
        <v>145454</v>
      </c>
    </row>
    <row r="7" spans="1:10" x14ac:dyDescent="0.2">
      <c r="C7" s="197">
        <f>+C6+225</f>
        <v>145679</v>
      </c>
    </row>
    <row r="8" spans="1:10" x14ac:dyDescent="0.2">
      <c r="C8" s="197">
        <v>35000</v>
      </c>
    </row>
    <row r="9" spans="1:10" x14ac:dyDescent="0.2">
      <c r="C9" s="197">
        <v>100000</v>
      </c>
    </row>
    <row r="10" spans="1:10" x14ac:dyDescent="0.2">
      <c r="C10" s="197">
        <v>1545445</v>
      </c>
      <c r="J10" s="180"/>
    </row>
    <row r="11" spans="1:10" x14ac:dyDescent="0.2">
      <c r="C11" s="197">
        <v>122121</v>
      </c>
      <c r="J11" s="180"/>
    </row>
    <row r="12" spans="1:10" ht="5.0999999999999996" customHeight="1" x14ac:dyDescent="0.2">
      <c r="C12" s="198"/>
    </row>
    <row r="13" spans="1:10" x14ac:dyDescent="0.2">
      <c r="B13" s="199" t="s">
        <v>240</v>
      </c>
      <c r="C13" s="213">
        <f>AVERAGE(C$6:C$11)</f>
        <v>348949.83333333331</v>
      </c>
      <c r="D13" s="188" t="s">
        <v>241</v>
      </c>
    </row>
    <row r="14" spans="1:10" x14ac:dyDescent="0.2">
      <c r="B14" s="199" t="s">
        <v>242</v>
      </c>
      <c r="C14" s="213">
        <f>MEDIAN(C6:C11)</f>
        <v>133787.5</v>
      </c>
      <c r="D14" s="200" t="s">
        <v>243</v>
      </c>
    </row>
    <row r="15" spans="1:10" x14ac:dyDescent="0.2">
      <c r="B15" s="199" t="s">
        <v>37</v>
      </c>
      <c r="C15" s="213">
        <f>MAX(C6:C11)</f>
        <v>1545445</v>
      </c>
      <c r="D15" s="188" t="s">
        <v>244</v>
      </c>
    </row>
    <row r="16" spans="1:10" x14ac:dyDescent="0.2">
      <c r="B16" s="199" t="s">
        <v>245</v>
      </c>
      <c r="C16" s="213">
        <f>MIN(C6:C11)</f>
        <v>35000</v>
      </c>
      <c r="D16" s="188" t="s">
        <v>246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showGridLines="0" zoomScaleNormal="100" workbookViewId="0">
      <selection activeCell="C12" sqref="C12"/>
    </sheetView>
  </sheetViews>
  <sheetFormatPr defaultRowHeight="12.75" x14ac:dyDescent="0.2"/>
  <cols>
    <col min="1" max="1" width="9.140625" style="172"/>
    <col min="2" max="2" width="8.85546875" style="172" bestFit="1" customWidth="1"/>
    <col min="3" max="16384" width="9.140625" style="172"/>
  </cols>
  <sheetData>
    <row r="1" spans="1:9" x14ac:dyDescent="0.2">
      <c r="A1" s="167" t="s">
        <v>247</v>
      </c>
    </row>
    <row r="5" spans="1:9" x14ac:dyDescent="0.2">
      <c r="B5" s="274" t="s">
        <v>405</v>
      </c>
      <c r="C5" s="201"/>
      <c r="D5" s="201"/>
      <c r="E5" s="201"/>
      <c r="F5" s="201"/>
      <c r="G5" s="201"/>
      <c r="H5" s="201"/>
      <c r="I5" s="201"/>
    </row>
    <row r="7" spans="1:9" x14ac:dyDescent="0.2">
      <c r="B7" s="168" t="s">
        <v>248</v>
      </c>
      <c r="C7" s="214" t="e">
        <f>FIND($B$7,$B$5,1)</f>
        <v>#VALUE!</v>
      </c>
      <c r="D7" s="188" t="s">
        <v>249</v>
      </c>
    </row>
    <row r="8" spans="1:9" x14ac:dyDescent="0.2">
      <c r="B8" s="168" t="s">
        <v>248</v>
      </c>
      <c r="C8" s="186">
        <f>SEARCH($B$8,$B5,1)</f>
        <v>50</v>
      </c>
      <c r="D8" s="188" t="s">
        <v>250</v>
      </c>
    </row>
    <row r="9" spans="1:9" x14ac:dyDescent="0.2">
      <c r="C9" s="186"/>
    </row>
    <row r="10" spans="1:9" x14ac:dyDescent="0.2">
      <c r="B10" s="168" t="s">
        <v>251</v>
      </c>
      <c r="C10" s="214">
        <f>FIND(B10,B$5,1)</f>
        <v>50</v>
      </c>
      <c r="D10" s="188" t="s">
        <v>252</v>
      </c>
    </row>
    <row r="11" spans="1:9" x14ac:dyDescent="0.2">
      <c r="B11" s="168" t="str">
        <f>+B10</f>
        <v>Financial</v>
      </c>
      <c r="C11" s="186">
        <f>SEARCH(B11,B5,1)</f>
        <v>50</v>
      </c>
      <c r="D11" s="188" t="s">
        <v>253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J9"/>
  <sheetViews>
    <sheetView showGridLines="0" workbookViewId="0">
      <selection activeCell="D6" sqref="D6"/>
    </sheetView>
  </sheetViews>
  <sheetFormatPr defaultRowHeight="12.75" x14ac:dyDescent="0.2"/>
  <cols>
    <col min="1" max="2" width="9.140625" style="172"/>
    <col min="3" max="3" width="17.7109375" style="172" customWidth="1"/>
    <col min="4" max="4" width="11.7109375" style="172" customWidth="1"/>
    <col min="5" max="5" width="11.28515625" style="172" customWidth="1"/>
    <col min="6" max="6" width="9.140625" style="172"/>
    <col min="7" max="7" width="14.7109375" style="172" bestFit="1" customWidth="1"/>
    <col min="8" max="16384" width="9.140625" style="172"/>
  </cols>
  <sheetData>
    <row r="5" spans="3:10" ht="17.25" customHeight="1" x14ac:dyDescent="0.2">
      <c r="C5" s="193" t="s">
        <v>254</v>
      </c>
      <c r="D5" s="193" t="s">
        <v>255</v>
      </c>
      <c r="E5" s="193" t="s">
        <v>256</v>
      </c>
    </row>
    <row r="6" spans="3:10" x14ac:dyDescent="0.2">
      <c r="C6" s="202" t="s">
        <v>257</v>
      </c>
      <c r="D6" s="215" t="s">
        <v>406</v>
      </c>
      <c r="E6" s="215" t="s">
        <v>407</v>
      </c>
      <c r="H6" s="203"/>
    </row>
    <row r="7" spans="3:10" ht="15" x14ac:dyDescent="0.2">
      <c r="C7" s="204" t="s">
        <v>258</v>
      </c>
      <c r="D7" s="216" t="s">
        <v>408</v>
      </c>
      <c r="E7" s="216" t="s">
        <v>409</v>
      </c>
      <c r="G7" s="205" t="s">
        <v>259</v>
      </c>
      <c r="H7" s="275" t="s">
        <v>260</v>
      </c>
    </row>
    <row r="8" spans="3:10" ht="15" x14ac:dyDescent="0.2">
      <c r="C8" s="204" t="s">
        <v>261</v>
      </c>
      <c r="D8" s="216" t="s">
        <v>410</v>
      </c>
      <c r="E8" s="216" t="s">
        <v>411</v>
      </c>
      <c r="G8" s="205" t="s">
        <v>262</v>
      </c>
      <c r="H8" s="206" t="s">
        <v>263</v>
      </c>
      <c r="I8" s="172" t="s">
        <v>264</v>
      </c>
      <c r="J8" s="172" t="s">
        <v>265</v>
      </c>
    </row>
    <row r="9" spans="3:10" x14ac:dyDescent="0.2">
      <c r="C9" s="207" t="s">
        <v>266</v>
      </c>
      <c r="D9" s="217" t="s">
        <v>412</v>
      </c>
      <c r="E9" s="217" t="s">
        <v>413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1"/>
  <sheetViews>
    <sheetView showGridLines="0" zoomScale="115" zoomScaleNormal="115" workbookViewId="0">
      <selection activeCell="F20" sqref="F20"/>
    </sheetView>
  </sheetViews>
  <sheetFormatPr defaultRowHeight="12.75" x14ac:dyDescent="0.2"/>
  <cols>
    <col min="1" max="1" width="2.7109375" customWidth="1"/>
    <col min="6" max="6" width="2.7109375" customWidth="1"/>
    <col min="7" max="7" width="21.85546875" customWidth="1"/>
  </cols>
  <sheetData>
    <row r="3" spans="2:11" x14ac:dyDescent="0.2">
      <c r="B3" s="20" t="s">
        <v>371</v>
      </c>
      <c r="G3" s="165" t="s">
        <v>375</v>
      </c>
    </row>
    <row r="4" spans="2:11" x14ac:dyDescent="0.2">
      <c r="B4" s="276" t="s">
        <v>355</v>
      </c>
      <c r="C4" s="165" t="s">
        <v>97</v>
      </c>
      <c r="G4" s="276" t="s">
        <v>355</v>
      </c>
      <c r="H4" s="231">
        <v>1</v>
      </c>
      <c r="I4" s="248">
        <f>H4+1</f>
        <v>2</v>
      </c>
      <c r="J4" s="248">
        <f>I4+1</f>
        <v>3</v>
      </c>
      <c r="K4" s="248">
        <f>J4+1</f>
        <v>4</v>
      </c>
    </row>
    <row r="5" spans="2:11" x14ac:dyDescent="0.2">
      <c r="B5" s="231">
        <v>1</v>
      </c>
      <c r="C5" s="231">
        <v>10</v>
      </c>
      <c r="G5" s="165" t="s">
        <v>97</v>
      </c>
      <c r="H5" s="231">
        <v>10</v>
      </c>
      <c r="I5" s="231">
        <v>12</v>
      </c>
      <c r="J5" s="231">
        <v>15</v>
      </c>
      <c r="K5" s="231">
        <v>35</v>
      </c>
    </row>
    <row r="6" spans="2:11" x14ac:dyDescent="0.2">
      <c r="B6" s="248">
        <f>B5+1</f>
        <v>2</v>
      </c>
      <c r="C6" s="231">
        <v>12</v>
      </c>
    </row>
    <row r="7" spans="2:11" x14ac:dyDescent="0.2">
      <c r="B7" s="248">
        <f t="shared" ref="B7:B8" si="0">B6+1</f>
        <v>3</v>
      </c>
      <c r="C7" s="231">
        <v>15</v>
      </c>
    </row>
    <row r="8" spans="2:11" x14ac:dyDescent="0.2">
      <c r="B8" s="248">
        <f t="shared" si="0"/>
        <v>4</v>
      </c>
      <c r="C8" s="231">
        <v>35</v>
      </c>
    </row>
    <row r="12" spans="2:11" x14ac:dyDescent="0.2">
      <c r="B12" s="20" t="s">
        <v>371</v>
      </c>
      <c r="E12" s="231">
        <v>100</v>
      </c>
      <c r="F12" s="165" t="s">
        <v>372</v>
      </c>
    </row>
    <row r="13" spans="2:11" x14ac:dyDescent="0.2">
      <c r="B13" s="165" t="s">
        <v>355</v>
      </c>
      <c r="C13" s="165" t="s">
        <v>97</v>
      </c>
      <c r="F13" s="165" t="s">
        <v>373</v>
      </c>
    </row>
    <row r="14" spans="2:11" x14ac:dyDescent="0.2">
      <c r="B14" s="231">
        <v>1</v>
      </c>
      <c r="C14" s="231">
        <v>0.1</v>
      </c>
    </row>
    <row r="15" spans="2:11" x14ac:dyDescent="0.2">
      <c r="B15" s="248">
        <f>B14+1</f>
        <v>2</v>
      </c>
      <c r="C15" s="231">
        <v>0.12</v>
      </c>
    </row>
    <row r="16" spans="2:11" x14ac:dyDescent="0.2">
      <c r="B16" s="248">
        <f t="shared" ref="B16:B17" si="1">B15+1</f>
        <v>3</v>
      </c>
      <c r="C16" s="231">
        <v>0.15</v>
      </c>
    </row>
    <row r="17" spans="2:6" x14ac:dyDescent="0.2">
      <c r="B17" s="248">
        <f t="shared" si="1"/>
        <v>4</v>
      </c>
      <c r="C17" s="231">
        <v>0.35</v>
      </c>
    </row>
    <row r="21" spans="2:6" x14ac:dyDescent="0.2">
      <c r="F21" s="165" t="s">
        <v>374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13"/>
  <sheetViews>
    <sheetView showGridLines="0" zoomScale="145" zoomScaleNormal="145" workbookViewId="0">
      <selection activeCell="H9" sqref="H9"/>
    </sheetView>
  </sheetViews>
  <sheetFormatPr defaultRowHeight="12.75" x14ac:dyDescent="0.2"/>
  <cols>
    <col min="1" max="1" width="10.5703125" style="2" customWidth="1"/>
    <col min="2" max="2" width="15" style="2" bestFit="1" customWidth="1"/>
    <col min="3" max="3" width="14.28515625" style="2" bestFit="1" customWidth="1"/>
    <col min="4" max="4" width="2" style="2" bestFit="1" customWidth="1"/>
    <col min="5" max="5" width="12.7109375" style="2" bestFit="1" customWidth="1"/>
    <col min="6" max="6" width="32.140625" style="2" customWidth="1"/>
    <col min="7" max="16384" width="9.140625" style="2"/>
  </cols>
  <sheetData>
    <row r="1" spans="1:8" x14ac:dyDescent="0.2">
      <c r="A1" s="9" t="s">
        <v>58</v>
      </c>
      <c r="B1" s="94">
        <v>25</v>
      </c>
      <c r="C1" s="11"/>
    </row>
    <row r="2" spans="1:8" x14ac:dyDescent="0.2">
      <c r="A2" s="9" t="s">
        <v>71</v>
      </c>
      <c r="B2" s="10"/>
      <c r="C2" s="95">
        <v>250000</v>
      </c>
    </row>
    <row r="3" spans="1:8" ht="15" x14ac:dyDescent="0.35">
      <c r="A3" s="12" t="s">
        <v>59</v>
      </c>
      <c r="B3" s="12" t="s">
        <v>60</v>
      </c>
      <c r="C3" s="12" t="s">
        <v>61</v>
      </c>
      <c r="E3" s="12" t="s">
        <v>62</v>
      </c>
      <c r="F3" s="12" t="s">
        <v>63</v>
      </c>
    </row>
    <row r="4" spans="1:8" x14ac:dyDescent="0.2">
      <c r="A4" s="92">
        <v>18</v>
      </c>
      <c r="B4" s="93">
        <v>15000</v>
      </c>
      <c r="C4" s="93">
        <v>600000</v>
      </c>
      <c r="D4" s="13" t="s">
        <v>64</v>
      </c>
      <c r="E4" s="114">
        <f>IF($A4&gt;$B$1,IF($B4&gt;$C$2,$B4,$C4),$C4)</f>
        <v>600000</v>
      </c>
      <c r="F4" s="241" t="s">
        <v>343</v>
      </c>
      <c r="H4" s="114">
        <f>IF($A4&gt;$B$1,IF($B4&gt;$C$2,$B4,$C4),$C4)</f>
        <v>600000</v>
      </c>
    </row>
    <row r="5" spans="1:8" x14ac:dyDescent="0.2">
      <c r="A5" s="92">
        <v>42</v>
      </c>
      <c r="B5" s="93">
        <v>550000</v>
      </c>
      <c r="C5" s="93">
        <v>400000</v>
      </c>
      <c r="D5" s="13" t="s">
        <v>64</v>
      </c>
      <c r="E5" s="114">
        <f t="shared" ref="E5:E9" si="0">IF($A5&gt;$B$1,IF($B5&gt;$C$2,$B5,$C5),$C5)</f>
        <v>550000</v>
      </c>
      <c r="F5" s="242" t="s">
        <v>344</v>
      </c>
      <c r="H5" s="114">
        <f t="shared" ref="H5:H9" si="1">IF($A5&gt;$B$1,IF($B5&gt;$C$2,$B5,$C5),$C5)</f>
        <v>550000</v>
      </c>
    </row>
    <row r="6" spans="1:8" x14ac:dyDescent="0.2">
      <c r="A6" s="92">
        <v>20</v>
      </c>
      <c r="B6" s="93">
        <v>600000</v>
      </c>
      <c r="C6" s="93">
        <v>1000000</v>
      </c>
      <c r="D6" s="13" t="s">
        <v>64</v>
      </c>
      <c r="E6" s="114">
        <f t="shared" si="0"/>
        <v>1000000</v>
      </c>
      <c r="F6" s="242" t="s">
        <v>345</v>
      </c>
      <c r="H6" s="114">
        <f t="shared" si="1"/>
        <v>1000000</v>
      </c>
    </row>
    <row r="7" spans="1:8" x14ac:dyDescent="0.2">
      <c r="A7" s="92">
        <v>54</v>
      </c>
      <c r="B7" s="93">
        <v>450000</v>
      </c>
      <c r="C7" s="93">
        <v>250000</v>
      </c>
      <c r="D7" s="13" t="s">
        <v>64</v>
      </c>
      <c r="E7" s="114">
        <f t="shared" si="0"/>
        <v>450000</v>
      </c>
      <c r="F7" s="242" t="s">
        <v>346</v>
      </c>
      <c r="H7" s="114">
        <f t="shared" si="1"/>
        <v>450000</v>
      </c>
    </row>
    <row r="8" spans="1:8" x14ac:dyDescent="0.2">
      <c r="A8" s="92">
        <v>37</v>
      </c>
      <c r="B8" s="93">
        <v>870000</v>
      </c>
      <c r="C8" s="93">
        <v>1300000</v>
      </c>
      <c r="D8" s="13" t="s">
        <v>64</v>
      </c>
      <c r="E8" s="114">
        <f t="shared" si="0"/>
        <v>870000</v>
      </c>
      <c r="F8" s="242" t="s">
        <v>347</v>
      </c>
      <c r="H8" s="114">
        <f t="shared" si="1"/>
        <v>870000</v>
      </c>
    </row>
    <row r="9" spans="1:8" x14ac:dyDescent="0.2">
      <c r="A9" s="92">
        <v>21</v>
      </c>
      <c r="B9" s="93">
        <v>13000</v>
      </c>
      <c r="C9" s="93">
        <v>1200000</v>
      </c>
      <c r="D9" s="13" t="s">
        <v>64</v>
      </c>
      <c r="E9" s="114">
        <f t="shared" si="0"/>
        <v>1200000</v>
      </c>
      <c r="F9" s="243" t="s">
        <v>348</v>
      </c>
      <c r="H9" s="114">
        <f t="shared" si="1"/>
        <v>1200000</v>
      </c>
    </row>
    <row r="13" spans="1:8" x14ac:dyDescent="0.2">
      <c r="A13" s="2" t="s">
        <v>335</v>
      </c>
    </row>
  </sheetData>
  <phoneticPr fontId="3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showGridLines="0" workbookViewId="0">
      <selection activeCell="C5" sqref="C5"/>
    </sheetView>
  </sheetViews>
  <sheetFormatPr defaultRowHeight="12.75" x14ac:dyDescent="0.2"/>
  <cols>
    <col min="1" max="1" width="3.5703125" customWidth="1"/>
    <col min="2" max="2" width="20.140625" bestFit="1" customWidth="1"/>
    <col min="3" max="3" width="9.7109375" bestFit="1" customWidth="1"/>
    <col min="6" max="6" width="19.85546875" customWidth="1"/>
  </cols>
  <sheetData>
    <row r="1" spans="1:5" x14ac:dyDescent="0.2">
      <c r="B1" t="s">
        <v>166</v>
      </c>
      <c r="C1" s="62" t="s">
        <v>148</v>
      </c>
    </row>
    <row r="2" spans="1:5" x14ac:dyDescent="0.2">
      <c r="B2" t="s">
        <v>167</v>
      </c>
      <c r="C2" s="108">
        <f>HLOOKUP($C$1,C7:E12,A10,FALSE)</f>
        <v>9375</v>
      </c>
      <c r="D2" s="30" t="s">
        <v>301</v>
      </c>
    </row>
    <row r="3" spans="1:5" x14ac:dyDescent="0.2">
      <c r="B3" t="s">
        <v>168</v>
      </c>
      <c r="C3" s="108">
        <f>HLOOKUP("FEB",C7:E12,A8,FALSE)</f>
        <v>12500</v>
      </c>
      <c r="D3" s="30" t="s">
        <v>302</v>
      </c>
    </row>
    <row r="4" spans="1:5" ht="5.0999999999999996" customHeight="1" x14ac:dyDescent="0.2">
      <c r="C4" s="140"/>
      <c r="D4" s="30"/>
    </row>
    <row r="5" spans="1:5" x14ac:dyDescent="0.2">
      <c r="B5" t="s">
        <v>299</v>
      </c>
      <c r="C5" s="108">
        <f>VLOOKUP(B10,B7:E12,3,0)</f>
        <v>9375</v>
      </c>
      <c r="D5" s="30" t="s">
        <v>300</v>
      </c>
    </row>
    <row r="6" spans="1:5" ht="5.0999999999999996" customHeight="1" x14ac:dyDescent="0.2"/>
    <row r="7" spans="1:5" ht="15" x14ac:dyDescent="0.35">
      <c r="A7" s="112">
        <v>1</v>
      </c>
      <c r="C7" s="98" t="s">
        <v>147</v>
      </c>
      <c r="D7" s="98" t="s">
        <v>148</v>
      </c>
      <c r="E7" s="98" t="s">
        <v>149</v>
      </c>
    </row>
    <row r="8" spans="1:5" x14ac:dyDescent="0.2">
      <c r="A8" s="113">
        <f>1+A7</f>
        <v>2</v>
      </c>
      <c r="B8" t="s">
        <v>75</v>
      </c>
      <c r="C8" s="79">
        <v>10000</v>
      </c>
      <c r="D8" s="79">
        <v>12500</v>
      </c>
      <c r="E8" s="79">
        <v>8000</v>
      </c>
    </row>
    <row r="9" spans="1:5" x14ac:dyDescent="0.2">
      <c r="A9" s="113">
        <f>1+A8</f>
        <v>3</v>
      </c>
      <c r="B9" t="s">
        <v>163</v>
      </c>
      <c r="C9" s="97">
        <f>C8*-0.25</f>
        <v>-2500</v>
      </c>
      <c r="D9" s="97">
        <f>D8*-0.25</f>
        <v>-3125</v>
      </c>
      <c r="E9" s="97">
        <f>E8*-0.25</f>
        <v>-2000</v>
      </c>
    </row>
    <row r="10" spans="1:5" x14ac:dyDescent="0.2">
      <c r="A10" s="113">
        <f>1+A9</f>
        <v>4</v>
      </c>
      <c r="B10" t="s">
        <v>414</v>
      </c>
      <c r="C10" s="32">
        <f>SUM(C8:C9)</f>
        <v>7500</v>
      </c>
      <c r="D10" s="32">
        <f>SUM(D8:D9)</f>
        <v>9375</v>
      </c>
      <c r="E10" s="32">
        <f>SUM(E8:E9)</f>
        <v>6000</v>
      </c>
    </row>
    <row r="11" spans="1:5" x14ac:dyDescent="0.2">
      <c r="A11" s="113">
        <f>1+A10</f>
        <v>5</v>
      </c>
      <c r="B11" t="s">
        <v>165</v>
      </c>
      <c r="C11" s="97">
        <f>-C10/3</f>
        <v>-2500</v>
      </c>
      <c r="D11" s="97">
        <f>-D10/3</f>
        <v>-3125</v>
      </c>
      <c r="E11" s="97">
        <f>-E10/3</f>
        <v>-2000</v>
      </c>
    </row>
    <row r="12" spans="1:5" x14ac:dyDescent="0.2">
      <c r="A12" s="113">
        <f>1+A11</f>
        <v>6</v>
      </c>
      <c r="B12" t="s">
        <v>97</v>
      </c>
      <c r="C12" s="32">
        <f>SUM(C10:C11)</f>
        <v>5000</v>
      </c>
      <c r="D12" s="32">
        <f>SUM(D10:D11)</f>
        <v>6250</v>
      </c>
      <c r="E12" s="32">
        <f>SUM(E10:E11)</f>
        <v>4000</v>
      </c>
    </row>
  </sheetData>
  <phoneticPr fontId="3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GridLines="0" workbookViewId="0">
      <selection activeCell="C10" sqref="C10"/>
    </sheetView>
  </sheetViews>
  <sheetFormatPr defaultRowHeight="12.75" x14ac:dyDescent="0.2"/>
  <cols>
    <col min="1" max="1" width="3.5703125" style="250" customWidth="1"/>
    <col min="2" max="2" width="20.140625" style="250" bestFit="1" customWidth="1"/>
    <col min="3" max="3" width="9.7109375" style="250" bestFit="1" customWidth="1"/>
    <col min="4" max="5" width="9.140625" style="250"/>
    <col min="6" max="7" width="55.28515625" style="250" bestFit="1" customWidth="1"/>
    <col min="8" max="8" width="56.42578125" style="250" bestFit="1" customWidth="1"/>
    <col min="9" max="16384" width="9.140625" style="250"/>
  </cols>
  <sheetData>
    <row r="1" spans="1:9" x14ac:dyDescent="0.2">
      <c r="B1" s="250" t="s">
        <v>385</v>
      </c>
      <c r="C1" s="257"/>
    </row>
    <row r="2" spans="1:9" x14ac:dyDescent="0.2">
      <c r="B2" s="250" t="s">
        <v>386</v>
      </c>
      <c r="C2" s="257"/>
    </row>
    <row r="3" spans="1:9" x14ac:dyDescent="0.2">
      <c r="C3" s="257"/>
    </row>
    <row r="4" spans="1:9" x14ac:dyDescent="0.2">
      <c r="C4" s="258"/>
      <c r="D4" s="259"/>
    </row>
    <row r="5" spans="1:9" x14ac:dyDescent="0.2">
      <c r="B5" s="260" t="s">
        <v>387</v>
      </c>
      <c r="C5" s="261" t="s">
        <v>388</v>
      </c>
      <c r="D5" s="262"/>
      <c r="H5" s="263" t="s">
        <v>388</v>
      </c>
      <c r="I5" s="263" t="s">
        <v>389</v>
      </c>
    </row>
    <row r="6" spans="1:9" ht="5.0999999999999996" customHeight="1" x14ac:dyDescent="0.2">
      <c r="C6" s="258"/>
      <c r="D6" s="259"/>
    </row>
    <row r="7" spans="1:9" x14ac:dyDescent="0.2">
      <c r="C7" s="258"/>
      <c r="D7" s="259"/>
    </row>
    <row r="8" spans="1:9" ht="5.0999999999999996" customHeight="1" x14ac:dyDescent="0.2"/>
    <row r="9" spans="1:9" ht="15" x14ac:dyDescent="0.35">
      <c r="A9" s="264">
        <v>1</v>
      </c>
      <c r="C9" s="265" t="s">
        <v>147</v>
      </c>
      <c r="D9" s="265" t="s">
        <v>148</v>
      </c>
      <c r="E9" s="265" t="s">
        <v>149</v>
      </c>
      <c r="F9" s="265" t="s">
        <v>147</v>
      </c>
      <c r="G9" s="265" t="s">
        <v>148</v>
      </c>
      <c r="H9" s="265" t="s">
        <v>149</v>
      </c>
    </row>
    <row r="10" spans="1:9" x14ac:dyDescent="0.2">
      <c r="A10" s="266">
        <f>1+A9</f>
        <v>2</v>
      </c>
      <c r="B10" s="250" t="s">
        <v>75</v>
      </c>
      <c r="C10" s="267"/>
      <c r="D10" s="267"/>
      <c r="E10" s="267"/>
      <c r="F10" s="268" t="s">
        <v>390</v>
      </c>
      <c r="G10" s="268" t="s">
        <v>391</v>
      </c>
      <c r="H10" s="268" t="s">
        <v>392</v>
      </c>
    </row>
    <row r="11" spans="1:9" x14ac:dyDescent="0.2">
      <c r="A11" s="266">
        <f>1+A10</f>
        <v>3</v>
      </c>
      <c r="B11" s="250" t="s">
        <v>163</v>
      </c>
      <c r="C11" s="269"/>
      <c r="D11" s="269"/>
      <c r="E11" s="269"/>
      <c r="F11" s="268" t="s">
        <v>393</v>
      </c>
      <c r="G11" s="268" t="s">
        <v>394</v>
      </c>
      <c r="H11" s="268" t="s">
        <v>395</v>
      </c>
    </row>
    <row r="12" spans="1:9" x14ac:dyDescent="0.2">
      <c r="A12" s="266">
        <f>1+A11</f>
        <v>4</v>
      </c>
      <c r="B12" s="250" t="s">
        <v>164</v>
      </c>
      <c r="C12" s="270"/>
      <c r="D12" s="270"/>
      <c r="E12" s="270"/>
      <c r="F12" s="268" t="s">
        <v>396</v>
      </c>
      <c r="G12" s="268" t="s">
        <v>397</v>
      </c>
      <c r="H12" s="268" t="s">
        <v>398</v>
      </c>
    </row>
    <row r="13" spans="1:9" x14ac:dyDescent="0.2">
      <c r="A13" s="266">
        <f>1+A12</f>
        <v>5</v>
      </c>
      <c r="B13" s="250" t="s">
        <v>165</v>
      </c>
      <c r="C13" s="269"/>
      <c r="D13" s="269"/>
      <c r="E13" s="269"/>
      <c r="F13" s="268" t="s">
        <v>399</v>
      </c>
      <c r="G13" s="268" t="s">
        <v>400</v>
      </c>
      <c r="H13" s="268" t="s">
        <v>401</v>
      </c>
    </row>
    <row r="14" spans="1:9" x14ac:dyDescent="0.2">
      <c r="A14" s="266">
        <f>1+A13</f>
        <v>6</v>
      </c>
      <c r="B14" s="250" t="s">
        <v>97</v>
      </c>
      <c r="C14" s="270"/>
      <c r="D14" s="270"/>
      <c r="E14" s="270"/>
      <c r="F14" s="268" t="s">
        <v>402</v>
      </c>
      <c r="G14" s="268" t="s">
        <v>403</v>
      </c>
      <c r="H14" s="268" t="s">
        <v>404</v>
      </c>
    </row>
  </sheetData>
  <dataValidations count="1">
    <dataValidation type="list" allowBlank="1" showInputMessage="1" showErrorMessage="1" sqref="C5">
      <formula1>$H$5:$I$5</formula1>
    </dataValidation>
  </dataValidation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E13"/>
  <sheetViews>
    <sheetView showGridLines="0" workbookViewId="0"/>
  </sheetViews>
  <sheetFormatPr defaultRowHeight="12.75" x14ac:dyDescent="0.2"/>
  <cols>
    <col min="1" max="1" width="3.5703125" style="250" customWidth="1"/>
    <col min="2" max="2" width="20.140625" style="250" bestFit="1" customWidth="1"/>
    <col min="3" max="3" width="9.7109375" style="250" bestFit="1" customWidth="1"/>
    <col min="4" max="5" width="9.140625" style="250"/>
    <col min="6" max="6" width="19.85546875" style="250" customWidth="1"/>
    <col min="7" max="16384" width="9.140625" style="250"/>
  </cols>
  <sheetData>
    <row r="1" spans="1:5" x14ac:dyDescent="0.2">
      <c r="B1" s="253"/>
      <c r="C1" s="257"/>
    </row>
    <row r="2" spans="1:5" ht="5.0999999999999996" customHeight="1" x14ac:dyDescent="0.2">
      <c r="C2" s="258"/>
      <c r="D2" s="259"/>
    </row>
    <row r="3" spans="1:5" x14ac:dyDescent="0.2">
      <c r="C3" s="258"/>
      <c r="D3" s="268"/>
    </row>
    <row r="4" spans="1:5" ht="5.0999999999999996" customHeight="1" x14ac:dyDescent="0.2"/>
    <row r="5" spans="1:5" ht="15" x14ac:dyDescent="0.35">
      <c r="A5" s="264">
        <v>1</v>
      </c>
      <c r="C5" s="265" t="s">
        <v>147</v>
      </c>
      <c r="D5" s="265" t="s">
        <v>148</v>
      </c>
      <c r="E5" s="265" t="s">
        <v>149</v>
      </c>
    </row>
    <row r="6" spans="1:5" x14ac:dyDescent="0.2">
      <c r="A6" s="266">
        <f>1+A5</f>
        <v>2</v>
      </c>
      <c r="B6" s="250" t="s">
        <v>75</v>
      </c>
      <c r="C6" s="271">
        <v>1500</v>
      </c>
      <c r="D6" s="271">
        <v>1350</v>
      </c>
      <c r="E6" s="271">
        <v>1580</v>
      </c>
    </row>
    <row r="7" spans="1:5" x14ac:dyDescent="0.2">
      <c r="A7" s="266">
        <f>1+A6</f>
        <v>3</v>
      </c>
      <c r="B7" s="250" t="s">
        <v>163</v>
      </c>
      <c r="C7" s="272">
        <f>C6*-0.25</f>
        <v>-375</v>
      </c>
      <c r="D7" s="272">
        <f>D6*-0.25</f>
        <v>-337.5</v>
      </c>
      <c r="E7" s="272">
        <f>E6*-0.25</f>
        <v>-395</v>
      </c>
    </row>
    <row r="8" spans="1:5" x14ac:dyDescent="0.2">
      <c r="A8" s="266">
        <f>1+A7</f>
        <v>4</v>
      </c>
      <c r="B8" s="250" t="s">
        <v>164</v>
      </c>
      <c r="C8" s="273">
        <f>SUM(C6:C7)</f>
        <v>1125</v>
      </c>
      <c r="D8" s="273">
        <f>SUM(D6:D7)</f>
        <v>1012.5</v>
      </c>
      <c r="E8" s="273">
        <f>SUM(E6:E7)</f>
        <v>1185</v>
      </c>
    </row>
    <row r="9" spans="1:5" x14ac:dyDescent="0.2">
      <c r="A9" s="266">
        <f>1+A8</f>
        <v>5</v>
      </c>
      <c r="B9" s="250" t="s">
        <v>165</v>
      </c>
      <c r="C9" s="272">
        <f>-C8/3</f>
        <v>-375</v>
      </c>
      <c r="D9" s="272">
        <f>-D8/3</f>
        <v>-337.5</v>
      </c>
      <c r="E9" s="272">
        <f>-E8/3</f>
        <v>-395</v>
      </c>
    </row>
    <row r="10" spans="1:5" x14ac:dyDescent="0.2">
      <c r="A10" s="266">
        <f>1+A9</f>
        <v>6</v>
      </c>
      <c r="B10" s="250" t="s">
        <v>97</v>
      </c>
      <c r="C10" s="273">
        <f>SUM(C8:C9)</f>
        <v>750</v>
      </c>
      <c r="D10" s="273">
        <f>SUM(D8:D9)</f>
        <v>675</v>
      </c>
      <c r="E10" s="273">
        <f>SUM(E8:E9)</f>
        <v>790</v>
      </c>
    </row>
    <row r="13" spans="1:5" x14ac:dyDescent="0.2">
      <c r="C13" s="253"/>
      <c r="D13" s="253"/>
    </row>
  </sheetData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E13"/>
  <sheetViews>
    <sheetView showGridLines="0" workbookViewId="0"/>
  </sheetViews>
  <sheetFormatPr defaultRowHeight="12.75" x14ac:dyDescent="0.2"/>
  <cols>
    <col min="1" max="1" width="3.5703125" style="250" customWidth="1"/>
    <col min="2" max="2" width="20.140625" style="250" bestFit="1" customWidth="1"/>
    <col min="3" max="3" width="9.7109375" style="250" bestFit="1" customWidth="1"/>
    <col min="4" max="5" width="9.140625" style="250"/>
    <col min="6" max="6" width="19.85546875" style="250" customWidth="1"/>
    <col min="7" max="16384" width="9.140625" style="250"/>
  </cols>
  <sheetData>
    <row r="1" spans="1:5" x14ac:dyDescent="0.2">
      <c r="B1" s="253"/>
      <c r="C1" s="257"/>
    </row>
    <row r="2" spans="1:5" ht="5.0999999999999996" customHeight="1" x14ac:dyDescent="0.2">
      <c r="C2" s="258"/>
      <c r="D2" s="259"/>
    </row>
    <row r="3" spans="1:5" x14ac:dyDescent="0.2">
      <c r="C3" s="258"/>
      <c r="D3" s="268"/>
    </row>
    <row r="4" spans="1:5" ht="5.0999999999999996" customHeight="1" x14ac:dyDescent="0.2"/>
    <row r="5" spans="1:5" ht="15" x14ac:dyDescent="0.35">
      <c r="A5" s="264">
        <v>1</v>
      </c>
      <c r="C5" s="265" t="s">
        <v>147</v>
      </c>
      <c r="D5" s="265" t="s">
        <v>148</v>
      </c>
      <c r="E5" s="265" t="s">
        <v>149</v>
      </c>
    </row>
    <row r="6" spans="1:5" x14ac:dyDescent="0.2">
      <c r="A6" s="266">
        <f>1+A5</f>
        <v>2</v>
      </c>
      <c r="B6" s="250" t="s">
        <v>75</v>
      </c>
      <c r="C6" s="271">
        <v>100</v>
      </c>
      <c r="D6" s="271">
        <v>200</v>
      </c>
      <c r="E6" s="271">
        <v>300</v>
      </c>
    </row>
    <row r="7" spans="1:5" x14ac:dyDescent="0.2">
      <c r="A7" s="266">
        <f>1+A6</f>
        <v>3</v>
      </c>
      <c r="B7" s="250" t="s">
        <v>163</v>
      </c>
      <c r="C7" s="272">
        <f>C6*-0.25</f>
        <v>-25</v>
      </c>
      <c r="D7" s="272">
        <f>D6*-0.25</f>
        <v>-50</v>
      </c>
      <c r="E7" s="272">
        <f>E6*-0.25</f>
        <v>-75</v>
      </c>
    </row>
    <row r="8" spans="1:5" x14ac:dyDescent="0.2">
      <c r="A8" s="266">
        <f>1+A7</f>
        <v>4</v>
      </c>
      <c r="B8" s="250" t="s">
        <v>164</v>
      </c>
      <c r="C8" s="273">
        <f>SUM(C6:C7)</f>
        <v>75</v>
      </c>
      <c r="D8" s="273">
        <f>SUM(D6:D7)</f>
        <v>150</v>
      </c>
      <c r="E8" s="273">
        <f>SUM(E6:E7)</f>
        <v>225</v>
      </c>
    </row>
    <row r="9" spans="1:5" x14ac:dyDescent="0.2">
      <c r="A9" s="266">
        <f>1+A8</f>
        <v>5</v>
      </c>
      <c r="B9" s="250" t="s">
        <v>165</v>
      </c>
      <c r="C9" s="272">
        <f>-C8/3</f>
        <v>-25</v>
      </c>
      <c r="D9" s="272">
        <f>-D8/3</f>
        <v>-50</v>
      </c>
      <c r="E9" s="272">
        <f>-E8/3</f>
        <v>-75</v>
      </c>
    </row>
    <row r="10" spans="1:5" x14ac:dyDescent="0.2">
      <c r="A10" s="266">
        <f>1+A9</f>
        <v>6</v>
      </c>
      <c r="B10" s="250" t="s">
        <v>97</v>
      </c>
      <c r="C10" s="273">
        <f>SUM(C8:C9)</f>
        <v>50</v>
      </c>
      <c r="D10" s="273">
        <f>SUM(D8:D9)</f>
        <v>100</v>
      </c>
      <c r="E10" s="273">
        <f>SUM(E8:E9)</f>
        <v>150</v>
      </c>
    </row>
    <row r="13" spans="1:5" x14ac:dyDescent="0.2">
      <c r="C13" s="253"/>
      <c r="D13" s="253"/>
    </row>
  </sheetData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showGridLines="0" tabSelected="1" workbookViewId="0">
      <selection activeCell="C4" sqref="C4"/>
    </sheetView>
  </sheetViews>
  <sheetFormatPr defaultRowHeight="12.75" x14ac:dyDescent="0.2"/>
  <cols>
    <col min="1" max="1" width="3.5703125" customWidth="1"/>
    <col min="2" max="2" width="20.140625" bestFit="1" customWidth="1"/>
    <col min="3" max="3" width="9.7109375" bestFit="1" customWidth="1"/>
    <col min="6" max="6" width="19.85546875" customWidth="1"/>
  </cols>
  <sheetData>
    <row r="1" spans="1:5" x14ac:dyDescent="0.2">
      <c r="B1" s="165" t="s">
        <v>369</v>
      </c>
      <c r="C1" s="62" t="s">
        <v>165</v>
      </c>
    </row>
    <row r="2" spans="1:5" ht="5.0999999999999996" customHeight="1" x14ac:dyDescent="0.2">
      <c r="C2" s="140"/>
      <c r="D2" s="30"/>
    </row>
    <row r="3" spans="1:5" x14ac:dyDescent="0.2">
      <c r="C3" s="108">
        <f>INDEX(D5:D10,MATCH($C$1,$B5:$B10,))</f>
        <v>-3125</v>
      </c>
      <c r="D3" s="166" t="s">
        <v>370</v>
      </c>
    </row>
    <row r="4" spans="1:5" ht="5.0999999999999996" customHeight="1" x14ac:dyDescent="0.2"/>
    <row r="5" spans="1:5" ht="15" x14ac:dyDescent="0.35">
      <c r="A5" s="112">
        <v>1</v>
      </c>
      <c r="C5" s="98" t="s">
        <v>147</v>
      </c>
      <c r="D5" s="98" t="s">
        <v>148</v>
      </c>
      <c r="E5" s="98" t="s">
        <v>149</v>
      </c>
    </row>
    <row r="6" spans="1:5" x14ac:dyDescent="0.2">
      <c r="A6" s="113">
        <f>1+A5</f>
        <v>2</v>
      </c>
      <c r="B6" t="s">
        <v>75</v>
      </c>
      <c r="C6" s="79">
        <v>10000</v>
      </c>
      <c r="D6" s="79">
        <v>12500</v>
      </c>
      <c r="E6" s="79">
        <v>8000</v>
      </c>
    </row>
    <row r="7" spans="1:5" x14ac:dyDescent="0.2">
      <c r="A7" s="113">
        <f>1+A6</f>
        <v>3</v>
      </c>
      <c r="B7" t="s">
        <v>163</v>
      </c>
      <c r="C7" s="97">
        <f>C6*-0.25</f>
        <v>-2500</v>
      </c>
      <c r="D7" s="97">
        <f>D6*-0.25</f>
        <v>-3125</v>
      </c>
      <c r="E7" s="97">
        <f>E6*-0.25</f>
        <v>-2000</v>
      </c>
    </row>
    <row r="8" spans="1:5" x14ac:dyDescent="0.2">
      <c r="A8" s="113">
        <f>1+A7</f>
        <v>4</v>
      </c>
      <c r="B8" t="s">
        <v>164</v>
      </c>
      <c r="C8" s="32">
        <f>SUM(C6:C7)</f>
        <v>7500</v>
      </c>
      <c r="D8" s="32">
        <f>SUM(D6:D7)</f>
        <v>9375</v>
      </c>
      <c r="E8" s="32">
        <f>SUM(E6:E7)</f>
        <v>6000</v>
      </c>
    </row>
    <row r="9" spans="1:5" x14ac:dyDescent="0.2">
      <c r="A9" s="113">
        <f>1+A8</f>
        <v>5</v>
      </c>
      <c r="B9" t="s">
        <v>165</v>
      </c>
      <c r="C9" s="97">
        <f>-C8/3</f>
        <v>-2500</v>
      </c>
      <c r="D9" s="97">
        <f>-D8/3</f>
        <v>-3125</v>
      </c>
      <c r="E9" s="97">
        <f>-E8/3</f>
        <v>-2000</v>
      </c>
    </row>
    <row r="10" spans="1:5" x14ac:dyDescent="0.2">
      <c r="A10" s="113">
        <f>1+A9</f>
        <v>6</v>
      </c>
      <c r="B10" t="s">
        <v>97</v>
      </c>
      <c r="C10" s="32">
        <f>SUM(C8:C9)</f>
        <v>5000</v>
      </c>
      <c r="D10" s="32">
        <f>SUM(D8:D9)</f>
        <v>6250</v>
      </c>
      <c r="E10" s="32">
        <f>SUM(E8:E9)</f>
        <v>4000</v>
      </c>
    </row>
    <row r="13" spans="1:5" x14ac:dyDescent="0.2">
      <c r="C13" s="165"/>
      <c r="D13" s="165"/>
    </row>
  </sheetData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E8"/>
  <sheetViews>
    <sheetView workbookViewId="0"/>
  </sheetViews>
  <sheetFormatPr defaultRowHeight="12.75" x14ac:dyDescent="0.2"/>
  <cols>
    <col min="2" max="2" width="18.140625" bestFit="1" customWidth="1"/>
    <col min="3" max="3" width="17" bestFit="1" customWidth="1"/>
    <col min="4" max="4" width="11.7109375" bestFit="1" customWidth="1"/>
  </cols>
  <sheetData>
    <row r="1" spans="2:5" x14ac:dyDescent="0.2">
      <c r="B1" t="s">
        <v>88</v>
      </c>
      <c r="C1" s="18">
        <f>PMT(D2/12,D3*12,D4,D5,D6)</f>
        <v>-840.85420717874808</v>
      </c>
    </row>
    <row r="2" spans="2:5" x14ac:dyDescent="0.2">
      <c r="C2" t="s">
        <v>89</v>
      </c>
      <c r="D2" s="70">
        <v>9.5000000000000001E-2</v>
      </c>
    </row>
    <row r="3" spans="2:5" x14ac:dyDescent="0.2">
      <c r="C3" t="s">
        <v>90</v>
      </c>
      <c r="D3" s="71">
        <v>30</v>
      </c>
    </row>
    <row r="4" spans="2:5" x14ac:dyDescent="0.2">
      <c r="C4" t="s">
        <v>91</v>
      </c>
      <c r="D4" s="72">
        <v>100000</v>
      </c>
    </row>
    <row r="5" spans="2:5" x14ac:dyDescent="0.2">
      <c r="C5" t="s">
        <v>92</v>
      </c>
      <c r="D5" s="73">
        <v>0</v>
      </c>
    </row>
    <row r="6" spans="2:5" x14ac:dyDescent="0.2">
      <c r="C6" t="s">
        <v>93</v>
      </c>
      <c r="D6" s="74">
        <v>0</v>
      </c>
      <c r="E6" t="s">
        <v>94</v>
      </c>
    </row>
    <row r="7" spans="2:5" x14ac:dyDescent="0.2">
      <c r="E7" t="s">
        <v>95</v>
      </c>
    </row>
    <row r="8" spans="2:5" x14ac:dyDescent="0.2">
      <c r="E8" t="s">
        <v>96</v>
      </c>
    </row>
  </sheetData>
  <phoneticPr fontId="3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3:E18"/>
  <sheetViews>
    <sheetView showGridLines="0" workbookViewId="0"/>
  </sheetViews>
  <sheetFormatPr defaultRowHeight="12.75" x14ac:dyDescent="0.2"/>
  <cols>
    <col min="2" max="2" width="20" bestFit="1" customWidth="1"/>
    <col min="3" max="3" width="12.28515625" bestFit="1" customWidth="1"/>
    <col min="4" max="5" width="10.7109375" bestFit="1" customWidth="1"/>
  </cols>
  <sheetData>
    <row r="3" spans="2:5" x14ac:dyDescent="0.2">
      <c r="B3" s="21" t="s">
        <v>103</v>
      </c>
    </row>
    <row r="4" spans="2:5" x14ac:dyDescent="0.2">
      <c r="B4" t="s">
        <v>98</v>
      </c>
      <c r="D4" s="99">
        <v>1000000</v>
      </c>
    </row>
    <row r="5" spans="2:5" x14ac:dyDescent="0.2">
      <c r="B5" s="20" t="s">
        <v>100</v>
      </c>
      <c r="D5" s="76">
        <v>8.2500000000000004E-2</v>
      </c>
      <c r="E5" t="s">
        <v>101</v>
      </c>
    </row>
    <row r="6" spans="2:5" x14ac:dyDescent="0.2">
      <c r="B6" t="s">
        <v>99</v>
      </c>
      <c r="D6" s="19">
        <f>D4*D5</f>
        <v>82500</v>
      </c>
    </row>
    <row r="7" spans="2:5" x14ac:dyDescent="0.2">
      <c r="B7" t="s">
        <v>97</v>
      </c>
      <c r="D7" s="19">
        <f>D4-D6</f>
        <v>917500</v>
      </c>
    </row>
    <row r="18" ht="6.75" customHeight="1" x14ac:dyDescent="0.2"/>
  </sheetData>
  <scenarios current="1" show="0">
    <scenario name="Normal Tax" locked="1" count="1" user="Abilash Jaikumar" comment="Created by TresVista on 8/17/2006">
      <inputCells r="D5" val="0.0825"/>
    </scenario>
    <scenario name="New Jersey Tax" locked="1" count="1" user="Abilash Jaikumar" comment="Created by Abilash Jaikumar on 8/23/2006">
      <inputCells r="D5" val="0.15"/>
    </scenario>
  </scenarios>
  <phoneticPr fontId="3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D11"/>
  <sheetViews>
    <sheetView showGridLines="0" workbookViewId="0"/>
  </sheetViews>
  <sheetFormatPr defaultRowHeight="12.75" x14ac:dyDescent="0.2"/>
  <cols>
    <col min="1" max="1" width="20" bestFit="1" customWidth="1"/>
    <col min="2" max="4" width="10.7109375" bestFit="1" customWidth="1"/>
  </cols>
  <sheetData>
    <row r="1" spans="1:4" ht="15" x14ac:dyDescent="0.35">
      <c r="B1" s="22" t="s">
        <v>104</v>
      </c>
      <c r="C1" s="22"/>
      <c r="D1" s="22"/>
    </row>
    <row r="2" spans="1:4" x14ac:dyDescent="0.2">
      <c r="B2" s="25">
        <v>1</v>
      </c>
      <c r="C2" s="25">
        <v>2</v>
      </c>
      <c r="D2" s="25">
        <v>3</v>
      </c>
    </row>
    <row r="3" spans="1:4" x14ac:dyDescent="0.2">
      <c r="A3" t="s">
        <v>105</v>
      </c>
      <c r="B3" s="75">
        <v>1000000</v>
      </c>
      <c r="C3" s="75">
        <v>1500000</v>
      </c>
      <c r="D3" s="75">
        <v>2500000</v>
      </c>
    </row>
    <row r="4" spans="1:4" x14ac:dyDescent="0.2">
      <c r="A4" t="s">
        <v>100</v>
      </c>
      <c r="B4" s="76">
        <v>8.2500000000000004E-2</v>
      </c>
      <c r="C4" s="76">
        <v>0.15</v>
      </c>
      <c r="D4" s="76">
        <v>0.22500000000000001</v>
      </c>
    </row>
    <row r="5" spans="1:4" x14ac:dyDescent="0.2">
      <c r="B5" s="24"/>
      <c r="C5" s="24"/>
      <c r="D5" s="24"/>
    </row>
    <row r="6" spans="1:4" x14ac:dyDescent="0.2">
      <c r="A6" t="s">
        <v>102</v>
      </c>
      <c r="B6" s="26">
        <v>3</v>
      </c>
    </row>
    <row r="8" spans="1:4" x14ac:dyDescent="0.2">
      <c r="A8" t="s">
        <v>98</v>
      </c>
      <c r="B8" s="109"/>
      <c r="C8" s="30" t="s">
        <v>106</v>
      </c>
    </row>
    <row r="9" spans="1:4" x14ac:dyDescent="0.2">
      <c r="A9" s="20" t="s">
        <v>100</v>
      </c>
      <c r="B9" s="110"/>
      <c r="C9" s="30" t="s">
        <v>107</v>
      </c>
    </row>
    <row r="10" spans="1:4" x14ac:dyDescent="0.2">
      <c r="A10" t="s">
        <v>99</v>
      </c>
      <c r="B10" s="27">
        <f>B8*B9</f>
        <v>0</v>
      </c>
    </row>
    <row r="11" spans="1:4" x14ac:dyDescent="0.2">
      <c r="A11" t="s">
        <v>97</v>
      </c>
      <c r="B11" s="28">
        <f>B8-B10</f>
        <v>0</v>
      </c>
    </row>
  </sheetData>
  <phoneticPr fontId="3" type="noConversion"/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L24"/>
  <sheetViews>
    <sheetView showGridLines="0" workbookViewId="0"/>
  </sheetViews>
  <sheetFormatPr defaultRowHeight="12.75" x14ac:dyDescent="0.2"/>
  <cols>
    <col min="1" max="1" width="20" bestFit="1" customWidth="1"/>
    <col min="2" max="4" width="10.7109375" bestFit="1" customWidth="1"/>
    <col min="5" max="5" width="2.7109375" customWidth="1"/>
    <col min="9" max="9" width="2.7109375" customWidth="1"/>
  </cols>
  <sheetData>
    <row r="1" spans="1:12" x14ac:dyDescent="0.2">
      <c r="A1" s="25" t="s">
        <v>102</v>
      </c>
      <c r="B1" s="25" t="s">
        <v>105</v>
      </c>
      <c r="C1" s="25" t="s">
        <v>100</v>
      </c>
    </row>
    <row r="2" spans="1:12" x14ac:dyDescent="0.2">
      <c r="A2" s="23">
        <v>1</v>
      </c>
      <c r="B2" s="75">
        <v>1000000</v>
      </c>
      <c r="C2" s="76">
        <v>8.2500000000000004E-2</v>
      </c>
    </row>
    <row r="3" spans="1:12" x14ac:dyDescent="0.2">
      <c r="A3" s="23">
        <v>2</v>
      </c>
      <c r="B3" s="75">
        <v>1500000</v>
      </c>
      <c r="C3" s="76">
        <v>0.15</v>
      </c>
    </row>
    <row r="4" spans="1:12" x14ac:dyDescent="0.2">
      <c r="A4" s="23">
        <v>3</v>
      </c>
      <c r="B4" s="75">
        <v>2500000</v>
      </c>
      <c r="C4" s="76">
        <v>0.22500000000000001</v>
      </c>
    </row>
    <row r="5" spans="1:12" x14ac:dyDescent="0.2">
      <c r="A5" s="23">
        <v>4</v>
      </c>
      <c r="B5" s="75">
        <v>3000000</v>
      </c>
      <c r="C5" s="76">
        <v>0.3</v>
      </c>
    </row>
    <row r="6" spans="1:12" x14ac:dyDescent="0.2">
      <c r="A6" t="s">
        <v>102</v>
      </c>
      <c r="B6" s="26">
        <v>4</v>
      </c>
    </row>
    <row r="8" spans="1:12" x14ac:dyDescent="0.2">
      <c r="A8" t="s">
        <v>98</v>
      </c>
      <c r="B8" s="109"/>
      <c r="C8" s="188" t="s">
        <v>115</v>
      </c>
    </row>
    <row r="9" spans="1:12" x14ac:dyDescent="0.2">
      <c r="A9" s="20" t="s">
        <v>100</v>
      </c>
      <c r="B9" s="218"/>
      <c r="C9" s="188" t="s">
        <v>114</v>
      </c>
    </row>
    <row r="10" spans="1:12" x14ac:dyDescent="0.2">
      <c r="A10" t="s">
        <v>99</v>
      </c>
      <c r="B10" s="27">
        <f>B8*B9</f>
        <v>0</v>
      </c>
    </row>
    <row r="11" spans="1:12" x14ac:dyDescent="0.2">
      <c r="A11" t="s">
        <v>97</v>
      </c>
      <c r="B11" s="28">
        <f>B8-B10</f>
        <v>0</v>
      </c>
    </row>
    <row r="13" spans="1:12" x14ac:dyDescent="0.2">
      <c r="B13" s="33"/>
    </row>
    <row r="14" spans="1:12" x14ac:dyDescent="0.2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</row>
    <row r="15" spans="1:12" ht="15" x14ac:dyDescent="0.35">
      <c r="B15" s="22" t="s">
        <v>108</v>
      </c>
      <c r="C15" s="22"/>
      <c r="D15" s="22"/>
      <c r="F15" s="22" t="s">
        <v>109</v>
      </c>
      <c r="G15" s="22"/>
      <c r="H15" s="22"/>
      <c r="J15" s="22" t="s">
        <v>110</v>
      </c>
      <c r="K15" s="22"/>
      <c r="L15" s="22"/>
    </row>
    <row r="16" spans="1:12" x14ac:dyDescent="0.2">
      <c r="B16" s="25">
        <v>2004</v>
      </c>
      <c r="C16" s="25">
        <v>2005</v>
      </c>
      <c r="D16" s="25">
        <v>2006</v>
      </c>
      <c r="F16" s="25">
        <v>2004</v>
      </c>
      <c r="G16" s="25">
        <v>2005</v>
      </c>
      <c r="H16" s="25">
        <v>2006</v>
      </c>
      <c r="J16" s="25">
        <v>2004</v>
      </c>
      <c r="K16" s="25">
        <v>2005</v>
      </c>
      <c r="L16" s="25">
        <v>2006</v>
      </c>
    </row>
    <row r="17" spans="1:12" x14ac:dyDescent="0.2">
      <c r="A17" t="s">
        <v>105</v>
      </c>
      <c r="B17" s="77">
        <v>1500</v>
      </c>
      <c r="C17" s="77">
        <v>2250</v>
      </c>
      <c r="D17" s="77">
        <v>2500</v>
      </c>
      <c r="E17" s="77"/>
      <c r="F17" s="77">
        <v>750</v>
      </c>
      <c r="G17" s="77">
        <v>600</v>
      </c>
      <c r="H17" s="77">
        <v>650</v>
      </c>
      <c r="I17" s="77"/>
      <c r="J17" s="77">
        <v>900</v>
      </c>
      <c r="K17" s="77">
        <v>950</v>
      </c>
      <c r="L17" s="77">
        <v>800</v>
      </c>
    </row>
    <row r="19" spans="1:12" x14ac:dyDescent="0.2">
      <c r="A19" t="s">
        <v>111</v>
      </c>
      <c r="B19" s="34">
        <v>1</v>
      </c>
    </row>
    <row r="20" spans="1:12" x14ac:dyDescent="0.2">
      <c r="A20" t="s">
        <v>112</v>
      </c>
      <c r="B20" s="35">
        <v>3</v>
      </c>
    </row>
    <row r="22" spans="1:12" x14ac:dyDescent="0.2">
      <c r="A22" t="s">
        <v>116</v>
      </c>
      <c r="B22" s="219"/>
      <c r="C22" s="188" t="s">
        <v>272</v>
      </c>
    </row>
    <row r="23" spans="1:12" x14ac:dyDescent="0.2">
      <c r="A23" t="s">
        <v>117</v>
      </c>
      <c r="B23" s="219"/>
      <c r="C23" s="188" t="s">
        <v>273</v>
      </c>
    </row>
    <row r="24" spans="1:12" x14ac:dyDescent="0.2">
      <c r="A24" t="s">
        <v>113</v>
      </c>
      <c r="B24" s="32">
        <f>SUM(B22:B23)</f>
        <v>0</v>
      </c>
    </row>
  </sheetData>
  <phoneticPr fontId="3" type="noConversion"/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E40"/>
  <sheetViews>
    <sheetView showGridLines="0" workbookViewId="0"/>
  </sheetViews>
  <sheetFormatPr defaultRowHeight="12.75" x14ac:dyDescent="0.2"/>
  <cols>
    <col min="1" max="1" width="20" bestFit="1" customWidth="1"/>
    <col min="2" max="4" width="10.7109375" bestFit="1" customWidth="1"/>
    <col min="5" max="6" width="2.7109375" customWidth="1"/>
    <col min="10" max="10" width="2.7109375" customWidth="1"/>
    <col min="14" max="14" width="2.7109375" customWidth="1"/>
  </cols>
  <sheetData>
    <row r="1" spans="1:3" x14ac:dyDescent="0.2">
      <c r="A1" s="25" t="s">
        <v>102</v>
      </c>
      <c r="B1" s="25" t="s">
        <v>105</v>
      </c>
      <c r="C1" s="25" t="s">
        <v>100</v>
      </c>
    </row>
    <row r="2" spans="1:3" x14ac:dyDescent="0.2">
      <c r="A2" s="23">
        <v>1</v>
      </c>
      <c r="B2" s="75">
        <v>1000000</v>
      </c>
      <c r="C2" s="76">
        <v>8.2500000000000004E-2</v>
      </c>
    </row>
    <row r="3" spans="1:3" x14ac:dyDescent="0.2">
      <c r="A3" s="23">
        <v>2</v>
      </c>
      <c r="B3" s="75">
        <v>1500000</v>
      </c>
      <c r="C3" s="76">
        <v>0.15</v>
      </c>
    </row>
    <row r="4" spans="1:3" x14ac:dyDescent="0.2">
      <c r="A4" s="23">
        <v>3</v>
      </c>
      <c r="B4" s="75">
        <v>2500000</v>
      </c>
      <c r="C4" s="76">
        <v>0.22500000000000001</v>
      </c>
    </row>
    <row r="5" spans="1:3" x14ac:dyDescent="0.2">
      <c r="A5" s="23">
        <v>4</v>
      </c>
      <c r="B5" s="75">
        <v>3000000</v>
      </c>
      <c r="C5" s="76">
        <v>0.3</v>
      </c>
    </row>
    <row r="6" spans="1:3" x14ac:dyDescent="0.2">
      <c r="A6" s="23">
        <v>5</v>
      </c>
      <c r="B6" s="75">
        <f>B5+500000</f>
        <v>3500000</v>
      </c>
      <c r="C6" s="76">
        <v>0.3</v>
      </c>
    </row>
    <row r="7" spans="1:3" x14ac:dyDescent="0.2">
      <c r="A7" s="23">
        <v>6</v>
      </c>
      <c r="B7" s="75">
        <f>B6+500000</f>
        <v>4000000</v>
      </c>
      <c r="C7" s="76">
        <v>0.3</v>
      </c>
    </row>
    <row r="8" spans="1:3" x14ac:dyDescent="0.2">
      <c r="A8" s="23">
        <v>7</v>
      </c>
      <c r="B8" s="75">
        <f>B7+500000</f>
        <v>4500000</v>
      </c>
      <c r="C8" s="76">
        <v>0.3</v>
      </c>
    </row>
    <row r="9" spans="1:3" x14ac:dyDescent="0.2">
      <c r="A9" s="23">
        <v>8</v>
      </c>
      <c r="B9" s="75">
        <f>B8+500000</f>
        <v>5000000</v>
      </c>
      <c r="C9" s="76">
        <v>0.3</v>
      </c>
    </row>
    <row r="10" spans="1:3" x14ac:dyDescent="0.2">
      <c r="A10" s="23"/>
      <c r="B10" s="29"/>
      <c r="C10" s="24"/>
    </row>
    <row r="11" spans="1:3" x14ac:dyDescent="0.2">
      <c r="A11" t="s">
        <v>102</v>
      </c>
      <c r="B11" s="26">
        <v>7</v>
      </c>
    </row>
    <row r="13" spans="1:3" x14ac:dyDescent="0.2">
      <c r="A13" t="s">
        <v>98</v>
      </c>
      <c r="B13" s="109"/>
      <c r="C13" s="30" t="s">
        <v>115</v>
      </c>
    </row>
    <row r="14" spans="1:3" x14ac:dyDescent="0.2">
      <c r="A14" s="20" t="s">
        <v>100</v>
      </c>
      <c r="B14" s="110"/>
      <c r="C14" s="30" t="s">
        <v>114</v>
      </c>
    </row>
    <row r="15" spans="1:3" x14ac:dyDescent="0.2">
      <c r="A15" t="s">
        <v>99</v>
      </c>
      <c r="B15" s="27">
        <f>B13*B14</f>
        <v>0</v>
      </c>
    </row>
    <row r="16" spans="1:3" x14ac:dyDescent="0.2">
      <c r="A16" t="s">
        <v>97</v>
      </c>
      <c r="B16" s="28">
        <f>B13-B15</f>
        <v>0</v>
      </c>
    </row>
    <row r="18" spans="1:31" x14ac:dyDescent="0.2">
      <c r="B18" s="33"/>
    </row>
    <row r="19" spans="1:31" x14ac:dyDescent="0.2">
      <c r="A19" s="31"/>
      <c r="B19" s="31"/>
      <c r="C19" s="31"/>
      <c r="D19" s="31"/>
      <c r="E19" s="31"/>
      <c r="F19" s="31"/>
      <c r="G19" s="31"/>
      <c r="H19" s="31"/>
      <c r="I19" s="31"/>
    </row>
    <row r="20" spans="1:31" ht="15" x14ac:dyDescent="0.35">
      <c r="B20" s="63" t="s">
        <v>169</v>
      </c>
      <c r="C20" s="64"/>
      <c r="D20" s="65"/>
      <c r="G20" s="63" t="s">
        <v>111</v>
      </c>
      <c r="H20" s="64"/>
      <c r="I20" s="65"/>
      <c r="K20" s="63" t="s">
        <v>112</v>
      </c>
      <c r="L20" s="64"/>
      <c r="M20" s="65"/>
      <c r="P20" s="80" t="s">
        <v>108</v>
      </c>
      <c r="Q20" s="81"/>
      <c r="R20" s="82"/>
      <c r="S20" s="78"/>
      <c r="T20" s="78"/>
      <c r="U20" s="80" t="s">
        <v>109</v>
      </c>
      <c r="V20" s="81"/>
      <c r="W20" s="82"/>
      <c r="X20" s="78"/>
      <c r="Y20" s="80" t="s">
        <v>110</v>
      </c>
      <c r="Z20" s="81"/>
      <c r="AA20" s="82"/>
      <c r="AB20" s="78"/>
      <c r="AC20" s="80" t="s">
        <v>186</v>
      </c>
      <c r="AD20" s="81"/>
      <c r="AE20" s="82"/>
    </row>
    <row r="21" spans="1:31" s="83" customFormat="1" ht="15" x14ac:dyDescent="0.35">
      <c r="B21" s="66"/>
      <c r="C21" s="67"/>
      <c r="D21" s="68"/>
      <c r="G21" s="66">
        <v>3</v>
      </c>
      <c r="H21" s="67"/>
      <c r="I21" s="68"/>
      <c r="K21" s="66">
        <v>4</v>
      </c>
      <c r="L21" s="67"/>
      <c r="M21" s="68"/>
      <c r="O21" s="115">
        <v>1</v>
      </c>
      <c r="P21" s="66">
        <v>1</v>
      </c>
      <c r="Q21" s="116"/>
      <c r="R21" s="117"/>
      <c r="S21" s="115"/>
      <c r="T21" s="115"/>
      <c r="U21" s="66">
        <v>2</v>
      </c>
      <c r="V21" s="116"/>
      <c r="W21" s="117"/>
      <c r="X21" s="115"/>
      <c r="Y21" s="66">
        <v>3</v>
      </c>
      <c r="Z21" s="116"/>
      <c r="AA21" s="117"/>
      <c r="AB21" s="115"/>
      <c r="AC21" s="66">
        <v>4</v>
      </c>
      <c r="AD21" s="116"/>
      <c r="AE21" s="117"/>
    </row>
    <row r="22" spans="1:31" s="83" customFormat="1" ht="15" x14ac:dyDescent="0.35">
      <c r="B22" s="66"/>
      <c r="C22" s="67"/>
      <c r="D22" s="68"/>
      <c r="G22" s="66"/>
      <c r="H22" s="67"/>
      <c r="I22" s="68"/>
      <c r="K22" s="66"/>
      <c r="L22" s="67"/>
      <c r="M22" s="68"/>
      <c r="O22" s="83">
        <f t="shared" ref="O22:O32" si="0">O21+1</f>
        <v>2</v>
      </c>
      <c r="P22" s="118">
        <v>0</v>
      </c>
      <c r="Q22" s="119">
        <v>0</v>
      </c>
      <c r="R22" s="120">
        <v>0</v>
      </c>
      <c r="S22" s="115"/>
      <c r="T22" s="115"/>
      <c r="U22" s="118">
        <v>5</v>
      </c>
      <c r="V22" s="119">
        <v>5</v>
      </c>
      <c r="W22" s="120">
        <v>5</v>
      </c>
      <c r="X22" s="115"/>
      <c r="Y22" s="118">
        <v>9</v>
      </c>
      <c r="Z22" s="119">
        <v>9</v>
      </c>
      <c r="AA22" s="120">
        <v>9</v>
      </c>
      <c r="AB22" s="115"/>
      <c r="AC22" s="118">
        <v>13</v>
      </c>
      <c r="AD22" s="119">
        <v>13</v>
      </c>
      <c r="AE22" s="120">
        <v>13</v>
      </c>
    </row>
    <row r="23" spans="1:31" s="83" customFormat="1" x14ac:dyDescent="0.2">
      <c r="B23" s="121">
        <v>2004</v>
      </c>
      <c r="C23" s="122">
        <v>2005</v>
      </c>
      <c r="D23" s="123">
        <v>2006</v>
      </c>
      <c r="G23" s="121">
        <v>2004</v>
      </c>
      <c r="H23" s="122">
        <v>2005</v>
      </c>
      <c r="I23" s="123">
        <v>2006</v>
      </c>
      <c r="K23" s="121">
        <v>2004</v>
      </c>
      <c r="L23" s="122">
        <v>2005</v>
      </c>
      <c r="M23" s="123">
        <v>2006</v>
      </c>
      <c r="O23" s="83">
        <f t="shared" si="0"/>
        <v>3</v>
      </c>
      <c r="P23" s="124">
        <v>2004</v>
      </c>
      <c r="Q23" s="125">
        <v>2005</v>
      </c>
      <c r="R23" s="126">
        <v>2006</v>
      </c>
      <c r="S23" s="115"/>
      <c r="T23" s="115"/>
      <c r="U23" s="124">
        <v>2004</v>
      </c>
      <c r="V23" s="125">
        <v>2005</v>
      </c>
      <c r="W23" s="126">
        <v>2006</v>
      </c>
      <c r="X23" s="115"/>
      <c r="Y23" s="124">
        <v>2004</v>
      </c>
      <c r="Z23" s="125">
        <v>2005</v>
      </c>
      <c r="AA23" s="126">
        <v>2006</v>
      </c>
      <c r="AB23" s="115"/>
      <c r="AC23" s="124">
        <v>2004</v>
      </c>
      <c r="AD23" s="125">
        <v>2005</v>
      </c>
      <c r="AE23" s="126">
        <v>2006</v>
      </c>
    </row>
    <row r="24" spans="1:31" s="83" customFormat="1" x14ac:dyDescent="0.2">
      <c r="A24" s="83" t="s">
        <v>105</v>
      </c>
      <c r="B24" s="127">
        <f t="shared" ref="B24:D25" ca="1" si="1">G24+K24</f>
        <v>900</v>
      </c>
      <c r="C24" s="128">
        <f t="shared" ca="1" si="1"/>
        <v>950</v>
      </c>
      <c r="D24" s="129">
        <f t="shared" ca="1" si="1"/>
        <v>800</v>
      </c>
      <c r="G24" s="127">
        <f t="shared" ref="G24:I25" ca="1" si="2">OFFSET(P24,,HLOOKUP($G$21,$P$21:$AE$32,$O$22,FALSE))</f>
        <v>900</v>
      </c>
      <c r="H24" s="128">
        <f t="shared" ca="1" si="2"/>
        <v>950</v>
      </c>
      <c r="I24" s="129">
        <f t="shared" ca="1" si="2"/>
        <v>800</v>
      </c>
      <c r="K24" s="145"/>
      <c r="L24" s="146"/>
      <c r="M24" s="147"/>
      <c r="O24" s="83">
        <f t="shared" si="0"/>
        <v>4</v>
      </c>
      <c r="P24" s="130">
        <v>1500</v>
      </c>
      <c r="Q24" s="131">
        <v>2250</v>
      </c>
      <c r="R24" s="132">
        <v>2500</v>
      </c>
      <c r="S24" s="133"/>
      <c r="T24" s="133"/>
      <c r="U24" s="130">
        <v>750</v>
      </c>
      <c r="V24" s="131">
        <v>600</v>
      </c>
      <c r="W24" s="132">
        <v>650</v>
      </c>
      <c r="X24" s="133"/>
      <c r="Y24" s="130">
        <v>900</v>
      </c>
      <c r="Z24" s="131">
        <v>950</v>
      </c>
      <c r="AA24" s="132">
        <v>800</v>
      </c>
      <c r="AB24" s="115"/>
      <c r="AC24" s="130">
        <v>900</v>
      </c>
      <c r="AD24" s="131">
        <v>950</v>
      </c>
      <c r="AE24" s="132">
        <v>800</v>
      </c>
    </row>
    <row r="25" spans="1:31" s="83" customFormat="1" x14ac:dyDescent="0.2">
      <c r="A25" s="83" t="s">
        <v>170</v>
      </c>
      <c r="B25" s="127">
        <f t="shared" ca="1" si="1"/>
        <v>720</v>
      </c>
      <c r="C25" s="128">
        <f t="shared" ca="1" si="1"/>
        <v>760</v>
      </c>
      <c r="D25" s="129">
        <f t="shared" ca="1" si="1"/>
        <v>640</v>
      </c>
      <c r="G25" s="127">
        <f t="shared" ca="1" si="2"/>
        <v>720</v>
      </c>
      <c r="H25" s="128">
        <f t="shared" ca="1" si="2"/>
        <v>760</v>
      </c>
      <c r="I25" s="129">
        <f t="shared" ca="1" si="2"/>
        <v>640</v>
      </c>
      <c r="K25" s="145"/>
      <c r="L25" s="146"/>
      <c r="M25" s="147"/>
      <c r="O25" s="83">
        <f t="shared" si="0"/>
        <v>5</v>
      </c>
      <c r="P25" s="130">
        <f>0.8*P24</f>
        <v>1200</v>
      </c>
      <c r="Q25" s="131">
        <f>0.8*Q24</f>
        <v>1800</v>
      </c>
      <c r="R25" s="132">
        <f>0.8*R24</f>
        <v>2000</v>
      </c>
      <c r="S25" s="133"/>
      <c r="T25" s="133"/>
      <c r="U25" s="130">
        <f>0.8*U24</f>
        <v>600</v>
      </c>
      <c r="V25" s="131">
        <f>0.8*V24</f>
        <v>480</v>
      </c>
      <c r="W25" s="132">
        <f>0.8*W24</f>
        <v>520</v>
      </c>
      <c r="X25" s="133"/>
      <c r="Y25" s="130">
        <f>0.8*Y24</f>
        <v>720</v>
      </c>
      <c r="Z25" s="131">
        <f>0.8*Z24</f>
        <v>760</v>
      </c>
      <c r="AA25" s="132">
        <f>0.8*AA24</f>
        <v>640</v>
      </c>
      <c r="AB25" s="115"/>
      <c r="AC25" s="130">
        <f>0.8*AC24</f>
        <v>720</v>
      </c>
      <c r="AD25" s="131">
        <f>0.8*AD24</f>
        <v>760</v>
      </c>
      <c r="AE25" s="132">
        <v>500</v>
      </c>
    </row>
    <row r="26" spans="1:31" s="83" customFormat="1" x14ac:dyDescent="0.2">
      <c r="B26" s="127"/>
      <c r="C26" s="128"/>
      <c r="D26" s="129"/>
      <c r="G26" s="127"/>
      <c r="H26" s="128"/>
      <c r="I26" s="129"/>
      <c r="K26" s="127"/>
      <c r="L26" s="128"/>
      <c r="M26" s="129"/>
      <c r="O26" s="83">
        <f t="shared" si="0"/>
        <v>6</v>
      </c>
      <c r="P26" s="130"/>
      <c r="Q26" s="131"/>
      <c r="R26" s="132"/>
      <c r="S26" s="133"/>
      <c r="T26" s="133"/>
      <c r="U26" s="130"/>
      <c r="V26" s="131"/>
      <c r="W26" s="132"/>
      <c r="X26" s="133"/>
      <c r="Y26" s="130"/>
      <c r="Z26" s="131"/>
      <c r="AA26" s="132"/>
      <c r="AB26" s="115"/>
      <c r="AC26" s="130"/>
      <c r="AD26" s="131"/>
      <c r="AE26" s="132"/>
    </row>
    <row r="27" spans="1:31" s="83" customFormat="1" x14ac:dyDescent="0.2">
      <c r="B27" s="127"/>
      <c r="C27" s="128"/>
      <c r="D27" s="129"/>
      <c r="G27" s="127"/>
      <c r="H27" s="128"/>
      <c r="I27" s="129"/>
      <c r="K27" s="127"/>
      <c r="L27" s="128"/>
      <c r="M27" s="129"/>
      <c r="O27" s="83">
        <f t="shared" si="0"/>
        <v>7</v>
      </c>
      <c r="P27" s="130"/>
      <c r="Q27" s="131"/>
      <c r="R27" s="132"/>
      <c r="S27" s="133"/>
      <c r="T27" s="133"/>
      <c r="U27" s="130"/>
      <c r="V27" s="131"/>
      <c r="W27" s="132"/>
      <c r="X27" s="133"/>
      <c r="Y27" s="130"/>
      <c r="Z27" s="131"/>
      <c r="AA27" s="132"/>
      <c r="AB27" s="115"/>
      <c r="AC27" s="130"/>
      <c r="AD27" s="131"/>
      <c r="AE27" s="132"/>
    </row>
    <row r="28" spans="1:31" s="83" customFormat="1" x14ac:dyDescent="0.2">
      <c r="A28" s="83" t="s">
        <v>171</v>
      </c>
      <c r="B28" s="134">
        <f ca="1">G28+K28</f>
        <v>1</v>
      </c>
      <c r="C28" s="135">
        <f ca="1">H28+L28</f>
        <v>2</v>
      </c>
      <c r="D28" s="136">
        <f ca="1">I28+M28</f>
        <v>3</v>
      </c>
      <c r="G28" s="134">
        <f ca="1">OFFSET(P28,,HLOOKUP($G$21,$P$21:$AE$32,$O$22,FALSE))</f>
        <v>1</v>
      </c>
      <c r="H28" s="135">
        <f ca="1">OFFSET(Q28,,HLOOKUP($G$21,$P$21:$AE$32,$O$22,FALSE))</f>
        <v>2</v>
      </c>
      <c r="I28" s="136">
        <f ca="1">OFFSET(R28,,HLOOKUP($G$21,$P$21:$AE$32,$O$22,FALSE))</f>
        <v>3</v>
      </c>
      <c r="K28" s="148"/>
      <c r="L28" s="149"/>
      <c r="M28" s="150"/>
      <c r="O28" s="83">
        <f t="shared" si="0"/>
        <v>8</v>
      </c>
      <c r="P28" s="137">
        <v>1</v>
      </c>
      <c r="Q28" s="138">
        <v>2</v>
      </c>
      <c r="R28" s="139">
        <v>3</v>
      </c>
      <c r="S28" s="133"/>
      <c r="T28" s="133"/>
      <c r="U28" s="137">
        <v>1</v>
      </c>
      <c r="V28" s="138">
        <v>2</v>
      </c>
      <c r="W28" s="139">
        <v>3</v>
      </c>
      <c r="X28" s="133"/>
      <c r="Y28" s="137">
        <v>1</v>
      </c>
      <c r="Z28" s="138">
        <v>2</v>
      </c>
      <c r="AA28" s="139">
        <v>3</v>
      </c>
      <c r="AB28" s="115"/>
      <c r="AC28" s="137">
        <v>1</v>
      </c>
      <c r="AD28" s="138">
        <v>2</v>
      </c>
      <c r="AE28" s="139">
        <v>3</v>
      </c>
    </row>
    <row r="29" spans="1:31" s="83" customFormat="1" x14ac:dyDescent="0.2">
      <c r="B29" s="127"/>
      <c r="C29" s="128"/>
      <c r="D29" s="129"/>
      <c r="G29" s="127"/>
      <c r="H29" s="128"/>
      <c r="I29" s="129"/>
      <c r="K29" s="127"/>
      <c r="L29" s="128"/>
      <c r="M29" s="129"/>
      <c r="O29" s="83">
        <f t="shared" si="0"/>
        <v>9</v>
      </c>
      <c r="P29" s="127"/>
      <c r="Q29" s="128"/>
      <c r="R29" s="129"/>
      <c r="S29" s="140"/>
      <c r="T29" s="140"/>
      <c r="U29" s="127"/>
      <c r="V29" s="128"/>
      <c r="W29" s="129"/>
      <c r="X29" s="140"/>
      <c r="Y29" s="127"/>
      <c r="Z29" s="128"/>
      <c r="AA29" s="129"/>
      <c r="AC29" s="127"/>
      <c r="AD29" s="128"/>
      <c r="AE29" s="129"/>
    </row>
    <row r="30" spans="1:31" s="83" customFormat="1" x14ac:dyDescent="0.2">
      <c r="A30" s="83" t="s">
        <v>172</v>
      </c>
      <c r="B30" s="127"/>
      <c r="C30" s="128" t="s">
        <v>173</v>
      </c>
      <c r="D30" s="129">
        <f ca="1">I30+M30</f>
        <v>300</v>
      </c>
      <c r="G30" s="127"/>
      <c r="H30" s="128" t="s">
        <v>173</v>
      </c>
      <c r="I30" s="129">
        <f ca="1">OFFSET(R30,,HLOOKUP($G$21,$P$21:$AE$32,$O$22,FALSE))</f>
        <v>300</v>
      </c>
      <c r="K30" s="127"/>
      <c r="L30" s="128" t="s">
        <v>173</v>
      </c>
      <c r="M30" s="147"/>
      <c r="O30" s="83">
        <f t="shared" si="0"/>
        <v>10</v>
      </c>
      <c r="P30" s="127"/>
      <c r="Q30" s="128" t="s">
        <v>173</v>
      </c>
      <c r="R30" s="132">
        <v>300</v>
      </c>
      <c r="S30" s="140"/>
      <c r="T30" s="140"/>
      <c r="U30" s="127"/>
      <c r="V30" s="128" t="s">
        <v>173</v>
      </c>
      <c r="W30" s="132">
        <v>300</v>
      </c>
      <c r="X30" s="140"/>
      <c r="Y30" s="127"/>
      <c r="Z30" s="128" t="s">
        <v>173</v>
      </c>
      <c r="AA30" s="132">
        <v>300</v>
      </c>
      <c r="AC30" s="127"/>
      <c r="AD30" s="128" t="s">
        <v>173</v>
      </c>
      <c r="AE30" s="132">
        <v>300</v>
      </c>
    </row>
    <row r="31" spans="1:31" s="83" customFormat="1" x14ac:dyDescent="0.2">
      <c r="B31" s="127"/>
      <c r="C31" s="128" t="s">
        <v>174</v>
      </c>
      <c r="D31" s="129">
        <f ca="1">I31+M31</f>
        <v>100</v>
      </c>
      <c r="G31" s="127"/>
      <c r="H31" s="128" t="s">
        <v>174</v>
      </c>
      <c r="I31" s="129">
        <f ca="1">OFFSET(R31,,HLOOKUP($G$21,$P$21:$AE$32,$O$22,FALSE))</f>
        <v>100</v>
      </c>
      <c r="K31" s="127"/>
      <c r="L31" s="128" t="s">
        <v>174</v>
      </c>
      <c r="M31" s="147"/>
      <c r="O31" s="83">
        <f t="shared" si="0"/>
        <v>11</v>
      </c>
      <c r="P31" s="127"/>
      <c r="Q31" s="128" t="s">
        <v>174</v>
      </c>
      <c r="R31" s="132">
        <v>100</v>
      </c>
      <c r="S31" s="140"/>
      <c r="T31" s="140"/>
      <c r="U31" s="127"/>
      <c r="V31" s="128" t="s">
        <v>174</v>
      </c>
      <c r="W31" s="132">
        <v>100</v>
      </c>
      <c r="X31" s="140"/>
      <c r="Y31" s="127"/>
      <c r="Z31" s="128" t="s">
        <v>174</v>
      </c>
      <c r="AA31" s="132">
        <v>100</v>
      </c>
      <c r="AC31" s="127"/>
      <c r="AD31" s="128" t="s">
        <v>174</v>
      </c>
      <c r="AE31" s="132">
        <v>100</v>
      </c>
    </row>
    <row r="32" spans="1:31" s="83" customFormat="1" x14ac:dyDescent="0.2">
      <c r="B32" s="141"/>
      <c r="C32" s="142" t="s">
        <v>175</v>
      </c>
      <c r="D32" s="143">
        <f ca="1">I32+M32</f>
        <v>50</v>
      </c>
      <c r="G32" s="141"/>
      <c r="H32" s="142" t="s">
        <v>175</v>
      </c>
      <c r="I32" s="143">
        <f ca="1">OFFSET(R32,,HLOOKUP($G$21,$P$21:$AE$32,$O$22,FALSE))</f>
        <v>50</v>
      </c>
      <c r="K32" s="141"/>
      <c r="L32" s="142" t="s">
        <v>175</v>
      </c>
      <c r="M32" s="151"/>
      <c r="O32" s="83">
        <f t="shared" si="0"/>
        <v>12</v>
      </c>
      <c r="P32" s="141"/>
      <c r="Q32" s="142" t="s">
        <v>175</v>
      </c>
      <c r="R32" s="144">
        <v>50</v>
      </c>
      <c r="S32" s="140"/>
      <c r="T32" s="140"/>
      <c r="U32" s="141"/>
      <c r="V32" s="142" t="s">
        <v>175</v>
      </c>
      <c r="W32" s="144">
        <v>50</v>
      </c>
      <c r="X32" s="140"/>
      <c r="Y32" s="141"/>
      <c r="Z32" s="142" t="s">
        <v>175</v>
      </c>
      <c r="AA32" s="144">
        <v>50</v>
      </c>
      <c r="AC32" s="141"/>
      <c r="AD32" s="142" t="s">
        <v>175</v>
      </c>
      <c r="AE32" s="144">
        <v>50</v>
      </c>
    </row>
    <row r="33" spans="1:9" x14ac:dyDescent="0.2">
      <c r="B33" s="16"/>
      <c r="C33" s="16"/>
      <c r="D33" s="16"/>
      <c r="E33" s="16"/>
      <c r="F33" s="16"/>
      <c r="G33" s="16"/>
      <c r="H33" s="16"/>
      <c r="I33" s="16"/>
    </row>
    <row r="35" spans="1:9" x14ac:dyDescent="0.2">
      <c r="A35" t="s">
        <v>111</v>
      </c>
      <c r="B35" s="34">
        <v>2</v>
      </c>
    </row>
    <row r="36" spans="1:9" x14ac:dyDescent="0.2">
      <c r="A36" t="s">
        <v>112</v>
      </c>
      <c r="B36" s="35">
        <v>1</v>
      </c>
    </row>
    <row r="38" spans="1:9" x14ac:dyDescent="0.2">
      <c r="A38" t="s">
        <v>176</v>
      </c>
      <c r="B38" s="108"/>
      <c r="C38" s="108"/>
      <c r="D38" s="108"/>
    </row>
    <row r="39" spans="1:9" x14ac:dyDescent="0.2">
      <c r="A39" t="s">
        <v>177</v>
      </c>
      <c r="B39" s="108"/>
      <c r="C39" s="108"/>
      <c r="D39" s="108"/>
    </row>
    <row r="40" spans="1:9" x14ac:dyDescent="0.2">
      <c r="A40" t="s">
        <v>113</v>
      </c>
      <c r="B40" s="32">
        <f>SUM(B38:B39)</f>
        <v>0</v>
      </c>
      <c r="C40" s="32">
        <f>SUM(C38:C39)</f>
        <v>0</v>
      </c>
      <c r="D40" s="32">
        <f>SUM(D38:D39)</f>
        <v>0</v>
      </c>
    </row>
  </sheetData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13"/>
  <sheetViews>
    <sheetView showGridLines="0" zoomScale="115" zoomScaleNormal="115" workbookViewId="0">
      <selection activeCell="H4" sqref="H4:H9"/>
    </sheetView>
  </sheetViews>
  <sheetFormatPr defaultRowHeight="12.75" x14ac:dyDescent="0.2"/>
  <cols>
    <col min="1" max="1" width="10.5703125" style="2" customWidth="1"/>
    <col min="2" max="2" width="15" style="2" bestFit="1" customWidth="1"/>
    <col min="3" max="3" width="14.28515625" style="2" bestFit="1" customWidth="1"/>
    <col min="4" max="4" width="2" style="2" bestFit="1" customWidth="1"/>
    <col min="5" max="5" width="12.7109375" style="2" bestFit="1" customWidth="1"/>
    <col min="6" max="6" width="27.85546875" style="2" customWidth="1"/>
    <col min="7" max="16384" width="9.140625" style="2"/>
  </cols>
  <sheetData>
    <row r="1" spans="1:8" x14ac:dyDescent="0.2">
      <c r="A1" s="9" t="s">
        <v>58</v>
      </c>
      <c r="B1" s="94">
        <v>25</v>
      </c>
      <c r="C1" s="11"/>
    </row>
    <row r="2" spans="1:8" x14ac:dyDescent="0.2">
      <c r="A2" s="9" t="s">
        <v>71</v>
      </c>
      <c r="B2" s="10"/>
      <c r="C2" s="95">
        <v>250000</v>
      </c>
    </row>
    <row r="3" spans="1:8" ht="15" x14ac:dyDescent="0.35">
      <c r="A3" s="12" t="s">
        <v>59</v>
      </c>
      <c r="B3" s="12" t="s">
        <v>60</v>
      </c>
      <c r="C3" s="12" t="s">
        <v>61</v>
      </c>
      <c r="E3" s="12" t="s">
        <v>62</v>
      </c>
      <c r="F3" s="12" t="s">
        <v>63</v>
      </c>
    </row>
    <row r="4" spans="1:8" x14ac:dyDescent="0.2">
      <c r="A4" s="92">
        <v>18</v>
      </c>
      <c r="B4" s="93">
        <v>15000</v>
      </c>
      <c r="C4" s="93">
        <v>600000</v>
      </c>
      <c r="D4" s="13" t="s">
        <v>64</v>
      </c>
      <c r="E4" s="114">
        <f>IF(OR($A4&lt;$B$1,$B4&lt;$C$2),$C4,$B4)</f>
        <v>600000</v>
      </c>
      <c r="F4" s="241" t="s">
        <v>341</v>
      </c>
      <c r="H4" s="114">
        <f>IF(OR($A4&lt;$B$1,$B4&lt;$C$2),$C4,$B4)</f>
        <v>600000</v>
      </c>
    </row>
    <row r="5" spans="1:8" x14ac:dyDescent="0.2">
      <c r="A5" s="92">
        <v>42</v>
      </c>
      <c r="B5" s="93">
        <v>550000</v>
      </c>
      <c r="C5" s="93">
        <v>400000</v>
      </c>
      <c r="D5" s="13" t="s">
        <v>64</v>
      </c>
      <c r="E5" s="114">
        <f t="shared" ref="E5:E9" si="0">IF(OR($A5&lt;$B$1,$B5&lt;$C$2),$C5,$B5)</f>
        <v>550000</v>
      </c>
      <c r="F5" s="242" t="s">
        <v>342</v>
      </c>
      <c r="H5" s="114">
        <f t="shared" ref="H5:H9" si="1">IF(OR($A5&lt;$B$1,$B5&lt;$C$2),$C5,$B5)</f>
        <v>550000</v>
      </c>
    </row>
    <row r="6" spans="1:8" x14ac:dyDescent="0.2">
      <c r="A6" s="92">
        <v>20</v>
      </c>
      <c r="B6" s="93">
        <v>600000</v>
      </c>
      <c r="C6" s="93">
        <v>1000000</v>
      </c>
      <c r="D6" s="13" t="s">
        <v>64</v>
      </c>
      <c r="E6" s="114">
        <f t="shared" si="0"/>
        <v>1000000</v>
      </c>
      <c r="F6" s="242" t="s">
        <v>337</v>
      </c>
      <c r="H6" s="114">
        <f t="shared" si="1"/>
        <v>1000000</v>
      </c>
    </row>
    <row r="7" spans="1:8" x14ac:dyDescent="0.2">
      <c r="A7" s="92">
        <v>54</v>
      </c>
      <c r="B7" s="93">
        <v>450000</v>
      </c>
      <c r="C7" s="93">
        <v>250000</v>
      </c>
      <c r="D7" s="13" t="s">
        <v>64</v>
      </c>
      <c r="E7" s="114">
        <f t="shared" si="0"/>
        <v>450000</v>
      </c>
      <c r="F7" s="242" t="s">
        <v>338</v>
      </c>
      <c r="H7" s="114">
        <f t="shared" si="1"/>
        <v>450000</v>
      </c>
    </row>
    <row r="8" spans="1:8" x14ac:dyDescent="0.2">
      <c r="A8" s="92">
        <v>37</v>
      </c>
      <c r="B8" s="93">
        <v>870000</v>
      </c>
      <c r="C8" s="93">
        <v>1300000</v>
      </c>
      <c r="D8" s="13" t="s">
        <v>64</v>
      </c>
      <c r="E8" s="114">
        <f t="shared" si="0"/>
        <v>870000</v>
      </c>
      <c r="F8" s="242" t="s">
        <v>339</v>
      </c>
      <c r="H8" s="114">
        <f t="shared" si="1"/>
        <v>870000</v>
      </c>
    </row>
    <row r="9" spans="1:8" x14ac:dyDescent="0.2">
      <c r="A9" s="92">
        <v>21</v>
      </c>
      <c r="B9" s="93">
        <v>13000</v>
      </c>
      <c r="C9" s="93">
        <v>1200000</v>
      </c>
      <c r="D9" s="13" t="s">
        <v>64</v>
      </c>
      <c r="E9" s="114">
        <f t="shared" si="0"/>
        <v>1200000</v>
      </c>
      <c r="F9" s="243" t="s">
        <v>340</v>
      </c>
      <c r="H9" s="114">
        <f t="shared" si="1"/>
        <v>1200000</v>
      </c>
    </row>
    <row r="13" spans="1:8" x14ac:dyDescent="0.2">
      <c r="A13" s="2" t="s">
        <v>336</v>
      </c>
    </row>
  </sheetData>
  <phoneticPr fontId="3" type="noConversion"/>
  <pageMargins left="0.75" right="0.75" top="1" bottom="1" header="0.5" footer="0.5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F10"/>
  <sheetViews>
    <sheetView showGridLines="0" workbookViewId="0"/>
  </sheetViews>
  <sheetFormatPr defaultRowHeight="12.75" x14ac:dyDescent="0.2"/>
  <cols>
    <col min="2" max="2" width="10.7109375" bestFit="1" customWidth="1"/>
    <col min="6" max="6" width="10.7109375" bestFit="1" customWidth="1"/>
  </cols>
  <sheetData>
    <row r="1" spans="1:6" x14ac:dyDescent="0.2">
      <c r="A1" s="37" t="s">
        <v>118</v>
      </c>
      <c r="B1" s="37"/>
      <c r="C1" s="37"/>
      <c r="D1" s="37"/>
      <c r="E1" s="37"/>
      <c r="F1" s="37"/>
    </row>
    <row r="2" spans="1:6" x14ac:dyDescent="0.2">
      <c r="A2" s="37" t="s">
        <v>119</v>
      </c>
      <c r="B2" s="37"/>
      <c r="C2" s="37"/>
      <c r="D2" s="37"/>
      <c r="E2" s="37"/>
      <c r="F2" s="37"/>
    </row>
    <row r="4" spans="1:6" x14ac:dyDescent="0.2">
      <c r="B4" s="100" t="s">
        <v>120</v>
      </c>
      <c r="C4" s="100" t="s">
        <v>121</v>
      </c>
      <c r="D4" s="100" t="s">
        <v>122</v>
      </c>
      <c r="E4" s="100" t="s">
        <v>13</v>
      </c>
      <c r="F4" s="38" t="s">
        <v>123</v>
      </c>
    </row>
    <row r="5" spans="1:6" x14ac:dyDescent="0.2">
      <c r="A5" s="14" t="s">
        <v>124</v>
      </c>
      <c r="B5" s="101">
        <v>113255</v>
      </c>
      <c r="C5" s="101">
        <v>104452</v>
      </c>
      <c r="D5" s="101">
        <v>129464</v>
      </c>
      <c r="E5" s="101">
        <v>160909</v>
      </c>
      <c r="F5" s="16">
        <f>SUM(B5:E5)</f>
        <v>508080</v>
      </c>
    </row>
    <row r="6" spans="1:6" x14ac:dyDescent="0.2">
      <c r="A6" s="14" t="s">
        <v>125</v>
      </c>
      <c r="B6" s="101">
        <v>122989</v>
      </c>
      <c r="C6" s="101">
        <v>107539</v>
      </c>
      <c r="D6" s="101">
        <v>131266</v>
      </c>
      <c r="E6" s="101">
        <v>158546</v>
      </c>
      <c r="F6" s="16">
        <f>SUM(B6:E6)</f>
        <v>520340</v>
      </c>
    </row>
    <row r="7" spans="1:6" x14ac:dyDescent="0.2">
      <c r="A7" s="14" t="s">
        <v>126</v>
      </c>
      <c r="B7" s="101">
        <v>128904</v>
      </c>
      <c r="C7" s="101">
        <v>101685</v>
      </c>
      <c r="D7" s="101">
        <v>130596</v>
      </c>
      <c r="E7" s="101">
        <v>154841</v>
      </c>
      <c r="F7" s="16">
        <f>SUM(B7:E7)</f>
        <v>516026</v>
      </c>
    </row>
    <row r="8" spans="1:6" x14ac:dyDescent="0.2">
      <c r="A8" s="14" t="s">
        <v>127</v>
      </c>
      <c r="B8" s="101">
        <v>125991</v>
      </c>
      <c r="C8" s="101">
        <v>115884</v>
      </c>
      <c r="D8" s="101">
        <v>129990</v>
      </c>
      <c r="E8" s="101">
        <v>155316</v>
      </c>
      <c r="F8" s="16">
        <f>SUM(B8:E8)</f>
        <v>527181</v>
      </c>
    </row>
    <row r="9" spans="1:6" ht="13.5" thickBot="1" x14ac:dyDescent="0.25">
      <c r="A9" s="14" t="s">
        <v>123</v>
      </c>
      <c r="B9" s="36">
        <f>SUM(B5:B8)</f>
        <v>491139</v>
      </c>
      <c r="C9" s="36">
        <f>SUM(C5:C8)</f>
        <v>429560</v>
      </c>
      <c r="D9" s="36">
        <f>SUM(D5:D8)</f>
        <v>521316</v>
      </c>
      <c r="E9" s="36">
        <f>SUM(E5:E8)</f>
        <v>629612</v>
      </c>
      <c r="F9" s="36">
        <f>SUM(B9:E9)</f>
        <v>2071627</v>
      </c>
    </row>
    <row r="10" spans="1:6" ht="13.5" thickTop="1" x14ac:dyDescent="0.2"/>
  </sheetData>
  <phoneticPr fontId="3" type="noConversion"/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68"/>
  <sheetViews>
    <sheetView showGridLines="0" workbookViewId="0"/>
  </sheetViews>
  <sheetFormatPr defaultRowHeight="12.75" x14ac:dyDescent="0.2"/>
  <cols>
    <col min="1" max="1" width="10.140625" bestFit="1" customWidth="1"/>
    <col min="2" max="2" width="11.5703125" bestFit="1" customWidth="1"/>
    <col min="3" max="3" width="11.7109375" bestFit="1" customWidth="1"/>
    <col min="4" max="4" width="12.85546875" customWidth="1"/>
    <col min="6" max="6" width="10.7109375" bestFit="1" customWidth="1"/>
    <col min="8" max="8" width="9.7109375" bestFit="1" customWidth="1"/>
  </cols>
  <sheetData>
    <row r="1" spans="1:9" ht="15" x14ac:dyDescent="0.35">
      <c r="B1" s="43" t="s">
        <v>130</v>
      </c>
      <c r="C1" s="43"/>
      <c r="D1" s="43"/>
    </row>
    <row r="2" spans="1:9" ht="15" x14ac:dyDescent="0.35">
      <c r="B2" s="44" t="s">
        <v>128</v>
      </c>
      <c r="C2" s="44" t="s">
        <v>129</v>
      </c>
      <c r="D2" s="44" t="s">
        <v>131</v>
      </c>
      <c r="E2" s="38"/>
      <c r="F2" s="38"/>
    </row>
    <row r="3" spans="1:9" x14ac:dyDescent="0.2">
      <c r="A3" s="50">
        <v>38718</v>
      </c>
      <c r="B3" s="102">
        <v>30</v>
      </c>
      <c r="C3" s="102">
        <v>24</v>
      </c>
      <c r="D3" s="102">
        <v>100</v>
      </c>
      <c r="F3" t="s">
        <v>135</v>
      </c>
      <c r="G3" s="49">
        <f>A3</f>
        <v>38718</v>
      </c>
      <c r="H3" s="46" t="s">
        <v>132</v>
      </c>
      <c r="I3" s="45"/>
    </row>
    <row r="4" spans="1:9" x14ac:dyDescent="0.2">
      <c r="A4" s="39">
        <v>38749</v>
      </c>
      <c r="B4" s="102">
        <v>24.416062944788056</v>
      </c>
      <c r="C4" s="102">
        <v>20.486555071321877</v>
      </c>
      <c r="D4" s="102">
        <v>95.559379677867142</v>
      </c>
      <c r="F4" t="s">
        <v>136</v>
      </c>
      <c r="G4" s="51">
        <f>A15</f>
        <v>39083</v>
      </c>
      <c r="H4" s="46" t="s">
        <v>133</v>
      </c>
      <c r="I4" s="45"/>
    </row>
    <row r="5" spans="1:9" x14ac:dyDescent="0.2">
      <c r="A5" s="39">
        <v>38777</v>
      </c>
      <c r="B5" s="102">
        <v>27.106167708285483</v>
      </c>
      <c r="C5" s="102">
        <v>17.479834523479468</v>
      </c>
      <c r="D5" s="102">
        <v>94.763120011097513</v>
      </c>
      <c r="F5" t="s">
        <v>138</v>
      </c>
      <c r="G5" s="31">
        <f>G4-G3</f>
        <v>365</v>
      </c>
      <c r="H5" s="48" t="s">
        <v>139</v>
      </c>
    </row>
    <row r="6" spans="1:9" x14ac:dyDescent="0.2">
      <c r="A6" s="39">
        <v>38808</v>
      </c>
      <c r="B6" s="102">
        <v>25.160974016506216</v>
      </c>
      <c r="C6" s="102">
        <v>23.013258163169262</v>
      </c>
      <c r="D6" s="102">
        <v>89.232856666528534</v>
      </c>
      <c r="F6" s="40" t="s">
        <v>134</v>
      </c>
      <c r="G6" s="47">
        <v>6</v>
      </c>
      <c r="H6" s="40"/>
    </row>
    <row r="7" spans="1:9" x14ac:dyDescent="0.2">
      <c r="A7" s="39">
        <v>38838</v>
      </c>
      <c r="B7" s="102">
        <v>27.949651052330047</v>
      </c>
      <c r="C7" s="102">
        <v>21.302747556614367</v>
      </c>
      <c r="D7" s="102">
        <v>91.052473654583039</v>
      </c>
      <c r="F7" s="40" t="s">
        <v>137</v>
      </c>
      <c r="G7" s="41">
        <f>G5/G6</f>
        <v>60.833333333333336</v>
      </c>
      <c r="H7" s="48" t="s">
        <v>140</v>
      </c>
    </row>
    <row r="8" spans="1:9" x14ac:dyDescent="0.2">
      <c r="A8" s="39">
        <v>38869</v>
      </c>
      <c r="B8" s="102">
        <v>22.082743878164226</v>
      </c>
      <c r="C8" s="102">
        <v>24.914004580995403</v>
      </c>
      <c r="D8" s="102">
        <v>96.046837337944268</v>
      </c>
      <c r="H8" s="40"/>
    </row>
    <row r="9" spans="1:9" x14ac:dyDescent="0.2">
      <c r="A9" s="39">
        <v>38899</v>
      </c>
      <c r="B9" s="102">
        <v>17.723310395638656</v>
      </c>
      <c r="C9" s="102">
        <v>21.60516502714141</v>
      </c>
      <c r="D9" s="102">
        <v>92.228495628537644</v>
      </c>
      <c r="F9" s="40"/>
      <c r="G9" s="40"/>
      <c r="H9" s="40"/>
    </row>
    <row r="10" spans="1:9" x14ac:dyDescent="0.2">
      <c r="A10" s="39">
        <v>38930</v>
      </c>
      <c r="B10" s="102">
        <v>22.263002511993307</v>
      </c>
      <c r="C10" s="102">
        <v>24.027830627078572</v>
      </c>
      <c r="D10" s="102">
        <v>94.830491546080225</v>
      </c>
      <c r="F10" s="40"/>
      <c r="G10" s="40"/>
      <c r="H10" s="40"/>
    </row>
    <row r="11" spans="1:9" x14ac:dyDescent="0.2">
      <c r="A11" s="39">
        <v>38961</v>
      </c>
      <c r="B11" s="102">
        <v>17.115201231028163</v>
      </c>
      <c r="C11" s="102">
        <v>23.562611609933658</v>
      </c>
      <c r="D11" s="102">
        <v>91.568321731690531</v>
      </c>
      <c r="F11" s="40"/>
      <c r="G11" s="40"/>
      <c r="H11" s="40"/>
    </row>
    <row r="12" spans="1:9" x14ac:dyDescent="0.2">
      <c r="A12" s="39">
        <v>38991</v>
      </c>
      <c r="B12" s="102">
        <v>19.094744872350034</v>
      </c>
      <c r="C12" s="102">
        <v>29.182568229731256</v>
      </c>
      <c r="D12" s="102">
        <v>96.334498610475222</v>
      </c>
      <c r="F12" s="40"/>
      <c r="G12" s="40"/>
      <c r="H12" s="40"/>
    </row>
    <row r="13" spans="1:9" x14ac:dyDescent="0.2">
      <c r="A13" s="39">
        <v>39022</v>
      </c>
      <c r="B13" s="102">
        <v>22.728770294442889</v>
      </c>
      <c r="C13" s="102">
        <v>25.31245526194423</v>
      </c>
      <c r="D13" s="102">
        <v>95.493549154951552</v>
      </c>
      <c r="F13" s="40"/>
      <c r="G13" s="40"/>
      <c r="H13" s="40"/>
    </row>
    <row r="14" spans="1:9" x14ac:dyDescent="0.2">
      <c r="A14" s="39">
        <v>39052</v>
      </c>
      <c r="B14" s="102">
        <v>27.028364668364819</v>
      </c>
      <c r="C14" s="102">
        <v>23.468922625559014</v>
      </c>
      <c r="D14" s="102">
        <v>95.06487045691371</v>
      </c>
      <c r="F14" s="40"/>
      <c r="G14" s="40"/>
      <c r="H14" s="40"/>
    </row>
    <row r="15" spans="1:9" x14ac:dyDescent="0.2">
      <c r="A15" s="52">
        <v>39083</v>
      </c>
      <c r="B15" s="102">
        <v>27.880634955645906</v>
      </c>
      <c r="C15" s="102">
        <v>28.670824686341497</v>
      </c>
      <c r="D15" s="102">
        <v>99.547301027229494</v>
      </c>
      <c r="F15" s="40"/>
      <c r="G15" s="40"/>
      <c r="H15" s="40"/>
    </row>
    <row r="16" spans="1:9" x14ac:dyDescent="0.2">
      <c r="A16" s="39"/>
      <c r="B16" s="40"/>
      <c r="C16" s="40"/>
      <c r="D16" s="40"/>
      <c r="F16" s="40"/>
      <c r="G16" s="40"/>
      <c r="H16" s="40"/>
    </row>
    <row r="17" spans="6:8" x14ac:dyDescent="0.2">
      <c r="F17" s="40"/>
      <c r="G17" s="40"/>
      <c r="H17" s="40"/>
    </row>
    <row r="18" spans="6:8" x14ac:dyDescent="0.2">
      <c r="F18" s="40"/>
      <c r="G18" s="40"/>
      <c r="H18" s="40"/>
    </row>
    <row r="19" spans="6:8" x14ac:dyDescent="0.2">
      <c r="F19" s="40"/>
      <c r="G19" s="40"/>
      <c r="H19" s="40"/>
    </row>
    <row r="20" spans="6:8" x14ac:dyDescent="0.2">
      <c r="F20" s="40"/>
      <c r="G20" s="40"/>
      <c r="H20" s="40"/>
    </row>
    <row r="21" spans="6:8" x14ac:dyDescent="0.2">
      <c r="F21" s="40"/>
      <c r="G21" s="40"/>
      <c r="H21" s="40"/>
    </row>
    <row r="22" spans="6:8" x14ac:dyDescent="0.2">
      <c r="F22" s="40"/>
      <c r="G22" s="40"/>
      <c r="H22" s="40"/>
    </row>
    <row r="23" spans="6:8" x14ac:dyDescent="0.2">
      <c r="F23" s="40"/>
      <c r="G23" s="40"/>
      <c r="H23" s="40"/>
    </row>
    <row r="24" spans="6:8" x14ac:dyDescent="0.2">
      <c r="F24" s="40"/>
      <c r="G24" s="40"/>
      <c r="H24" s="40"/>
    </row>
    <row r="25" spans="6:8" x14ac:dyDescent="0.2">
      <c r="F25" s="40"/>
      <c r="G25" s="40"/>
      <c r="H25" s="40"/>
    </row>
    <row r="26" spans="6:8" x14ac:dyDescent="0.2">
      <c r="F26" s="40"/>
      <c r="G26" s="40"/>
      <c r="H26" s="40"/>
    </row>
    <row r="27" spans="6:8" x14ac:dyDescent="0.2">
      <c r="F27" s="40"/>
      <c r="G27" s="40"/>
      <c r="H27" s="40"/>
    </row>
    <row r="28" spans="6:8" x14ac:dyDescent="0.2">
      <c r="F28" s="40"/>
      <c r="G28" s="40"/>
      <c r="H28" s="40"/>
    </row>
    <row r="29" spans="6:8" x14ac:dyDescent="0.2">
      <c r="F29" s="40"/>
      <c r="G29" s="40"/>
      <c r="H29" s="40"/>
    </row>
    <row r="30" spans="6:8" x14ac:dyDescent="0.2">
      <c r="F30" s="40"/>
      <c r="G30" s="40"/>
      <c r="H30" s="40"/>
    </row>
    <row r="31" spans="6:8" x14ac:dyDescent="0.2">
      <c r="F31" s="40"/>
      <c r="G31" s="40"/>
      <c r="H31" s="40"/>
    </row>
    <row r="32" spans="6:8" x14ac:dyDescent="0.2">
      <c r="F32" s="40"/>
      <c r="G32" s="40"/>
      <c r="H32" s="40"/>
    </row>
    <row r="33" spans="1:8" x14ac:dyDescent="0.2">
      <c r="F33" s="40"/>
      <c r="G33" s="40"/>
      <c r="H33" s="40"/>
    </row>
    <row r="34" spans="1:8" x14ac:dyDescent="0.2">
      <c r="A34" s="39"/>
      <c r="B34" s="40"/>
      <c r="C34" s="40"/>
      <c r="D34" s="40"/>
      <c r="F34" s="40"/>
      <c r="G34" s="40"/>
      <c r="H34" s="40"/>
    </row>
    <row r="35" spans="1:8" x14ac:dyDescent="0.2">
      <c r="A35" s="39"/>
      <c r="B35" s="40"/>
      <c r="C35" s="40"/>
      <c r="D35" s="40"/>
      <c r="F35" s="40"/>
      <c r="G35" s="40"/>
      <c r="H35" s="40"/>
    </row>
    <row r="36" spans="1:8" x14ac:dyDescent="0.2">
      <c r="A36" s="39"/>
      <c r="B36" s="40"/>
      <c r="C36" s="40"/>
      <c r="D36" s="40"/>
      <c r="F36" s="40"/>
      <c r="G36" s="40"/>
      <c r="H36" s="40"/>
    </row>
    <row r="37" spans="1:8" x14ac:dyDescent="0.2">
      <c r="A37" s="39"/>
      <c r="B37" s="40"/>
      <c r="C37" s="40"/>
      <c r="D37" s="40"/>
      <c r="F37" s="40"/>
      <c r="G37" s="40"/>
      <c r="H37" s="40"/>
    </row>
    <row r="38" spans="1:8" x14ac:dyDescent="0.2">
      <c r="A38" s="39"/>
      <c r="B38" s="40"/>
      <c r="C38" s="40"/>
      <c r="D38" s="40"/>
      <c r="F38" s="40"/>
      <c r="G38" s="40"/>
      <c r="H38" s="40"/>
    </row>
    <row r="39" spans="1:8" x14ac:dyDescent="0.2">
      <c r="A39" s="39"/>
      <c r="B39" s="40"/>
      <c r="C39" s="40"/>
      <c r="D39" s="40"/>
      <c r="F39" s="40"/>
      <c r="G39" s="40"/>
      <c r="H39" s="40"/>
    </row>
    <row r="40" spans="1:8" x14ac:dyDescent="0.2">
      <c r="A40" s="39"/>
      <c r="B40" s="40"/>
      <c r="C40" s="40"/>
      <c r="D40" s="40"/>
      <c r="F40" s="40"/>
      <c r="G40" s="40"/>
      <c r="H40" s="40"/>
    </row>
    <row r="41" spans="1:8" x14ac:dyDescent="0.2">
      <c r="A41" s="39"/>
      <c r="B41" s="40"/>
      <c r="C41" s="40"/>
      <c r="D41" s="40"/>
      <c r="F41" s="40"/>
      <c r="G41" s="40"/>
      <c r="H41" s="40"/>
    </row>
    <row r="42" spans="1:8" x14ac:dyDescent="0.2">
      <c r="A42" s="39"/>
      <c r="B42" s="40"/>
      <c r="C42" s="40"/>
      <c r="D42" s="40"/>
      <c r="F42" s="40"/>
      <c r="G42" s="40"/>
      <c r="H42" s="40"/>
    </row>
    <row r="43" spans="1:8" x14ac:dyDescent="0.2">
      <c r="A43" s="39"/>
      <c r="B43" s="40"/>
      <c r="C43" s="40"/>
      <c r="D43" s="40"/>
      <c r="F43" s="40"/>
      <c r="G43" s="40"/>
      <c r="H43" s="40"/>
    </row>
    <row r="44" spans="1:8" x14ac:dyDescent="0.2">
      <c r="A44" s="39"/>
      <c r="B44" s="40"/>
      <c r="C44" s="40"/>
      <c r="D44" s="40"/>
      <c r="F44" s="40"/>
      <c r="G44" s="40"/>
      <c r="H44" s="40"/>
    </row>
    <row r="45" spans="1:8" x14ac:dyDescent="0.2">
      <c r="A45" s="39"/>
      <c r="B45" s="40"/>
      <c r="C45" s="40"/>
      <c r="D45" s="40"/>
      <c r="F45" s="40"/>
      <c r="G45" s="40"/>
      <c r="H45" s="40"/>
    </row>
    <row r="46" spans="1:8" x14ac:dyDescent="0.2">
      <c r="A46" s="39"/>
      <c r="B46" s="40"/>
      <c r="C46" s="40"/>
      <c r="D46" s="40"/>
      <c r="F46" s="40"/>
      <c r="G46" s="40"/>
      <c r="H46" s="40"/>
    </row>
    <row r="47" spans="1:8" x14ac:dyDescent="0.2">
      <c r="A47" s="39"/>
      <c r="B47" s="40"/>
      <c r="C47" s="40"/>
      <c r="D47" s="40"/>
      <c r="F47" s="40"/>
      <c r="G47" s="40"/>
      <c r="H47" s="40"/>
    </row>
    <row r="48" spans="1:8" x14ac:dyDescent="0.2">
      <c r="A48" s="39"/>
      <c r="B48" s="40"/>
      <c r="C48" s="40"/>
      <c r="D48" s="40"/>
      <c r="F48" s="40"/>
      <c r="G48" s="40"/>
      <c r="H48" s="40"/>
    </row>
    <row r="49" spans="1:8" x14ac:dyDescent="0.2">
      <c r="A49" s="39"/>
      <c r="B49" s="40"/>
      <c r="C49" s="40"/>
      <c r="D49" s="40"/>
      <c r="F49" s="40"/>
      <c r="G49" s="40"/>
      <c r="H49" s="40"/>
    </row>
    <row r="50" spans="1:8" x14ac:dyDescent="0.2">
      <c r="A50" s="39"/>
      <c r="B50" s="40"/>
      <c r="C50" s="40"/>
      <c r="D50" s="40"/>
      <c r="F50" s="40"/>
      <c r="G50" s="40"/>
      <c r="H50" s="40"/>
    </row>
    <row r="51" spans="1:8" x14ac:dyDescent="0.2">
      <c r="A51" s="39"/>
      <c r="B51" s="40"/>
      <c r="C51" s="40"/>
      <c r="D51" s="40"/>
      <c r="F51" s="40"/>
      <c r="G51" s="40"/>
      <c r="H51" s="40"/>
    </row>
    <row r="52" spans="1:8" x14ac:dyDescent="0.2">
      <c r="A52" s="39"/>
      <c r="B52" s="40"/>
      <c r="C52" s="40"/>
      <c r="D52" s="40"/>
      <c r="F52" s="40"/>
      <c r="G52" s="40"/>
      <c r="H52" s="40"/>
    </row>
    <row r="53" spans="1:8" x14ac:dyDescent="0.2">
      <c r="A53" s="39"/>
      <c r="B53" s="40"/>
      <c r="C53" s="40"/>
      <c r="D53" s="40"/>
      <c r="F53" s="40"/>
      <c r="G53" s="40"/>
      <c r="H53" s="40"/>
    </row>
    <row r="54" spans="1:8" x14ac:dyDescent="0.2">
      <c r="A54" s="39"/>
      <c r="B54" s="40"/>
      <c r="C54" s="40"/>
      <c r="D54" s="40"/>
      <c r="F54" s="40"/>
      <c r="G54" s="40"/>
      <c r="H54" s="40"/>
    </row>
    <row r="55" spans="1:8" x14ac:dyDescent="0.2">
      <c r="A55" s="39"/>
      <c r="B55" s="40"/>
      <c r="C55" s="40"/>
      <c r="D55" s="40"/>
      <c r="F55" s="40"/>
      <c r="G55" s="40"/>
      <c r="H55" s="40"/>
    </row>
    <row r="56" spans="1:8" x14ac:dyDescent="0.2">
      <c r="A56" s="39"/>
      <c r="B56" s="40"/>
      <c r="C56" s="40"/>
      <c r="D56" s="40"/>
      <c r="F56" s="40"/>
      <c r="G56" s="40"/>
      <c r="H56" s="40"/>
    </row>
    <row r="57" spans="1:8" x14ac:dyDescent="0.2">
      <c r="A57" s="39"/>
      <c r="B57" s="40"/>
      <c r="C57" s="40"/>
      <c r="D57" s="40"/>
      <c r="F57" s="40"/>
      <c r="G57" s="40"/>
      <c r="H57" s="40"/>
    </row>
    <row r="58" spans="1:8" x14ac:dyDescent="0.2">
      <c r="A58" s="39"/>
      <c r="B58" s="40"/>
      <c r="C58" s="40"/>
      <c r="D58" s="40"/>
      <c r="F58" s="40"/>
      <c r="G58" s="40"/>
      <c r="H58" s="40"/>
    </row>
    <row r="59" spans="1:8" x14ac:dyDescent="0.2">
      <c r="A59" s="39"/>
      <c r="B59" s="40"/>
      <c r="C59" s="45">
        <v>2</v>
      </c>
      <c r="D59" s="40"/>
      <c r="F59" s="40"/>
      <c r="G59" s="40"/>
      <c r="H59" s="40"/>
    </row>
    <row r="60" spans="1:8" x14ac:dyDescent="0.2">
      <c r="A60" s="39"/>
      <c r="B60" s="40"/>
      <c r="C60" s="45">
        <v>39082</v>
      </c>
      <c r="D60" s="40"/>
      <c r="F60" s="40"/>
      <c r="G60" s="40"/>
      <c r="H60" s="40"/>
    </row>
    <row r="61" spans="1:8" x14ac:dyDescent="0.2">
      <c r="A61" s="39"/>
      <c r="B61" s="40"/>
      <c r="C61" s="40"/>
      <c r="D61" s="40"/>
      <c r="F61" s="40"/>
      <c r="G61" s="40"/>
      <c r="H61" s="40"/>
    </row>
    <row r="62" spans="1:8" x14ac:dyDescent="0.2">
      <c r="A62" s="39"/>
      <c r="B62" s="40"/>
      <c r="C62" s="40"/>
      <c r="D62" s="40"/>
      <c r="F62" s="40"/>
      <c r="G62" s="40"/>
      <c r="H62" s="40"/>
    </row>
    <row r="63" spans="1:8" x14ac:dyDescent="0.2">
      <c r="A63" s="39"/>
      <c r="B63" s="40"/>
      <c r="C63" s="40"/>
      <c r="D63" s="40"/>
      <c r="F63" s="40"/>
      <c r="G63" s="40"/>
      <c r="H63" s="40"/>
    </row>
    <row r="64" spans="1:8" x14ac:dyDescent="0.2">
      <c r="A64" s="39"/>
      <c r="B64" s="40"/>
      <c r="C64" s="40"/>
      <c r="D64" s="40"/>
      <c r="F64" s="40"/>
      <c r="G64" s="40"/>
      <c r="H64" s="40"/>
    </row>
    <row r="65" spans="1:8" x14ac:dyDescent="0.2">
      <c r="A65" s="39"/>
      <c r="B65" s="40"/>
      <c r="C65" s="40"/>
      <c r="D65" s="40"/>
      <c r="F65" s="40"/>
      <c r="G65" s="40"/>
      <c r="H65" s="40"/>
    </row>
    <row r="66" spans="1:8" x14ac:dyDescent="0.2">
      <c r="A66" s="39"/>
      <c r="B66" s="40"/>
      <c r="C66" s="40"/>
      <c r="D66" s="40"/>
      <c r="F66" s="40"/>
      <c r="G66" s="40"/>
      <c r="H66" s="40"/>
    </row>
    <row r="67" spans="1:8" x14ac:dyDescent="0.2">
      <c r="A67" s="39"/>
      <c r="B67" s="40"/>
      <c r="C67" s="40"/>
      <c r="D67" s="40"/>
      <c r="F67" s="40"/>
      <c r="G67" s="40"/>
      <c r="H67" s="40"/>
    </row>
    <row r="68" spans="1:8" x14ac:dyDescent="0.2">
      <c r="A68" s="39"/>
      <c r="B68" s="40"/>
      <c r="C68" s="40"/>
      <c r="D68" s="40"/>
      <c r="F68" s="40"/>
      <c r="G68" s="40"/>
      <c r="H68" s="40"/>
    </row>
    <row r="69" spans="1:8" x14ac:dyDescent="0.2">
      <c r="A69" s="39"/>
      <c r="B69" s="40"/>
      <c r="C69" s="40"/>
      <c r="D69" s="40"/>
      <c r="F69" s="40"/>
      <c r="G69" s="40"/>
      <c r="H69" s="40"/>
    </row>
    <row r="70" spans="1:8" x14ac:dyDescent="0.2">
      <c r="A70" s="39"/>
      <c r="B70" s="40"/>
      <c r="C70" s="40"/>
      <c r="D70" s="40"/>
      <c r="F70" s="40"/>
      <c r="G70" s="40"/>
      <c r="H70" s="40"/>
    </row>
    <row r="71" spans="1:8" x14ac:dyDescent="0.2">
      <c r="A71" s="39"/>
      <c r="B71" s="40"/>
      <c r="C71" s="40"/>
      <c r="D71" s="40"/>
      <c r="F71" s="40"/>
      <c r="G71" s="40"/>
      <c r="H71" s="40"/>
    </row>
    <row r="72" spans="1:8" x14ac:dyDescent="0.2">
      <c r="A72" s="39"/>
      <c r="B72" s="40"/>
      <c r="C72" s="40"/>
      <c r="D72" s="40"/>
      <c r="F72" s="40"/>
      <c r="G72" s="40"/>
      <c r="H72" s="40"/>
    </row>
    <row r="73" spans="1:8" x14ac:dyDescent="0.2">
      <c r="A73" s="39"/>
      <c r="B73" s="40"/>
      <c r="C73" s="40"/>
      <c r="D73" s="40"/>
      <c r="F73" s="40"/>
      <c r="G73" s="40"/>
      <c r="H73" s="40"/>
    </row>
    <row r="74" spans="1:8" x14ac:dyDescent="0.2">
      <c r="A74" s="39"/>
      <c r="B74" s="40"/>
      <c r="C74" s="40"/>
      <c r="D74" s="40"/>
      <c r="F74" s="40"/>
      <c r="G74" s="40"/>
      <c r="H74" s="40"/>
    </row>
    <row r="75" spans="1:8" x14ac:dyDescent="0.2">
      <c r="A75" s="39"/>
      <c r="B75" s="40"/>
      <c r="C75" s="40"/>
      <c r="D75" s="40"/>
      <c r="F75" s="40"/>
      <c r="G75" s="40"/>
      <c r="H75" s="40"/>
    </row>
    <row r="76" spans="1:8" x14ac:dyDescent="0.2">
      <c r="A76" s="39"/>
      <c r="B76" s="40"/>
      <c r="C76" s="40"/>
      <c r="D76" s="40"/>
      <c r="F76" s="40"/>
      <c r="G76" s="40"/>
      <c r="H76" s="40"/>
    </row>
    <row r="77" spans="1:8" x14ac:dyDescent="0.2">
      <c r="A77" s="39"/>
      <c r="B77" s="40"/>
      <c r="C77" s="40"/>
      <c r="D77" s="40"/>
      <c r="F77" s="40"/>
      <c r="G77" s="40"/>
      <c r="H77" s="40"/>
    </row>
    <row r="78" spans="1:8" x14ac:dyDescent="0.2">
      <c r="A78" s="39"/>
      <c r="B78" s="40"/>
      <c r="C78" s="40"/>
      <c r="D78" s="40"/>
      <c r="F78" s="40"/>
      <c r="G78" s="40"/>
      <c r="H78" s="40"/>
    </row>
    <row r="79" spans="1:8" x14ac:dyDescent="0.2">
      <c r="A79" s="39"/>
      <c r="B79" s="40"/>
      <c r="C79" s="40"/>
      <c r="D79" s="40"/>
      <c r="F79" s="40"/>
      <c r="G79" s="40"/>
      <c r="H79" s="40"/>
    </row>
    <row r="80" spans="1:8" x14ac:dyDescent="0.2">
      <c r="A80" s="39"/>
      <c r="B80" s="40"/>
      <c r="C80" s="40"/>
      <c r="D80" s="40"/>
      <c r="F80" s="40"/>
      <c r="G80" s="40"/>
      <c r="H80" s="40"/>
    </row>
    <row r="81" spans="1:8" x14ac:dyDescent="0.2">
      <c r="A81" s="39"/>
      <c r="B81" s="40"/>
      <c r="C81" s="40"/>
      <c r="D81" s="40"/>
      <c r="F81" s="40"/>
      <c r="G81" s="40"/>
      <c r="H81" s="40"/>
    </row>
    <row r="82" spans="1:8" x14ac:dyDescent="0.2">
      <c r="A82" s="39"/>
      <c r="B82" s="40"/>
      <c r="C82" s="40"/>
      <c r="D82" s="40"/>
      <c r="F82" s="40"/>
      <c r="G82" s="40"/>
      <c r="H82" s="40"/>
    </row>
    <row r="83" spans="1:8" x14ac:dyDescent="0.2">
      <c r="A83" s="39"/>
      <c r="B83" s="40"/>
      <c r="C83" s="40"/>
      <c r="D83" s="40"/>
      <c r="F83" s="40"/>
      <c r="G83" s="40"/>
      <c r="H83" s="40"/>
    </row>
    <row r="84" spans="1:8" x14ac:dyDescent="0.2">
      <c r="A84" s="39"/>
      <c r="B84" s="40"/>
      <c r="C84" s="40"/>
      <c r="D84" s="40"/>
      <c r="F84" s="40"/>
      <c r="G84" s="40"/>
      <c r="H84" s="40"/>
    </row>
    <row r="85" spans="1:8" x14ac:dyDescent="0.2">
      <c r="A85" s="39"/>
      <c r="B85" s="40"/>
      <c r="C85" s="40"/>
      <c r="D85" s="40"/>
      <c r="F85" s="40"/>
      <c r="G85" s="40"/>
      <c r="H85" s="40"/>
    </row>
    <row r="86" spans="1:8" x14ac:dyDescent="0.2">
      <c r="A86" s="39"/>
      <c r="B86" s="40"/>
      <c r="C86" s="40"/>
      <c r="D86" s="40"/>
      <c r="F86" s="40"/>
      <c r="G86" s="40"/>
      <c r="H86" s="40"/>
    </row>
    <row r="87" spans="1:8" x14ac:dyDescent="0.2">
      <c r="A87" s="39"/>
      <c r="B87" s="40"/>
      <c r="C87" s="40"/>
      <c r="D87" s="40"/>
      <c r="F87" s="40"/>
      <c r="G87" s="40"/>
      <c r="H87" s="40"/>
    </row>
    <row r="88" spans="1:8" x14ac:dyDescent="0.2">
      <c r="A88" s="39"/>
      <c r="B88" s="40"/>
      <c r="C88" s="40"/>
      <c r="D88" s="40"/>
      <c r="F88" s="40"/>
      <c r="G88" s="40"/>
      <c r="H88" s="40"/>
    </row>
    <row r="89" spans="1:8" x14ac:dyDescent="0.2">
      <c r="A89" s="39"/>
      <c r="B89" s="40"/>
      <c r="C89" s="40"/>
      <c r="D89" s="40"/>
      <c r="F89" s="40"/>
      <c r="G89" s="40"/>
      <c r="H89" s="40"/>
    </row>
    <row r="90" spans="1:8" x14ac:dyDescent="0.2">
      <c r="A90" s="39"/>
      <c r="B90" s="40"/>
      <c r="C90" s="40"/>
      <c r="D90" s="40"/>
      <c r="F90" s="40"/>
      <c r="G90" s="40"/>
      <c r="H90" s="40"/>
    </row>
    <row r="91" spans="1:8" x14ac:dyDescent="0.2">
      <c r="A91" s="39"/>
      <c r="B91" s="40"/>
      <c r="C91" s="40"/>
      <c r="D91" s="40"/>
      <c r="F91" s="40"/>
      <c r="G91" s="40"/>
      <c r="H91" s="40"/>
    </row>
    <row r="92" spans="1:8" x14ac:dyDescent="0.2">
      <c r="A92" s="39"/>
      <c r="B92" s="40"/>
      <c r="C92" s="40"/>
      <c r="D92" s="40"/>
      <c r="F92" s="40"/>
      <c r="G92" s="40"/>
      <c r="H92" s="40"/>
    </row>
    <row r="93" spans="1:8" x14ac:dyDescent="0.2">
      <c r="A93" s="39"/>
      <c r="B93" s="40"/>
      <c r="C93" s="40"/>
      <c r="D93" s="40"/>
      <c r="F93" s="40"/>
      <c r="G93" s="40"/>
      <c r="H93" s="40"/>
    </row>
    <row r="94" spans="1:8" x14ac:dyDescent="0.2">
      <c r="A94" s="39"/>
      <c r="B94" s="40"/>
      <c r="C94" s="40"/>
      <c r="D94" s="40"/>
      <c r="F94" s="40"/>
      <c r="G94" s="40"/>
      <c r="H94" s="40"/>
    </row>
    <row r="95" spans="1:8" x14ac:dyDescent="0.2">
      <c r="A95" s="39"/>
      <c r="B95" s="40"/>
      <c r="C95" s="40"/>
      <c r="D95" s="40"/>
      <c r="F95" s="40"/>
      <c r="G95" s="40"/>
      <c r="H95" s="40"/>
    </row>
    <row r="96" spans="1:8" x14ac:dyDescent="0.2">
      <c r="A96" s="39"/>
      <c r="B96" s="40"/>
      <c r="C96" s="40"/>
      <c r="D96" s="40"/>
      <c r="F96" s="40"/>
      <c r="G96" s="40"/>
      <c r="H96" s="40"/>
    </row>
    <row r="97" spans="1:8" x14ac:dyDescent="0.2">
      <c r="A97" s="39"/>
      <c r="B97" s="40"/>
      <c r="C97" s="40"/>
      <c r="D97" s="40"/>
      <c r="F97" s="40"/>
      <c r="G97" s="40"/>
      <c r="H97" s="40"/>
    </row>
    <row r="98" spans="1:8" x14ac:dyDescent="0.2">
      <c r="A98" s="39"/>
      <c r="B98" s="40"/>
      <c r="C98" s="40"/>
      <c r="D98" s="40"/>
      <c r="F98" s="40"/>
      <c r="G98" s="40"/>
      <c r="H98" s="40"/>
    </row>
    <row r="99" spans="1:8" x14ac:dyDescent="0.2">
      <c r="A99" s="39"/>
      <c r="B99" s="40"/>
      <c r="C99" s="40"/>
      <c r="D99" s="40"/>
      <c r="F99" s="40"/>
      <c r="G99" s="40"/>
      <c r="H99" s="40"/>
    </row>
    <row r="100" spans="1:8" x14ac:dyDescent="0.2">
      <c r="A100" s="39"/>
      <c r="B100" s="40"/>
      <c r="C100" s="40"/>
      <c r="D100" s="40"/>
      <c r="F100" s="40"/>
      <c r="G100" s="40"/>
      <c r="H100" s="40"/>
    </row>
    <row r="101" spans="1:8" x14ac:dyDescent="0.2">
      <c r="A101" s="39"/>
      <c r="B101" s="40"/>
      <c r="C101" s="40"/>
      <c r="D101" s="40"/>
      <c r="F101" s="40"/>
      <c r="G101" s="40"/>
      <c r="H101" s="40"/>
    </row>
    <row r="102" spans="1:8" x14ac:dyDescent="0.2">
      <c r="A102" s="39"/>
      <c r="B102" s="40"/>
      <c r="C102" s="40"/>
      <c r="D102" s="40"/>
      <c r="F102" s="40"/>
      <c r="G102" s="40"/>
      <c r="H102" s="40"/>
    </row>
    <row r="103" spans="1:8" x14ac:dyDescent="0.2">
      <c r="A103" s="39"/>
      <c r="B103" s="40"/>
      <c r="C103" s="40"/>
      <c r="D103" s="40"/>
      <c r="F103" s="40"/>
      <c r="G103" s="40"/>
      <c r="H103" s="40"/>
    </row>
    <row r="104" spans="1:8" x14ac:dyDescent="0.2">
      <c r="A104" s="39"/>
      <c r="B104" s="40"/>
      <c r="C104" s="40"/>
      <c r="D104" s="40"/>
      <c r="F104" s="40"/>
      <c r="G104" s="40"/>
      <c r="H104" s="40"/>
    </row>
    <row r="105" spans="1:8" x14ac:dyDescent="0.2">
      <c r="A105" s="39"/>
      <c r="B105" s="40"/>
      <c r="C105" s="40"/>
      <c r="D105" s="40"/>
      <c r="F105" s="40"/>
      <c r="G105" s="40"/>
      <c r="H105" s="40"/>
    </row>
    <row r="106" spans="1:8" x14ac:dyDescent="0.2">
      <c r="A106" s="39"/>
      <c r="B106" s="40"/>
      <c r="C106" s="40"/>
      <c r="D106" s="40"/>
      <c r="F106" s="40"/>
      <c r="G106" s="40"/>
      <c r="H106" s="40"/>
    </row>
    <row r="107" spans="1:8" x14ac:dyDescent="0.2">
      <c r="A107" s="39"/>
      <c r="B107" s="40"/>
      <c r="C107" s="40"/>
      <c r="D107" s="40"/>
      <c r="F107" s="40"/>
      <c r="G107" s="40"/>
      <c r="H107" s="40"/>
    </row>
    <row r="108" spans="1:8" x14ac:dyDescent="0.2">
      <c r="A108" s="39"/>
      <c r="B108" s="40"/>
      <c r="C108" s="40"/>
      <c r="D108" s="40"/>
      <c r="F108" s="40"/>
      <c r="G108" s="40"/>
      <c r="H108" s="40"/>
    </row>
    <row r="109" spans="1:8" x14ac:dyDescent="0.2">
      <c r="A109" s="39"/>
      <c r="B109" s="40"/>
      <c r="C109" s="40"/>
      <c r="D109" s="40"/>
      <c r="F109" s="40"/>
      <c r="G109" s="40"/>
      <c r="H109" s="40"/>
    </row>
    <row r="110" spans="1:8" x14ac:dyDescent="0.2">
      <c r="A110" s="39"/>
      <c r="B110" s="40"/>
      <c r="C110" s="40"/>
      <c r="D110" s="40"/>
      <c r="F110" s="40"/>
      <c r="G110" s="40"/>
      <c r="H110" s="40"/>
    </row>
    <row r="111" spans="1:8" x14ac:dyDescent="0.2">
      <c r="A111" s="39"/>
      <c r="B111" s="40"/>
      <c r="C111" s="40"/>
      <c r="D111" s="40"/>
      <c r="F111" s="40"/>
      <c r="G111" s="40"/>
      <c r="H111" s="40"/>
    </row>
    <row r="112" spans="1:8" x14ac:dyDescent="0.2">
      <c r="A112" s="39"/>
      <c r="B112" s="40"/>
      <c r="C112" s="40"/>
      <c r="D112" s="40"/>
      <c r="F112" s="40"/>
      <c r="G112" s="40"/>
      <c r="H112" s="40"/>
    </row>
    <row r="113" spans="1:8" x14ac:dyDescent="0.2">
      <c r="A113" s="39"/>
      <c r="B113" s="40"/>
      <c r="C113" s="40"/>
      <c r="D113" s="40"/>
      <c r="F113" s="40"/>
      <c r="G113" s="40"/>
      <c r="H113" s="40"/>
    </row>
    <row r="114" spans="1:8" x14ac:dyDescent="0.2">
      <c r="A114" s="39"/>
      <c r="B114" s="40"/>
      <c r="C114" s="40"/>
      <c r="D114" s="40"/>
      <c r="F114" s="40"/>
      <c r="G114" s="40"/>
      <c r="H114" s="40"/>
    </row>
    <row r="115" spans="1:8" x14ac:dyDescent="0.2">
      <c r="A115" s="39"/>
      <c r="B115" s="40"/>
      <c r="C115" s="40"/>
      <c r="D115" s="40"/>
      <c r="F115" s="40"/>
      <c r="G115" s="40"/>
      <c r="H115" s="40"/>
    </row>
    <row r="116" spans="1:8" x14ac:dyDescent="0.2">
      <c r="A116" s="39"/>
      <c r="B116" s="40"/>
      <c r="C116" s="40"/>
      <c r="D116" s="40"/>
      <c r="F116" s="40"/>
      <c r="G116" s="40"/>
      <c r="H116" s="40"/>
    </row>
    <row r="117" spans="1:8" x14ac:dyDescent="0.2">
      <c r="A117" s="39"/>
      <c r="B117" s="40"/>
      <c r="C117" s="40"/>
      <c r="D117" s="40"/>
      <c r="F117" s="40"/>
      <c r="G117" s="40"/>
      <c r="H117" s="40"/>
    </row>
    <row r="118" spans="1:8" x14ac:dyDescent="0.2">
      <c r="A118" s="39"/>
      <c r="B118" s="40"/>
      <c r="C118" s="40"/>
      <c r="D118" s="40"/>
      <c r="F118" s="40"/>
      <c r="G118" s="40"/>
      <c r="H118" s="40"/>
    </row>
    <row r="119" spans="1:8" x14ac:dyDescent="0.2">
      <c r="A119" s="39"/>
      <c r="B119" s="40"/>
      <c r="C119" s="40"/>
      <c r="D119" s="40"/>
      <c r="F119" s="40"/>
      <c r="G119" s="40"/>
      <c r="H119" s="40"/>
    </row>
    <row r="120" spans="1:8" x14ac:dyDescent="0.2">
      <c r="A120" s="39"/>
      <c r="B120" s="40"/>
      <c r="C120" s="40"/>
      <c r="D120" s="40"/>
      <c r="F120" s="40"/>
      <c r="G120" s="40"/>
      <c r="H120" s="40"/>
    </row>
    <row r="121" spans="1:8" x14ac:dyDescent="0.2">
      <c r="A121" s="39"/>
      <c r="B121" s="40"/>
      <c r="C121" s="40"/>
      <c r="D121" s="40"/>
      <c r="F121" s="40"/>
      <c r="G121" s="40"/>
      <c r="H121" s="40"/>
    </row>
    <row r="122" spans="1:8" x14ac:dyDescent="0.2">
      <c r="A122" s="39"/>
      <c r="B122" s="40"/>
      <c r="C122" s="40"/>
      <c r="D122" s="40"/>
      <c r="F122" s="40"/>
      <c r="G122" s="40"/>
      <c r="H122" s="40"/>
    </row>
    <row r="123" spans="1:8" x14ac:dyDescent="0.2">
      <c r="A123" s="39"/>
      <c r="B123" s="40"/>
      <c r="C123" s="40"/>
      <c r="D123" s="40"/>
      <c r="F123" s="40"/>
      <c r="G123" s="40"/>
      <c r="H123" s="40"/>
    </row>
    <row r="124" spans="1:8" x14ac:dyDescent="0.2">
      <c r="A124" s="39"/>
      <c r="B124" s="40"/>
      <c r="C124" s="40"/>
      <c r="D124" s="40"/>
      <c r="F124" s="40"/>
      <c r="G124" s="40"/>
      <c r="H124" s="40"/>
    </row>
    <row r="125" spans="1:8" x14ac:dyDescent="0.2">
      <c r="A125" s="39"/>
      <c r="B125" s="40"/>
      <c r="C125" s="40"/>
      <c r="D125" s="40"/>
      <c r="F125" s="40"/>
      <c r="G125" s="40"/>
      <c r="H125" s="40"/>
    </row>
    <row r="126" spans="1:8" x14ac:dyDescent="0.2">
      <c r="A126" s="39"/>
      <c r="B126" s="40"/>
      <c r="C126" s="40"/>
      <c r="D126" s="40"/>
      <c r="F126" s="40"/>
      <c r="G126" s="40"/>
      <c r="H126" s="40"/>
    </row>
    <row r="127" spans="1:8" x14ac:dyDescent="0.2">
      <c r="A127" s="39"/>
      <c r="B127" s="40"/>
      <c r="C127" s="40"/>
      <c r="D127" s="40"/>
      <c r="F127" s="40"/>
      <c r="G127" s="40"/>
      <c r="H127" s="40"/>
    </row>
    <row r="128" spans="1:8" x14ac:dyDescent="0.2">
      <c r="A128" s="39"/>
      <c r="B128" s="40"/>
      <c r="C128" s="40"/>
      <c r="D128" s="40"/>
      <c r="F128" s="40"/>
      <c r="G128" s="40"/>
      <c r="H128" s="40"/>
    </row>
    <row r="129" spans="1:8" x14ac:dyDescent="0.2">
      <c r="A129" s="39"/>
      <c r="B129" s="40"/>
      <c r="C129" s="40"/>
      <c r="D129" s="40"/>
      <c r="F129" s="40"/>
      <c r="G129" s="40"/>
      <c r="H129" s="40"/>
    </row>
    <row r="130" spans="1:8" x14ac:dyDescent="0.2">
      <c r="A130" s="39"/>
      <c r="B130" s="40"/>
      <c r="C130" s="40"/>
      <c r="D130" s="40"/>
      <c r="F130" s="40"/>
      <c r="G130" s="40"/>
      <c r="H130" s="40"/>
    </row>
    <row r="131" spans="1:8" x14ac:dyDescent="0.2">
      <c r="A131" s="39"/>
      <c r="B131" s="40"/>
      <c r="C131" s="40"/>
      <c r="D131" s="40"/>
      <c r="F131" s="40"/>
      <c r="G131" s="40"/>
      <c r="H131" s="40"/>
    </row>
    <row r="132" spans="1:8" x14ac:dyDescent="0.2">
      <c r="A132" s="39"/>
      <c r="B132" s="40"/>
      <c r="C132" s="40"/>
      <c r="D132" s="40"/>
      <c r="F132" s="40"/>
      <c r="G132" s="40"/>
      <c r="H132" s="40"/>
    </row>
    <row r="133" spans="1:8" x14ac:dyDescent="0.2">
      <c r="A133" s="39"/>
      <c r="B133" s="40"/>
      <c r="C133" s="40"/>
      <c r="D133" s="40"/>
      <c r="F133" s="40"/>
      <c r="G133" s="40"/>
      <c r="H133" s="40"/>
    </row>
    <row r="134" spans="1:8" x14ac:dyDescent="0.2">
      <c r="A134" s="39"/>
      <c r="B134" s="40"/>
      <c r="C134" s="40"/>
      <c r="D134" s="40"/>
      <c r="F134" s="40"/>
      <c r="G134" s="40"/>
      <c r="H134" s="40"/>
    </row>
    <row r="135" spans="1:8" x14ac:dyDescent="0.2">
      <c r="A135" s="39"/>
      <c r="B135" s="40"/>
      <c r="C135" s="40"/>
      <c r="D135" s="40"/>
      <c r="F135" s="40"/>
      <c r="G135" s="40"/>
      <c r="H135" s="40"/>
    </row>
    <row r="136" spans="1:8" x14ac:dyDescent="0.2">
      <c r="A136" s="39"/>
      <c r="B136" s="40"/>
      <c r="C136" s="40"/>
      <c r="D136" s="40"/>
      <c r="F136" s="40"/>
      <c r="G136" s="40"/>
      <c r="H136" s="40"/>
    </row>
    <row r="137" spans="1:8" x14ac:dyDescent="0.2">
      <c r="A137" s="39"/>
      <c r="B137" s="40"/>
      <c r="C137" s="40"/>
      <c r="D137" s="40"/>
      <c r="F137" s="40"/>
      <c r="G137" s="40"/>
      <c r="H137" s="40"/>
    </row>
    <row r="138" spans="1:8" x14ac:dyDescent="0.2">
      <c r="A138" s="39"/>
      <c r="B138" s="40"/>
      <c r="C138" s="40"/>
      <c r="D138" s="40"/>
      <c r="F138" s="40"/>
      <c r="G138" s="40"/>
      <c r="H138" s="40"/>
    </row>
    <row r="139" spans="1:8" x14ac:dyDescent="0.2">
      <c r="A139" s="39"/>
      <c r="B139" s="40"/>
      <c r="C139" s="40"/>
      <c r="D139" s="40"/>
      <c r="F139" s="40"/>
      <c r="G139" s="40"/>
      <c r="H139" s="40"/>
    </row>
    <row r="140" spans="1:8" x14ac:dyDescent="0.2">
      <c r="A140" s="39"/>
      <c r="B140" s="40"/>
      <c r="C140" s="40"/>
      <c r="D140" s="40"/>
      <c r="F140" s="40"/>
      <c r="G140" s="40"/>
      <c r="H140" s="40"/>
    </row>
    <row r="141" spans="1:8" x14ac:dyDescent="0.2">
      <c r="A141" s="39"/>
      <c r="B141" s="40"/>
      <c r="C141" s="40"/>
      <c r="D141" s="40"/>
      <c r="F141" s="40"/>
      <c r="G141" s="40"/>
      <c r="H141" s="40"/>
    </row>
    <row r="142" spans="1:8" x14ac:dyDescent="0.2">
      <c r="A142" s="39"/>
      <c r="B142" s="40"/>
      <c r="C142" s="40"/>
      <c r="D142" s="40"/>
      <c r="F142" s="40"/>
      <c r="G142" s="40"/>
      <c r="H142" s="40"/>
    </row>
    <row r="143" spans="1:8" x14ac:dyDescent="0.2">
      <c r="A143" s="39"/>
      <c r="B143" s="40"/>
      <c r="C143" s="40"/>
      <c r="D143" s="40"/>
      <c r="F143" s="40"/>
      <c r="G143" s="40"/>
      <c r="H143" s="40"/>
    </row>
    <row r="144" spans="1:8" x14ac:dyDescent="0.2">
      <c r="A144" s="39"/>
      <c r="B144" s="40"/>
      <c r="C144" s="40"/>
      <c r="D144" s="40"/>
      <c r="F144" s="40"/>
      <c r="G144" s="40"/>
      <c r="H144" s="40"/>
    </row>
    <row r="145" spans="1:8" x14ac:dyDescent="0.2">
      <c r="A145" s="39"/>
      <c r="B145" s="40"/>
      <c r="C145" s="40"/>
      <c r="D145" s="40"/>
      <c r="F145" s="40"/>
      <c r="G145" s="40"/>
      <c r="H145" s="40"/>
    </row>
    <row r="146" spans="1:8" x14ac:dyDescent="0.2">
      <c r="A146" s="39"/>
      <c r="B146" s="40"/>
      <c r="C146" s="40"/>
      <c r="D146" s="40"/>
      <c r="F146" s="40"/>
      <c r="G146" s="40"/>
      <c r="H146" s="40"/>
    </row>
    <row r="147" spans="1:8" x14ac:dyDescent="0.2">
      <c r="A147" s="39"/>
      <c r="B147" s="40"/>
      <c r="C147" s="40"/>
      <c r="D147" s="40"/>
      <c r="F147" s="40"/>
      <c r="G147" s="40"/>
      <c r="H147" s="40"/>
    </row>
    <row r="148" spans="1:8" x14ac:dyDescent="0.2">
      <c r="A148" s="39"/>
      <c r="B148" s="40"/>
      <c r="C148" s="40"/>
      <c r="D148" s="40"/>
      <c r="F148" s="40"/>
      <c r="G148" s="40"/>
      <c r="H148" s="40"/>
    </row>
    <row r="149" spans="1:8" x14ac:dyDescent="0.2">
      <c r="A149" s="39"/>
      <c r="B149" s="40"/>
      <c r="C149" s="40"/>
      <c r="D149" s="40"/>
      <c r="F149" s="40"/>
      <c r="G149" s="40"/>
      <c r="H149" s="40"/>
    </row>
    <row r="150" spans="1:8" x14ac:dyDescent="0.2">
      <c r="A150" s="39"/>
      <c r="B150" s="40"/>
      <c r="C150" s="40"/>
      <c r="D150" s="40"/>
      <c r="F150" s="40"/>
      <c r="G150" s="40"/>
      <c r="H150" s="40"/>
    </row>
    <row r="151" spans="1:8" x14ac:dyDescent="0.2">
      <c r="A151" s="39"/>
      <c r="B151" s="40"/>
      <c r="C151" s="40"/>
      <c r="D151" s="40"/>
      <c r="F151" s="40"/>
      <c r="G151" s="40"/>
      <c r="H151" s="40"/>
    </row>
    <row r="152" spans="1:8" x14ac:dyDescent="0.2">
      <c r="A152" s="39"/>
      <c r="B152" s="40"/>
      <c r="C152" s="40"/>
      <c r="D152" s="40"/>
      <c r="F152" s="40"/>
      <c r="G152" s="40"/>
      <c r="H152" s="40"/>
    </row>
    <row r="153" spans="1:8" x14ac:dyDescent="0.2">
      <c r="A153" s="39"/>
      <c r="B153" s="40"/>
      <c r="C153" s="40"/>
      <c r="D153" s="40"/>
      <c r="F153" s="40"/>
      <c r="G153" s="40"/>
      <c r="H153" s="40"/>
    </row>
    <row r="154" spans="1:8" x14ac:dyDescent="0.2">
      <c r="A154" s="39"/>
      <c r="B154" s="40"/>
      <c r="C154" s="40"/>
      <c r="D154" s="40"/>
      <c r="F154" s="40"/>
      <c r="G154" s="40"/>
      <c r="H154" s="40"/>
    </row>
    <row r="155" spans="1:8" x14ac:dyDescent="0.2">
      <c r="A155" s="39"/>
      <c r="B155" s="40"/>
      <c r="C155" s="40"/>
      <c r="D155" s="40"/>
      <c r="F155" s="40"/>
      <c r="G155" s="40"/>
      <c r="H155" s="40"/>
    </row>
    <row r="156" spans="1:8" x14ac:dyDescent="0.2">
      <c r="A156" s="39"/>
      <c r="B156" s="40"/>
      <c r="C156" s="40"/>
      <c r="D156" s="40"/>
      <c r="F156" s="40"/>
      <c r="G156" s="40"/>
      <c r="H156" s="40"/>
    </row>
    <row r="157" spans="1:8" x14ac:dyDescent="0.2">
      <c r="A157" s="39"/>
      <c r="B157" s="40"/>
      <c r="C157" s="40"/>
      <c r="D157" s="40"/>
      <c r="F157" s="40"/>
      <c r="G157" s="40"/>
      <c r="H157" s="40"/>
    </row>
    <row r="158" spans="1:8" x14ac:dyDescent="0.2">
      <c r="A158" s="39"/>
      <c r="B158" s="40"/>
      <c r="C158" s="40"/>
      <c r="D158" s="40"/>
      <c r="F158" s="40"/>
      <c r="G158" s="40"/>
      <c r="H158" s="40"/>
    </row>
    <row r="159" spans="1:8" x14ac:dyDescent="0.2">
      <c r="A159" s="39"/>
      <c r="B159" s="40"/>
      <c r="C159" s="40"/>
      <c r="D159" s="40"/>
      <c r="F159" s="40"/>
      <c r="G159" s="40"/>
      <c r="H159" s="40"/>
    </row>
    <row r="160" spans="1:8" x14ac:dyDescent="0.2">
      <c r="A160" s="39"/>
      <c r="B160" s="40"/>
      <c r="C160" s="40"/>
      <c r="D160" s="40"/>
      <c r="F160" s="40"/>
      <c r="G160" s="40"/>
      <c r="H160" s="40"/>
    </row>
    <row r="161" spans="1:8" x14ac:dyDescent="0.2">
      <c r="A161" s="39"/>
      <c r="B161" s="40"/>
      <c r="C161" s="40"/>
      <c r="D161" s="40"/>
      <c r="F161" s="40"/>
      <c r="G161" s="40"/>
      <c r="H161" s="40"/>
    </row>
    <row r="162" spans="1:8" x14ac:dyDescent="0.2">
      <c r="A162" s="39"/>
      <c r="B162" s="40"/>
      <c r="C162" s="40"/>
      <c r="D162" s="40"/>
      <c r="F162" s="40"/>
      <c r="G162" s="40"/>
      <c r="H162" s="40"/>
    </row>
    <row r="163" spans="1:8" x14ac:dyDescent="0.2">
      <c r="A163" s="39"/>
      <c r="B163" s="40"/>
      <c r="C163" s="40"/>
      <c r="D163" s="40"/>
      <c r="F163" s="40"/>
      <c r="G163" s="40"/>
      <c r="H163" s="40"/>
    </row>
    <row r="164" spans="1:8" x14ac:dyDescent="0.2">
      <c r="A164" s="39"/>
      <c r="B164" s="40"/>
      <c r="C164" s="40"/>
      <c r="D164" s="40"/>
      <c r="F164" s="40"/>
      <c r="G164" s="40"/>
      <c r="H164" s="40"/>
    </row>
    <row r="165" spans="1:8" x14ac:dyDescent="0.2">
      <c r="A165" s="39"/>
      <c r="B165" s="40"/>
      <c r="C165" s="40"/>
      <c r="D165" s="40"/>
      <c r="F165" s="40"/>
      <c r="G165" s="40"/>
      <c r="H165" s="40"/>
    </row>
    <row r="166" spans="1:8" x14ac:dyDescent="0.2">
      <c r="A166" s="39"/>
      <c r="B166" s="40"/>
      <c r="C166" s="40"/>
      <c r="D166" s="40"/>
      <c r="F166" s="40"/>
      <c r="G166" s="40"/>
      <c r="H166" s="40"/>
    </row>
    <row r="167" spans="1:8" x14ac:dyDescent="0.2">
      <c r="A167" s="39"/>
      <c r="B167" s="40"/>
      <c r="C167" s="40"/>
      <c r="D167" s="40"/>
      <c r="F167" s="40"/>
      <c r="G167" s="40"/>
      <c r="H167" s="40"/>
    </row>
    <row r="168" spans="1:8" x14ac:dyDescent="0.2">
      <c r="A168" s="39"/>
      <c r="B168" s="40"/>
      <c r="C168" s="40"/>
      <c r="D168" s="40"/>
      <c r="F168" s="40"/>
      <c r="G168" s="40"/>
      <c r="H168" s="40"/>
    </row>
    <row r="169" spans="1:8" x14ac:dyDescent="0.2">
      <c r="A169" s="39"/>
      <c r="B169" s="40"/>
      <c r="C169" s="40"/>
      <c r="D169" s="40"/>
      <c r="F169" s="40"/>
      <c r="G169" s="40"/>
      <c r="H169" s="40"/>
    </row>
    <row r="170" spans="1:8" x14ac:dyDescent="0.2">
      <c r="A170" s="39"/>
      <c r="B170" s="40"/>
      <c r="C170" s="40"/>
      <c r="D170" s="40"/>
      <c r="F170" s="40"/>
      <c r="G170" s="40"/>
      <c r="H170" s="40"/>
    </row>
    <row r="171" spans="1:8" x14ac:dyDescent="0.2">
      <c r="A171" s="39"/>
      <c r="B171" s="40"/>
      <c r="C171" s="40"/>
      <c r="D171" s="40"/>
      <c r="F171" s="40"/>
      <c r="G171" s="40"/>
      <c r="H171" s="40"/>
    </row>
    <row r="172" spans="1:8" x14ac:dyDescent="0.2">
      <c r="A172" s="39"/>
      <c r="B172" s="40"/>
      <c r="C172" s="40"/>
      <c r="D172" s="40"/>
      <c r="F172" s="40"/>
      <c r="G172" s="40"/>
      <c r="H172" s="40"/>
    </row>
    <row r="173" spans="1:8" x14ac:dyDescent="0.2">
      <c r="A173" s="39"/>
      <c r="B173" s="40"/>
      <c r="C173" s="40"/>
      <c r="D173" s="40"/>
      <c r="F173" s="40"/>
      <c r="G173" s="40"/>
      <c r="H173" s="40"/>
    </row>
    <row r="174" spans="1:8" x14ac:dyDescent="0.2">
      <c r="A174" s="39"/>
      <c r="B174" s="40"/>
      <c r="C174" s="40"/>
      <c r="D174" s="40"/>
      <c r="F174" s="40"/>
      <c r="G174" s="40"/>
      <c r="H174" s="40"/>
    </row>
    <row r="175" spans="1:8" x14ac:dyDescent="0.2">
      <c r="A175" s="39"/>
      <c r="B175" s="40"/>
      <c r="C175" s="40"/>
      <c r="D175" s="40"/>
      <c r="F175" s="40"/>
      <c r="G175" s="40"/>
      <c r="H175" s="40"/>
    </row>
    <row r="176" spans="1:8" x14ac:dyDescent="0.2">
      <c r="A176" s="39"/>
      <c r="B176" s="40"/>
      <c r="C176" s="40"/>
      <c r="D176" s="40"/>
      <c r="F176" s="40"/>
      <c r="G176" s="40"/>
      <c r="H176" s="40"/>
    </row>
    <row r="177" spans="1:8" x14ac:dyDescent="0.2">
      <c r="A177" s="39"/>
      <c r="B177" s="40"/>
      <c r="C177" s="40"/>
      <c r="D177" s="40"/>
      <c r="F177" s="40"/>
      <c r="G177" s="40"/>
      <c r="H177" s="40"/>
    </row>
    <row r="178" spans="1:8" x14ac:dyDescent="0.2">
      <c r="A178" s="39"/>
      <c r="B178" s="40"/>
      <c r="C178" s="40"/>
      <c r="D178" s="40"/>
      <c r="F178" s="40"/>
      <c r="G178" s="40"/>
      <c r="H178" s="40"/>
    </row>
    <row r="179" spans="1:8" x14ac:dyDescent="0.2">
      <c r="A179" s="39"/>
      <c r="B179" s="40"/>
      <c r="C179" s="40"/>
      <c r="D179" s="40"/>
      <c r="F179" s="40"/>
      <c r="G179" s="40"/>
      <c r="H179" s="40"/>
    </row>
    <row r="180" spans="1:8" x14ac:dyDescent="0.2">
      <c r="A180" s="39"/>
      <c r="B180" s="40"/>
      <c r="C180" s="40"/>
      <c r="D180" s="40"/>
      <c r="F180" s="40"/>
      <c r="G180" s="40"/>
      <c r="H180" s="40"/>
    </row>
    <row r="181" spans="1:8" x14ac:dyDescent="0.2">
      <c r="A181" s="39"/>
      <c r="B181" s="40"/>
      <c r="C181" s="40"/>
      <c r="D181" s="40"/>
      <c r="F181" s="40"/>
      <c r="G181" s="40"/>
      <c r="H181" s="40"/>
    </row>
    <row r="182" spans="1:8" x14ac:dyDescent="0.2">
      <c r="A182" s="39"/>
      <c r="B182" s="40"/>
      <c r="C182" s="40"/>
      <c r="D182" s="40"/>
      <c r="F182" s="40"/>
      <c r="G182" s="40"/>
      <c r="H182" s="40"/>
    </row>
    <row r="183" spans="1:8" x14ac:dyDescent="0.2">
      <c r="A183" s="39"/>
      <c r="B183" s="40"/>
      <c r="C183" s="40"/>
      <c r="D183" s="40"/>
      <c r="F183" s="40"/>
      <c r="G183" s="40"/>
      <c r="H183" s="40"/>
    </row>
    <row r="184" spans="1:8" x14ac:dyDescent="0.2">
      <c r="A184" s="39"/>
      <c r="B184" s="40"/>
      <c r="C184" s="40"/>
      <c r="D184" s="40"/>
      <c r="F184" s="40"/>
      <c r="G184" s="40"/>
      <c r="H184" s="40"/>
    </row>
    <row r="185" spans="1:8" x14ac:dyDescent="0.2">
      <c r="A185" s="39"/>
      <c r="B185" s="40"/>
      <c r="C185" s="40"/>
      <c r="D185" s="40"/>
      <c r="F185" s="40"/>
      <c r="G185" s="40"/>
      <c r="H185" s="40"/>
    </row>
    <row r="186" spans="1:8" x14ac:dyDescent="0.2">
      <c r="A186" s="39"/>
      <c r="B186" s="40"/>
      <c r="C186" s="40"/>
      <c r="D186" s="40"/>
      <c r="F186" s="40"/>
      <c r="G186" s="40"/>
      <c r="H186" s="40"/>
    </row>
    <row r="187" spans="1:8" x14ac:dyDescent="0.2">
      <c r="A187" s="39"/>
      <c r="B187" s="40"/>
      <c r="C187" s="40"/>
      <c r="D187" s="40"/>
      <c r="F187" s="40"/>
      <c r="G187" s="40"/>
      <c r="H187" s="40"/>
    </row>
    <row r="188" spans="1:8" x14ac:dyDescent="0.2">
      <c r="A188" s="39"/>
      <c r="B188" s="40"/>
      <c r="C188" s="40"/>
      <c r="D188" s="40"/>
      <c r="F188" s="40"/>
      <c r="G188" s="40"/>
      <c r="H188" s="40"/>
    </row>
    <row r="189" spans="1:8" x14ac:dyDescent="0.2">
      <c r="A189" s="39"/>
      <c r="B189" s="40"/>
      <c r="C189" s="40"/>
      <c r="D189" s="40"/>
      <c r="F189" s="40"/>
      <c r="G189" s="40"/>
      <c r="H189" s="40"/>
    </row>
    <row r="190" spans="1:8" x14ac:dyDescent="0.2">
      <c r="A190" s="39"/>
      <c r="B190" s="40"/>
      <c r="C190" s="40"/>
      <c r="D190" s="40"/>
      <c r="F190" s="40"/>
      <c r="G190" s="40"/>
      <c r="H190" s="40"/>
    </row>
    <row r="191" spans="1:8" x14ac:dyDescent="0.2">
      <c r="A191" s="39"/>
      <c r="B191" s="40"/>
      <c r="C191" s="40"/>
      <c r="D191" s="40"/>
      <c r="F191" s="40"/>
      <c r="G191" s="40"/>
      <c r="H191" s="40"/>
    </row>
    <row r="192" spans="1:8" x14ac:dyDescent="0.2">
      <c r="A192" s="39"/>
      <c r="B192" s="40"/>
      <c r="C192" s="40"/>
      <c r="D192" s="40"/>
      <c r="F192" s="40"/>
      <c r="G192" s="40"/>
      <c r="H192" s="40"/>
    </row>
    <row r="193" spans="1:8" x14ac:dyDescent="0.2">
      <c r="A193" s="39"/>
      <c r="B193" s="40"/>
      <c r="C193" s="40"/>
      <c r="D193" s="40"/>
      <c r="F193" s="40"/>
      <c r="G193" s="40"/>
      <c r="H193" s="40"/>
    </row>
    <row r="194" spans="1:8" x14ac:dyDescent="0.2">
      <c r="A194" s="39"/>
      <c r="B194" s="40"/>
      <c r="C194" s="40"/>
      <c r="D194" s="40"/>
      <c r="F194" s="40"/>
      <c r="G194" s="40"/>
      <c r="H194" s="40"/>
    </row>
    <row r="195" spans="1:8" x14ac:dyDescent="0.2">
      <c r="A195" s="39"/>
      <c r="B195" s="40"/>
      <c r="C195" s="40"/>
      <c r="D195" s="40"/>
      <c r="F195" s="40"/>
      <c r="G195" s="40"/>
      <c r="H195" s="40"/>
    </row>
    <row r="196" spans="1:8" x14ac:dyDescent="0.2">
      <c r="A196" s="39"/>
      <c r="B196" s="40"/>
      <c r="C196" s="40"/>
      <c r="D196" s="40"/>
      <c r="F196" s="40"/>
      <c r="G196" s="40"/>
      <c r="H196" s="40"/>
    </row>
    <row r="197" spans="1:8" x14ac:dyDescent="0.2">
      <c r="A197" s="39"/>
      <c r="B197" s="40"/>
      <c r="C197" s="40"/>
      <c r="D197" s="40"/>
      <c r="F197" s="40"/>
      <c r="G197" s="40"/>
      <c r="H197" s="40"/>
    </row>
    <row r="198" spans="1:8" x14ac:dyDescent="0.2">
      <c r="A198" s="39"/>
      <c r="B198" s="40"/>
      <c r="C198" s="40"/>
      <c r="D198" s="40"/>
      <c r="F198" s="40"/>
      <c r="G198" s="40"/>
      <c r="H198" s="40"/>
    </row>
    <row r="199" spans="1:8" x14ac:dyDescent="0.2">
      <c r="A199" s="39"/>
      <c r="B199" s="40"/>
      <c r="C199" s="40"/>
      <c r="D199" s="40"/>
      <c r="F199" s="40"/>
      <c r="G199" s="40"/>
      <c r="H199" s="40"/>
    </row>
    <row r="200" spans="1:8" x14ac:dyDescent="0.2">
      <c r="A200" s="39"/>
      <c r="B200" s="40"/>
      <c r="C200" s="40"/>
      <c r="D200" s="40"/>
      <c r="F200" s="40"/>
      <c r="G200" s="40"/>
      <c r="H200" s="40"/>
    </row>
    <row r="201" spans="1:8" x14ac:dyDescent="0.2">
      <c r="A201" s="39"/>
      <c r="B201" s="40"/>
      <c r="C201" s="40"/>
      <c r="D201" s="40"/>
      <c r="F201" s="40"/>
      <c r="G201" s="40"/>
      <c r="H201" s="40"/>
    </row>
    <row r="202" spans="1:8" x14ac:dyDescent="0.2">
      <c r="A202" s="39"/>
      <c r="B202" s="40"/>
      <c r="C202" s="40"/>
      <c r="D202" s="40"/>
      <c r="F202" s="40"/>
      <c r="G202" s="40"/>
      <c r="H202" s="40"/>
    </row>
    <row r="203" spans="1:8" x14ac:dyDescent="0.2">
      <c r="A203" s="39"/>
      <c r="B203" s="40"/>
      <c r="C203" s="40"/>
      <c r="D203" s="40"/>
      <c r="F203" s="40"/>
      <c r="G203" s="40"/>
      <c r="H203" s="40"/>
    </row>
    <row r="204" spans="1:8" x14ac:dyDescent="0.2">
      <c r="A204" s="39"/>
      <c r="B204" s="40"/>
      <c r="C204" s="40"/>
      <c r="D204" s="40"/>
      <c r="F204" s="40"/>
      <c r="G204" s="40"/>
      <c r="H204" s="40"/>
    </row>
    <row r="205" spans="1:8" x14ac:dyDescent="0.2">
      <c r="A205" s="39"/>
      <c r="B205" s="40"/>
      <c r="C205" s="40"/>
      <c r="D205" s="40"/>
      <c r="F205" s="40"/>
      <c r="G205" s="40"/>
      <c r="H205" s="40"/>
    </row>
    <row r="206" spans="1:8" x14ac:dyDescent="0.2">
      <c r="A206" s="39"/>
      <c r="B206" s="40"/>
      <c r="C206" s="40"/>
      <c r="D206" s="40"/>
      <c r="F206" s="40"/>
      <c r="G206" s="40"/>
      <c r="H206" s="40"/>
    </row>
    <row r="207" spans="1:8" x14ac:dyDescent="0.2">
      <c r="A207" s="39"/>
      <c r="B207" s="40"/>
      <c r="C207" s="40"/>
      <c r="D207" s="40"/>
      <c r="F207" s="40"/>
      <c r="G207" s="40"/>
      <c r="H207" s="40"/>
    </row>
    <row r="208" spans="1:8" x14ac:dyDescent="0.2">
      <c r="A208" s="39"/>
      <c r="B208" s="40"/>
      <c r="C208" s="40"/>
      <c r="D208" s="40"/>
      <c r="F208" s="40"/>
      <c r="G208" s="40"/>
      <c r="H208" s="40"/>
    </row>
    <row r="209" spans="1:8" x14ac:dyDescent="0.2">
      <c r="A209" s="39"/>
      <c r="B209" s="40"/>
      <c r="C209" s="40"/>
      <c r="D209" s="40"/>
      <c r="F209" s="40"/>
      <c r="G209" s="40"/>
      <c r="H209" s="40"/>
    </row>
    <row r="210" spans="1:8" x14ac:dyDescent="0.2">
      <c r="A210" s="39"/>
      <c r="B210" s="40"/>
      <c r="C210" s="40"/>
      <c r="D210" s="40"/>
      <c r="F210" s="40"/>
      <c r="G210" s="40"/>
      <c r="H210" s="40"/>
    </row>
    <row r="211" spans="1:8" x14ac:dyDescent="0.2">
      <c r="A211" s="39"/>
      <c r="B211" s="40"/>
      <c r="C211" s="40"/>
      <c r="D211" s="40"/>
      <c r="F211" s="40"/>
      <c r="G211" s="40"/>
      <c r="H211" s="40"/>
    </row>
    <row r="212" spans="1:8" x14ac:dyDescent="0.2">
      <c r="A212" s="39"/>
      <c r="B212" s="40"/>
      <c r="C212" s="40"/>
      <c r="D212" s="40"/>
      <c r="F212" s="40"/>
      <c r="G212" s="40"/>
      <c r="H212" s="40"/>
    </row>
    <row r="213" spans="1:8" x14ac:dyDescent="0.2">
      <c r="A213" s="39"/>
      <c r="B213" s="40"/>
      <c r="C213" s="40"/>
      <c r="D213" s="40"/>
      <c r="F213" s="40"/>
      <c r="G213" s="40"/>
      <c r="H213" s="40"/>
    </row>
    <row r="214" spans="1:8" x14ac:dyDescent="0.2">
      <c r="A214" s="39"/>
      <c r="B214" s="40"/>
      <c r="C214" s="40"/>
      <c r="D214" s="40"/>
      <c r="F214" s="40"/>
      <c r="G214" s="40"/>
      <c r="H214" s="40"/>
    </row>
    <row r="215" spans="1:8" x14ac:dyDescent="0.2">
      <c r="A215" s="39"/>
      <c r="B215" s="40"/>
      <c r="C215" s="40"/>
      <c r="D215" s="40"/>
      <c r="F215" s="40"/>
      <c r="G215" s="40"/>
      <c r="H215" s="40"/>
    </row>
    <row r="216" spans="1:8" x14ac:dyDescent="0.2">
      <c r="A216" s="39"/>
      <c r="B216" s="40"/>
      <c r="C216" s="40"/>
      <c r="D216" s="40"/>
      <c r="F216" s="40"/>
      <c r="G216" s="40"/>
      <c r="H216" s="40"/>
    </row>
    <row r="217" spans="1:8" x14ac:dyDescent="0.2">
      <c r="A217" s="39"/>
      <c r="B217" s="40"/>
      <c r="C217" s="40"/>
      <c r="D217" s="40"/>
      <c r="F217" s="40"/>
      <c r="G217" s="40"/>
      <c r="H217" s="40"/>
    </row>
    <row r="218" spans="1:8" x14ac:dyDescent="0.2">
      <c r="A218" s="39"/>
      <c r="B218" s="40"/>
      <c r="C218" s="40"/>
      <c r="D218" s="40"/>
      <c r="F218" s="40"/>
      <c r="G218" s="40"/>
      <c r="H218" s="40"/>
    </row>
    <row r="219" spans="1:8" x14ac:dyDescent="0.2">
      <c r="A219" s="39"/>
      <c r="B219" s="40"/>
      <c r="C219" s="40"/>
      <c r="D219" s="40"/>
      <c r="F219" s="40"/>
      <c r="G219" s="40"/>
      <c r="H219" s="40"/>
    </row>
    <row r="220" spans="1:8" x14ac:dyDescent="0.2">
      <c r="A220" s="39"/>
      <c r="B220" s="40"/>
      <c r="C220" s="40"/>
      <c r="D220" s="40"/>
      <c r="F220" s="40"/>
      <c r="G220" s="40"/>
      <c r="H220" s="40"/>
    </row>
    <row r="221" spans="1:8" x14ac:dyDescent="0.2">
      <c r="A221" s="39"/>
      <c r="B221" s="40"/>
      <c r="C221" s="40"/>
      <c r="D221" s="40"/>
      <c r="F221" s="40"/>
      <c r="G221" s="40"/>
      <c r="H221" s="40"/>
    </row>
    <row r="222" spans="1:8" x14ac:dyDescent="0.2">
      <c r="A222" s="39"/>
      <c r="B222" s="40"/>
      <c r="C222" s="40"/>
      <c r="D222" s="40"/>
      <c r="F222" s="40"/>
      <c r="G222" s="40"/>
      <c r="H222" s="40"/>
    </row>
    <row r="223" spans="1:8" x14ac:dyDescent="0.2">
      <c r="A223" s="39"/>
      <c r="B223" s="40"/>
      <c r="C223" s="40"/>
      <c r="D223" s="40"/>
      <c r="F223" s="40"/>
      <c r="G223" s="40"/>
      <c r="H223" s="40"/>
    </row>
    <row r="224" spans="1:8" x14ac:dyDescent="0.2">
      <c r="A224" s="39"/>
      <c r="B224" s="40"/>
      <c r="C224" s="40"/>
      <c r="D224" s="40"/>
      <c r="F224" s="40"/>
      <c r="G224" s="40"/>
      <c r="H224" s="40"/>
    </row>
    <row r="225" spans="1:8" x14ac:dyDescent="0.2">
      <c r="A225" s="39"/>
      <c r="B225" s="40"/>
      <c r="C225" s="40"/>
      <c r="D225" s="40"/>
      <c r="F225" s="40"/>
      <c r="G225" s="40"/>
      <c r="H225" s="40"/>
    </row>
    <row r="226" spans="1:8" x14ac:dyDescent="0.2">
      <c r="A226" s="39"/>
      <c r="B226" s="40"/>
      <c r="C226" s="40"/>
      <c r="D226" s="40"/>
      <c r="F226" s="40"/>
      <c r="G226" s="40"/>
      <c r="H226" s="40"/>
    </row>
    <row r="227" spans="1:8" x14ac:dyDescent="0.2">
      <c r="A227" s="39"/>
      <c r="B227" s="40"/>
      <c r="C227" s="40"/>
      <c r="D227" s="40"/>
      <c r="F227" s="40"/>
      <c r="G227" s="40"/>
      <c r="H227" s="40"/>
    </row>
    <row r="228" spans="1:8" x14ac:dyDescent="0.2">
      <c r="A228" s="39"/>
      <c r="B228" s="40"/>
      <c r="C228" s="40"/>
      <c r="D228" s="40"/>
      <c r="F228" s="40"/>
      <c r="G228" s="40"/>
      <c r="H228" s="40"/>
    </row>
    <row r="229" spans="1:8" x14ac:dyDescent="0.2">
      <c r="A229" s="39"/>
      <c r="B229" s="40"/>
      <c r="C229" s="40"/>
      <c r="D229" s="40"/>
      <c r="F229" s="40"/>
      <c r="G229" s="40"/>
      <c r="H229" s="40"/>
    </row>
    <row r="230" spans="1:8" x14ac:dyDescent="0.2">
      <c r="A230" s="39"/>
      <c r="B230" s="40"/>
      <c r="C230" s="40"/>
      <c r="D230" s="40"/>
      <c r="F230" s="40"/>
      <c r="G230" s="40"/>
      <c r="H230" s="40"/>
    </row>
    <row r="231" spans="1:8" x14ac:dyDescent="0.2">
      <c r="A231" s="39"/>
      <c r="B231" s="40"/>
      <c r="C231" s="40"/>
      <c r="D231" s="40"/>
      <c r="F231" s="40"/>
      <c r="G231" s="40"/>
      <c r="H231" s="40"/>
    </row>
    <row r="232" spans="1:8" x14ac:dyDescent="0.2">
      <c r="A232" s="39"/>
      <c r="B232" s="40"/>
      <c r="C232" s="40"/>
      <c r="D232" s="40"/>
      <c r="F232" s="40"/>
      <c r="G232" s="40"/>
      <c r="H232" s="40"/>
    </row>
    <row r="233" spans="1:8" x14ac:dyDescent="0.2">
      <c r="A233" s="39"/>
      <c r="B233" s="40"/>
      <c r="C233" s="40"/>
      <c r="D233" s="40"/>
      <c r="F233" s="40"/>
      <c r="G233" s="40"/>
      <c r="H233" s="40"/>
    </row>
    <row r="234" spans="1:8" x14ac:dyDescent="0.2">
      <c r="A234" s="39"/>
      <c r="B234" s="40"/>
      <c r="C234" s="40"/>
      <c r="D234" s="40"/>
      <c r="F234" s="40"/>
      <c r="G234" s="40"/>
      <c r="H234" s="40"/>
    </row>
    <row r="235" spans="1:8" x14ac:dyDescent="0.2">
      <c r="A235" s="39"/>
      <c r="B235" s="40"/>
      <c r="C235" s="40"/>
      <c r="D235" s="40"/>
      <c r="F235" s="40"/>
      <c r="G235" s="40"/>
      <c r="H235" s="40"/>
    </row>
    <row r="236" spans="1:8" x14ac:dyDescent="0.2">
      <c r="A236" s="39"/>
      <c r="B236" s="40"/>
      <c r="C236" s="40"/>
      <c r="D236" s="40"/>
      <c r="F236" s="40"/>
      <c r="G236" s="40"/>
      <c r="H236" s="40"/>
    </row>
    <row r="237" spans="1:8" x14ac:dyDescent="0.2">
      <c r="A237" s="39"/>
      <c r="B237" s="40"/>
      <c r="C237" s="40"/>
      <c r="D237" s="40"/>
      <c r="F237" s="40"/>
      <c r="G237" s="40"/>
      <c r="H237" s="40"/>
    </row>
    <row r="238" spans="1:8" x14ac:dyDescent="0.2">
      <c r="A238" s="39"/>
      <c r="B238" s="40"/>
      <c r="C238" s="40"/>
      <c r="D238" s="40"/>
      <c r="F238" s="40"/>
      <c r="G238" s="40"/>
      <c r="H238" s="40"/>
    </row>
    <row r="239" spans="1:8" x14ac:dyDescent="0.2">
      <c r="A239" s="39"/>
      <c r="B239" s="40"/>
      <c r="C239" s="40"/>
      <c r="D239" s="40"/>
      <c r="F239" s="40"/>
      <c r="G239" s="40"/>
      <c r="H239" s="40"/>
    </row>
    <row r="240" spans="1:8" x14ac:dyDescent="0.2">
      <c r="A240" s="39"/>
      <c r="B240" s="40"/>
      <c r="C240" s="40"/>
      <c r="D240" s="40"/>
      <c r="F240" s="40"/>
      <c r="G240" s="40"/>
      <c r="H240" s="40"/>
    </row>
    <row r="241" spans="1:8" x14ac:dyDescent="0.2">
      <c r="A241" s="39"/>
      <c r="B241" s="40"/>
      <c r="C241" s="40"/>
      <c r="D241" s="40"/>
      <c r="F241" s="40"/>
      <c r="G241" s="40"/>
      <c r="H241" s="40"/>
    </row>
    <row r="242" spans="1:8" x14ac:dyDescent="0.2">
      <c r="A242" s="39"/>
      <c r="B242" s="40"/>
      <c r="C242" s="40"/>
      <c r="D242" s="40"/>
      <c r="F242" s="40"/>
      <c r="G242" s="40"/>
      <c r="H242" s="40"/>
    </row>
    <row r="243" spans="1:8" x14ac:dyDescent="0.2">
      <c r="A243" s="39"/>
      <c r="B243" s="40"/>
      <c r="C243" s="40"/>
      <c r="D243" s="40"/>
      <c r="F243" s="40"/>
      <c r="G243" s="40"/>
      <c r="H243" s="40"/>
    </row>
    <row r="244" spans="1:8" x14ac:dyDescent="0.2">
      <c r="A244" s="39"/>
      <c r="B244" s="40"/>
      <c r="C244" s="40"/>
      <c r="D244" s="40"/>
      <c r="F244" s="40"/>
      <c r="G244" s="40"/>
      <c r="H244" s="40"/>
    </row>
    <row r="245" spans="1:8" x14ac:dyDescent="0.2">
      <c r="A245" s="39"/>
      <c r="B245" s="40"/>
      <c r="C245" s="40"/>
      <c r="D245" s="40"/>
      <c r="F245" s="40"/>
      <c r="G245" s="40"/>
      <c r="H245" s="40"/>
    </row>
    <row r="246" spans="1:8" x14ac:dyDescent="0.2">
      <c r="A246" s="39"/>
      <c r="B246" s="40"/>
      <c r="C246" s="40"/>
      <c r="D246" s="40"/>
      <c r="F246" s="40"/>
      <c r="G246" s="40"/>
      <c r="H246" s="40"/>
    </row>
    <row r="247" spans="1:8" x14ac:dyDescent="0.2">
      <c r="A247" s="39"/>
      <c r="B247" s="40"/>
      <c r="C247" s="40"/>
      <c r="D247" s="40"/>
      <c r="F247" s="40"/>
      <c r="G247" s="40"/>
      <c r="H247" s="40"/>
    </row>
    <row r="248" spans="1:8" x14ac:dyDescent="0.2">
      <c r="A248" s="39"/>
      <c r="B248" s="40"/>
      <c r="C248" s="40"/>
      <c r="D248" s="40"/>
      <c r="F248" s="40"/>
      <c r="G248" s="40"/>
      <c r="H248" s="40"/>
    </row>
    <row r="249" spans="1:8" x14ac:dyDescent="0.2">
      <c r="A249" s="39"/>
      <c r="B249" s="40"/>
      <c r="C249" s="40"/>
      <c r="D249" s="40"/>
      <c r="F249" s="40"/>
      <c r="G249" s="40"/>
      <c r="H249" s="40"/>
    </row>
    <row r="250" spans="1:8" x14ac:dyDescent="0.2">
      <c r="A250" s="39"/>
      <c r="B250" s="40"/>
      <c r="C250" s="40"/>
      <c r="D250" s="40"/>
      <c r="F250" s="40"/>
      <c r="G250" s="40"/>
      <c r="H250" s="40"/>
    </row>
    <row r="251" spans="1:8" x14ac:dyDescent="0.2">
      <c r="A251" s="39"/>
      <c r="B251" s="40"/>
      <c r="C251" s="40"/>
      <c r="D251" s="40"/>
      <c r="F251" s="40"/>
      <c r="G251" s="40"/>
      <c r="H251" s="40"/>
    </row>
    <row r="252" spans="1:8" x14ac:dyDescent="0.2">
      <c r="A252" s="39"/>
      <c r="B252" s="40"/>
      <c r="C252" s="40"/>
      <c r="D252" s="40"/>
      <c r="F252" s="40"/>
      <c r="G252" s="40"/>
      <c r="H252" s="40"/>
    </row>
    <row r="253" spans="1:8" x14ac:dyDescent="0.2">
      <c r="A253" s="39"/>
      <c r="B253" s="40"/>
      <c r="C253" s="40"/>
      <c r="D253" s="40"/>
      <c r="F253" s="40"/>
      <c r="G253" s="40"/>
      <c r="H253" s="40"/>
    </row>
    <row r="254" spans="1:8" x14ac:dyDescent="0.2">
      <c r="A254" s="39"/>
      <c r="B254" s="40"/>
      <c r="C254" s="40"/>
      <c r="D254" s="40"/>
      <c r="F254" s="40"/>
      <c r="G254" s="40"/>
      <c r="H254" s="40"/>
    </row>
    <row r="255" spans="1:8" x14ac:dyDescent="0.2">
      <c r="A255" s="39"/>
      <c r="B255" s="40"/>
      <c r="C255" s="40"/>
      <c r="D255" s="40"/>
      <c r="F255" s="40"/>
      <c r="G255" s="40"/>
      <c r="H255" s="40"/>
    </row>
    <row r="256" spans="1:8" x14ac:dyDescent="0.2">
      <c r="A256" s="39"/>
      <c r="B256" s="40"/>
      <c r="C256" s="40"/>
      <c r="D256" s="40"/>
      <c r="F256" s="40"/>
      <c r="G256" s="40"/>
      <c r="H256" s="40"/>
    </row>
    <row r="257" spans="1:8" x14ac:dyDescent="0.2">
      <c r="A257" s="39"/>
      <c r="B257" s="40"/>
      <c r="C257" s="40"/>
      <c r="D257" s="40"/>
      <c r="F257" s="40"/>
      <c r="G257" s="40"/>
      <c r="H257" s="40"/>
    </row>
    <row r="258" spans="1:8" x14ac:dyDescent="0.2">
      <c r="A258" s="39"/>
      <c r="B258" s="40"/>
      <c r="C258" s="40"/>
      <c r="D258" s="40"/>
      <c r="F258" s="40"/>
      <c r="G258" s="40"/>
      <c r="H258" s="40"/>
    </row>
    <row r="259" spans="1:8" x14ac:dyDescent="0.2">
      <c r="A259" s="39"/>
      <c r="B259" s="40"/>
      <c r="C259" s="40"/>
      <c r="D259" s="40"/>
      <c r="F259" s="40"/>
      <c r="G259" s="40"/>
      <c r="H259" s="40"/>
    </row>
    <row r="260" spans="1:8" x14ac:dyDescent="0.2">
      <c r="A260" s="39"/>
      <c r="B260" s="40"/>
      <c r="C260" s="40"/>
      <c r="D260" s="40"/>
      <c r="F260" s="40"/>
      <c r="G260" s="40"/>
      <c r="H260" s="40"/>
    </row>
    <row r="261" spans="1:8" x14ac:dyDescent="0.2">
      <c r="A261" s="39"/>
      <c r="B261" s="40"/>
      <c r="C261" s="40"/>
      <c r="D261" s="40"/>
      <c r="F261" s="40"/>
      <c r="G261" s="40"/>
      <c r="H261" s="40"/>
    </row>
    <row r="262" spans="1:8" x14ac:dyDescent="0.2">
      <c r="A262" s="39"/>
      <c r="B262" s="40"/>
      <c r="C262" s="40"/>
      <c r="D262" s="40"/>
      <c r="F262" s="40"/>
      <c r="G262" s="40"/>
      <c r="H262" s="40"/>
    </row>
    <row r="263" spans="1:8" x14ac:dyDescent="0.2">
      <c r="A263" s="39"/>
      <c r="B263" s="40"/>
      <c r="C263" s="40"/>
      <c r="D263" s="40"/>
      <c r="F263" s="40"/>
      <c r="G263" s="40"/>
      <c r="H263" s="40"/>
    </row>
    <row r="264" spans="1:8" x14ac:dyDescent="0.2">
      <c r="A264" s="39"/>
      <c r="B264" s="40"/>
      <c r="C264" s="40"/>
      <c r="D264" s="40"/>
      <c r="F264" s="40"/>
      <c r="G264" s="40"/>
      <c r="H264" s="40"/>
    </row>
    <row r="265" spans="1:8" x14ac:dyDescent="0.2">
      <c r="A265" s="39"/>
      <c r="B265" s="40"/>
      <c r="C265" s="40"/>
      <c r="D265" s="40"/>
      <c r="F265" s="40"/>
      <c r="G265" s="40"/>
      <c r="H265" s="40"/>
    </row>
    <row r="266" spans="1:8" x14ac:dyDescent="0.2">
      <c r="A266" s="39"/>
      <c r="B266" s="40"/>
      <c r="C266" s="40"/>
      <c r="D266" s="40"/>
      <c r="F266" s="40"/>
      <c r="G266" s="40"/>
      <c r="H266" s="40"/>
    </row>
    <row r="267" spans="1:8" x14ac:dyDescent="0.2">
      <c r="A267" s="39"/>
      <c r="B267" s="40"/>
      <c r="C267" s="40"/>
      <c r="D267" s="40"/>
      <c r="F267" s="40"/>
      <c r="G267" s="40"/>
      <c r="H267" s="40"/>
    </row>
    <row r="268" spans="1:8" x14ac:dyDescent="0.2">
      <c r="A268" s="39"/>
      <c r="B268" s="40"/>
      <c r="C268" s="40"/>
      <c r="D268" s="40"/>
      <c r="F268" s="40"/>
      <c r="G268" s="40"/>
      <c r="H268" s="40"/>
    </row>
    <row r="269" spans="1:8" x14ac:dyDescent="0.2">
      <c r="A269" s="39"/>
      <c r="B269" s="40"/>
      <c r="C269" s="40"/>
      <c r="D269" s="40"/>
      <c r="F269" s="40"/>
      <c r="G269" s="40"/>
      <c r="H269" s="40"/>
    </row>
    <row r="270" spans="1:8" x14ac:dyDescent="0.2">
      <c r="A270" s="39"/>
      <c r="B270" s="40"/>
      <c r="C270" s="40"/>
      <c r="D270" s="40"/>
      <c r="F270" s="40"/>
      <c r="G270" s="40"/>
      <c r="H270" s="40"/>
    </row>
    <row r="271" spans="1:8" x14ac:dyDescent="0.2">
      <c r="A271" s="39"/>
      <c r="B271" s="40"/>
      <c r="C271" s="40"/>
      <c r="D271" s="40"/>
      <c r="F271" s="40"/>
      <c r="G271" s="40"/>
      <c r="H271" s="40"/>
    </row>
    <row r="272" spans="1:8" x14ac:dyDescent="0.2">
      <c r="A272" s="39"/>
      <c r="B272" s="40"/>
      <c r="C272" s="40"/>
      <c r="D272" s="40"/>
      <c r="F272" s="40"/>
      <c r="G272" s="40"/>
      <c r="H272" s="40"/>
    </row>
    <row r="273" spans="1:8" x14ac:dyDescent="0.2">
      <c r="A273" s="39"/>
      <c r="B273" s="40"/>
      <c r="C273" s="40"/>
      <c r="D273" s="40"/>
      <c r="F273" s="40"/>
      <c r="G273" s="40"/>
      <c r="H273" s="40"/>
    </row>
    <row r="274" spans="1:8" x14ac:dyDescent="0.2">
      <c r="A274" s="39"/>
      <c r="B274" s="40"/>
      <c r="C274" s="40"/>
      <c r="D274" s="40"/>
      <c r="F274" s="40"/>
      <c r="G274" s="40"/>
      <c r="H274" s="40"/>
    </row>
    <row r="275" spans="1:8" x14ac:dyDescent="0.2">
      <c r="A275" s="39"/>
      <c r="B275" s="40"/>
      <c r="C275" s="40"/>
      <c r="D275" s="40"/>
      <c r="F275" s="40"/>
      <c r="G275" s="40"/>
      <c r="H275" s="40"/>
    </row>
    <row r="276" spans="1:8" x14ac:dyDescent="0.2">
      <c r="A276" s="39"/>
      <c r="B276" s="40"/>
      <c r="C276" s="40"/>
      <c r="D276" s="40"/>
      <c r="F276" s="40"/>
      <c r="G276" s="40"/>
      <c r="H276" s="40"/>
    </row>
    <row r="277" spans="1:8" x14ac:dyDescent="0.2">
      <c r="A277" s="39"/>
      <c r="B277" s="40"/>
      <c r="C277" s="40"/>
      <c r="D277" s="40"/>
      <c r="F277" s="40"/>
      <c r="G277" s="40"/>
      <c r="H277" s="40"/>
    </row>
    <row r="278" spans="1:8" x14ac:dyDescent="0.2">
      <c r="A278" s="39"/>
      <c r="B278" s="40"/>
      <c r="C278" s="40"/>
      <c r="D278" s="40"/>
      <c r="F278" s="40"/>
      <c r="G278" s="40"/>
      <c r="H278" s="40"/>
    </row>
    <row r="279" spans="1:8" x14ac:dyDescent="0.2">
      <c r="A279" s="39"/>
      <c r="B279" s="40"/>
      <c r="C279" s="40"/>
      <c r="D279" s="40"/>
      <c r="F279" s="40"/>
      <c r="G279" s="40"/>
      <c r="H279" s="40"/>
    </row>
    <row r="280" spans="1:8" x14ac:dyDescent="0.2">
      <c r="A280" s="39"/>
      <c r="B280" s="40"/>
      <c r="C280" s="40"/>
      <c r="D280" s="40"/>
      <c r="F280" s="40"/>
      <c r="G280" s="40"/>
      <c r="H280" s="40"/>
    </row>
    <row r="281" spans="1:8" x14ac:dyDescent="0.2">
      <c r="A281" s="39"/>
      <c r="B281" s="40"/>
      <c r="C281" s="40"/>
      <c r="D281" s="40"/>
      <c r="F281" s="40"/>
      <c r="G281" s="40"/>
      <c r="H281" s="40"/>
    </row>
    <row r="282" spans="1:8" x14ac:dyDescent="0.2">
      <c r="A282" s="39"/>
      <c r="B282" s="40"/>
      <c r="C282" s="40"/>
      <c r="D282" s="40"/>
      <c r="F282" s="40"/>
      <c r="G282" s="40"/>
      <c r="H282" s="40"/>
    </row>
    <row r="283" spans="1:8" x14ac:dyDescent="0.2">
      <c r="A283" s="39"/>
      <c r="B283" s="40"/>
      <c r="C283" s="40"/>
      <c r="D283" s="40"/>
      <c r="F283" s="40"/>
      <c r="G283" s="40"/>
      <c r="H283" s="40"/>
    </row>
    <row r="284" spans="1:8" x14ac:dyDescent="0.2">
      <c r="A284" s="39"/>
      <c r="B284" s="40"/>
      <c r="C284" s="40"/>
      <c r="D284" s="40"/>
      <c r="F284" s="40"/>
      <c r="G284" s="40"/>
      <c r="H284" s="40"/>
    </row>
    <row r="285" spans="1:8" x14ac:dyDescent="0.2">
      <c r="A285" s="39"/>
      <c r="B285" s="40"/>
      <c r="C285" s="40"/>
      <c r="D285" s="40"/>
      <c r="F285" s="40"/>
      <c r="G285" s="40"/>
      <c r="H285" s="40"/>
    </row>
    <row r="286" spans="1:8" x14ac:dyDescent="0.2">
      <c r="A286" s="39"/>
      <c r="B286" s="40"/>
      <c r="C286" s="40"/>
      <c r="D286" s="40"/>
      <c r="F286" s="40"/>
      <c r="G286" s="40"/>
      <c r="H286" s="40"/>
    </row>
    <row r="287" spans="1:8" x14ac:dyDescent="0.2">
      <c r="A287" s="39"/>
      <c r="B287" s="40"/>
      <c r="C287" s="40"/>
      <c r="D287" s="40"/>
      <c r="F287" s="40"/>
      <c r="G287" s="40"/>
      <c r="H287" s="40"/>
    </row>
    <row r="288" spans="1:8" x14ac:dyDescent="0.2">
      <c r="A288" s="39"/>
      <c r="B288" s="40"/>
      <c r="C288" s="40"/>
      <c r="D288" s="40"/>
      <c r="F288" s="40"/>
      <c r="G288" s="40"/>
      <c r="H288" s="40"/>
    </row>
    <row r="289" spans="1:8" x14ac:dyDescent="0.2">
      <c r="A289" s="39"/>
      <c r="B289" s="40"/>
      <c r="C289" s="40"/>
      <c r="D289" s="40"/>
      <c r="F289" s="40"/>
      <c r="G289" s="40"/>
      <c r="H289" s="40"/>
    </row>
    <row r="290" spans="1:8" x14ac:dyDescent="0.2">
      <c r="A290" s="39"/>
      <c r="B290" s="40"/>
      <c r="C290" s="40"/>
      <c r="D290" s="40"/>
      <c r="F290" s="40"/>
      <c r="G290" s="40"/>
      <c r="H290" s="40"/>
    </row>
    <row r="291" spans="1:8" x14ac:dyDescent="0.2">
      <c r="A291" s="39"/>
      <c r="B291" s="40"/>
      <c r="C291" s="40"/>
      <c r="D291" s="40"/>
      <c r="F291" s="40"/>
      <c r="G291" s="40"/>
      <c r="H291" s="40"/>
    </row>
    <row r="292" spans="1:8" x14ac:dyDescent="0.2">
      <c r="A292" s="39"/>
      <c r="B292" s="40"/>
      <c r="C292" s="40"/>
      <c r="D292" s="40"/>
      <c r="F292" s="40"/>
      <c r="G292" s="40"/>
      <c r="H292" s="40"/>
    </row>
    <row r="293" spans="1:8" x14ac:dyDescent="0.2">
      <c r="A293" s="39"/>
      <c r="B293" s="40"/>
      <c r="C293" s="40"/>
      <c r="D293" s="40"/>
      <c r="F293" s="40"/>
      <c r="G293" s="40"/>
      <c r="H293" s="40"/>
    </row>
    <row r="294" spans="1:8" x14ac:dyDescent="0.2">
      <c r="A294" s="39"/>
      <c r="B294" s="40"/>
      <c r="C294" s="40"/>
      <c r="D294" s="40"/>
      <c r="F294" s="40"/>
      <c r="G294" s="40"/>
      <c r="H294" s="40"/>
    </row>
    <row r="295" spans="1:8" x14ac:dyDescent="0.2">
      <c r="A295" s="39"/>
      <c r="B295" s="40"/>
      <c r="C295" s="40"/>
      <c r="D295" s="40"/>
      <c r="F295" s="40"/>
      <c r="G295" s="40"/>
      <c r="H295" s="40"/>
    </row>
    <row r="296" spans="1:8" x14ac:dyDescent="0.2">
      <c r="A296" s="39"/>
      <c r="B296" s="40"/>
      <c r="C296" s="40"/>
      <c r="D296" s="40"/>
      <c r="F296" s="40"/>
      <c r="G296" s="40"/>
      <c r="H296" s="40"/>
    </row>
    <row r="297" spans="1:8" x14ac:dyDescent="0.2">
      <c r="A297" s="39"/>
      <c r="B297" s="40"/>
      <c r="C297" s="40"/>
      <c r="D297" s="40"/>
      <c r="F297" s="40"/>
      <c r="G297" s="40"/>
      <c r="H297" s="40"/>
    </row>
    <row r="298" spans="1:8" x14ac:dyDescent="0.2">
      <c r="A298" s="39"/>
      <c r="B298" s="40"/>
      <c r="C298" s="40"/>
      <c r="D298" s="40"/>
      <c r="F298" s="40"/>
      <c r="G298" s="40"/>
      <c r="H298" s="40"/>
    </row>
    <row r="299" spans="1:8" x14ac:dyDescent="0.2">
      <c r="A299" s="39"/>
      <c r="B299" s="40"/>
      <c r="C299" s="40"/>
      <c r="D299" s="40"/>
      <c r="F299" s="40"/>
      <c r="G299" s="40"/>
      <c r="H299" s="40"/>
    </row>
    <row r="300" spans="1:8" x14ac:dyDescent="0.2">
      <c r="A300" s="39"/>
      <c r="B300" s="40"/>
      <c r="C300" s="40"/>
      <c r="D300" s="40"/>
      <c r="F300" s="40"/>
      <c r="G300" s="40"/>
      <c r="H300" s="40"/>
    </row>
    <row r="301" spans="1:8" x14ac:dyDescent="0.2">
      <c r="A301" s="39"/>
      <c r="B301" s="40"/>
      <c r="C301" s="40"/>
      <c r="D301" s="40"/>
      <c r="F301" s="40"/>
      <c r="G301" s="40"/>
      <c r="H301" s="40"/>
    </row>
    <row r="302" spans="1:8" x14ac:dyDescent="0.2">
      <c r="A302" s="39"/>
      <c r="B302" s="40"/>
      <c r="C302" s="40"/>
      <c r="D302" s="40"/>
      <c r="F302" s="40"/>
      <c r="G302" s="40"/>
      <c r="H302" s="40"/>
    </row>
    <row r="303" spans="1:8" x14ac:dyDescent="0.2">
      <c r="A303" s="39"/>
      <c r="B303" s="40"/>
      <c r="C303" s="40"/>
      <c r="D303" s="40"/>
      <c r="F303" s="40"/>
      <c r="G303" s="40"/>
      <c r="H303" s="40"/>
    </row>
    <row r="304" spans="1:8" x14ac:dyDescent="0.2">
      <c r="A304" s="39"/>
      <c r="B304" s="40"/>
      <c r="C304" s="40"/>
      <c r="D304" s="40"/>
      <c r="F304" s="40"/>
      <c r="G304" s="40"/>
      <c r="H304" s="40"/>
    </row>
    <row r="305" spans="1:8" x14ac:dyDescent="0.2">
      <c r="A305" s="39"/>
      <c r="B305" s="40"/>
      <c r="C305" s="40"/>
      <c r="D305" s="40"/>
      <c r="F305" s="40"/>
      <c r="G305" s="40"/>
      <c r="H305" s="40"/>
    </row>
    <row r="306" spans="1:8" x14ac:dyDescent="0.2">
      <c r="A306" s="39"/>
      <c r="B306" s="40"/>
      <c r="C306" s="40"/>
      <c r="D306" s="40"/>
      <c r="F306" s="40"/>
      <c r="G306" s="40"/>
      <c r="H306" s="40"/>
    </row>
    <row r="307" spans="1:8" x14ac:dyDescent="0.2">
      <c r="A307" s="39"/>
      <c r="B307" s="40"/>
      <c r="C307" s="40"/>
      <c r="D307" s="40"/>
      <c r="F307" s="40"/>
      <c r="G307" s="40"/>
      <c r="H307" s="40"/>
    </row>
    <row r="308" spans="1:8" x14ac:dyDescent="0.2">
      <c r="A308" s="39"/>
      <c r="B308" s="40"/>
      <c r="C308" s="40"/>
      <c r="D308" s="40"/>
      <c r="F308" s="40"/>
      <c r="G308" s="40"/>
      <c r="H308" s="40"/>
    </row>
    <row r="309" spans="1:8" x14ac:dyDescent="0.2">
      <c r="A309" s="39"/>
      <c r="B309" s="40"/>
      <c r="C309" s="40"/>
      <c r="D309" s="40"/>
      <c r="F309" s="40"/>
      <c r="G309" s="40"/>
      <c r="H309" s="40"/>
    </row>
    <row r="310" spans="1:8" x14ac:dyDescent="0.2">
      <c r="A310" s="39"/>
      <c r="B310" s="40"/>
      <c r="C310" s="40"/>
      <c r="D310" s="40"/>
      <c r="F310" s="40"/>
      <c r="G310" s="40"/>
      <c r="H310" s="40"/>
    </row>
    <row r="311" spans="1:8" x14ac:dyDescent="0.2">
      <c r="A311" s="39"/>
      <c r="B311" s="40"/>
      <c r="C311" s="40"/>
      <c r="D311" s="40"/>
      <c r="F311" s="40"/>
      <c r="G311" s="40"/>
      <c r="H311" s="40"/>
    </row>
    <row r="312" spans="1:8" x14ac:dyDescent="0.2">
      <c r="A312" s="39"/>
      <c r="B312" s="40"/>
      <c r="C312" s="40"/>
      <c r="D312" s="40"/>
      <c r="F312" s="40"/>
      <c r="G312" s="40"/>
      <c r="H312" s="40"/>
    </row>
    <row r="313" spans="1:8" x14ac:dyDescent="0.2">
      <c r="A313" s="39"/>
      <c r="B313" s="40"/>
      <c r="C313" s="40"/>
      <c r="D313" s="40"/>
      <c r="F313" s="40"/>
      <c r="G313" s="40"/>
      <c r="H313" s="40"/>
    </row>
    <row r="314" spans="1:8" x14ac:dyDescent="0.2">
      <c r="A314" s="39"/>
      <c r="B314" s="40"/>
      <c r="C314" s="40"/>
      <c r="D314" s="40"/>
      <c r="F314" s="40"/>
      <c r="G314" s="40"/>
      <c r="H314" s="40"/>
    </row>
    <row r="315" spans="1:8" x14ac:dyDescent="0.2">
      <c r="A315" s="39"/>
      <c r="B315" s="40"/>
      <c r="C315" s="40"/>
      <c r="D315" s="40"/>
      <c r="F315" s="40"/>
      <c r="G315" s="40"/>
      <c r="H315" s="40"/>
    </row>
    <row r="316" spans="1:8" x14ac:dyDescent="0.2">
      <c r="A316" s="39"/>
      <c r="B316" s="40"/>
      <c r="C316" s="40"/>
      <c r="D316" s="40"/>
      <c r="F316" s="40"/>
      <c r="G316" s="40"/>
      <c r="H316" s="40"/>
    </row>
    <row r="317" spans="1:8" x14ac:dyDescent="0.2">
      <c r="A317" s="39"/>
      <c r="B317" s="40"/>
      <c r="C317" s="40"/>
      <c r="D317" s="40"/>
      <c r="F317" s="40"/>
      <c r="G317" s="40"/>
      <c r="H317" s="40"/>
    </row>
    <row r="318" spans="1:8" x14ac:dyDescent="0.2">
      <c r="A318" s="39"/>
      <c r="B318" s="40"/>
      <c r="C318" s="40"/>
      <c r="D318" s="40"/>
      <c r="F318" s="40"/>
      <c r="G318" s="40"/>
      <c r="H318" s="40"/>
    </row>
    <row r="319" spans="1:8" x14ac:dyDescent="0.2">
      <c r="A319" s="39"/>
      <c r="B319" s="40"/>
      <c r="C319" s="40"/>
      <c r="D319" s="40"/>
      <c r="F319" s="40"/>
      <c r="G319" s="40"/>
      <c r="H319" s="40"/>
    </row>
    <row r="320" spans="1:8" x14ac:dyDescent="0.2">
      <c r="A320" s="39"/>
      <c r="B320" s="40"/>
      <c r="C320" s="40"/>
      <c r="D320" s="40"/>
      <c r="F320" s="40"/>
      <c r="G320" s="40"/>
      <c r="H320" s="40"/>
    </row>
    <row r="321" spans="1:8" x14ac:dyDescent="0.2">
      <c r="A321" s="39"/>
      <c r="B321" s="40"/>
      <c r="C321" s="40"/>
      <c r="D321" s="40"/>
      <c r="F321" s="40"/>
      <c r="G321" s="40"/>
      <c r="H321" s="40"/>
    </row>
    <row r="322" spans="1:8" x14ac:dyDescent="0.2">
      <c r="A322" s="39"/>
      <c r="B322" s="40"/>
      <c r="C322" s="40"/>
      <c r="D322" s="40"/>
      <c r="F322" s="40"/>
      <c r="G322" s="40"/>
      <c r="H322" s="40"/>
    </row>
    <row r="323" spans="1:8" x14ac:dyDescent="0.2">
      <c r="A323" s="39"/>
      <c r="B323" s="40"/>
      <c r="C323" s="40"/>
      <c r="D323" s="40"/>
      <c r="F323" s="40"/>
      <c r="G323" s="40"/>
      <c r="H323" s="40"/>
    </row>
    <row r="324" spans="1:8" x14ac:dyDescent="0.2">
      <c r="A324" s="39"/>
      <c r="B324" s="40"/>
      <c r="C324" s="40"/>
      <c r="D324" s="40"/>
      <c r="F324" s="40"/>
      <c r="G324" s="40"/>
      <c r="H324" s="40"/>
    </row>
    <row r="325" spans="1:8" x14ac:dyDescent="0.2">
      <c r="A325" s="39"/>
      <c r="B325" s="40"/>
      <c r="C325" s="40"/>
      <c r="D325" s="40"/>
      <c r="F325" s="40"/>
      <c r="G325" s="40"/>
      <c r="H325" s="40"/>
    </row>
    <row r="326" spans="1:8" x14ac:dyDescent="0.2">
      <c r="A326" s="39"/>
      <c r="B326" s="40"/>
      <c r="C326" s="40"/>
      <c r="D326" s="40"/>
      <c r="F326" s="40"/>
      <c r="G326" s="40"/>
      <c r="H326" s="40"/>
    </row>
    <row r="327" spans="1:8" x14ac:dyDescent="0.2">
      <c r="A327" s="39"/>
      <c r="B327" s="40"/>
      <c r="C327" s="40"/>
      <c r="D327" s="40"/>
      <c r="F327" s="40"/>
      <c r="G327" s="40"/>
      <c r="H327" s="40"/>
    </row>
    <row r="328" spans="1:8" x14ac:dyDescent="0.2">
      <c r="A328" s="39"/>
      <c r="B328" s="40"/>
      <c r="C328" s="40"/>
      <c r="D328" s="40"/>
      <c r="F328" s="40"/>
      <c r="G328" s="40"/>
      <c r="H328" s="40"/>
    </row>
    <row r="329" spans="1:8" x14ac:dyDescent="0.2">
      <c r="A329" s="39"/>
      <c r="B329" s="40"/>
      <c r="C329" s="40"/>
      <c r="D329" s="40"/>
      <c r="F329" s="40"/>
      <c r="G329" s="40"/>
      <c r="H329" s="40"/>
    </row>
    <row r="330" spans="1:8" x14ac:dyDescent="0.2">
      <c r="A330" s="39"/>
      <c r="B330" s="40"/>
      <c r="C330" s="40"/>
      <c r="D330" s="40"/>
      <c r="F330" s="40"/>
      <c r="G330" s="40"/>
      <c r="H330" s="40"/>
    </row>
    <row r="331" spans="1:8" x14ac:dyDescent="0.2">
      <c r="A331" s="39"/>
      <c r="B331" s="40"/>
      <c r="C331" s="40"/>
      <c r="D331" s="40"/>
      <c r="F331" s="40"/>
      <c r="G331" s="40"/>
      <c r="H331" s="40"/>
    </row>
    <row r="332" spans="1:8" x14ac:dyDescent="0.2">
      <c r="A332" s="39"/>
      <c r="B332" s="40"/>
      <c r="C332" s="40"/>
      <c r="D332" s="40"/>
      <c r="F332" s="40"/>
      <c r="G332" s="40"/>
      <c r="H332" s="40"/>
    </row>
    <row r="333" spans="1:8" x14ac:dyDescent="0.2">
      <c r="A333" s="39"/>
      <c r="B333" s="40"/>
      <c r="C333" s="40"/>
      <c r="D333" s="40"/>
      <c r="F333" s="40"/>
      <c r="G333" s="40"/>
      <c r="H333" s="40"/>
    </row>
    <row r="334" spans="1:8" x14ac:dyDescent="0.2">
      <c r="A334" s="39"/>
      <c r="B334" s="40"/>
      <c r="C334" s="40"/>
      <c r="D334" s="40"/>
      <c r="F334" s="40"/>
      <c r="G334" s="40"/>
      <c r="H334" s="40"/>
    </row>
    <row r="335" spans="1:8" x14ac:dyDescent="0.2">
      <c r="A335" s="39"/>
      <c r="B335" s="40"/>
      <c r="C335" s="40"/>
      <c r="D335" s="40"/>
      <c r="F335" s="40"/>
      <c r="G335" s="40"/>
      <c r="H335" s="40"/>
    </row>
    <row r="336" spans="1:8" x14ac:dyDescent="0.2">
      <c r="A336" s="39"/>
      <c r="B336" s="40"/>
      <c r="C336" s="40"/>
      <c r="D336" s="40"/>
      <c r="F336" s="40"/>
      <c r="G336" s="40"/>
      <c r="H336" s="40"/>
    </row>
    <row r="337" spans="1:8" x14ac:dyDescent="0.2">
      <c r="A337" s="39"/>
      <c r="B337" s="40"/>
      <c r="C337" s="40"/>
      <c r="D337" s="40"/>
      <c r="F337" s="40"/>
      <c r="G337" s="40"/>
      <c r="H337" s="40"/>
    </row>
    <row r="338" spans="1:8" x14ac:dyDescent="0.2">
      <c r="A338" s="39"/>
      <c r="B338" s="40"/>
      <c r="C338" s="40"/>
      <c r="D338" s="40"/>
      <c r="F338" s="40"/>
      <c r="G338" s="40"/>
      <c r="H338" s="40"/>
    </row>
    <row r="339" spans="1:8" x14ac:dyDescent="0.2">
      <c r="A339" s="39"/>
      <c r="B339" s="40"/>
      <c r="C339" s="40"/>
      <c r="D339" s="40"/>
      <c r="F339" s="40"/>
      <c r="G339" s="40"/>
      <c r="H339" s="40"/>
    </row>
    <row r="340" spans="1:8" x14ac:dyDescent="0.2">
      <c r="A340" s="39"/>
      <c r="B340" s="40"/>
      <c r="C340" s="40"/>
      <c r="D340" s="40"/>
      <c r="F340" s="40"/>
      <c r="G340" s="40"/>
      <c r="H340" s="40"/>
    </row>
    <row r="341" spans="1:8" x14ac:dyDescent="0.2">
      <c r="A341" s="39"/>
      <c r="B341" s="40"/>
      <c r="C341" s="40"/>
      <c r="D341" s="40"/>
      <c r="F341" s="40"/>
      <c r="G341" s="40"/>
      <c r="H341" s="40"/>
    </row>
    <row r="342" spans="1:8" x14ac:dyDescent="0.2">
      <c r="A342" s="39"/>
      <c r="B342" s="40"/>
      <c r="C342" s="40"/>
      <c r="D342" s="40"/>
      <c r="F342" s="40"/>
      <c r="G342" s="40"/>
      <c r="H342" s="40"/>
    </row>
    <row r="343" spans="1:8" x14ac:dyDescent="0.2">
      <c r="A343" s="39"/>
      <c r="B343" s="40"/>
      <c r="C343" s="40"/>
      <c r="D343" s="40"/>
      <c r="F343" s="40"/>
      <c r="G343" s="40"/>
      <c r="H343" s="40"/>
    </row>
    <row r="344" spans="1:8" x14ac:dyDescent="0.2">
      <c r="A344" s="39"/>
      <c r="B344" s="40"/>
      <c r="C344" s="40"/>
      <c r="D344" s="40"/>
      <c r="F344" s="40"/>
      <c r="G344" s="40"/>
      <c r="H344" s="40"/>
    </row>
    <row r="345" spans="1:8" x14ac:dyDescent="0.2">
      <c r="A345" s="39"/>
      <c r="B345" s="40"/>
      <c r="C345" s="40"/>
      <c r="D345" s="40"/>
      <c r="F345" s="40"/>
      <c r="G345" s="40"/>
      <c r="H345" s="40"/>
    </row>
    <row r="346" spans="1:8" x14ac:dyDescent="0.2">
      <c r="A346" s="39"/>
      <c r="B346" s="40"/>
      <c r="C346" s="40"/>
      <c r="D346" s="40"/>
      <c r="F346" s="40"/>
      <c r="G346" s="40"/>
      <c r="H346" s="40"/>
    </row>
    <row r="347" spans="1:8" x14ac:dyDescent="0.2">
      <c r="A347" s="39"/>
      <c r="B347" s="40"/>
      <c r="C347" s="40"/>
      <c r="D347" s="40"/>
      <c r="F347" s="40"/>
      <c r="G347" s="40"/>
      <c r="H347" s="40"/>
    </row>
    <row r="348" spans="1:8" x14ac:dyDescent="0.2">
      <c r="A348" s="39"/>
      <c r="B348" s="40"/>
      <c r="C348" s="40"/>
      <c r="D348" s="40"/>
      <c r="F348" s="40"/>
      <c r="G348" s="40"/>
      <c r="H348" s="40"/>
    </row>
    <row r="349" spans="1:8" x14ac:dyDescent="0.2">
      <c r="A349" s="39"/>
      <c r="B349" s="40"/>
      <c r="C349" s="40"/>
      <c r="D349" s="40"/>
      <c r="F349" s="40"/>
      <c r="G349" s="40"/>
      <c r="H349" s="40"/>
    </row>
    <row r="350" spans="1:8" x14ac:dyDescent="0.2">
      <c r="A350" s="39"/>
      <c r="B350" s="40"/>
      <c r="C350" s="40"/>
      <c r="D350" s="40"/>
      <c r="F350" s="40"/>
      <c r="G350" s="40"/>
      <c r="H350" s="40"/>
    </row>
    <row r="351" spans="1:8" x14ac:dyDescent="0.2">
      <c r="A351" s="39"/>
      <c r="B351" s="40"/>
      <c r="C351" s="40"/>
      <c r="D351" s="40"/>
      <c r="F351" s="40"/>
      <c r="G351" s="40"/>
      <c r="H351" s="40"/>
    </row>
    <row r="352" spans="1:8" x14ac:dyDescent="0.2">
      <c r="A352" s="39"/>
      <c r="B352" s="40"/>
      <c r="C352" s="40"/>
      <c r="D352" s="40"/>
      <c r="F352" s="40"/>
      <c r="G352" s="40"/>
      <c r="H352" s="40"/>
    </row>
    <row r="353" spans="1:8" x14ac:dyDescent="0.2">
      <c r="A353" s="39"/>
      <c r="B353" s="40"/>
      <c r="C353" s="40"/>
      <c r="D353" s="40"/>
      <c r="F353" s="40"/>
      <c r="G353" s="40"/>
      <c r="H353" s="40"/>
    </row>
    <row r="354" spans="1:8" x14ac:dyDescent="0.2">
      <c r="A354" s="39"/>
      <c r="B354" s="40"/>
      <c r="C354" s="40"/>
      <c r="D354" s="40"/>
      <c r="F354" s="40"/>
      <c r="G354" s="40"/>
      <c r="H354" s="40"/>
    </row>
    <row r="355" spans="1:8" x14ac:dyDescent="0.2">
      <c r="A355" s="39"/>
      <c r="B355" s="40"/>
      <c r="C355" s="40"/>
      <c r="D355" s="40"/>
      <c r="F355" s="40"/>
      <c r="G355" s="40"/>
      <c r="H355" s="40"/>
    </row>
    <row r="356" spans="1:8" x14ac:dyDescent="0.2">
      <c r="A356" s="39"/>
      <c r="B356" s="40"/>
      <c r="C356" s="40"/>
      <c r="D356" s="40"/>
      <c r="F356" s="40"/>
      <c r="G356" s="40"/>
      <c r="H356" s="40"/>
    </row>
    <row r="357" spans="1:8" x14ac:dyDescent="0.2">
      <c r="A357" s="39"/>
      <c r="B357" s="40"/>
      <c r="C357" s="40"/>
      <c r="D357" s="40"/>
      <c r="F357" s="40"/>
      <c r="G357" s="40"/>
      <c r="H357" s="40"/>
    </row>
    <row r="358" spans="1:8" x14ac:dyDescent="0.2">
      <c r="A358" s="39"/>
      <c r="B358" s="40"/>
      <c r="C358" s="40"/>
      <c r="D358" s="40"/>
      <c r="F358" s="40"/>
      <c r="G358" s="40"/>
      <c r="H358" s="40"/>
    </row>
    <row r="359" spans="1:8" x14ac:dyDescent="0.2">
      <c r="A359" s="39"/>
      <c r="B359" s="40"/>
      <c r="C359" s="40"/>
      <c r="D359" s="40"/>
      <c r="F359" s="40"/>
      <c r="G359" s="40"/>
      <c r="H359" s="40"/>
    </row>
    <row r="360" spans="1:8" x14ac:dyDescent="0.2">
      <c r="A360" s="39"/>
      <c r="B360" s="40"/>
      <c r="C360" s="40"/>
      <c r="D360" s="40"/>
      <c r="F360" s="40"/>
      <c r="G360" s="40"/>
      <c r="H360" s="40"/>
    </row>
    <row r="361" spans="1:8" x14ac:dyDescent="0.2">
      <c r="A361" s="39"/>
      <c r="B361" s="40"/>
      <c r="C361" s="40"/>
      <c r="D361" s="40"/>
      <c r="F361" s="40"/>
      <c r="G361" s="40"/>
      <c r="H361" s="40"/>
    </row>
    <row r="362" spans="1:8" x14ac:dyDescent="0.2">
      <c r="A362" s="39"/>
      <c r="B362" s="40"/>
      <c r="C362" s="40"/>
      <c r="D362" s="40"/>
      <c r="F362" s="40"/>
      <c r="G362" s="40"/>
      <c r="H362" s="40"/>
    </row>
    <row r="363" spans="1:8" x14ac:dyDescent="0.2">
      <c r="A363" s="39"/>
      <c r="B363" s="40"/>
      <c r="C363" s="40"/>
      <c r="D363" s="40"/>
      <c r="F363" s="40"/>
      <c r="G363" s="40"/>
      <c r="H363" s="40"/>
    </row>
    <row r="364" spans="1:8" x14ac:dyDescent="0.2">
      <c r="A364" s="39"/>
      <c r="B364" s="40"/>
      <c r="C364" s="40"/>
      <c r="D364" s="40"/>
      <c r="F364" s="40"/>
      <c r="G364" s="40"/>
      <c r="H364" s="40"/>
    </row>
    <row r="365" spans="1:8" x14ac:dyDescent="0.2">
      <c r="A365" s="39"/>
      <c r="B365" s="40"/>
      <c r="C365" s="40"/>
      <c r="D365" s="40"/>
      <c r="F365" s="40"/>
      <c r="G365" s="40"/>
      <c r="H365" s="40"/>
    </row>
    <row r="366" spans="1:8" x14ac:dyDescent="0.2">
      <c r="A366" s="39"/>
      <c r="B366" s="40"/>
      <c r="C366" s="40"/>
      <c r="D366" s="40"/>
      <c r="F366" s="40"/>
      <c r="G366" s="40"/>
      <c r="H366" s="40"/>
    </row>
    <row r="367" spans="1:8" x14ac:dyDescent="0.2">
      <c r="A367" s="39"/>
      <c r="B367" s="40"/>
      <c r="C367" s="40"/>
      <c r="D367" s="40"/>
      <c r="F367" s="40"/>
      <c r="G367" s="40"/>
      <c r="H367" s="40"/>
    </row>
    <row r="368" spans="1:8" x14ac:dyDescent="0.2">
      <c r="A368" s="39"/>
      <c r="B368" s="40"/>
      <c r="C368" s="40"/>
      <c r="D368" s="40"/>
      <c r="F368" s="40"/>
      <c r="G368" s="40"/>
      <c r="H368" s="40"/>
    </row>
  </sheetData>
  <phoneticPr fontId="3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68"/>
  <sheetViews>
    <sheetView showGridLines="0" workbookViewId="0"/>
  </sheetViews>
  <sheetFormatPr defaultRowHeight="12.75" x14ac:dyDescent="0.2"/>
  <cols>
    <col min="1" max="1" width="10.140625" bestFit="1" customWidth="1"/>
    <col min="2" max="2" width="11.5703125" bestFit="1" customWidth="1"/>
    <col min="3" max="3" width="11.7109375" bestFit="1" customWidth="1"/>
    <col min="4" max="4" width="12.85546875" customWidth="1"/>
    <col min="6" max="6" width="10.7109375" bestFit="1" customWidth="1"/>
    <col min="8" max="8" width="9.7109375" bestFit="1" customWidth="1"/>
  </cols>
  <sheetData>
    <row r="1" spans="1:8" ht="15" x14ac:dyDescent="0.35">
      <c r="B1" s="43" t="s">
        <v>130</v>
      </c>
      <c r="C1" s="43"/>
      <c r="D1" s="43"/>
    </row>
    <row r="2" spans="1:8" ht="15" x14ac:dyDescent="0.35">
      <c r="B2" s="44" t="s">
        <v>128</v>
      </c>
      <c r="C2" s="44" t="s">
        <v>129</v>
      </c>
      <c r="D2" s="44" t="s">
        <v>131</v>
      </c>
      <c r="E2" s="38"/>
      <c r="F2" s="38"/>
    </row>
    <row r="3" spans="1:8" x14ac:dyDescent="0.2">
      <c r="A3" s="50">
        <v>38718</v>
      </c>
      <c r="B3" s="103">
        <f>StockPrice!B3/StockPrice!B$3</f>
        <v>1</v>
      </c>
      <c r="C3" s="103">
        <f>StockPrice!C3/StockPrice!C$3</f>
        <v>1</v>
      </c>
      <c r="D3" s="103">
        <f>StockPrice!D3/StockPrice!D$3</f>
        <v>1</v>
      </c>
      <c r="F3" t="s">
        <v>135</v>
      </c>
      <c r="G3" s="49">
        <f>A3</f>
        <v>38718</v>
      </c>
      <c r="H3" s="46" t="s">
        <v>132</v>
      </c>
    </row>
    <row r="4" spans="1:8" x14ac:dyDescent="0.2">
      <c r="A4" s="39">
        <v>38749</v>
      </c>
      <c r="B4" s="103">
        <f>StockPrice!B4/StockPrice!B$3</f>
        <v>0.81386876482626858</v>
      </c>
      <c r="C4" s="103">
        <f>StockPrice!C4/StockPrice!C$3</f>
        <v>0.85360646130507822</v>
      </c>
      <c r="D4" s="103">
        <f>StockPrice!D4/StockPrice!D$3</f>
        <v>0.9555937967786714</v>
      </c>
      <c r="F4" t="s">
        <v>136</v>
      </c>
      <c r="G4" s="51">
        <f>A15</f>
        <v>39083</v>
      </c>
      <c r="H4" s="46" t="s">
        <v>133</v>
      </c>
    </row>
    <row r="5" spans="1:8" x14ac:dyDescent="0.2">
      <c r="A5" s="39">
        <v>38777</v>
      </c>
      <c r="B5" s="103">
        <f>StockPrice!B5/StockPrice!B$3</f>
        <v>0.90353892360951604</v>
      </c>
      <c r="C5" s="103">
        <f>StockPrice!C5/StockPrice!C$3</f>
        <v>0.72832643847831113</v>
      </c>
      <c r="D5" s="103">
        <f>StockPrice!D5/StockPrice!D$3</f>
        <v>0.94763120011097512</v>
      </c>
      <c r="F5" t="s">
        <v>138</v>
      </c>
      <c r="G5" s="31">
        <f>G4-G3</f>
        <v>365</v>
      </c>
      <c r="H5" s="48" t="s">
        <v>139</v>
      </c>
    </row>
    <row r="6" spans="1:8" x14ac:dyDescent="0.2">
      <c r="A6" s="39">
        <v>38808</v>
      </c>
      <c r="B6" s="103">
        <f>StockPrice!B6/StockPrice!B$3</f>
        <v>0.83869913388354056</v>
      </c>
      <c r="C6" s="103">
        <f>StockPrice!C6/StockPrice!C$3</f>
        <v>0.95888575679871924</v>
      </c>
      <c r="D6" s="103">
        <f>StockPrice!D6/StockPrice!D$3</f>
        <v>0.89232856666528537</v>
      </c>
      <c r="F6" s="40" t="s">
        <v>134</v>
      </c>
      <c r="G6" s="47">
        <v>6</v>
      </c>
      <c r="H6" s="40"/>
    </row>
    <row r="7" spans="1:8" x14ac:dyDescent="0.2">
      <c r="A7" s="39">
        <v>38838</v>
      </c>
      <c r="B7" s="103">
        <f>StockPrice!B7/StockPrice!B$3</f>
        <v>0.93165503507766823</v>
      </c>
      <c r="C7" s="103">
        <f>StockPrice!C7/StockPrice!C$3</f>
        <v>0.88761448152559863</v>
      </c>
      <c r="D7" s="103">
        <f>StockPrice!D7/StockPrice!D$3</f>
        <v>0.91052473654583044</v>
      </c>
      <c r="F7" s="40" t="s">
        <v>137</v>
      </c>
      <c r="G7" s="41">
        <f>G5/G6</f>
        <v>60.833333333333336</v>
      </c>
      <c r="H7" s="48" t="s">
        <v>140</v>
      </c>
    </row>
    <row r="8" spans="1:8" x14ac:dyDescent="0.2">
      <c r="A8" s="39">
        <v>38869</v>
      </c>
      <c r="B8" s="103">
        <f>StockPrice!B8/StockPrice!B$3</f>
        <v>0.7360914626054742</v>
      </c>
      <c r="C8" s="103">
        <f>StockPrice!C8/StockPrice!C$3</f>
        <v>1.0380835242081419</v>
      </c>
      <c r="D8" s="103">
        <f>StockPrice!D8/StockPrice!D$3</f>
        <v>0.96046837337944269</v>
      </c>
      <c r="H8" s="40"/>
    </row>
    <row r="9" spans="1:8" x14ac:dyDescent="0.2">
      <c r="A9" s="39">
        <v>38899</v>
      </c>
      <c r="B9" s="103">
        <f>StockPrice!B9/StockPrice!B$3</f>
        <v>0.59077701318795517</v>
      </c>
      <c r="C9" s="103">
        <f>StockPrice!C9/StockPrice!C$3</f>
        <v>0.9002152094642254</v>
      </c>
      <c r="D9" s="103">
        <f>StockPrice!D9/StockPrice!D$3</f>
        <v>0.92228495628537643</v>
      </c>
      <c r="F9" s="40"/>
      <c r="G9" s="40"/>
      <c r="H9" s="40"/>
    </row>
    <row r="10" spans="1:8" x14ac:dyDescent="0.2">
      <c r="A10" s="39">
        <v>38930</v>
      </c>
      <c r="B10" s="103">
        <f>StockPrice!B10/StockPrice!B$3</f>
        <v>0.74210008373311021</v>
      </c>
      <c r="C10" s="103">
        <f>StockPrice!C10/StockPrice!C$3</f>
        <v>1.0011596094616071</v>
      </c>
      <c r="D10" s="103">
        <f>StockPrice!D10/StockPrice!D$3</f>
        <v>0.9483049154608022</v>
      </c>
      <c r="F10" s="40"/>
      <c r="G10" s="40"/>
      <c r="H10" s="40"/>
    </row>
    <row r="11" spans="1:8" x14ac:dyDescent="0.2">
      <c r="A11" s="39">
        <v>38961</v>
      </c>
      <c r="B11" s="103">
        <f>StockPrice!B11/StockPrice!B$3</f>
        <v>0.57050670770093881</v>
      </c>
      <c r="C11" s="103">
        <f>StockPrice!C11/StockPrice!C$3</f>
        <v>0.98177548374723578</v>
      </c>
      <c r="D11" s="103">
        <f>StockPrice!D11/StockPrice!D$3</f>
        <v>0.91568321731690527</v>
      </c>
      <c r="F11" s="40"/>
      <c r="G11" s="40"/>
      <c r="H11" s="40"/>
    </row>
    <row r="12" spans="1:8" x14ac:dyDescent="0.2">
      <c r="A12" s="39">
        <v>38991</v>
      </c>
      <c r="B12" s="103">
        <f>StockPrice!B12/StockPrice!B$3</f>
        <v>0.63649149574500119</v>
      </c>
      <c r="C12" s="103">
        <f>StockPrice!C12/StockPrice!C$3</f>
        <v>1.2159403429054689</v>
      </c>
      <c r="D12" s="103">
        <f>StockPrice!D12/StockPrice!D$3</f>
        <v>0.96334498610475228</v>
      </c>
      <c r="F12" s="40"/>
      <c r="G12" s="40"/>
      <c r="H12" s="40"/>
    </row>
    <row r="13" spans="1:8" x14ac:dyDescent="0.2">
      <c r="A13" s="39">
        <v>39022</v>
      </c>
      <c r="B13" s="103">
        <f>StockPrice!B13/StockPrice!B$3</f>
        <v>0.75762567648142964</v>
      </c>
      <c r="C13" s="103">
        <f>StockPrice!C13/StockPrice!C$3</f>
        <v>1.0546856359143428</v>
      </c>
      <c r="D13" s="103">
        <f>StockPrice!D13/StockPrice!D$3</f>
        <v>0.95493549154951551</v>
      </c>
      <c r="F13" s="40"/>
      <c r="G13" s="40"/>
      <c r="H13" s="40"/>
    </row>
    <row r="14" spans="1:8" x14ac:dyDescent="0.2">
      <c r="A14" s="39">
        <v>39052</v>
      </c>
      <c r="B14" s="103">
        <f>StockPrice!B14/StockPrice!B$3</f>
        <v>0.90094548894549398</v>
      </c>
      <c r="C14" s="103">
        <f>StockPrice!C14/StockPrice!C$3</f>
        <v>0.9778717760649589</v>
      </c>
      <c r="D14" s="103">
        <f>StockPrice!D14/StockPrice!D$3</f>
        <v>0.95064870456913708</v>
      </c>
      <c r="F14" s="40"/>
      <c r="G14" s="40"/>
      <c r="H14" s="40"/>
    </row>
    <row r="15" spans="1:8" x14ac:dyDescent="0.2">
      <c r="A15" s="52">
        <v>39083</v>
      </c>
      <c r="B15" s="103">
        <f>StockPrice!B15/StockPrice!B$3</f>
        <v>0.92935449852153018</v>
      </c>
      <c r="C15" s="103">
        <f>StockPrice!C15/StockPrice!C$3</f>
        <v>1.1946176952642291</v>
      </c>
      <c r="D15" s="103">
        <f>StockPrice!D15/StockPrice!D$3</f>
        <v>0.99547301027229496</v>
      </c>
      <c r="F15" s="40"/>
      <c r="G15" s="40"/>
      <c r="H15" s="40"/>
    </row>
    <row r="16" spans="1:8" x14ac:dyDescent="0.2">
      <c r="A16" s="39"/>
      <c r="B16" s="40"/>
      <c r="C16" s="40"/>
      <c r="D16" s="40"/>
      <c r="F16" s="40"/>
      <c r="G16" s="40"/>
      <c r="H16" s="40"/>
    </row>
    <row r="17" spans="1:8" x14ac:dyDescent="0.2">
      <c r="A17" s="39" t="s">
        <v>141</v>
      </c>
      <c r="B17" s="42">
        <f>B15-1</f>
        <v>-7.0645501478469819E-2</v>
      </c>
      <c r="C17" s="42">
        <f>C15-1</f>
        <v>0.19461769526422912</v>
      </c>
      <c r="D17" s="42">
        <f>D15-1</f>
        <v>-4.5269897277050442E-3</v>
      </c>
      <c r="F17" s="40"/>
      <c r="G17" s="40"/>
      <c r="H17" s="40"/>
    </row>
    <row r="18" spans="1:8" x14ac:dyDescent="0.2">
      <c r="F18" s="40"/>
      <c r="G18" s="40"/>
      <c r="H18" s="40"/>
    </row>
    <row r="19" spans="1:8" x14ac:dyDescent="0.2">
      <c r="F19" s="40"/>
      <c r="G19" s="40"/>
      <c r="H19" s="40"/>
    </row>
    <row r="20" spans="1:8" x14ac:dyDescent="0.2">
      <c r="F20" s="40"/>
      <c r="G20" s="40"/>
      <c r="H20" s="40"/>
    </row>
    <row r="21" spans="1:8" x14ac:dyDescent="0.2">
      <c r="F21" s="40"/>
      <c r="G21" s="40"/>
      <c r="H21" s="40"/>
    </row>
    <row r="22" spans="1:8" x14ac:dyDescent="0.2">
      <c r="F22" s="40"/>
      <c r="G22" s="40"/>
      <c r="H22" s="40"/>
    </row>
    <row r="23" spans="1:8" x14ac:dyDescent="0.2">
      <c r="F23" s="40"/>
      <c r="G23" s="40"/>
      <c r="H23" s="40"/>
    </row>
    <row r="24" spans="1:8" x14ac:dyDescent="0.2">
      <c r="F24" s="40"/>
      <c r="G24" s="40"/>
      <c r="H24" s="40"/>
    </row>
    <row r="25" spans="1:8" x14ac:dyDescent="0.2">
      <c r="F25" s="40"/>
      <c r="G25" s="40"/>
      <c r="H25" s="40"/>
    </row>
    <row r="26" spans="1:8" x14ac:dyDescent="0.2">
      <c r="F26" s="40"/>
      <c r="G26" s="40"/>
      <c r="H26" s="40"/>
    </row>
    <row r="27" spans="1:8" x14ac:dyDescent="0.2">
      <c r="F27" s="40"/>
      <c r="G27" s="40"/>
      <c r="H27" s="40"/>
    </row>
    <row r="28" spans="1:8" x14ac:dyDescent="0.2">
      <c r="F28" s="40"/>
      <c r="G28" s="40"/>
      <c r="H28" s="40"/>
    </row>
    <row r="29" spans="1:8" x14ac:dyDescent="0.2">
      <c r="F29" s="40"/>
      <c r="G29" s="40"/>
      <c r="H29" s="40"/>
    </row>
    <row r="30" spans="1:8" x14ac:dyDescent="0.2">
      <c r="F30" s="40"/>
      <c r="G30" s="40"/>
      <c r="H30" s="40"/>
    </row>
    <row r="31" spans="1:8" x14ac:dyDescent="0.2">
      <c r="F31" s="40"/>
      <c r="G31" s="40"/>
      <c r="H31" s="40"/>
    </row>
    <row r="32" spans="1:8" x14ac:dyDescent="0.2">
      <c r="F32" s="40"/>
      <c r="G32" s="40"/>
      <c r="H32" s="40"/>
    </row>
    <row r="33" spans="1:8" x14ac:dyDescent="0.2">
      <c r="F33" s="40"/>
      <c r="G33" s="40"/>
      <c r="H33" s="40"/>
    </row>
    <row r="34" spans="1:8" x14ac:dyDescent="0.2">
      <c r="A34" s="39"/>
      <c r="B34" s="40"/>
      <c r="C34" s="40"/>
      <c r="D34" s="40"/>
      <c r="F34" s="40"/>
      <c r="G34" s="40"/>
      <c r="H34" s="40"/>
    </row>
    <row r="35" spans="1:8" x14ac:dyDescent="0.2">
      <c r="A35" s="39"/>
      <c r="B35" s="40"/>
      <c r="C35" s="40"/>
      <c r="D35" s="40"/>
      <c r="F35" s="40"/>
      <c r="G35" s="40"/>
      <c r="H35" s="40"/>
    </row>
    <row r="36" spans="1:8" x14ac:dyDescent="0.2">
      <c r="A36" s="39"/>
      <c r="B36" s="40"/>
      <c r="C36" s="40"/>
      <c r="D36" s="40"/>
      <c r="F36" s="40"/>
      <c r="G36" s="40"/>
      <c r="H36" s="40"/>
    </row>
    <row r="37" spans="1:8" x14ac:dyDescent="0.2">
      <c r="A37" s="39"/>
      <c r="B37" s="40"/>
      <c r="C37" s="40"/>
      <c r="D37" s="40"/>
      <c r="F37" s="40"/>
      <c r="G37" s="40"/>
      <c r="H37" s="40"/>
    </row>
    <row r="38" spans="1:8" x14ac:dyDescent="0.2">
      <c r="A38" s="39"/>
      <c r="B38" s="40"/>
      <c r="C38" s="40"/>
      <c r="D38" s="40"/>
      <c r="F38" s="40"/>
      <c r="G38" s="40"/>
      <c r="H38" s="40"/>
    </row>
    <row r="39" spans="1:8" x14ac:dyDescent="0.2">
      <c r="A39" s="39"/>
      <c r="B39" s="40"/>
      <c r="C39" s="40"/>
      <c r="D39" s="40"/>
      <c r="F39" s="40"/>
      <c r="G39" s="40"/>
      <c r="H39" s="40"/>
    </row>
    <row r="40" spans="1:8" x14ac:dyDescent="0.2">
      <c r="A40" s="39"/>
      <c r="B40" s="40"/>
      <c r="C40" s="40"/>
      <c r="D40" s="40"/>
      <c r="F40" s="40"/>
      <c r="G40" s="40"/>
      <c r="H40" s="40"/>
    </row>
    <row r="41" spans="1:8" x14ac:dyDescent="0.2">
      <c r="A41" s="39"/>
      <c r="B41" s="40"/>
      <c r="C41" s="40"/>
      <c r="D41" s="40"/>
      <c r="F41" s="40"/>
      <c r="G41" s="40"/>
      <c r="H41" s="40"/>
    </row>
    <row r="42" spans="1:8" x14ac:dyDescent="0.2">
      <c r="A42" s="39"/>
      <c r="B42" s="40"/>
      <c r="C42" s="40"/>
      <c r="D42" s="40"/>
      <c r="F42" s="40"/>
      <c r="G42" s="40"/>
      <c r="H42" s="40"/>
    </row>
    <row r="43" spans="1:8" x14ac:dyDescent="0.2">
      <c r="A43" s="39"/>
      <c r="B43" s="40"/>
      <c r="C43" s="40"/>
      <c r="D43" s="40"/>
      <c r="F43" s="40"/>
      <c r="G43" s="40"/>
      <c r="H43" s="40"/>
    </row>
    <row r="44" spans="1:8" x14ac:dyDescent="0.2">
      <c r="A44" s="39"/>
      <c r="B44" s="40"/>
      <c r="C44" s="40"/>
      <c r="D44" s="40"/>
      <c r="F44" s="40"/>
      <c r="G44" s="40"/>
      <c r="H44" s="40"/>
    </row>
    <row r="45" spans="1:8" x14ac:dyDescent="0.2">
      <c r="A45" s="39"/>
      <c r="B45" s="40"/>
      <c r="C45" s="40"/>
      <c r="D45" s="40"/>
      <c r="F45" s="40"/>
      <c r="G45" s="40"/>
      <c r="H45" s="40"/>
    </row>
    <row r="46" spans="1:8" x14ac:dyDescent="0.2">
      <c r="A46" s="39"/>
      <c r="B46" s="40"/>
      <c r="C46" s="40"/>
      <c r="D46" s="40"/>
      <c r="F46" s="40"/>
      <c r="G46" s="40"/>
      <c r="H46" s="40"/>
    </row>
    <row r="47" spans="1:8" x14ac:dyDescent="0.2">
      <c r="A47" s="39"/>
      <c r="B47" s="40"/>
      <c r="C47" s="40"/>
      <c r="D47" s="40"/>
      <c r="F47" s="40"/>
      <c r="G47" s="40"/>
      <c r="H47" s="40"/>
    </row>
    <row r="48" spans="1:8" x14ac:dyDescent="0.2">
      <c r="A48" s="39"/>
      <c r="B48" s="40"/>
      <c r="C48" s="40"/>
      <c r="D48" s="40"/>
      <c r="F48" s="40"/>
      <c r="G48" s="40"/>
      <c r="H48" s="40"/>
    </row>
    <row r="49" spans="1:8" x14ac:dyDescent="0.2">
      <c r="A49" s="39"/>
      <c r="B49" s="40"/>
      <c r="C49" s="40"/>
      <c r="D49" s="40"/>
      <c r="F49" s="40"/>
      <c r="G49" s="40"/>
      <c r="H49" s="40"/>
    </row>
    <row r="50" spans="1:8" x14ac:dyDescent="0.2">
      <c r="A50" s="39"/>
      <c r="B50" s="40"/>
      <c r="C50" s="40"/>
      <c r="D50" s="40"/>
      <c r="F50" s="40"/>
      <c r="G50" s="40"/>
      <c r="H50" s="40"/>
    </row>
    <row r="51" spans="1:8" x14ac:dyDescent="0.2">
      <c r="A51" s="39"/>
      <c r="B51" s="40"/>
      <c r="C51" s="40"/>
      <c r="D51" s="40"/>
      <c r="F51" s="40"/>
      <c r="G51" s="40"/>
      <c r="H51" s="40"/>
    </row>
    <row r="52" spans="1:8" x14ac:dyDescent="0.2">
      <c r="A52" s="39"/>
      <c r="B52" s="40"/>
      <c r="C52" s="40"/>
      <c r="D52" s="40"/>
      <c r="F52" s="40"/>
      <c r="G52" s="40"/>
      <c r="H52" s="40"/>
    </row>
    <row r="53" spans="1:8" x14ac:dyDescent="0.2">
      <c r="A53" s="39"/>
      <c r="B53" s="40"/>
      <c r="C53" s="40"/>
      <c r="D53" s="40"/>
      <c r="F53" s="40"/>
      <c r="G53" s="40"/>
      <c r="H53" s="40"/>
    </row>
    <row r="54" spans="1:8" x14ac:dyDescent="0.2">
      <c r="A54" s="39"/>
      <c r="B54" s="40"/>
      <c r="C54" s="40"/>
      <c r="D54" s="40"/>
      <c r="F54" s="40"/>
      <c r="G54" s="40"/>
      <c r="H54" s="40"/>
    </row>
    <row r="55" spans="1:8" x14ac:dyDescent="0.2">
      <c r="A55" s="39"/>
      <c r="B55" s="40"/>
      <c r="C55" s="40"/>
      <c r="D55" s="40"/>
      <c r="F55" s="40"/>
      <c r="G55" s="40"/>
      <c r="H55" s="40"/>
    </row>
    <row r="56" spans="1:8" x14ac:dyDescent="0.2">
      <c r="A56" s="39"/>
      <c r="B56" s="40"/>
      <c r="C56" s="40"/>
      <c r="D56" s="40"/>
      <c r="F56" s="40"/>
      <c r="G56" s="40"/>
      <c r="H56" s="40"/>
    </row>
    <row r="57" spans="1:8" x14ac:dyDescent="0.2">
      <c r="A57" s="39"/>
      <c r="B57" s="40"/>
      <c r="C57" s="40"/>
      <c r="D57" s="40"/>
      <c r="F57" s="40"/>
      <c r="G57" s="40"/>
      <c r="H57" s="40"/>
    </row>
    <row r="58" spans="1:8" x14ac:dyDescent="0.2">
      <c r="A58" s="39"/>
      <c r="B58" s="40"/>
      <c r="C58" s="40"/>
      <c r="D58" s="40"/>
      <c r="F58" s="40"/>
      <c r="G58" s="40"/>
      <c r="H58" s="40"/>
    </row>
    <row r="59" spans="1:8" x14ac:dyDescent="0.2">
      <c r="A59" s="39"/>
      <c r="B59" s="40"/>
      <c r="C59" s="45">
        <v>2</v>
      </c>
      <c r="D59" s="40"/>
      <c r="F59" s="40"/>
      <c r="G59" s="40"/>
      <c r="H59" s="40"/>
    </row>
    <row r="60" spans="1:8" x14ac:dyDescent="0.2">
      <c r="A60" s="39"/>
      <c r="B60" s="40"/>
      <c r="C60" s="45">
        <v>39082</v>
      </c>
      <c r="D60" s="40"/>
      <c r="F60" s="40"/>
      <c r="G60" s="40"/>
      <c r="H60" s="40"/>
    </row>
    <row r="61" spans="1:8" x14ac:dyDescent="0.2">
      <c r="A61" s="39"/>
      <c r="B61" s="40"/>
      <c r="C61" s="40"/>
      <c r="D61" s="40"/>
      <c r="F61" s="40"/>
      <c r="G61" s="40"/>
      <c r="H61" s="40"/>
    </row>
    <row r="62" spans="1:8" x14ac:dyDescent="0.2">
      <c r="A62" s="39"/>
      <c r="B62" s="40"/>
      <c r="C62" s="40"/>
      <c r="D62" s="40"/>
      <c r="F62" s="40"/>
      <c r="G62" s="40"/>
      <c r="H62" s="40"/>
    </row>
    <row r="63" spans="1:8" x14ac:dyDescent="0.2">
      <c r="A63" s="39"/>
      <c r="B63" s="40"/>
      <c r="C63" s="40"/>
      <c r="D63" s="40"/>
      <c r="F63" s="40"/>
      <c r="G63" s="40"/>
      <c r="H63" s="40"/>
    </row>
    <row r="64" spans="1:8" x14ac:dyDescent="0.2">
      <c r="A64" s="39"/>
      <c r="B64" s="40"/>
      <c r="C64" s="40"/>
      <c r="D64" s="40"/>
      <c r="F64" s="40"/>
      <c r="G64" s="40"/>
      <c r="H64" s="40"/>
    </row>
    <row r="65" spans="1:8" x14ac:dyDescent="0.2">
      <c r="A65" s="39"/>
      <c r="B65" s="40"/>
      <c r="C65" s="40"/>
      <c r="D65" s="40"/>
      <c r="F65" s="40"/>
      <c r="G65" s="40"/>
      <c r="H65" s="40"/>
    </row>
    <row r="66" spans="1:8" x14ac:dyDescent="0.2">
      <c r="A66" s="39"/>
      <c r="B66" s="40"/>
      <c r="C66" s="40"/>
      <c r="D66" s="40"/>
      <c r="F66" s="40"/>
      <c r="G66" s="40"/>
      <c r="H66" s="40"/>
    </row>
    <row r="67" spans="1:8" x14ac:dyDescent="0.2">
      <c r="A67" s="39"/>
      <c r="B67" s="40"/>
      <c r="C67" s="40"/>
      <c r="D67" s="40"/>
      <c r="F67" s="40"/>
      <c r="G67" s="40"/>
      <c r="H67" s="40"/>
    </row>
    <row r="68" spans="1:8" x14ac:dyDescent="0.2">
      <c r="A68" s="39"/>
      <c r="B68" s="40"/>
      <c r="C68" s="40"/>
      <c r="D68" s="40"/>
      <c r="F68" s="40"/>
      <c r="G68" s="40"/>
      <c r="H68" s="40"/>
    </row>
    <row r="69" spans="1:8" x14ac:dyDescent="0.2">
      <c r="A69" s="39"/>
      <c r="B69" s="40"/>
      <c r="C69" s="40"/>
      <c r="D69" s="40"/>
      <c r="F69" s="40"/>
      <c r="G69" s="40"/>
      <c r="H69" s="40"/>
    </row>
    <row r="70" spans="1:8" x14ac:dyDescent="0.2">
      <c r="A70" s="39"/>
      <c r="B70" s="40"/>
      <c r="C70" s="40"/>
      <c r="D70" s="40"/>
      <c r="F70" s="40"/>
      <c r="G70" s="40"/>
      <c r="H70" s="40"/>
    </row>
    <row r="71" spans="1:8" x14ac:dyDescent="0.2">
      <c r="A71" s="39"/>
      <c r="B71" s="40"/>
      <c r="C71" s="40"/>
      <c r="D71" s="40"/>
      <c r="F71" s="40"/>
      <c r="G71" s="40"/>
      <c r="H71" s="40"/>
    </row>
    <row r="72" spans="1:8" x14ac:dyDescent="0.2">
      <c r="A72" s="39"/>
      <c r="B72" s="40"/>
      <c r="C72" s="40"/>
      <c r="D72" s="40"/>
      <c r="F72" s="40"/>
      <c r="G72" s="40"/>
      <c r="H72" s="40"/>
    </row>
    <row r="73" spans="1:8" x14ac:dyDescent="0.2">
      <c r="A73" s="39"/>
      <c r="B73" s="40"/>
      <c r="C73" s="40"/>
      <c r="D73" s="40"/>
      <c r="F73" s="40"/>
      <c r="G73" s="40"/>
      <c r="H73" s="40"/>
    </row>
    <row r="74" spans="1:8" x14ac:dyDescent="0.2">
      <c r="A74" s="39"/>
      <c r="B74" s="40"/>
      <c r="C74" s="40"/>
      <c r="D74" s="40"/>
      <c r="F74" s="40"/>
      <c r="G74" s="40"/>
      <c r="H74" s="40"/>
    </row>
    <row r="75" spans="1:8" x14ac:dyDescent="0.2">
      <c r="A75" s="39"/>
      <c r="B75" s="40"/>
      <c r="C75" s="40"/>
      <c r="D75" s="40"/>
      <c r="F75" s="40"/>
      <c r="G75" s="40"/>
      <c r="H75" s="40"/>
    </row>
    <row r="76" spans="1:8" x14ac:dyDescent="0.2">
      <c r="A76" s="39"/>
      <c r="B76" s="40"/>
      <c r="C76" s="40"/>
      <c r="D76" s="40"/>
      <c r="F76" s="40"/>
      <c r="G76" s="40"/>
      <c r="H76" s="40"/>
    </row>
    <row r="77" spans="1:8" x14ac:dyDescent="0.2">
      <c r="A77" s="39"/>
      <c r="B77" s="40"/>
      <c r="C77" s="40"/>
      <c r="D77" s="40"/>
      <c r="F77" s="40"/>
      <c r="G77" s="40"/>
      <c r="H77" s="40"/>
    </row>
    <row r="78" spans="1:8" x14ac:dyDescent="0.2">
      <c r="A78" s="39"/>
      <c r="B78" s="40"/>
      <c r="C78" s="40"/>
      <c r="D78" s="40"/>
      <c r="F78" s="40"/>
      <c r="G78" s="40"/>
      <c r="H78" s="40"/>
    </row>
    <row r="79" spans="1:8" x14ac:dyDescent="0.2">
      <c r="A79" s="39"/>
      <c r="B79" s="40"/>
      <c r="C79" s="40"/>
      <c r="D79" s="40"/>
      <c r="F79" s="40"/>
      <c r="G79" s="40"/>
      <c r="H79" s="40"/>
    </row>
    <row r="80" spans="1:8" x14ac:dyDescent="0.2">
      <c r="A80" s="39"/>
      <c r="B80" s="40"/>
      <c r="C80" s="40"/>
      <c r="D80" s="40"/>
      <c r="F80" s="40"/>
      <c r="G80" s="40"/>
      <c r="H80" s="40"/>
    </row>
    <row r="81" spans="1:8" x14ac:dyDescent="0.2">
      <c r="A81" s="39"/>
      <c r="B81" s="40"/>
      <c r="C81" s="40"/>
      <c r="D81" s="40"/>
      <c r="F81" s="40"/>
      <c r="G81" s="40"/>
      <c r="H81" s="40"/>
    </row>
    <row r="82" spans="1:8" x14ac:dyDescent="0.2">
      <c r="A82" s="39"/>
      <c r="B82" s="40"/>
      <c r="C82" s="40"/>
      <c r="D82" s="40"/>
      <c r="F82" s="40"/>
      <c r="G82" s="40"/>
      <c r="H82" s="40"/>
    </row>
    <row r="83" spans="1:8" x14ac:dyDescent="0.2">
      <c r="A83" s="39"/>
      <c r="B83" s="40"/>
      <c r="C83" s="40"/>
      <c r="D83" s="40"/>
      <c r="F83" s="40"/>
      <c r="G83" s="40"/>
      <c r="H83" s="40"/>
    </row>
    <row r="84" spans="1:8" x14ac:dyDescent="0.2">
      <c r="A84" s="39"/>
      <c r="B84" s="40"/>
      <c r="C84" s="40"/>
      <c r="D84" s="40"/>
      <c r="F84" s="40"/>
      <c r="G84" s="40"/>
      <c r="H84" s="40"/>
    </row>
    <row r="85" spans="1:8" x14ac:dyDescent="0.2">
      <c r="A85" s="39"/>
      <c r="B85" s="40"/>
      <c r="C85" s="40"/>
      <c r="D85" s="40"/>
      <c r="F85" s="40"/>
      <c r="G85" s="40"/>
      <c r="H85" s="40"/>
    </row>
    <row r="86" spans="1:8" x14ac:dyDescent="0.2">
      <c r="A86" s="39"/>
      <c r="B86" s="40"/>
      <c r="C86" s="40"/>
      <c r="D86" s="40"/>
      <c r="F86" s="40"/>
      <c r="G86" s="40"/>
      <c r="H86" s="40"/>
    </row>
    <row r="87" spans="1:8" x14ac:dyDescent="0.2">
      <c r="A87" s="39"/>
      <c r="B87" s="40"/>
      <c r="C87" s="40"/>
      <c r="D87" s="40"/>
      <c r="F87" s="40"/>
      <c r="G87" s="40"/>
      <c r="H87" s="40"/>
    </row>
    <row r="88" spans="1:8" x14ac:dyDescent="0.2">
      <c r="A88" s="39"/>
      <c r="B88" s="40"/>
      <c r="C88" s="40"/>
      <c r="D88" s="40"/>
      <c r="F88" s="40"/>
      <c r="G88" s="40"/>
      <c r="H88" s="40"/>
    </row>
    <row r="89" spans="1:8" x14ac:dyDescent="0.2">
      <c r="A89" s="39"/>
      <c r="B89" s="40"/>
      <c r="C89" s="40"/>
      <c r="D89" s="40"/>
      <c r="F89" s="40"/>
      <c r="G89" s="40"/>
      <c r="H89" s="40"/>
    </row>
    <row r="90" spans="1:8" x14ac:dyDescent="0.2">
      <c r="A90" s="39"/>
      <c r="B90" s="40"/>
      <c r="C90" s="40"/>
      <c r="D90" s="40"/>
      <c r="F90" s="40"/>
      <c r="G90" s="40"/>
      <c r="H90" s="40"/>
    </row>
    <row r="91" spans="1:8" x14ac:dyDescent="0.2">
      <c r="A91" s="39"/>
      <c r="B91" s="40"/>
      <c r="C91" s="40"/>
      <c r="D91" s="40"/>
      <c r="F91" s="40"/>
      <c r="G91" s="40"/>
      <c r="H91" s="40"/>
    </row>
    <row r="92" spans="1:8" x14ac:dyDescent="0.2">
      <c r="A92" s="39"/>
      <c r="B92" s="40"/>
      <c r="C92" s="40"/>
      <c r="D92" s="40"/>
      <c r="F92" s="40"/>
      <c r="G92" s="40"/>
      <c r="H92" s="40"/>
    </row>
    <row r="93" spans="1:8" x14ac:dyDescent="0.2">
      <c r="A93" s="39"/>
      <c r="B93" s="40"/>
      <c r="C93" s="40"/>
      <c r="D93" s="40"/>
      <c r="F93" s="40"/>
      <c r="G93" s="40"/>
      <c r="H93" s="40"/>
    </row>
    <row r="94" spans="1:8" x14ac:dyDescent="0.2">
      <c r="A94" s="39"/>
      <c r="B94" s="40"/>
      <c r="C94" s="40"/>
      <c r="D94" s="40"/>
      <c r="F94" s="40"/>
      <c r="G94" s="40"/>
      <c r="H94" s="40"/>
    </row>
    <row r="95" spans="1:8" x14ac:dyDescent="0.2">
      <c r="A95" s="39"/>
      <c r="B95" s="40"/>
      <c r="C95" s="40"/>
      <c r="D95" s="40"/>
      <c r="F95" s="40"/>
      <c r="G95" s="40"/>
      <c r="H95" s="40"/>
    </row>
    <row r="96" spans="1:8" x14ac:dyDescent="0.2">
      <c r="A96" s="39"/>
      <c r="B96" s="40"/>
      <c r="C96" s="40"/>
      <c r="D96" s="40"/>
      <c r="F96" s="40"/>
      <c r="G96" s="40"/>
      <c r="H96" s="40"/>
    </row>
    <row r="97" spans="1:8" x14ac:dyDescent="0.2">
      <c r="A97" s="39"/>
      <c r="B97" s="40"/>
      <c r="C97" s="40"/>
      <c r="D97" s="40"/>
      <c r="F97" s="40"/>
      <c r="G97" s="40"/>
      <c r="H97" s="40"/>
    </row>
    <row r="98" spans="1:8" x14ac:dyDescent="0.2">
      <c r="A98" s="39"/>
      <c r="B98" s="40"/>
      <c r="C98" s="40"/>
      <c r="D98" s="40"/>
      <c r="F98" s="40"/>
      <c r="G98" s="40"/>
      <c r="H98" s="40"/>
    </row>
    <row r="99" spans="1:8" x14ac:dyDescent="0.2">
      <c r="A99" s="39"/>
      <c r="B99" s="40"/>
      <c r="C99" s="40"/>
      <c r="D99" s="40"/>
      <c r="F99" s="40"/>
      <c r="G99" s="40"/>
      <c r="H99" s="40"/>
    </row>
    <row r="100" spans="1:8" x14ac:dyDescent="0.2">
      <c r="A100" s="39"/>
      <c r="B100" s="40"/>
      <c r="C100" s="40"/>
      <c r="D100" s="40"/>
      <c r="F100" s="40"/>
      <c r="G100" s="40"/>
      <c r="H100" s="40"/>
    </row>
    <row r="101" spans="1:8" x14ac:dyDescent="0.2">
      <c r="A101" s="39"/>
      <c r="B101" s="40"/>
      <c r="C101" s="40"/>
      <c r="D101" s="40"/>
      <c r="F101" s="40"/>
      <c r="G101" s="40"/>
      <c r="H101" s="40"/>
    </row>
    <row r="102" spans="1:8" x14ac:dyDescent="0.2">
      <c r="A102" s="39"/>
      <c r="B102" s="40"/>
      <c r="C102" s="40"/>
      <c r="D102" s="40"/>
      <c r="F102" s="40"/>
      <c r="G102" s="40"/>
      <c r="H102" s="40"/>
    </row>
    <row r="103" spans="1:8" x14ac:dyDescent="0.2">
      <c r="A103" s="39"/>
      <c r="B103" s="40"/>
      <c r="C103" s="40"/>
      <c r="D103" s="40"/>
      <c r="F103" s="40"/>
      <c r="G103" s="40"/>
      <c r="H103" s="40"/>
    </row>
    <row r="104" spans="1:8" x14ac:dyDescent="0.2">
      <c r="A104" s="39"/>
      <c r="B104" s="40"/>
      <c r="C104" s="40"/>
      <c r="D104" s="40"/>
      <c r="F104" s="40"/>
      <c r="G104" s="40"/>
      <c r="H104" s="40"/>
    </row>
    <row r="105" spans="1:8" x14ac:dyDescent="0.2">
      <c r="A105" s="39"/>
      <c r="B105" s="40"/>
      <c r="C105" s="40"/>
      <c r="D105" s="40"/>
      <c r="F105" s="40"/>
      <c r="G105" s="40"/>
      <c r="H105" s="40"/>
    </row>
    <row r="106" spans="1:8" x14ac:dyDescent="0.2">
      <c r="A106" s="39"/>
      <c r="B106" s="40"/>
      <c r="C106" s="40"/>
      <c r="D106" s="40"/>
      <c r="F106" s="40"/>
      <c r="G106" s="40"/>
      <c r="H106" s="40"/>
    </row>
    <row r="107" spans="1:8" x14ac:dyDescent="0.2">
      <c r="A107" s="39"/>
      <c r="B107" s="40"/>
      <c r="C107" s="40"/>
      <c r="D107" s="40"/>
      <c r="F107" s="40"/>
      <c r="G107" s="40"/>
      <c r="H107" s="40"/>
    </row>
    <row r="108" spans="1:8" x14ac:dyDescent="0.2">
      <c r="A108" s="39"/>
      <c r="B108" s="40"/>
      <c r="C108" s="40"/>
      <c r="D108" s="40"/>
      <c r="F108" s="40"/>
      <c r="G108" s="40"/>
      <c r="H108" s="40"/>
    </row>
    <row r="109" spans="1:8" x14ac:dyDescent="0.2">
      <c r="A109" s="39"/>
      <c r="B109" s="40"/>
      <c r="C109" s="40"/>
      <c r="D109" s="40"/>
      <c r="F109" s="40"/>
      <c r="G109" s="40"/>
      <c r="H109" s="40"/>
    </row>
    <row r="110" spans="1:8" x14ac:dyDescent="0.2">
      <c r="A110" s="39"/>
      <c r="B110" s="40"/>
      <c r="C110" s="40"/>
      <c r="D110" s="40"/>
      <c r="F110" s="40"/>
      <c r="G110" s="40"/>
      <c r="H110" s="40"/>
    </row>
    <row r="111" spans="1:8" x14ac:dyDescent="0.2">
      <c r="A111" s="39"/>
      <c r="B111" s="40"/>
      <c r="C111" s="40"/>
      <c r="D111" s="40"/>
      <c r="F111" s="40"/>
      <c r="G111" s="40"/>
      <c r="H111" s="40"/>
    </row>
    <row r="112" spans="1:8" x14ac:dyDescent="0.2">
      <c r="A112" s="39"/>
      <c r="B112" s="40"/>
      <c r="C112" s="40"/>
      <c r="D112" s="40"/>
      <c r="F112" s="40"/>
      <c r="G112" s="40"/>
      <c r="H112" s="40"/>
    </row>
    <row r="113" spans="1:8" x14ac:dyDescent="0.2">
      <c r="A113" s="39"/>
      <c r="B113" s="40"/>
      <c r="C113" s="40"/>
      <c r="D113" s="40"/>
      <c r="F113" s="40"/>
      <c r="G113" s="40"/>
      <c r="H113" s="40"/>
    </row>
    <row r="114" spans="1:8" x14ac:dyDescent="0.2">
      <c r="A114" s="39"/>
      <c r="B114" s="40"/>
      <c r="C114" s="40"/>
      <c r="D114" s="40"/>
      <c r="F114" s="40"/>
      <c r="G114" s="40"/>
      <c r="H114" s="40"/>
    </row>
    <row r="115" spans="1:8" x14ac:dyDescent="0.2">
      <c r="A115" s="39"/>
      <c r="B115" s="40"/>
      <c r="C115" s="40"/>
      <c r="D115" s="40"/>
      <c r="F115" s="40"/>
      <c r="G115" s="40"/>
      <c r="H115" s="40"/>
    </row>
    <row r="116" spans="1:8" x14ac:dyDescent="0.2">
      <c r="A116" s="39"/>
      <c r="B116" s="40"/>
      <c r="C116" s="40"/>
      <c r="D116" s="40"/>
      <c r="F116" s="40"/>
      <c r="G116" s="40"/>
      <c r="H116" s="40"/>
    </row>
    <row r="117" spans="1:8" x14ac:dyDescent="0.2">
      <c r="A117" s="39"/>
      <c r="B117" s="40"/>
      <c r="C117" s="40"/>
      <c r="D117" s="40"/>
      <c r="F117" s="40"/>
      <c r="G117" s="40"/>
      <c r="H117" s="40"/>
    </row>
    <row r="118" spans="1:8" x14ac:dyDescent="0.2">
      <c r="A118" s="39"/>
      <c r="B118" s="40"/>
      <c r="C118" s="40"/>
      <c r="D118" s="40"/>
      <c r="F118" s="40"/>
      <c r="G118" s="40"/>
      <c r="H118" s="40"/>
    </row>
    <row r="119" spans="1:8" x14ac:dyDescent="0.2">
      <c r="A119" s="39"/>
      <c r="B119" s="40"/>
      <c r="C119" s="40"/>
      <c r="D119" s="40"/>
      <c r="F119" s="40"/>
      <c r="G119" s="40"/>
      <c r="H119" s="40"/>
    </row>
    <row r="120" spans="1:8" x14ac:dyDescent="0.2">
      <c r="A120" s="39"/>
      <c r="B120" s="40"/>
      <c r="C120" s="40"/>
      <c r="D120" s="40"/>
      <c r="F120" s="40"/>
      <c r="G120" s="40"/>
      <c r="H120" s="40"/>
    </row>
    <row r="121" spans="1:8" x14ac:dyDescent="0.2">
      <c r="A121" s="39"/>
      <c r="B121" s="40"/>
      <c r="C121" s="40"/>
      <c r="D121" s="40"/>
      <c r="F121" s="40"/>
      <c r="G121" s="40"/>
      <c r="H121" s="40"/>
    </row>
    <row r="122" spans="1:8" x14ac:dyDescent="0.2">
      <c r="A122" s="39"/>
      <c r="B122" s="40"/>
      <c r="C122" s="40"/>
      <c r="D122" s="40"/>
      <c r="F122" s="40"/>
      <c r="G122" s="40"/>
      <c r="H122" s="40"/>
    </row>
    <row r="123" spans="1:8" x14ac:dyDescent="0.2">
      <c r="A123" s="39"/>
      <c r="B123" s="40"/>
      <c r="C123" s="40"/>
      <c r="D123" s="40"/>
      <c r="F123" s="40"/>
      <c r="G123" s="40"/>
      <c r="H123" s="40"/>
    </row>
    <row r="124" spans="1:8" x14ac:dyDescent="0.2">
      <c r="A124" s="39"/>
      <c r="B124" s="40"/>
      <c r="C124" s="40"/>
      <c r="D124" s="40"/>
      <c r="F124" s="40"/>
      <c r="G124" s="40"/>
      <c r="H124" s="40"/>
    </row>
    <row r="125" spans="1:8" x14ac:dyDescent="0.2">
      <c r="A125" s="39"/>
      <c r="B125" s="40"/>
      <c r="C125" s="40"/>
      <c r="D125" s="40"/>
      <c r="F125" s="40"/>
      <c r="G125" s="40"/>
      <c r="H125" s="40"/>
    </row>
    <row r="126" spans="1:8" x14ac:dyDescent="0.2">
      <c r="A126" s="39"/>
      <c r="B126" s="40"/>
      <c r="C126" s="40"/>
      <c r="D126" s="40"/>
      <c r="F126" s="40"/>
      <c r="G126" s="40"/>
      <c r="H126" s="40"/>
    </row>
    <row r="127" spans="1:8" x14ac:dyDescent="0.2">
      <c r="A127" s="39"/>
      <c r="B127" s="40"/>
      <c r="C127" s="40"/>
      <c r="D127" s="40"/>
      <c r="F127" s="40"/>
      <c r="G127" s="40"/>
      <c r="H127" s="40"/>
    </row>
    <row r="128" spans="1:8" x14ac:dyDescent="0.2">
      <c r="A128" s="39"/>
      <c r="B128" s="40"/>
      <c r="C128" s="40"/>
      <c r="D128" s="40"/>
      <c r="F128" s="40"/>
      <c r="G128" s="40"/>
      <c r="H128" s="40"/>
    </row>
    <row r="129" spans="1:8" x14ac:dyDescent="0.2">
      <c r="A129" s="39"/>
      <c r="B129" s="40"/>
      <c r="C129" s="40"/>
      <c r="D129" s="40"/>
      <c r="F129" s="40"/>
      <c r="G129" s="40"/>
      <c r="H129" s="40"/>
    </row>
    <row r="130" spans="1:8" x14ac:dyDescent="0.2">
      <c r="A130" s="39"/>
      <c r="B130" s="40"/>
      <c r="C130" s="40"/>
      <c r="D130" s="40"/>
      <c r="F130" s="40"/>
      <c r="G130" s="40"/>
      <c r="H130" s="40"/>
    </row>
    <row r="131" spans="1:8" x14ac:dyDescent="0.2">
      <c r="A131" s="39"/>
      <c r="B131" s="40"/>
      <c r="C131" s="40"/>
      <c r="D131" s="40"/>
      <c r="F131" s="40"/>
      <c r="G131" s="40"/>
      <c r="H131" s="40"/>
    </row>
    <row r="132" spans="1:8" x14ac:dyDescent="0.2">
      <c r="A132" s="39"/>
      <c r="B132" s="40"/>
      <c r="C132" s="40"/>
      <c r="D132" s="40"/>
      <c r="F132" s="40"/>
      <c r="G132" s="40"/>
      <c r="H132" s="40"/>
    </row>
    <row r="133" spans="1:8" x14ac:dyDescent="0.2">
      <c r="A133" s="39"/>
      <c r="B133" s="40"/>
      <c r="C133" s="40"/>
      <c r="D133" s="40"/>
      <c r="F133" s="40"/>
      <c r="G133" s="40"/>
      <c r="H133" s="40"/>
    </row>
    <row r="134" spans="1:8" x14ac:dyDescent="0.2">
      <c r="A134" s="39"/>
      <c r="B134" s="40"/>
      <c r="C134" s="40"/>
      <c r="D134" s="40"/>
      <c r="F134" s="40"/>
      <c r="G134" s="40"/>
      <c r="H134" s="40"/>
    </row>
    <row r="135" spans="1:8" x14ac:dyDescent="0.2">
      <c r="A135" s="39"/>
      <c r="B135" s="40"/>
      <c r="C135" s="40"/>
      <c r="D135" s="40"/>
      <c r="F135" s="40"/>
      <c r="G135" s="40"/>
      <c r="H135" s="40"/>
    </row>
    <row r="136" spans="1:8" x14ac:dyDescent="0.2">
      <c r="A136" s="39"/>
      <c r="B136" s="40"/>
      <c r="C136" s="40"/>
      <c r="D136" s="40"/>
      <c r="F136" s="40"/>
      <c r="G136" s="40"/>
      <c r="H136" s="40"/>
    </row>
    <row r="137" spans="1:8" x14ac:dyDescent="0.2">
      <c r="A137" s="39"/>
      <c r="B137" s="40"/>
      <c r="C137" s="40"/>
      <c r="D137" s="40"/>
      <c r="F137" s="40"/>
      <c r="G137" s="40"/>
      <c r="H137" s="40"/>
    </row>
    <row r="138" spans="1:8" x14ac:dyDescent="0.2">
      <c r="A138" s="39"/>
      <c r="B138" s="40"/>
      <c r="C138" s="40"/>
      <c r="D138" s="40"/>
      <c r="F138" s="40"/>
      <c r="G138" s="40"/>
      <c r="H138" s="40"/>
    </row>
    <row r="139" spans="1:8" x14ac:dyDescent="0.2">
      <c r="A139" s="39"/>
      <c r="B139" s="40"/>
      <c r="C139" s="40"/>
      <c r="D139" s="40"/>
      <c r="F139" s="40"/>
      <c r="G139" s="40"/>
      <c r="H139" s="40"/>
    </row>
    <row r="140" spans="1:8" x14ac:dyDescent="0.2">
      <c r="A140" s="39"/>
      <c r="B140" s="40"/>
      <c r="C140" s="40"/>
      <c r="D140" s="40"/>
      <c r="F140" s="40"/>
      <c r="G140" s="40"/>
      <c r="H140" s="40"/>
    </row>
    <row r="141" spans="1:8" x14ac:dyDescent="0.2">
      <c r="A141" s="39"/>
      <c r="B141" s="40"/>
      <c r="C141" s="40"/>
      <c r="D141" s="40"/>
      <c r="F141" s="40"/>
      <c r="G141" s="40"/>
      <c r="H141" s="40"/>
    </row>
    <row r="142" spans="1:8" x14ac:dyDescent="0.2">
      <c r="A142" s="39"/>
      <c r="B142" s="40"/>
      <c r="C142" s="40"/>
      <c r="D142" s="40"/>
      <c r="F142" s="40"/>
      <c r="G142" s="40"/>
      <c r="H142" s="40"/>
    </row>
    <row r="143" spans="1:8" x14ac:dyDescent="0.2">
      <c r="A143" s="39"/>
      <c r="B143" s="40"/>
      <c r="C143" s="40"/>
      <c r="D143" s="40"/>
      <c r="F143" s="40"/>
      <c r="G143" s="40"/>
      <c r="H143" s="40"/>
    </row>
    <row r="144" spans="1:8" x14ac:dyDescent="0.2">
      <c r="A144" s="39"/>
      <c r="B144" s="40"/>
      <c r="C144" s="40"/>
      <c r="D144" s="40"/>
      <c r="F144" s="40"/>
      <c r="G144" s="40"/>
      <c r="H144" s="40"/>
    </row>
    <row r="145" spans="1:8" x14ac:dyDescent="0.2">
      <c r="A145" s="39"/>
      <c r="B145" s="40"/>
      <c r="C145" s="40"/>
      <c r="D145" s="40"/>
      <c r="F145" s="40"/>
      <c r="G145" s="40"/>
      <c r="H145" s="40"/>
    </row>
    <row r="146" spans="1:8" x14ac:dyDescent="0.2">
      <c r="A146" s="39"/>
      <c r="B146" s="40"/>
      <c r="C146" s="40"/>
      <c r="D146" s="40"/>
      <c r="F146" s="40"/>
      <c r="G146" s="40"/>
      <c r="H146" s="40"/>
    </row>
    <row r="147" spans="1:8" x14ac:dyDescent="0.2">
      <c r="A147" s="39"/>
      <c r="B147" s="40"/>
      <c r="C147" s="40"/>
      <c r="D147" s="40"/>
      <c r="F147" s="40"/>
      <c r="G147" s="40"/>
      <c r="H147" s="40"/>
    </row>
    <row r="148" spans="1:8" x14ac:dyDescent="0.2">
      <c r="A148" s="39"/>
      <c r="B148" s="40"/>
      <c r="C148" s="40"/>
      <c r="D148" s="40"/>
      <c r="F148" s="40"/>
      <c r="G148" s="40"/>
      <c r="H148" s="40"/>
    </row>
    <row r="149" spans="1:8" x14ac:dyDescent="0.2">
      <c r="A149" s="39"/>
      <c r="B149" s="40"/>
      <c r="C149" s="40"/>
      <c r="D149" s="40"/>
      <c r="F149" s="40"/>
      <c r="G149" s="40"/>
      <c r="H149" s="40"/>
    </row>
    <row r="150" spans="1:8" x14ac:dyDescent="0.2">
      <c r="A150" s="39"/>
      <c r="B150" s="40"/>
      <c r="C150" s="40"/>
      <c r="D150" s="40"/>
      <c r="F150" s="40"/>
      <c r="G150" s="40"/>
      <c r="H150" s="40"/>
    </row>
    <row r="151" spans="1:8" x14ac:dyDescent="0.2">
      <c r="A151" s="39"/>
      <c r="B151" s="40"/>
      <c r="C151" s="40"/>
      <c r="D151" s="40"/>
      <c r="F151" s="40"/>
      <c r="G151" s="40"/>
      <c r="H151" s="40"/>
    </row>
    <row r="152" spans="1:8" x14ac:dyDescent="0.2">
      <c r="A152" s="39"/>
      <c r="B152" s="40"/>
      <c r="C152" s="40"/>
      <c r="D152" s="40"/>
      <c r="F152" s="40"/>
      <c r="G152" s="40"/>
      <c r="H152" s="40"/>
    </row>
    <row r="153" spans="1:8" x14ac:dyDescent="0.2">
      <c r="A153" s="39"/>
      <c r="B153" s="40"/>
      <c r="C153" s="40"/>
      <c r="D153" s="40"/>
      <c r="F153" s="40"/>
      <c r="G153" s="40"/>
      <c r="H153" s="40"/>
    </row>
    <row r="154" spans="1:8" x14ac:dyDescent="0.2">
      <c r="A154" s="39"/>
      <c r="B154" s="40"/>
      <c r="C154" s="40"/>
      <c r="D154" s="40"/>
      <c r="F154" s="40"/>
      <c r="G154" s="40"/>
      <c r="H154" s="40"/>
    </row>
    <row r="155" spans="1:8" x14ac:dyDescent="0.2">
      <c r="A155" s="39"/>
      <c r="B155" s="40"/>
      <c r="C155" s="40"/>
      <c r="D155" s="40"/>
      <c r="F155" s="40"/>
      <c r="G155" s="40"/>
      <c r="H155" s="40"/>
    </row>
    <row r="156" spans="1:8" x14ac:dyDescent="0.2">
      <c r="A156" s="39"/>
      <c r="B156" s="40"/>
      <c r="C156" s="40"/>
      <c r="D156" s="40"/>
      <c r="F156" s="40"/>
      <c r="G156" s="40"/>
      <c r="H156" s="40"/>
    </row>
    <row r="157" spans="1:8" x14ac:dyDescent="0.2">
      <c r="A157" s="39"/>
      <c r="B157" s="40"/>
      <c r="C157" s="40"/>
      <c r="D157" s="40"/>
      <c r="F157" s="40"/>
      <c r="G157" s="40"/>
      <c r="H157" s="40"/>
    </row>
    <row r="158" spans="1:8" x14ac:dyDescent="0.2">
      <c r="A158" s="39"/>
      <c r="B158" s="40"/>
      <c r="C158" s="40"/>
      <c r="D158" s="40"/>
      <c r="F158" s="40"/>
      <c r="G158" s="40"/>
      <c r="H158" s="40"/>
    </row>
    <row r="159" spans="1:8" x14ac:dyDescent="0.2">
      <c r="A159" s="39"/>
      <c r="B159" s="40"/>
      <c r="C159" s="40"/>
      <c r="D159" s="40"/>
      <c r="F159" s="40"/>
      <c r="G159" s="40"/>
      <c r="H159" s="40"/>
    </row>
    <row r="160" spans="1:8" x14ac:dyDescent="0.2">
      <c r="A160" s="39"/>
      <c r="B160" s="40"/>
      <c r="C160" s="40"/>
      <c r="D160" s="40"/>
      <c r="F160" s="40"/>
      <c r="G160" s="40"/>
      <c r="H160" s="40"/>
    </row>
    <row r="161" spans="1:8" x14ac:dyDescent="0.2">
      <c r="A161" s="39"/>
      <c r="B161" s="40"/>
      <c r="C161" s="40"/>
      <c r="D161" s="40"/>
      <c r="F161" s="40"/>
      <c r="G161" s="40"/>
      <c r="H161" s="40"/>
    </row>
    <row r="162" spans="1:8" x14ac:dyDescent="0.2">
      <c r="A162" s="39"/>
      <c r="B162" s="40"/>
      <c r="C162" s="40"/>
      <c r="D162" s="40"/>
      <c r="F162" s="40"/>
      <c r="G162" s="40"/>
      <c r="H162" s="40"/>
    </row>
    <row r="163" spans="1:8" x14ac:dyDescent="0.2">
      <c r="A163" s="39"/>
      <c r="B163" s="40"/>
      <c r="C163" s="40"/>
      <c r="D163" s="40"/>
      <c r="F163" s="40"/>
      <c r="G163" s="40"/>
      <c r="H163" s="40"/>
    </row>
    <row r="164" spans="1:8" x14ac:dyDescent="0.2">
      <c r="A164" s="39"/>
      <c r="B164" s="40"/>
      <c r="C164" s="40"/>
      <c r="D164" s="40"/>
      <c r="F164" s="40"/>
      <c r="G164" s="40"/>
      <c r="H164" s="40"/>
    </row>
    <row r="165" spans="1:8" x14ac:dyDescent="0.2">
      <c r="A165" s="39"/>
      <c r="B165" s="40"/>
      <c r="C165" s="40"/>
      <c r="D165" s="40"/>
      <c r="F165" s="40"/>
      <c r="G165" s="40"/>
      <c r="H165" s="40"/>
    </row>
    <row r="166" spans="1:8" x14ac:dyDescent="0.2">
      <c r="A166" s="39"/>
      <c r="B166" s="40"/>
      <c r="C166" s="40"/>
      <c r="D166" s="40"/>
      <c r="F166" s="40"/>
      <c r="G166" s="40"/>
      <c r="H166" s="40"/>
    </row>
    <row r="167" spans="1:8" x14ac:dyDescent="0.2">
      <c r="A167" s="39"/>
      <c r="B167" s="40"/>
      <c r="C167" s="40"/>
      <c r="D167" s="40"/>
      <c r="F167" s="40"/>
      <c r="G167" s="40"/>
      <c r="H167" s="40"/>
    </row>
    <row r="168" spans="1:8" x14ac:dyDescent="0.2">
      <c r="A168" s="39"/>
      <c r="B168" s="40"/>
      <c r="C168" s="40"/>
      <c r="D168" s="40"/>
      <c r="F168" s="40"/>
      <c r="G168" s="40"/>
      <c r="H168" s="40"/>
    </row>
    <row r="169" spans="1:8" x14ac:dyDescent="0.2">
      <c r="A169" s="39"/>
      <c r="B169" s="40"/>
      <c r="C169" s="40"/>
      <c r="D169" s="40"/>
      <c r="F169" s="40"/>
      <c r="G169" s="40"/>
      <c r="H169" s="40"/>
    </row>
    <row r="170" spans="1:8" x14ac:dyDescent="0.2">
      <c r="A170" s="39"/>
      <c r="B170" s="40"/>
      <c r="C170" s="40"/>
      <c r="D170" s="40"/>
      <c r="F170" s="40"/>
      <c r="G170" s="40"/>
      <c r="H170" s="40"/>
    </row>
    <row r="171" spans="1:8" x14ac:dyDescent="0.2">
      <c r="A171" s="39"/>
      <c r="B171" s="40"/>
      <c r="C171" s="40"/>
      <c r="D171" s="40"/>
      <c r="F171" s="40"/>
      <c r="G171" s="40"/>
      <c r="H171" s="40"/>
    </row>
    <row r="172" spans="1:8" x14ac:dyDescent="0.2">
      <c r="A172" s="39"/>
      <c r="B172" s="40"/>
      <c r="C172" s="40"/>
      <c r="D172" s="40"/>
      <c r="F172" s="40"/>
      <c r="G172" s="40"/>
      <c r="H172" s="40"/>
    </row>
    <row r="173" spans="1:8" x14ac:dyDescent="0.2">
      <c r="A173" s="39"/>
      <c r="B173" s="40"/>
      <c r="C173" s="40"/>
      <c r="D173" s="40"/>
      <c r="F173" s="40"/>
      <c r="G173" s="40"/>
      <c r="H173" s="40"/>
    </row>
    <row r="174" spans="1:8" x14ac:dyDescent="0.2">
      <c r="A174" s="39"/>
      <c r="B174" s="40"/>
      <c r="C174" s="40"/>
      <c r="D174" s="40"/>
      <c r="F174" s="40"/>
      <c r="G174" s="40"/>
      <c r="H174" s="40"/>
    </row>
    <row r="175" spans="1:8" x14ac:dyDescent="0.2">
      <c r="A175" s="39"/>
      <c r="B175" s="40"/>
      <c r="C175" s="40"/>
      <c r="D175" s="40"/>
      <c r="F175" s="40"/>
      <c r="G175" s="40"/>
      <c r="H175" s="40"/>
    </row>
    <row r="176" spans="1:8" x14ac:dyDescent="0.2">
      <c r="A176" s="39"/>
      <c r="B176" s="40"/>
      <c r="C176" s="40"/>
      <c r="D176" s="40"/>
      <c r="F176" s="40"/>
      <c r="G176" s="40"/>
      <c r="H176" s="40"/>
    </row>
    <row r="177" spans="1:8" x14ac:dyDescent="0.2">
      <c r="A177" s="39"/>
      <c r="B177" s="40"/>
      <c r="C177" s="40"/>
      <c r="D177" s="40"/>
      <c r="F177" s="40"/>
      <c r="G177" s="40"/>
      <c r="H177" s="40"/>
    </row>
    <row r="178" spans="1:8" x14ac:dyDescent="0.2">
      <c r="A178" s="39"/>
      <c r="B178" s="40"/>
      <c r="C178" s="40"/>
      <c r="D178" s="40"/>
      <c r="F178" s="40"/>
      <c r="G178" s="40"/>
      <c r="H178" s="40"/>
    </row>
    <row r="179" spans="1:8" x14ac:dyDescent="0.2">
      <c r="A179" s="39"/>
      <c r="B179" s="40"/>
      <c r="C179" s="40"/>
      <c r="D179" s="40"/>
      <c r="F179" s="40"/>
      <c r="G179" s="40"/>
      <c r="H179" s="40"/>
    </row>
    <row r="180" spans="1:8" x14ac:dyDescent="0.2">
      <c r="A180" s="39"/>
      <c r="B180" s="40"/>
      <c r="C180" s="40"/>
      <c r="D180" s="40"/>
      <c r="F180" s="40"/>
      <c r="G180" s="40"/>
      <c r="H180" s="40"/>
    </row>
    <row r="181" spans="1:8" x14ac:dyDescent="0.2">
      <c r="A181" s="39"/>
      <c r="B181" s="40"/>
      <c r="C181" s="40"/>
      <c r="D181" s="40"/>
      <c r="F181" s="40"/>
      <c r="G181" s="40"/>
      <c r="H181" s="40"/>
    </row>
    <row r="182" spans="1:8" x14ac:dyDescent="0.2">
      <c r="A182" s="39"/>
      <c r="B182" s="40"/>
      <c r="C182" s="40"/>
      <c r="D182" s="40"/>
      <c r="F182" s="40"/>
      <c r="G182" s="40"/>
      <c r="H182" s="40"/>
    </row>
    <row r="183" spans="1:8" x14ac:dyDescent="0.2">
      <c r="A183" s="39"/>
      <c r="B183" s="40"/>
      <c r="C183" s="40"/>
      <c r="D183" s="40"/>
      <c r="F183" s="40"/>
      <c r="G183" s="40"/>
      <c r="H183" s="40"/>
    </row>
    <row r="184" spans="1:8" x14ac:dyDescent="0.2">
      <c r="A184" s="39"/>
      <c r="B184" s="40"/>
      <c r="C184" s="40"/>
      <c r="D184" s="40"/>
      <c r="F184" s="40"/>
      <c r="G184" s="40"/>
      <c r="H184" s="40"/>
    </row>
    <row r="185" spans="1:8" x14ac:dyDescent="0.2">
      <c r="A185" s="39"/>
      <c r="B185" s="40"/>
      <c r="C185" s="40"/>
      <c r="D185" s="40"/>
      <c r="F185" s="40"/>
      <c r="G185" s="40"/>
      <c r="H185" s="40"/>
    </row>
    <row r="186" spans="1:8" x14ac:dyDescent="0.2">
      <c r="A186" s="39"/>
      <c r="B186" s="40"/>
      <c r="C186" s="40"/>
      <c r="D186" s="40"/>
      <c r="F186" s="40"/>
      <c r="G186" s="40"/>
      <c r="H186" s="40"/>
    </row>
    <row r="187" spans="1:8" x14ac:dyDescent="0.2">
      <c r="A187" s="39"/>
      <c r="B187" s="40"/>
      <c r="C187" s="40"/>
      <c r="D187" s="40"/>
      <c r="F187" s="40"/>
      <c r="G187" s="40"/>
      <c r="H187" s="40"/>
    </row>
    <row r="188" spans="1:8" x14ac:dyDescent="0.2">
      <c r="A188" s="39"/>
      <c r="B188" s="40"/>
      <c r="C188" s="40"/>
      <c r="D188" s="40"/>
      <c r="F188" s="40"/>
      <c r="G188" s="40"/>
      <c r="H188" s="40"/>
    </row>
    <row r="189" spans="1:8" x14ac:dyDescent="0.2">
      <c r="A189" s="39"/>
      <c r="B189" s="40"/>
      <c r="C189" s="40"/>
      <c r="D189" s="40"/>
      <c r="F189" s="40"/>
      <c r="G189" s="40"/>
      <c r="H189" s="40"/>
    </row>
    <row r="190" spans="1:8" x14ac:dyDescent="0.2">
      <c r="A190" s="39"/>
      <c r="B190" s="40"/>
      <c r="C190" s="40"/>
      <c r="D190" s="40"/>
      <c r="F190" s="40"/>
      <c r="G190" s="40"/>
      <c r="H190" s="40"/>
    </row>
    <row r="191" spans="1:8" x14ac:dyDescent="0.2">
      <c r="A191" s="39"/>
      <c r="B191" s="40"/>
      <c r="C191" s="40"/>
      <c r="D191" s="40"/>
      <c r="F191" s="40"/>
      <c r="G191" s="40"/>
      <c r="H191" s="40"/>
    </row>
    <row r="192" spans="1:8" x14ac:dyDescent="0.2">
      <c r="A192" s="39"/>
      <c r="B192" s="40"/>
      <c r="C192" s="40"/>
      <c r="D192" s="40"/>
      <c r="F192" s="40"/>
      <c r="G192" s="40"/>
      <c r="H192" s="40"/>
    </row>
    <row r="193" spans="1:8" x14ac:dyDescent="0.2">
      <c r="A193" s="39"/>
      <c r="B193" s="40"/>
      <c r="C193" s="40"/>
      <c r="D193" s="40"/>
      <c r="F193" s="40"/>
      <c r="G193" s="40"/>
      <c r="H193" s="40"/>
    </row>
    <row r="194" spans="1:8" x14ac:dyDescent="0.2">
      <c r="A194" s="39"/>
      <c r="B194" s="40"/>
      <c r="C194" s="40"/>
      <c r="D194" s="40"/>
      <c r="F194" s="40"/>
      <c r="G194" s="40"/>
      <c r="H194" s="40"/>
    </row>
    <row r="195" spans="1:8" x14ac:dyDescent="0.2">
      <c r="A195" s="39"/>
      <c r="B195" s="40"/>
      <c r="C195" s="40"/>
      <c r="D195" s="40"/>
      <c r="F195" s="40"/>
      <c r="G195" s="40"/>
      <c r="H195" s="40"/>
    </row>
    <row r="196" spans="1:8" x14ac:dyDescent="0.2">
      <c r="A196" s="39"/>
      <c r="B196" s="40"/>
      <c r="C196" s="40"/>
      <c r="D196" s="40"/>
      <c r="F196" s="40"/>
      <c r="G196" s="40"/>
      <c r="H196" s="40"/>
    </row>
    <row r="197" spans="1:8" x14ac:dyDescent="0.2">
      <c r="A197" s="39"/>
      <c r="B197" s="40"/>
      <c r="C197" s="40"/>
      <c r="D197" s="40"/>
      <c r="F197" s="40"/>
      <c r="G197" s="40"/>
      <c r="H197" s="40"/>
    </row>
    <row r="198" spans="1:8" x14ac:dyDescent="0.2">
      <c r="A198" s="39"/>
      <c r="B198" s="40"/>
      <c r="C198" s="40"/>
      <c r="D198" s="40"/>
      <c r="F198" s="40"/>
      <c r="G198" s="40"/>
      <c r="H198" s="40"/>
    </row>
    <row r="199" spans="1:8" x14ac:dyDescent="0.2">
      <c r="A199" s="39"/>
      <c r="B199" s="40"/>
      <c r="C199" s="40"/>
      <c r="D199" s="40"/>
      <c r="F199" s="40"/>
      <c r="G199" s="40"/>
      <c r="H199" s="40"/>
    </row>
    <row r="200" spans="1:8" x14ac:dyDescent="0.2">
      <c r="A200" s="39"/>
      <c r="B200" s="40"/>
      <c r="C200" s="40"/>
      <c r="D200" s="40"/>
      <c r="F200" s="40"/>
      <c r="G200" s="40"/>
      <c r="H200" s="40"/>
    </row>
    <row r="201" spans="1:8" x14ac:dyDescent="0.2">
      <c r="A201" s="39"/>
      <c r="B201" s="40"/>
      <c r="C201" s="40"/>
      <c r="D201" s="40"/>
      <c r="F201" s="40"/>
      <c r="G201" s="40"/>
      <c r="H201" s="40"/>
    </row>
    <row r="202" spans="1:8" x14ac:dyDescent="0.2">
      <c r="A202" s="39"/>
      <c r="B202" s="40"/>
      <c r="C202" s="40"/>
      <c r="D202" s="40"/>
      <c r="F202" s="40"/>
      <c r="G202" s="40"/>
      <c r="H202" s="40"/>
    </row>
    <row r="203" spans="1:8" x14ac:dyDescent="0.2">
      <c r="A203" s="39"/>
      <c r="B203" s="40"/>
      <c r="C203" s="40"/>
      <c r="D203" s="40"/>
      <c r="F203" s="40"/>
      <c r="G203" s="40"/>
      <c r="H203" s="40"/>
    </row>
    <row r="204" spans="1:8" x14ac:dyDescent="0.2">
      <c r="A204" s="39"/>
      <c r="B204" s="40"/>
      <c r="C204" s="40"/>
      <c r="D204" s="40"/>
      <c r="F204" s="40"/>
      <c r="G204" s="40"/>
      <c r="H204" s="40"/>
    </row>
    <row r="205" spans="1:8" x14ac:dyDescent="0.2">
      <c r="A205" s="39"/>
      <c r="B205" s="40"/>
      <c r="C205" s="40"/>
      <c r="D205" s="40"/>
      <c r="F205" s="40"/>
      <c r="G205" s="40"/>
      <c r="H205" s="40"/>
    </row>
    <row r="206" spans="1:8" x14ac:dyDescent="0.2">
      <c r="A206" s="39"/>
      <c r="B206" s="40"/>
      <c r="C206" s="40"/>
      <c r="D206" s="40"/>
      <c r="F206" s="40"/>
      <c r="G206" s="40"/>
      <c r="H206" s="40"/>
    </row>
    <row r="207" spans="1:8" x14ac:dyDescent="0.2">
      <c r="A207" s="39"/>
      <c r="B207" s="40"/>
      <c r="C207" s="40"/>
      <c r="D207" s="40"/>
      <c r="F207" s="40"/>
      <c r="G207" s="40"/>
      <c r="H207" s="40"/>
    </row>
    <row r="208" spans="1:8" x14ac:dyDescent="0.2">
      <c r="A208" s="39"/>
      <c r="B208" s="40"/>
      <c r="C208" s="40"/>
      <c r="D208" s="40"/>
      <c r="F208" s="40"/>
      <c r="G208" s="40"/>
      <c r="H208" s="40"/>
    </row>
    <row r="209" spans="1:8" x14ac:dyDescent="0.2">
      <c r="A209" s="39"/>
      <c r="B209" s="40"/>
      <c r="C209" s="40"/>
      <c r="D209" s="40"/>
      <c r="F209" s="40"/>
      <c r="G209" s="40"/>
      <c r="H209" s="40"/>
    </row>
    <row r="210" spans="1:8" x14ac:dyDescent="0.2">
      <c r="A210" s="39"/>
      <c r="B210" s="40"/>
      <c r="C210" s="40"/>
      <c r="D210" s="40"/>
      <c r="F210" s="40"/>
      <c r="G210" s="40"/>
      <c r="H210" s="40"/>
    </row>
    <row r="211" spans="1:8" x14ac:dyDescent="0.2">
      <c r="A211" s="39"/>
      <c r="B211" s="40"/>
      <c r="C211" s="40"/>
      <c r="D211" s="40"/>
      <c r="F211" s="40"/>
      <c r="G211" s="40"/>
      <c r="H211" s="40"/>
    </row>
    <row r="212" spans="1:8" x14ac:dyDescent="0.2">
      <c r="A212" s="39"/>
      <c r="B212" s="40"/>
      <c r="C212" s="40"/>
      <c r="D212" s="40"/>
      <c r="F212" s="40"/>
      <c r="G212" s="40"/>
      <c r="H212" s="40"/>
    </row>
    <row r="213" spans="1:8" x14ac:dyDescent="0.2">
      <c r="A213" s="39"/>
      <c r="B213" s="40"/>
      <c r="C213" s="40"/>
      <c r="D213" s="40"/>
      <c r="F213" s="40"/>
      <c r="G213" s="40"/>
      <c r="H213" s="40"/>
    </row>
    <row r="214" spans="1:8" x14ac:dyDescent="0.2">
      <c r="A214" s="39"/>
      <c r="B214" s="40"/>
      <c r="C214" s="40"/>
      <c r="D214" s="40"/>
      <c r="F214" s="40"/>
      <c r="G214" s="40"/>
      <c r="H214" s="40"/>
    </row>
    <row r="215" spans="1:8" x14ac:dyDescent="0.2">
      <c r="A215" s="39"/>
      <c r="B215" s="40"/>
      <c r="C215" s="40"/>
      <c r="D215" s="40"/>
      <c r="F215" s="40"/>
      <c r="G215" s="40"/>
      <c r="H215" s="40"/>
    </row>
    <row r="216" spans="1:8" x14ac:dyDescent="0.2">
      <c r="A216" s="39"/>
      <c r="B216" s="40"/>
      <c r="C216" s="40"/>
      <c r="D216" s="40"/>
      <c r="F216" s="40"/>
      <c r="G216" s="40"/>
      <c r="H216" s="40"/>
    </row>
    <row r="217" spans="1:8" x14ac:dyDescent="0.2">
      <c r="A217" s="39"/>
      <c r="B217" s="40"/>
      <c r="C217" s="40"/>
      <c r="D217" s="40"/>
      <c r="F217" s="40"/>
      <c r="G217" s="40"/>
      <c r="H217" s="40"/>
    </row>
    <row r="218" spans="1:8" x14ac:dyDescent="0.2">
      <c r="A218" s="39"/>
      <c r="B218" s="40"/>
      <c r="C218" s="40"/>
      <c r="D218" s="40"/>
      <c r="F218" s="40"/>
      <c r="G218" s="40"/>
      <c r="H218" s="40"/>
    </row>
    <row r="219" spans="1:8" x14ac:dyDescent="0.2">
      <c r="A219" s="39"/>
      <c r="B219" s="40"/>
      <c r="C219" s="40"/>
      <c r="D219" s="40"/>
      <c r="F219" s="40"/>
      <c r="G219" s="40"/>
      <c r="H219" s="40"/>
    </row>
    <row r="220" spans="1:8" x14ac:dyDescent="0.2">
      <c r="A220" s="39"/>
      <c r="B220" s="40"/>
      <c r="C220" s="40"/>
      <c r="D220" s="40"/>
      <c r="F220" s="40"/>
      <c r="G220" s="40"/>
      <c r="H220" s="40"/>
    </row>
    <row r="221" spans="1:8" x14ac:dyDescent="0.2">
      <c r="A221" s="39"/>
      <c r="B221" s="40"/>
      <c r="C221" s="40"/>
      <c r="D221" s="40"/>
      <c r="F221" s="40"/>
      <c r="G221" s="40"/>
      <c r="H221" s="40"/>
    </row>
    <row r="222" spans="1:8" x14ac:dyDescent="0.2">
      <c r="A222" s="39"/>
      <c r="B222" s="40"/>
      <c r="C222" s="40"/>
      <c r="D222" s="40"/>
      <c r="F222" s="40"/>
      <c r="G222" s="40"/>
      <c r="H222" s="40"/>
    </row>
    <row r="223" spans="1:8" x14ac:dyDescent="0.2">
      <c r="A223" s="39"/>
      <c r="B223" s="40"/>
      <c r="C223" s="40"/>
      <c r="D223" s="40"/>
      <c r="F223" s="40"/>
      <c r="G223" s="40"/>
      <c r="H223" s="40"/>
    </row>
    <row r="224" spans="1:8" x14ac:dyDescent="0.2">
      <c r="A224" s="39"/>
      <c r="B224" s="40"/>
      <c r="C224" s="40"/>
      <c r="D224" s="40"/>
      <c r="F224" s="40"/>
      <c r="G224" s="40"/>
      <c r="H224" s="40"/>
    </row>
    <row r="225" spans="1:8" x14ac:dyDescent="0.2">
      <c r="A225" s="39"/>
      <c r="B225" s="40"/>
      <c r="C225" s="40"/>
      <c r="D225" s="40"/>
      <c r="F225" s="40"/>
      <c r="G225" s="40"/>
      <c r="H225" s="40"/>
    </row>
    <row r="226" spans="1:8" x14ac:dyDescent="0.2">
      <c r="A226" s="39"/>
      <c r="B226" s="40"/>
      <c r="C226" s="40"/>
      <c r="D226" s="40"/>
      <c r="F226" s="40"/>
      <c r="G226" s="40"/>
      <c r="H226" s="40"/>
    </row>
    <row r="227" spans="1:8" x14ac:dyDescent="0.2">
      <c r="A227" s="39"/>
      <c r="B227" s="40"/>
      <c r="C227" s="40"/>
      <c r="D227" s="40"/>
      <c r="F227" s="40"/>
      <c r="G227" s="40"/>
      <c r="H227" s="40"/>
    </row>
    <row r="228" spans="1:8" x14ac:dyDescent="0.2">
      <c r="A228" s="39"/>
      <c r="B228" s="40"/>
      <c r="C228" s="40"/>
      <c r="D228" s="40"/>
      <c r="F228" s="40"/>
      <c r="G228" s="40"/>
      <c r="H228" s="40"/>
    </row>
    <row r="229" spans="1:8" x14ac:dyDescent="0.2">
      <c r="A229" s="39"/>
      <c r="B229" s="40"/>
      <c r="C229" s="40"/>
      <c r="D229" s="40"/>
      <c r="F229" s="40"/>
      <c r="G229" s="40"/>
      <c r="H229" s="40"/>
    </row>
    <row r="230" spans="1:8" x14ac:dyDescent="0.2">
      <c r="A230" s="39"/>
      <c r="B230" s="40"/>
      <c r="C230" s="40"/>
      <c r="D230" s="40"/>
      <c r="F230" s="40"/>
      <c r="G230" s="40"/>
      <c r="H230" s="40"/>
    </row>
    <row r="231" spans="1:8" x14ac:dyDescent="0.2">
      <c r="A231" s="39"/>
      <c r="B231" s="40"/>
      <c r="C231" s="40"/>
      <c r="D231" s="40"/>
      <c r="F231" s="40"/>
      <c r="G231" s="40"/>
      <c r="H231" s="40"/>
    </row>
    <row r="232" spans="1:8" x14ac:dyDescent="0.2">
      <c r="A232" s="39"/>
      <c r="B232" s="40"/>
      <c r="C232" s="40"/>
      <c r="D232" s="40"/>
      <c r="F232" s="40"/>
      <c r="G232" s="40"/>
      <c r="H232" s="40"/>
    </row>
    <row r="233" spans="1:8" x14ac:dyDescent="0.2">
      <c r="A233" s="39"/>
      <c r="B233" s="40"/>
      <c r="C233" s="40"/>
      <c r="D233" s="40"/>
      <c r="F233" s="40"/>
      <c r="G233" s="40"/>
      <c r="H233" s="40"/>
    </row>
    <row r="234" spans="1:8" x14ac:dyDescent="0.2">
      <c r="A234" s="39"/>
      <c r="B234" s="40"/>
      <c r="C234" s="40"/>
      <c r="D234" s="40"/>
      <c r="F234" s="40"/>
      <c r="G234" s="40"/>
      <c r="H234" s="40"/>
    </row>
    <row r="235" spans="1:8" x14ac:dyDescent="0.2">
      <c r="A235" s="39"/>
      <c r="B235" s="40"/>
      <c r="C235" s="40"/>
      <c r="D235" s="40"/>
      <c r="F235" s="40"/>
      <c r="G235" s="40"/>
      <c r="H235" s="40"/>
    </row>
    <row r="236" spans="1:8" x14ac:dyDescent="0.2">
      <c r="A236" s="39"/>
      <c r="B236" s="40"/>
      <c r="C236" s="40"/>
      <c r="D236" s="40"/>
      <c r="F236" s="40"/>
      <c r="G236" s="40"/>
      <c r="H236" s="40"/>
    </row>
    <row r="237" spans="1:8" x14ac:dyDescent="0.2">
      <c r="A237" s="39"/>
      <c r="B237" s="40"/>
      <c r="C237" s="40"/>
      <c r="D237" s="40"/>
      <c r="F237" s="40"/>
      <c r="G237" s="40"/>
      <c r="H237" s="40"/>
    </row>
    <row r="238" spans="1:8" x14ac:dyDescent="0.2">
      <c r="A238" s="39"/>
      <c r="B238" s="40"/>
      <c r="C238" s="40"/>
      <c r="D238" s="40"/>
      <c r="F238" s="40"/>
      <c r="G238" s="40"/>
      <c r="H238" s="40"/>
    </row>
    <row r="239" spans="1:8" x14ac:dyDescent="0.2">
      <c r="A239" s="39"/>
      <c r="B239" s="40"/>
      <c r="C239" s="40"/>
      <c r="D239" s="40"/>
      <c r="F239" s="40"/>
      <c r="G239" s="40"/>
      <c r="H239" s="40"/>
    </row>
    <row r="240" spans="1:8" x14ac:dyDescent="0.2">
      <c r="A240" s="39"/>
      <c r="B240" s="40"/>
      <c r="C240" s="40"/>
      <c r="D240" s="40"/>
      <c r="F240" s="40"/>
      <c r="G240" s="40"/>
      <c r="H240" s="40"/>
    </row>
    <row r="241" spans="1:8" x14ac:dyDescent="0.2">
      <c r="A241" s="39"/>
      <c r="B241" s="40"/>
      <c r="C241" s="40"/>
      <c r="D241" s="40"/>
      <c r="F241" s="40"/>
      <c r="G241" s="40"/>
      <c r="H241" s="40"/>
    </row>
    <row r="242" spans="1:8" x14ac:dyDescent="0.2">
      <c r="A242" s="39"/>
      <c r="B242" s="40"/>
      <c r="C242" s="40"/>
      <c r="D242" s="40"/>
      <c r="F242" s="40"/>
      <c r="G242" s="40"/>
      <c r="H242" s="40"/>
    </row>
    <row r="243" spans="1:8" x14ac:dyDescent="0.2">
      <c r="A243" s="39"/>
      <c r="B243" s="40"/>
      <c r="C243" s="40"/>
      <c r="D243" s="40"/>
      <c r="F243" s="40"/>
      <c r="G243" s="40"/>
      <c r="H243" s="40"/>
    </row>
    <row r="244" spans="1:8" x14ac:dyDescent="0.2">
      <c r="A244" s="39"/>
      <c r="B244" s="40"/>
      <c r="C244" s="40"/>
      <c r="D244" s="40"/>
      <c r="F244" s="40"/>
      <c r="G244" s="40"/>
      <c r="H244" s="40"/>
    </row>
    <row r="245" spans="1:8" x14ac:dyDescent="0.2">
      <c r="A245" s="39"/>
      <c r="B245" s="40"/>
      <c r="C245" s="40"/>
      <c r="D245" s="40"/>
      <c r="F245" s="40"/>
      <c r="G245" s="40"/>
      <c r="H245" s="40"/>
    </row>
    <row r="246" spans="1:8" x14ac:dyDescent="0.2">
      <c r="A246" s="39"/>
      <c r="B246" s="40"/>
      <c r="C246" s="40"/>
      <c r="D246" s="40"/>
      <c r="F246" s="40"/>
      <c r="G246" s="40"/>
      <c r="H246" s="40"/>
    </row>
    <row r="247" spans="1:8" x14ac:dyDescent="0.2">
      <c r="A247" s="39"/>
      <c r="B247" s="40"/>
      <c r="C247" s="40"/>
      <c r="D247" s="40"/>
      <c r="F247" s="40"/>
      <c r="G247" s="40"/>
      <c r="H247" s="40"/>
    </row>
    <row r="248" spans="1:8" x14ac:dyDescent="0.2">
      <c r="A248" s="39"/>
      <c r="B248" s="40"/>
      <c r="C248" s="40"/>
      <c r="D248" s="40"/>
      <c r="F248" s="40"/>
      <c r="G248" s="40"/>
      <c r="H248" s="40"/>
    </row>
    <row r="249" spans="1:8" x14ac:dyDescent="0.2">
      <c r="A249" s="39"/>
      <c r="B249" s="40"/>
      <c r="C249" s="40"/>
      <c r="D249" s="40"/>
      <c r="F249" s="40"/>
      <c r="G249" s="40"/>
      <c r="H249" s="40"/>
    </row>
    <row r="250" spans="1:8" x14ac:dyDescent="0.2">
      <c r="A250" s="39"/>
      <c r="B250" s="40"/>
      <c r="C250" s="40"/>
      <c r="D250" s="40"/>
      <c r="F250" s="40"/>
      <c r="G250" s="40"/>
      <c r="H250" s="40"/>
    </row>
    <row r="251" spans="1:8" x14ac:dyDescent="0.2">
      <c r="A251" s="39"/>
      <c r="B251" s="40"/>
      <c r="C251" s="40"/>
      <c r="D251" s="40"/>
      <c r="F251" s="40"/>
      <c r="G251" s="40"/>
      <c r="H251" s="40"/>
    </row>
    <row r="252" spans="1:8" x14ac:dyDescent="0.2">
      <c r="A252" s="39"/>
      <c r="B252" s="40"/>
      <c r="C252" s="40"/>
      <c r="D252" s="40"/>
      <c r="F252" s="40"/>
      <c r="G252" s="40"/>
      <c r="H252" s="40"/>
    </row>
    <row r="253" spans="1:8" x14ac:dyDescent="0.2">
      <c r="A253" s="39"/>
      <c r="B253" s="40"/>
      <c r="C253" s="40"/>
      <c r="D253" s="40"/>
      <c r="F253" s="40"/>
      <c r="G253" s="40"/>
      <c r="H253" s="40"/>
    </row>
    <row r="254" spans="1:8" x14ac:dyDescent="0.2">
      <c r="A254" s="39"/>
      <c r="B254" s="40"/>
      <c r="C254" s="40"/>
      <c r="D254" s="40"/>
      <c r="F254" s="40"/>
      <c r="G254" s="40"/>
      <c r="H254" s="40"/>
    </row>
    <row r="255" spans="1:8" x14ac:dyDescent="0.2">
      <c r="A255" s="39"/>
      <c r="B255" s="40"/>
      <c r="C255" s="40"/>
      <c r="D255" s="40"/>
      <c r="F255" s="40"/>
      <c r="G255" s="40"/>
      <c r="H255" s="40"/>
    </row>
    <row r="256" spans="1:8" x14ac:dyDescent="0.2">
      <c r="A256" s="39"/>
      <c r="B256" s="40"/>
      <c r="C256" s="40"/>
      <c r="D256" s="40"/>
      <c r="F256" s="40"/>
      <c r="G256" s="40"/>
      <c r="H256" s="40"/>
    </row>
    <row r="257" spans="1:8" x14ac:dyDescent="0.2">
      <c r="A257" s="39"/>
      <c r="B257" s="40"/>
      <c r="C257" s="40"/>
      <c r="D257" s="40"/>
      <c r="F257" s="40"/>
      <c r="G257" s="40"/>
      <c r="H257" s="40"/>
    </row>
    <row r="258" spans="1:8" x14ac:dyDescent="0.2">
      <c r="A258" s="39"/>
      <c r="B258" s="40"/>
      <c r="C258" s="40"/>
      <c r="D258" s="40"/>
      <c r="F258" s="40"/>
      <c r="G258" s="40"/>
      <c r="H258" s="40"/>
    </row>
    <row r="259" spans="1:8" x14ac:dyDescent="0.2">
      <c r="A259" s="39"/>
      <c r="B259" s="40"/>
      <c r="C259" s="40"/>
      <c r="D259" s="40"/>
      <c r="F259" s="40"/>
      <c r="G259" s="40"/>
      <c r="H259" s="40"/>
    </row>
    <row r="260" spans="1:8" x14ac:dyDescent="0.2">
      <c r="A260" s="39"/>
      <c r="B260" s="40"/>
      <c r="C260" s="40"/>
      <c r="D260" s="40"/>
      <c r="F260" s="40"/>
      <c r="G260" s="40"/>
      <c r="H260" s="40"/>
    </row>
    <row r="261" spans="1:8" x14ac:dyDescent="0.2">
      <c r="A261" s="39"/>
      <c r="B261" s="40"/>
      <c r="C261" s="40"/>
      <c r="D261" s="40"/>
      <c r="F261" s="40"/>
      <c r="G261" s="40"/>
      <c r="H261" s="40"/>
    </row>
    <row r="262" spans="1:8" x14ac:dyDescent="0.2">
      <c r="A262" s="39"/>
      <c r="B262" s="40"/>
      <c r="C262" s="40"/>
      <c r="D262" s="40"/>
      <c r="F262" s="40"/>
      <c r="G262" s="40"/>
      <c r="H262" s="40"/>
    </row>
    <row r="263" spans="1:8" x14ac:dyDescent="0.2">
      <c r="A263" s="39"/>
      <c r="B263" s="40"/>
      <c r="C263" s="40"/>
      <c r="D263" s="40"/>
      <c r="F263" s="40"/>
      <c r="G263" s="40"/>
      <c r="H263" s="40"/>
    </row>
    <row r="264" spans="1:8" x14ac:dyDescent="0.2">
      <c r="A264" s="39"/>
      <c r="B264" s="40"/>
      <c r="C264" s="40"/>
      <c r="D264" s="40"/>
      <c r="F264" s="40"/>
      <c r="G264" s="40"/>
      <c r="H264" s="40"/>
    </row>
    <row r="265" spans="1:8" x14ac:dyDescent="0.2">
      <c r="A265" s="39"/>
      <c r="B265" s="40"/>
      <c r="C265" s="40"/>
      <c r="D265" s="40"/>
      <c r="F265" s="40"/>
      <c r="G265" s="40"/>
      <c r="H265" s="40"/>
    </row>
    <row r="266" spans="1:8" x14ac:dyDescent="0.2">
      <c r="A266" s="39"/>
      <c r="B266" s="40"/>
      <c r="C266" s="40"/>
      <c r="D266" s="40"/>
      <c r="F266" s="40"/>
      <c r="G266" s="40"/>
      <c r="H266" s="40"/>
    </row>
    <row r="267" spans="1:8" x14ac:dyDescent="0.2">
      <c r="A267" s="39"/>
      <c r="B267" s="40"/>
      <c r="C267" s="40"/>
      <c r="D267" s="40"/>
      <c r="F267" s="40"/>
      <c r="G267" s="40"/>
      <c r="H267" s="40"/>
    </row>
    <row r="268" spans="1:8" x14ac:dyDescent="0.2">
      <c r="A268" s="39"/>
      <c r="B268" s="40"/>
      <c r="C268" s="40"/>
      <c r="D268" s="40"/>
      <c r="F268" s="40"/>
      <c r="G268" s="40"/>
      <c r="H268" s="40"/>
    </row>
    <row r="269" spans="1:8" x14ac:dyDescent="0.2">
      <c r="A269" s="39"/>
      <c r="B269" s="40"/>
      <c r="C269" s="40"/>
      <c r="D269" s="40"/>
      <c r="F269" s="40"/>
      <c r="G269" s="40"/>
      <c r="H269" s="40"/>
    </row>
    <row r="270" spans="1:8" x14ac:dyDescent="0.2">
      <c r="A270" s="39"/>
      <c r="B270" s="40"/>
      <c r="C270" s="40"/>
      <c r="D270" s="40"/>
      <c r="F270" s="40"/>
      <c r="G270" s="40"/>
      <c r="H270" s="40"/>
    </row>
    <row r="271" spans="1:8" x14ac:dyDescent="0.2">
      <c r="A271" s="39"/>
      <c r="B271" s="40"/>
      <c r="C271" s="40"/>
      <c r="D271" s="40"/>
      <c r="F271" s="40"/>
      <c r="G271" s="40"/>
      <c r="H271" s="40"/>
    </row>
    <row r="272" spans="1:8" x14ac:dyDescent="0.2">
      <c r="A272" s="39"/>
      <c r="B272" s="40"/>
      <c r="C272" s="40"/>
      <c r="D272" s="40"/>
      <c r="F272" s="40"/>
      <c r="G272" s="40"/>
      <c r="H272" s="40"/>
    </row>
    <row r="273" spans="1:8" x14ac:dyDescent="0.2">
      <c r="A273" s="39"/>
      <c r="B273" s="40"/>
      <c r="C273" s="40"/>
      <c r="D273" s="40"/>
      <c r="F273" s="40"/>
      <c r="G273" s="40"/>
      <c r="H273" s="40"/>
    </row>
    <row r="274" spans="1:8" x14ac:dyDescent="0.2">
      <c r="A274" s="39"/>
      <c r="B274" s="40"/>
      <c r="C274" s="40"/>
      <c r="D274" s="40"/>
      <c r="F274" s="40"/>
      <c r="G274" s="40"/>
      <c r="H274" s="40"/>
    </row>
    <row r="275" spans="1:8" x14ac:dyDescent="0.2">
      <c r="A275" s="39"/>
      <c r="B275" s="40"/>
      <c r="C275" s="40"/>
      <c r="D275" s="40"/>
      <c r="F275" s="40"/>
      <c r="G275" s="40"/>
      <c r="H275" s="40"/>
    </row>
    <row r="276" spans="1:8" x14ac:dyDescent="0.2">
      <c r="A276" s="39"/>
      <c r="B276" s="40"/>
      <c r="C276" s="40"/>
      <c r="D276" s="40"/>
      <c r="F276" s="40"/>
      <c r="G276" s="40"/>
      <c r="H276" s="40"/>
    </row>
    <row r="277" spans="1:8" x14ac:dyDescent="0.2">
      <c r="A277" s="39"/>
      <c r="B277" s="40"/>
      <c r="C277" s="40"/>
      <c r="D277" s="40"/>
      <c r="F277" s="40"/>
      <c r="G277" s="40"/>
      <c r="H277" s="40"/>
    </row>
    <row r="278" spans="1:8" x14ac:dyDescent="0.2">
      <c r="A278" s="39"/>
      <c r="B278" s="40"/>
      <c r="C278" s="40"/>
      <c r="D278" s="40"/>
      <c r="F278" s="40"/>
      <c r="G278" s="40"/>
      <c r="H278" s="40"/>
    </row>
    <row r="279" spans="1:8" x14ac:dyDescent="0.2">
      <c r="A279" s="39"/>
      <c r="B279" s="40"/>
      <c r="C279" s="40"/>
      <c r="D279" s="40"/>
      <c r="F279" s="40"/>
      <c r="G279" s="40"/>
      <c r="H279" s="40"/>
    </row>
    <row r="280" spans="1:8" x14ac:dyDescent="0.2">
      <c r="A280" s="39"/>
      <c r="B280" s="40"/>
      <c r="C280" s="40"/>
      <c r="D280" s="40"/>
      <c r="F280" s="40"/>
      <c r="G280" s="40"/>
      <c r="H280" s="40"/>
    </row>
    <row r="281" spans="1:8" x14ac:dyDescent="0.2">
      <c r="A281" s="39"/>
      <c r="B281" s="40"/>
      <c r="C281" s="40"/>
      <c r="D281" s="40"/>
      <c r="F281" s="40"/>
      <c r="G281" s="40"/>
      <c r="H281" s="40"/>
    </row>
    <row r="282" spans="1:8" x14ac:dyDescent="0.2">
      <c r="A282" s="39"/>
      <c r="B282" s="40"/>
      <c r="C282" s="40"/>
      <c r="D282" s="40"/>
      <c r="F282" s="40"/>
      <c r="G282" s="40"/>
      <c r="H282" s="40"/>
    </row>
    <row r="283" spans="1:8" x14ac:dyDescent="0.2">
      <c r="A283" s="39"/>
      <c r="B283" s="40"/>
      <c r="C283" s="40"/>
      <c r="D283" s="40"/>
      <c r="F283" s="40"/>
      <c r="G283" s="40"/>
      <c r="H283" s="40"/>
    </row>
    <row r="284" spans="1:8" x14ac:dyDescent="0.2">
      <c r="A284" s="39"/>
      <c r="B284" s="40"/>
      <c r="C284" s="40"/>
      <c r="D284" s="40"/>
      <c r="F284" s="40"/>
      <c r="G284" s="40"/>
      <c r="H284" s="40"/>
    </row>
    <row r="285" spans="1:8" x14ac:dyDescent="0.2">
      <c r="A285" s="39"/>
      <c r="B285" s="40"/>
      <c r="C285" s="40"/>
      <c r="D285" s="40"/>
      <c r="F285" s="40"/>
      <c r="G285" s="40"/>
      <c r="H285" s="40"/>
    </row>
    <row r="286" spans="1:8" x14ac:dyDescent="0.2">
      <c r="A286" s="39"/>
      <c r="B286" s="40"/>
      <c r="C286" s="40"/>
      <c r="D286" s="40"/>
      <c r="F286" s="40"/>
      <c r="G286" s="40"/>
      <c r="H286" s="40"/>
    </row>
    <row r="287" spans="1:8" x14ac:dyDescent="0.2">
      <c r="A287" s="39"/>
      <c r="B287" s="40"/>
      <c r="C287" s="40"/>
      <c r="D287" s="40"/>
      <c r="F287" s="40"/>
      <c r="G287" s="40"/>
      <c r="H287" s="40"/>
    </row>
    <row r="288" spans="1:8" x14ac:dyDescent="0.2">
      <c r="A288" s="39"/>
      <c r="B288" s="40"/>
      <c r="C288" s="40"/>
      <c r="D288" s="40"/>
      <c r="F288" s="40"/>
      <c r="G288" s="40"/>
      <c r="H288" s="40"/>
    </row>
    <row r="289" spans="1:8" x14ac:dyDescent="0.2">
      <c r="A289" s="39"/>
      <c r="B289" s="40"/>
      <c r="C289" s="40"/>
      <c r="D289" s="40"/>
      <c r="F289" s="40"/>
      <c r="G289" s="40"/>
      <c r="H289" s="40"/>
    </row>
    <row r="290" spans="1:8" x14ac:dyDescent="0.2">
      <c r="A290" s="39"/>
      <c r="B290" s="40"/>
      <c r="C290" s="40"/>
      <c r="D290" s="40"/>
      <c r="F290" s="40"/>
      <c r="G290" s="40"/>
      <c r="H290" s="40"/>
    </row>
    <row r="291" spans="1:8" x14ac:dyDescent="0.2">
      <c r="A291" s="39"/>
      <c r="B291" s="40"/>
      <c r="C291" s="40"/>
      <c r="D291" s="40"/>
      <c r="F291" s="40"/>
      <c r="G291" s="40"/>
      <c r="H291" s="40"/>
    </row>
    <row r="292" spans="1:8" x14ac:dyDescent="0.2">
      <c r="A292" s="39"/>
      <c r="B292" s="40"/>
      <c r="C292" s="40"/>
      <c r="D292" s="40"/>
      <c r="F292" s="40"/>
      <c r="G292" s="40"/>
      <c r="H292" s="40"/>
    </row>
    <row r="293" spans="1:8" x14ac:dyDescent="0.2">
      <c r="A293" s="39"/>
      <c r="B293" s="40"/>
      <c r="C293" s="40"/>
      <c r="D293" s="40"/>
      <c r="F293" s="40"/>
      <c r="G293" s="40"/>
      <c r="H293" s="40"/>
    </row>
    <row r="294" spans="1:8" x14ac:dyDescent="0.2">
      <c r="A294" s="39"/>
      <c r="B294" s="40"/>
      <c r="C294" s="40"/>
      <c r="D294" s="40"/>
      <c r="F294" s="40"/>
      <c r="G294" s="40"/>
      <c r="H294" s="40"/>
    </row>
    <row r="295" spans="1:8" x14ac:dyDescent="0.2">
      <c r="A295" s="39"/>
      <c r="B295" s="40"/>
      <c r="C295" s="40"/>
      <c r="D295" s="40"/>
      <c r="F295" s="40"/>
      <c r="G295" s="40"/>
      <c r="H295" s="40"/>
    </row>
    <row r="296" spans="1:8" x14ac:dyDescent="0.2">
      <c r="A296" s="39"/>
      <c r="B296" s="40"/>
      <c r="C296" s="40"/>
      <c r="D296" s="40"/>
      <c r="F296" s="40"/>
      <c r="G296" s="40"/>
      <c r="H296" s="40"/>
    </row>
    <row r="297" spans="1:8" x14ac:dyDescent="0.2">
      <c r="A297" s="39"/>
      <c r="B297" s="40"/>
      <c r="C297" s="40"/>
      <c r="D297" s="40"/>
      <c r="F297" s="40"/>
      <c r="G297" s="40"/>
      <c r="H297" s="40"/>
    </row>
    <row r="298" spans="1:8" x14ac:dyDescent="0.2">
      <c r="A298" s="39"/>
      <c r="B298" s="40"/>
      <c r="C298" s="40"/>
      <c r="D298" s="40"/>
      <c r="F298" s="40"/>
      <c r="G298" s="40"/>
      <c r="H298" s="40"/>
    </row>
    <row r="299" spans="1:8" x14ac:dyDescent="0.2">
      <c r="A299" s="39"/>
      <c r="B299" s="40"/>
      <c r="C299" s="40"/>
      <c r="D299" s="40"/>
      <c r="F299" s="40"/>
      <c r="G299" s="40"/>
      <c r="H299" s="40"/>
    </row>
    <row r="300" spans="1:8" x14ac:dyDescent="0.2">
      <c r="A300" s="39"/>
      <c r="B300" s="40"/>
      <c r="C300" s="40"/>
      <c r="D300" s="40"/>
      <c r="F300" s="40"/>
      <c r="G300" s="40"/>
      <c r="H300" s="40"/>
    </row>
    <row r="301" spans="1:8" x14ac:dyDescent="0.2">
      <c r="A301" s="39"/>
      <c r="B301" s="40"/>
      <c r="C301" s="40"/>
      <c r="D301" s="40"/>
      <c r="F301" s="40"/>
      <c r="G301" s="40"/>
      <c r="H301" s="40"/>
    </row>
    <row r="302" spans="1:8" x14ac:dyDescent="0.2">
      <c r="A302" s="39"/>
      <c r="B302" s="40"/>
      <c r="C302" s="40"/>
      <c r="D302" s="40"/>
      <c r="F302" s="40"/>
      <c r="G302" s="40"/>
      <c r="H302" s="40"/>
    </row>
    <row r="303" spans="1:8" x14ac:dyDescent="0.2">
      <c r="A303" s="39"/>
      <c r="B303" s="40"/>
      <c r="C303" s="40"/>
      <c r="D303" s="40"/>
      <c r="F303" s="40"/>
      <c r="G303" s="40"/>
      <c r="H303" s="40"/>
    </row>
    <row r="304" spans="1:8" x14ac:dyDescent="0.2">
      <c r="A304" s="39"/>
      <c r="B304" s="40"/>
      <c r="C304" s="40"/>
      <c r="D304" s="40"/>
      <c r="F304" s="40"/>
      <c r="G304" s="40"/>
      <c r="H304" s="40"/>
    </row>
    <row r="305" spans="1:8" x14ac:dyDescent="0.2">
      <c r="A305" s="39"/>
      <c r="B305" s="40"/>
      <c r="C305" s="40"/>
      <c r="D305" s="40"/>
      <c r="F305" s="40"/>
      <c r="G305" s="40"/>
      <c r="H305" s="40"/>
    </row>
    <row r="306" spans="1:8" x14ac:dyDescent="0.2">
      <c r="A306" s="39"/>
      <c r="B306" s="40"/>
      <c r="C306" s="40"/>
      <c r="D306" s="40"/>
      <c r="F306" s="40"/>
      <c r="G306" s="40"/>
      <c r="H306" s="40"/>
    </row>
    <row r="307" spans="1:8" x14ac:dyDescent="0.2">
      <c r="A307" s="39"/>
      <c r="B307" s="40"/>
      <c r="C307" s="40"/>
      <c r="D307" s="40"/>
      <c r="F307" s="40"/>
      <c r="G307" s="40"/>
      <c r="H307" s="40"/>
    </row>
    <row r="308" spans="1:8" x14ac:dyDescent="0.2">
      <c r="A308" s="39"/>
      <c r="B308" s="40"/>
      <c r="C308" s="40"/>
      <c r="D308" s="40"/>
      <c r="F308" s="40"/>
      <c r="G308" s="40"/>
      <c r="H308" s="40"/>
    </row>
    <row r="309" spans="1:8" x14ac:dyDescent="0.2">
      <c r="A309" s="39"/>
      <c r="B309" s="40"/>
      <c r="C309" s="40"/>
      <c r="D309" s="40"/>
      <c r="F309" s="40"/>
      <c r="G309" s="40"/>
      <c r="H309" s="40"/>
    </row>
    <row r="310" spans="1:8" x14ac:dyDescent="0.2">
      <c r="A310" s="39"/>
      <c r="B310" s="40"/>
      <c r="C310" s="40"/>
      <c r="D310" s="40"/>
      <c r="F310" s="40"/>
      <c r="G310" s="40"/>
      <c r="H310" s="40"/>
    </row>
    <row r="311" spans="1:8" x14ac:dyDescent="0.2">
      <c r="A311" s="39"/>
      <c r="B311" s="40"/>
      <c r="C311" s="40"/>
      <c r="D311" s="40"/>
      <c r="F311" s="40"/>
      <c r="G311" s="40"/>
      <c r="H311" s="40"/>
    </row>
    <row r="312" spans="1:8" x14ac:dyDescent="0.2">
      <c r="A312" s="39"/>
      <c r="B312" s="40"/>
      <c r="C312" s="40"/>
      <c r="D312" s="40"/>
      <c r="F312" s="40"/>
      <c r="G312" s="40"/>
      <c r="H312" s="40"/>
    </row>
    <row r="313" spans="1:8" x14ac:dyDescent="0.2">
      <c r="A313" s="39"/>
      <c r="B313" s="40"/>
      <c r="C313" s="40"/>
      <c r="D313" s="40"/>
      <c r="F313" s="40"/>
      <c r="G313" s="40"/>
      <c r="H313" s="40"/>
    </row>
    <row r="314" spans="1:8" x14ac:dyDescent="0.2">
      <c r="A314" s="39"/>
      <c r="B314" s="40"/>
      <c r="C314" s="40"/>
      <c r="D314" s="40"/>
      <c r="F314" s="40"/>
      <c r="G314" s="40"/>
      <c r="H314" s="40"/>
    </row>
    <row r="315" spans="1:8" x14ac:dyDescent="0.2">
      <c r="A315" s="39"/>
      <c r="B315" s="40"/>
      <c r="C315" s="40"/>
      <c r="D315" s="40"/>
      <c r="F315" s="40"/>
      <c r="G315" s="40"/>
      <c r="H315" s="40"/>
    </row>
    <row r="316" spans="1:8" x14ac:dyDescent="0.2">
      <c r="A316" s="39"/>
      <c r="B316" s="40"/>
      <c r="C316" s="40"/>
      <c r="D316" s="40"/>
      <c r="F316" s="40"/>
      <c r="G316" s="40"/>
      <c r="H316" s="40"/>
    </row>
    <row r="317" spans="1:8" x14ac:dyDescent="0.2">
      <c r="A317" s="39"/>
      <c r="B317" s="40"/>
      <c r="C317" s="40"/>
      <c r="D317" s="40"/>
      <c r="F317" s="40"/>
      <c r="G317" s="40"/>
      <c r="H317" s="40"/>
    </row>
    <row r="318" spans="1:8" x14ac:dyDescent="0.2">
      <c r="A318" s="39"/>
      <c r="B318" s="40"/>
      <c r="C318" s="40"/>
      <c r="D318" s="40"/>
      <c r="F318" s="40"/>
      <c r="G318" s="40"/>
      <c r="H318" s="40"/>
    </row>
    <row r="319" spans="1:8" x14ac:dyDescent="0.2">
      <c r="A319" s="39"/>
      <c r="B319" s="40"/>
      <c r="C319" s="40"/>
      <c r="D319" s="40"/>
      <c r="F319" s="40"/>
      <c r="G319" s="40"/>
      <c r="H319" s="40"/>
    </row>
    <row r="320" spans="1:8" x14ac:dyDescent="0.2">
      <c r="A320" s="39"/>
      <c r="B320" s="40"/>
      <c r="C320" s="40"/>
      <c r="D320" s="40"/>
      <c r="F320" s="40"/>
      <c r="G320" s="40"/>
      <c r="H320" s="40"/>
    </row>
    <row r="321" spans="1:8" x14ac:dyDescent="0.2">
      <c r="A321" s="39"/>
      <c r="B321" s="40"/>
      <c r="C321" s="40"/>
      <c r="D321" s="40"/>
      <c r="F321" s="40"/>
      <c r="G321" s="40"/>
      <c r="H321" s="40"/>
    </row>
    <row r="322" spans="1:8" x14ac:dyDescent="0.2">
      <c r="A322" s="39"/>
      <c r="B322" s="40"/>
      <c r="C322" s="40"/>
      <c r="D322" s="40"/>
      <c r="F322" s="40"/>
      <c r="G322" s="40"/>
      <c r="H322" s="40"/>
    </row>
    <row r="323" spans="1:8" x14ac:dyDescent="0.2">
      <c r="A323" s="39"/>
      <c r="B323" s="40"/>
      <c r="C323" s="40"/>
      <c r="D323" s="40"/>
      <c r="F323" s="40"/>
      <c r="G323" s="40"/>
      <c r="H323" s="40"/>
    </row>
    <row r="324" spans="1:8" x14ac:dyDescent="0.2">
      <c r="A324" s="39"/>
      <c r="B324" s="40"/>
      <c r="C324" s="40"/>
      <c r="D324" s="40"/>
      <c r="F324" s="40"/>
      <c r="G324" s="40"/>
      <c r="H324" s="40"/>
    </row>
    <row r="325" spans="1:8" x14ac:dyDescent="0.2">
      <c r="A325" s="39"/>
      <c r="B325" s="40"/>
      <c r="C325" s="40"/>
      <c r="D325" s="40"/>
      <c r="F325" s="40"/>
      <c r="G325" s="40"/>
      <c r="H325" s="40"/>
    </row>
    <row r="326" spans="1:8" x14ac:dyDescent="0.2">
      <c r="A326" s="39"/>
      <c r="B326" s="40"/>
      <c r="C326" s="40"/>
      <c r="D326" s="40"/>
      <c r="F326" s="40"/>
      <c r="G326" s="40"/>
      <c r="H326" s="40"/>
    </row>
    <row r="327" spans="1:8" x14ac:dyDescent="0.2">
      <c r="A327" s="39"/>
      <c r="B327" s="40"/>
      <c r="C327" s="40"/>
      <c r="D327" s="40"/>
      <c r="F327" s="40"/>
      <c r="G327" s="40"/>
      <c r="H327" s="40"/>
    </row>
    <row r="328" spans="1:8" x14ac:dyDescent="0.2">
      <c r="A328" s="39"/>
      <c r="B328" s="40"/>
      <c r="C328" s="40"/>
      <c r="D328" s="40"/>
      <c r="F328" s="40"/>
      <c r="G328" s="40"/>
      <c r="H328" s="40"/>
    </row>
    <row r="329" spans="1:8" x14ac:dyDescent="0.2">
      <c r="A329" s="39"/>
      <c r="B329" s="40"/>
      <c r="C329" s="40"/>
      <c r="D329" s="40"/>
      <c r="F329" s="40"/>
      <c r="G329" s="40"/>
      <c r="H329" s="40"/>
    </row>
    <row r="330" spans="1:8" x14ac:dyDescent="0.2">
      <c r="A330" s="39"/>
      <c r="B330" s="40"/>
      <c r="C330" s="40"/>
      <c r="D330" s="40"/>
      <c r="F330" s="40"/>
      <c r="G330" s="40"/>
      <c r="H330" s="40"/>
    </row>
    <row r="331" spans="1:8" x14ac:dyDescent="0.2">
      <c r="A331" s="39"/>
      <c r="B331" s="40"/>
      <c r="C331" s="40"/>
      <c r="D331" s="40"/>
      <c r="F331" s="40"/>
      <c r="G331" s="40"/>
      <c r="H331" s="40"/>
    </row>
    <row r="332" spans="1:8" x14ac:dyDescent="0.2">
      <c r="A332" s="39"/>
      <c r="B332" s="40"/>
      <c r="C332" s="40"/>
      <c r="D332" s="40"/>
      <c r="F332" s="40"/>
      <c r="G332" s="40"/>
      <c r="H332" s="40"/>
    </row>
    <row r="333" spans="1:8" x14ac:dyDescent="0.2">
      <c r="A333" s="39"/>
      <c r="B333" s="40"/>
      <c r="C333" s="40"/>
      <c r="D333" s="40"/>
      <c r="F333" s="40"/>
      <c r="G333" s="40"/>
      <c r="H333" s="40"/>
    </row>
    <row r="334" spans="1:8" x14ac:dyDescent="0.2">
      <c r="A334" s="39"/>
      <c r="B334" s="40"/>
      <c r="C334" s="40"/>
      <c r="D334" s="40"/>
      <c r="F334" s="40"/>
      <c r="G334" s="40"/>
      <c r="H334" s="40"/>
    </row>
    <row r="335" spans="1:8" x14ac:dyDescent="0.2">
      <c r="A335" s="39"/>
      <c r="B335" s="40"/>
      <c r="C335" s="40"/>
      <c r="D335" s="40"/>
      <c r="F335" s="40"/>
      <c r="G335" s="40"/>
      <c r="H335" s="40"/>
    </row>
    <row r="336" spans="1:8" x14ac:dyDescent="0.2">
      <c r="A336" s="39"/>
      <c r="B336" s="40"/>
      <c r="C336" s="40"/>
      <c r="D336" s="40"/>
      <c r="F336" s="40"/>
      <c r="G336" s="40"/>
      <c r="H336" s="40"/>
    </row>
    <row r="337" spans="1:8" x14ac:dyDescent="0.2">
      <c r="A337" s="39"/>
      <c r="B337" s="40"/>
      <c r="C337" s="40"/>
      <c r="D337" s="40"/>
      <c r="F337" s="40"/>
      <c r="G337" s="40"/>
      <c r="H337" s="40"/>
    </row>
    <row r="338" spans="1:8" x14ac:dyDescent="0.2">
      <c r="A338" s="39"/>
      <c r="B338" s="40"/>
      <c r="C338" s="40"/>
      <c r="D338" s="40"/>
      <c r="F338" s="40"/>
      <c r="G338" s="40"/>
      <c r="H338" s="40"/>
    </row>
    <row r="339" spans="1:8" x14ac:dyDescent="0.2">
      <c r="A339" s="39"/>
      <c r="B339" s="40"/>
      <c r="C339" s="40"/>
      <c r="D339" s="40"/>
      <c r="F339" s="40"/>
      <c r="G339" s="40"/>
      <c r="H339" s="40"/>
    </row>
    <row r="340" spans="1:8" x14ac:dyDescent="0.2">
      <c r="A340" s="39"/>
      <c r="B340" s="40"/>
      <c r="C340" s="40"/>
      <c r="D340" s="40"/>
      <c r="F340" s="40"/>
      <c r="G340" s="40"/>
      <c r="H340" s="40"/>
    </row>
    <row r="341" spans="1:8" x14ac:dyDescent="0.2">
      <c r="A341" s="39"/>
      <c r="B341" s="40"/>
      <c r="C341" s="40"/>
      <c r="D341" s="40"/>
      <c r="F341" s="40"/>
      <c r="G341" s="40"/>
      <c r="H341" s="40"/>
    </row>
    <row r="342" spans="1:8" x14ac:dyDescent="0.2">
      <c r="A342" s="39"/>
      <c r="B342" s="40"/>
      <c r="C342" s="40"/>
      <c r="D342" s="40"/>
      <c r="F342" s="40"/>
      <c r="G342" s="40"/>
      <c r="H342" s="40"/>
    </row>
    <row r="343" spans="1:8" x14ac:dyDescent="0.2">
      <c r="A343" s="39"/>
      <c r="B343" s="40"/>
      <c r="C343" s="40"/>
      <c r="D343" s="40"/>
      <c r="F343" s="40"/>
      <c r="G343" s="40"/>
      <c r="H343" s="40"/>
    </row>
    <row r="344" spans="1:8" x14ac:dyDescent="0.2">
      <c r="A344" s="39"/>
      <c r="B344" s="40"/>
      <c r="C344" s="40"/>
      <c r="D344" s="40"/>
      <c r="F344" s="40"/>
      <c r="G344" s="40"/>
      <c r="H344" s="40"/>
    </row>
    <row r="345" spans="1:8" x14ac:dyDescent="0.2">
      <c r="A345" s="39"/>
      <c r="B345" s="40"/>
      <c r="C345" s="40"/>
      <c r="D345" s="40"/>
      <c r="F345" s="40"/>
      <c r="G345" s="40"/>
      <c r="H345" s="40"/>
    </row>
    <row r="346" spans="1:8" x14ac:dyDescent="0.2">
      <c r="A346" s="39"/>
      <c r="B346" s="40"/>
      <c r="C346" s="40"/>
      <c r="D346" s="40"/>
      <c r="F346" s="40"/>
      <c r="G346" s="40"/>
      <c r="H346" s="40"/>
    </row>
    <row r="347" spans="1:8" x14ac:dyDescent="0.2">
      <c r="A347" s="39"/>
      <c r="B347" s="40"/>
      <c r="C347" s="40"/>
      <c r="D347" s="40"/>
      <c r="F347" s="40"/>
      <c r="G347" s="40"/>
      <c r="H347" s="40"/>
    </row>
    <row r="348" spans="1:8" x14ac:dyDescent="0.2">
      <c r="A348" s="39"/>
      <c r="B348" s="40"/>
      <c r="C348" s="40"/>
      <c r="D348" s="40"/>
      <c r="F348" s="40"/>
      <c r="G348" s="40"/>
      <c r="H348" s="40"/>
    </row>
    <row r="349" spans="1:8" x14ac:dyDescent="0.2">
      <c r="A349" s="39"/>
      <c r="B349" s="40"/>
      <c r="C349" s="40"/>
      <c r="D349" s="40"/>
      <c r="F349" s="40"/>
      <c r="G349" s="40"/>
      <c r="H349" s="40"/>
    </row>
    <row r="350" spans="1:8" x14ac:dyDescent="0.2">
      <c r="A350" s="39"/>
      <c r="B350" s="40"/>
      <c r="C350" s="40"/>
      <c r="D350" s="40"/>
      <c r="F350" s="40"/>
      <c r="G350" s="40"/>
      <c r="H350" s="40"/>
    </row>
    <row r="351" spans="1:8" x14ac:dyDescent="0.2">
      <c r="A351" s="39"/>
      <c r="B351" s="40"/>
      <c r="C351" s="40"/>
      <c r="D351" s="40"/>
      <c r="F351" s="40"/>
      <c r="G351" s="40"/>
      <c r="H351" s="40"/>
    </row>
    <row r="352" spans="1:8" x14ac:dyDescent="0.2">
      <c r="A352" s="39"/>
      <c r="B352" s="40"/>
      <c r="C352" s="40"/>
      <c r="D352" s="40"/>
      <c r="F352" s="40"/>
      <c r="G352" s="40"/>
      <c r="H352" s="40"/>
    </row>
    <row r="353" spans="1:8" x14ac:dyDescent="0.2">
      <c r="A353" s="39"/>
      <c r="B353" s="40"/>
      <c r="C353" s="40"/>
      <c r="D353" s="40"/>
      <c r="F353" s="40"/>
      <c r="G353" s="40"/>
      <c r="H353" s="40"/>
    </row>
    <row r="354" spans="1:8" x14ac:dyDescent="0.2">
      <c r="A354" s="39"/>
      <c r="B354" s="40"/>
      <c r="C354" s="40"/>
      <c r="D354" s="40"/>
      <c r="F354" s="40"/>
      <c r="G354" s="40"/>
      <c r="H354" s="40"/>
    </row>
    <row r="355" spans="1:8" x14ac:dyDescent="0.2">
      <c r="A355" s="39"/>
      <c r="B355" s="40"/>
      <c r="C355" s="40"/>
      <c r="D355" s="40"/>
      <c r="F355" s="40"/>
      <c r="G355" s="40"/>
      <c r="H355" s="40"/>
    </row>
    <row r="356" spans="1:8" x14ac:dyDescent="0.2">
      <c r="A356" s="39"/>
      <c r="B356" s="40"/>
      <c r="C356" s="40"/>
      <c r="D356" s="40"/>
      <c r="F356" s="40"/>
      <c r="G356" s="40"/>
      <c r="H356" s="40"/>
    </row>
    <row r="357" spans="1:8" x14ac:dyDescent="0.2">
      <c r="A357" s="39"/>
      <c r="B357" s="40"/>
      <c r="C357" s="40"/>
      <c r="D357" s="40"/>
      <c r="F357" s="40"/>
      <c r="G357" s="40"/>
      <c r="H357" s="40"/>
    </row>
    <row r="358" spans="1:8" x14ac:dyDescent="0.2">
      <c r="A358" s="39"/>
      <c r="B358" s="40"/>
      <c r="C358" s="40"/>
      <c r="D358" s="40"/>
      <c r="F358" s="40"/>
      <c r="G358" s="40"/>
      <c r="H358" s="40"/>
    </row>
    <row r="359" spans="1:8" x14ac:dyDescent="0.2">
      <c r="A359" s="39"/>
      <c r="B359" s="40"/>
      <c r="C359" s="40"/>
      <c r="D359" s="40"/>
      <c r="F359" s="40"/>
      <c r="G359" s="40"/>
      <c r="H359" s="40"/>
    </row>
    <row r="360" spans="1:8" x14ac:dyDescent="0.2">
      <c r="A360" s="39"/>
      <c r="B360" s="40"/>
      <c r="C360" s="40"/>
      <c r="D360" s="40"/>
      <c r="F360" s="40"/>
      <c r="G360" s="40"/>
      <c r="H360" s="40"/>
    </row>
    <row r="361" spans="1:8" x14ac:dyDescent="0.2">
      <c r="A361" s="39"/>
      <c r="B361" s="40"/>
      <c r="C361" s="40"/>
      <c r="D361" s="40"/>
      <c r="F361" s="40"/>
      <c r="G361" s="40"/>
      <c r="H361" s="40"/>
    </row>
    <row r="362" spans="1:8" x14ac:dyDescent="0.2">
      <c r="A362" s="39"/>
      <c r="B362" s="40"/>
      <c r="C362" s="40"/>
      <c r="D362" s="40"/>
      <c r="F362" s="40"/>
      <c r="G362" s="40"/>
      <c r="H362" s="40"/>
    </row>
    <row r="363" spans="1:8" x14ac:dyDescent="0.2">
      <c r="A363" s="39"/>
      <c r="B363" s="40"/>
      <c r="C363" s="40"/>
      <c r="D363" s="40"/>
      <c r="F363" s="40"/>
      <c r="G363" s="40"/>
      <c r="H363" s="40"/>
    </row>
    <row r="364" spans="1:8" x14ac:dyDescent="0.2">
      <c r="A364" s="39"/>
      <c r="B364" s="40"/>
      <c r="C364" s="40"/>
      <c r="D364" s="40"/>
      <c r="F364" s="40"/>
      <c r="G364" s="40"/>
      <c r="H364" s="40"/>
    </row>
    <row r="365" spans="1:8" x14ac:dyDescent="0.2">
      <c r="A365" s="39"/>
      <c r="B365" s="40"/>
      <c r="C365" s="40"/>
      <c r="D365" s="40"/>
      <c r="F365" s="40"/>
      <c r="G365" s="40"/>
      <c r="H365" s="40"/>
    </row>
    <row r="366" spans="1:8" x14ac:dyDescent="0.2">
      <c r="A366" s="39"/>
      <c r="B366" s="40"/>
      <c r="C366" s="40"/>
      <c r="D366" s="40"/>
      <c r="F366" s="40"/>
      <c r="G366" s="40"/>
      <c r="H366" s="40"/>
    </row>
    <row r="367" spans="1:8" x14ac:dyDescent="0.2">
      <c r="A367" s="39"/>
      <c r="B367" s="40"/>
      <c r="C367" s="40"/>
      <c r="D367" s="40"/>
      <c r="F367" s="40"/>
      <c r="G367" s="40"/>
      <c r="H367" s="40"/>
    </row>
    <row r="368" spans="1:8" x14ac:dyDescent="0.2">
      <c r="A368" s="39"/>
      <c r="B368" s="40"/>
      <c r="C368" s="40"/>
      <c r="D368" s="40"/>
      <c r="F368" s="40"/>
      <c r="G368" s="40"/>
      <c r="H368" s="40"/>
    </row>
  </sheetData>
  <phoneticPr fontId="3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68"/>
  <sheetViews>
    <sheetView showGridLines="0" workbookViewId="0"/>
  </sheetViews>
  <sheetFormatPr defaultRowHeight="12.75" x14ac:dyDescent="0.2"/>
  <cols>
    <col min="1" max="1" width="10.140625" bestFit="1" customWidth="1"/>
    <col min="2" max="2" width="13.5703125" bestFit="1" customWidth="1"/>
    <col min="3" max="3" width="11.7109375" bestFit="1" customWidth="1"/>
    <col min="4" max="4" width="12.85546875" customWidth="1"/>
    <col min="6" max="6" width="10.7109375" bestFit="1" customWidth="1"/>
    <col min="8" max="8" width="9.7109375" bestFit="1" customWidth="1"/>
  </cols>
  <sheetData>
    <row r="1" spans="1:8" ht="15" x14ac:dyDescent="0.35">
      <c r="B1" s="43" t="s">
        <v>130</v>
      </c>
      <c r="C1" s="43"/>
      <c r="D1" s="43"/>
    </row>
    <row r="2" spans="1:8" ht="15" x14ac:dyDescent="0.35">
      <c r="B2" s="44" t="s">
        <v>142</v>
      </c>
      <c r="C2" s="44" t="s">
        <v>131</v>
      </c>
      <c r="D2" s="38"/>
      <c r="E2" s="38"/>
    </row>
    <row r="3" spans="1:8" x14ac:dyDescent="0.2">
      <c r="A3" s="50">
        <v>38718</v>
      </c>
      <c r="B3" s="42">
        <f>(B19+C19)/($B$19+$C$19)</f>
        <v>1</v>
      </c>
      <c r="C3" s="42">
        <f>D19/$D$19</f>
        <v>1</v>
      </c>
      <c r="E3" t="s">
        <v>135</v>
      </c>
      <c r="F3" s="49">
        <f>A3</f>
        <v>38718</v>
      </c>
      <c r="G3" s="46" t="s">
        <v>132</v>
      </c>
      <c r="H3" s="45"/>
    </row>
    <row r="4" spans="1:8" x14ac:dyDescent="0.2">
      <c r="A4" s="39">
        <v>38749</v>
      </c>
      <c r="B4" s="42">
        <f t="shared" ref="B4:B15" si="0">(B20+C20)/($B$19+$C$19)</f>
        <v>0.83152996326129502</v>
      </c>
      <c r="C4" s="42">
        <f t="shared" ref="C4:C15" si="1">D20/$D$19</f>
        <v>0.9555937967786714</v>
      </c>
      <c r="E4" t="s">
        <v>136</v>
      </c>
      <c r="F4" s="51">
        <f>A15</f>
        <v>39083</v>
      </c>
      <c r="G4" s="46" t="s">
        <v>133</v>
      </c>
      <c r="H4" s="45"/>
    </row>
    <row r="5" spans="1:8" x14ac:dyDescent="0.2">
      <c r="A5" s="39">
        <v>38777</v>
      </c>
      <c r="B5" s="42">
        <f t="shared" si="0"/>
        <v>0.82566670799564723</v>
      </c>
      <c r="C5" s="42">
        <f t="shared" si="1"/>
        <v>0.94763120011097512</v>
      </c>
      <c r="E5" t="s">
        <v>138</v>
      </c>
      <c r="F5" s="31">
        <f>F4-F3</f>
        <v>365</v>
      </c>
      <c r="G5" s="48" t="s">
        <v>139</v>
      </c>
    </row>
    <row r="6" spans="1:8" x14ac:dyDescent="0.2">
      <c r="A6" s="39">
        <v>38808</v>
      </c>
      <c r="B6" s="42">
        <f t="shared" si="0"/>
        <v>0.89211541073473111</v>
      </c>
      <c r="C6" s="42">
        <f t="shared" si="1"/>
        <v>0.89232856666528537</v>
      </c>
      <c r="E6" s="40" t="s">
        <v>134</v>
      </c>
      <c r="F6" s="47">
        <v>6</v>
      </c>
      <c r="G6" s="40"/>
    </row>
    <row r="7" spans="1:8" x14ac:dyDescent="0.2">
      <c r="A7" s="39">
        <v>38838</v>
      </c>
      <c r="B7" s="42">
        <f t="shared" si="0"/>
        <v>0.91208145572119292</v>
      </c>
      <c r="C7" s="42">
        <f t="shared" si="1"/>
        <v>0.91052473654583044</v>
      </c>
      <c r="E7" s="40" t="s">
        <v>137</v>
      </c>
      <c r="F7" s="41">
        <f>F5/F6</f>
        <v>60.833333333333336</v>
      </c>
      <c r="G7" s="48" t="s">
        <v>140</v>
      </c>
    </row>
    <row r="8" spans="1:8" x14ac:dyDescent="0.2">
      <c r="A8" s="39">
        <v>38869</v>
      </c>
      <c r="B8" s="42">
        <f t="shared" si="0"/>
        <v>0.87031015665110434</v>
      </c>
      <c r="C8" s="42">
        <f t="shared" si="1"/>
        <v>0.96046837337944269</v>
      </c>
      <c r="G8" s="40"/>
    </row>
    <row r="9" spans="1:8" x14ac:dyDescent="0.2">
      <c r="A9" s="39">
        <v>38899</v>
      </c>
      <c r="B9" s="42">
        <f t="shared" si="0"/>
        <v>0.72830510042185304</v>
      </c>
      <c r="C9" s="42">
        <f t="shared" si="1"/>
        <v>0.92228495628537643</v>
      </c>
      <c r="E9" s="40"/>
      <c r="F9" s="40"/>
      <c r="G9" s="40"/>
    </row>
    <row r="10" spans="1:8" x14ac:dyDescent="0.2">
      <c r="A10" s="39">
        <v>38930</v>
      </c>
      <c r="B10" s="42">
        <f t="shared" si="0"/>
        <v>0.85723765072355329</v>
      </c>
      <c r="C10" s="42">
        <f t="shared" si="1"/>
        <v>0.9483049154608022</v>
      </c>
      <c r="E10" s="40"/>
      <c r="F10" s="40"/>
      <c r="G10" s="40"/>
    </row>
    <row r="11" spans="1:8" x14ac:dyDescent="0.2">
      <c r="A11" s="39">
        <v>38961</v>
      </c>
      <c r="B11" s="42">
        <f t="shared" si="0"/>
        <v>0.75329283038818184</v>
      </c>
      <c r="C11" s="42">
        <f t="shared" si="1"/>
        <v>0.91568321731690527</v>
      </c>
      <c r="E11" s="40"/>
      <c r="F11" s="40"/>
      <c r="G11" s="40"/>
    </row>
    <row r="12" spans="1:8" x14ac:dyDescent="0.2">
      <c r="A12" s="39">
        <v>38991</v>
      </c>
      <c r="B12" s="42">
        <f t="shared" si="0"/>
        <v>0.8940243167052091</v>
      </c>
      <c r="C12" s="42">
        <f t="shared" si="1"/>
        <v>0.96334498610475228</v>
      </c>
      <c r="E12" s="40"/>
      <c r="F12" s="40"/>
      <c r="G12" s="40"/>
    </row>
    <row r="13" spans="1:8" x14ac:dyDescent="0.2">
      <c r="A13" s="39">
        <v>39022</v>
      </c>
      <c r="B13" s="42">
        <f t="shared" si="0"/>
        <v>0.88965232511827996</v>
      </c>
      <c r="C13" s="42">
        <f t="shared" si="1"/>
        <v>0.95493549154951551</v>
      </c>
      <c r="E13" s="40"/>
      <c r="F13" s="40"/>
      <c r="G13" s="40"/>
    </row>
    <row r="14" spans="1:8" x14ac:dyDescent="0.2">
      <c r="A14" s="39">
        <v>39052</v>
      </c>
      <c r="B14" s="42">
        <f t="shared" si="0"/>
        <v>0.93513494988747836</v>
      </c>
      <c r="C14" s="42">
        <f t="shared" si="1"/>
        <v>0.95064870456913708</v>
      </c>
      <c r="E14" s="40"/>
      <c r="F14" s="40"/>
      <c r="G14" s="40"/>
    </row>
    <row r="15" spans="1:8" x14ac:dyDescent="0.2">
      <c r="A15" s="52">
        <v>39083</v>
      </c>
      <c r="B15" s="42">
        <f t="shared" si="0"/>
        <v>1.0472492526293964</v>
      </c>
      <c r="C15" s="42">
        <f t="shared" si="1"/>
        <v>0.99547301027229496</v>
      </c>
      <c r="E15" s="40"/>
      <c r="F15" s="40"/>
      <c r="G15" s="40"/>
    </row>
    <row r="16" spans="1:8" x14ac:dyDescent="0.2">
      <c r="A16" s="39"/>
      <c r="B16" s="40"/>
      <c r="C16" s="40"/>
      <c r="D16" s="40"/>
      <c r="F16" s="40"/>
      <c r="G16" s="40"/>
      <c r="H16" s="40"/>
    </row>
    <row r="17" spans="1:8" ht="15" x14ac:dyDescent="0.35">
      <c r="B17" s="43" t="s">
        <v>130</v>
      </c>
      <c r="C17" s="43"/>
      <c r="D17" s="43"/>
      <c r="F17" s="40"/>
      <c r="G17" s="40"/>
      <c r="H17" s="40"/>
    </row>
    <row r="18" spans="1:8" ht="15" x14ac:dyDescent="0.35">
      <c r="B18" s="44" t="s">
        <v>128</v>
      </c>
      <c r="C18" s="44" t="s">
        <v>129</v>
      </c>
      <c r="D18" s="44" t="s">
        <v>131</v>
      </c>
      <c r="F18" s="40"/>
      <c r="G18" s="40"/>
      <c r="H18" s="40"/>
    </row>
    <row r="19" spans="1:8" x14ac:dyDescent="0.2">
      <c r="A19" s="54">
        <v>38718</v>
      </c>
      <c r="B19" s="40">
        <v>30</v>
      </c>
      <c r="C19" s="40">
        <v>24</v>
      </c>
      <c r="D19" s="40">
        <v>100</v>
      </c>
      <c r="F19" s="40"/>
      <c r="G19" s="40"/>
      <c r="H19" s="40"/>
    </row>
    <row r="20" spans="1:8" x14ac:dyDescent="0.2">
      <c r="A20" s="54">
        <v>38749</v>
      </c>
      <c r="B20" s="40">
        <v>24.416062944788056</v>
      </c>
      <c r="C20" s="40">
        <v>20.486555071321877</v>
      </c>
      <c r="D20" s="40">
        <v>95.559379677867142</v>
      </c>
      <c r="F20" s="40"/>
      <c r="G20" s="40"/>
      <c r="H20" s="40"/>
    </row>
    <row r="21" spans="1:8" x14ac:dyDescent="0.2">
      <c r="A21" s="54">
        <v>38777</v>
      </c>
      <c r="B21" s="40">
        <v>27.106167708285483</v>
      </c>
      <c r="C21" s="40">
        <v>17.479834523479468</v>
      </c>
      <c r="D21" s="40">
        <v>94.763120011097513</v>
      </c>
      <c r="F21" s="40"/>
      <c r="G21" s="40"/>
      <c r="H21" s="40"/>
    </row>
    <row r="22" spans="1:8" x14ac:dyDescent="0.2">
      <c r="A22" s="54">
        <v>38808</v>
      </c>
      <c r="B22" s="40">
        <v>25.160974016506216</v>
      </c>
      <c r="C22" s="40">
        <v>23.013258163169262</v>
      </c>
      <c r="D22" s="40">
        <v>89.232856666528534</v>
      </c>
      <c r="F22" s="40"/>
      <c r="G22" s="40"/>
      <c r="H22" s="40"/>
    </row>
    <row r="23" spans="1:8" x14ac:dyDescent="0.2">
      <c r="A23" s="54">
        <v>38838</v>
      </c>
      <c r="B23" s="40">
        <v>27.949651052330047</v>
      </c>
      <c r="C23" s="40">
        <v>21.302747556614367</v>
      </c>
      <c r="D23" s="40">
        <v>91.052473654583039</v>
      </c>
      <c r="F23" s="40"/>
      <c r="G23" s="40"/>
      <c r="H23" s="40"/>
    </row>
    <row r="24" spans="1:8" x14ac:dyDescent="0.2">
      <c r="A24" s="54">
        <v>38869</v>
      </c>
      <c r="B24" s="40">
        <v>22.082743878164226</v>
      </c>
      <c r="C24" s="40">
        <v>24.914004580995403</v>
      </c>
      <c r="D24" s="40">
        <v>96.046837337944268</v>
      </c>
      <c r="F24" s="40"/>
      <c r="G24" s="40"/>
      <c r="H24" s="40"/>
    </row>
    <row r="25" spans="1:8" x14ac:dyDescent="0.2">
      <c r="A25" s="54">
        <v>38899</v>
      </c>
      <c r="B25" s="40">
        <v>17.723310395638656</v>
      </c>
      <c r="C25" s="40">
        <v>21.60516502714141</v>
      </c>
      <c r="D25" s="40">
        <v>92.228495628537644</v>
      </c>
      <c r="F25" s="40"/>
      <c r="G25" s="40"/>
      <c r="H25" s="40"/>
    </row>
    <row r="26" spans="1:8" x14ac:dyDescent="0.2">
      <c r="A26" s="54">
        <v>38930</v>
      </c>
      <c r="B26" s="40">
        <v>22.263002511993307</v>
      </c>
      <c r="C26" s="40">
        <v>24.027830627078572</v>
      </c>
      <c r="D26" s="40">
        <v>94.830491546080225</v>
      </c>
      <c r="F26" s="40"/>
      <c r="G26" s="40"/>
      <c r="H26" s="40"/>
    </row>
    <row r="27" spans="1:8" x14ac:dyDescent="0.2">
      <c r="A27" s="54">
        <v>38961</v>
      </c>
      <c r="B27" s="40">
        <v>17.115201231028163</v>
      </c>
      <c r="C27" s="40">
        <v>23.562611609933658</v>
      </c>
      <c r="D27" s="40">
        <v>91.568321731690531</v>
      </c>
      <c r="F27" s="40"/>
      <c r="G27" s="40"/>
      <c r="H27" s="40"/>
    </row>
    <row r="28" spans="1:8" x14ac:dyDescent="0.2">
      <c r="A28" s="54">
        <v>38991</v>
      </c>
      <c r="B28" s="40">
        <v>19.094744872350034</v>
      </c>
      <c r="C28" s="40">
        <v>29.182568229731256</v>
      </c>
      <c r="D28" s="40">
        <v>96.334498610475222</v>
      </c>
      <c r="F28" s="40"/>
      <c r="G28" s="40"/>
      <c r="H28" s="40"/>
    </row>
    <row r="29" spans="1:8" x14ac:dyDescent="0.2">
      <c r="A29" s="54">
        <v>39022</v>
      </c>
      <c r="B29" s="40">
        <v>22.728770294442889</v>
      </c>
      <c r="C29" s="40">
        <v>25.31245526194423</v>
      </c>
      <c r="D29" s="40">
        <v>95.493549154951552</v>
      </c>
      <c r="F29" s="40"/>
      <c r="G29" s="40"/>
      <c r="H29" s="40"/>
    </row>
    <row r="30" spans="1:8" x14ac:dyDescent="0.2">
      <c r="A30" s="54">
        <v>39052</v>
      </c>
      <c r="B30" s="40">
        <v>27.028364668364819</v>
      </c>
      <c r="C30" s="40">
        <v>23.468922625559014</v>
      </c>
      <c r="D30" s="40">
        <v>95.06487045691371</v>
      </c>
      <c r="F30" s="40"/>
      <c r="G30" s="40"/>
      <c r="H30" s="40"/>
    </row>
    <row r="31" spans="1:8" x14ac:dyDescent="0.2">
      <c r="A31" s="54">
        <v>39083</v>
      </c>
      <c r="B31" s="40">
        <v>27.880634955645906</v>
      </c>
      <c r="C31" s="40">
        <v>28.670824686341497</v>
      </c>
      <c r="D31" s="40">
        <v>99.547301027229494</v>
      </c>
      <c r="F31" s="40"/>
      <c r="G31" s="40"/>
      <c r="H31" s="40"/>
    </row>
    <row r="32" spans="1:8" x14ac:dyDescent="0.2">
      <c r="F32" s="40"/>
      <c r="G32" s="40"/>
      <c r="H32" s="40"/>
    </row>
    <row r="33" spans="1:8" x14ac:dyDescent="0.2">
      <c r="F33" s="40"/>
      <c r="G33" s="40"/>
      <c r="H33" s="40"/>
    </row>
    <row r="34" spans="1:8" x14ac:dyDescent="0.2">
      <c r="A34" s="39"/>
      <c r="B34" s="40"/>
      <c r="C34" s="40"/>
      <c r="D34" s="40"/>
      <c r="F34" s="40"/>
      <c r="G34" s="40"/>
      <c r="H34" s="40"/>
    </row>
    <row r="35" spans="1:8" x14ac:dyDescent="0.2">
      <c r="A35" s="39"/>
      <c r="B35" s="40"/>
      <c r="C35" s="40"/>
      <c r="D35" s="40"/>
      <c r="F35" s="40"/>
      <c r="G35" s="40"/>
      <c r="H35" s="40"/>
    </row>
    <row r="36" spans="1:8" x14ac:dyDescent="0.2">
      <c r="A36" s="39"/>
      <c r="B36" s="40"/>
      <c r="C36" s="40"/>
      <c r="D36" s="40"/>
      <c r="F36" s="40"/>
      <c r="G36" s="40"/>
      <c r="H36" s="40"/>
    </row>
    <row r="37" spans="1:8" x14ac:dyDescent="0.2">
      <c r="A37" s="39"/>
      <c r="B37" s="40"/>
      <c r="C37" s="40"/>
      <c r="D37" s="40"/>
      <c r="F37" s="40"/>
      <c r="G37" s="40"/>
      <c r="H37" s="40"/>
    </row>
    <row r="38" spans="1:8" x14ac:dyDescent="0.2">
      <c r="A38" s="39"/>
      <c r="B38" s="40"/>
      <c r="C38" s="40"/>
      <c r="D38" s="40"/>
      <c r="F38" s="40"/>
      <c r="G38" s="40"/>
      <c r="H38" s="40"/>
    </row>
    <row r="39" spans="1:8" x14ac:dyDescent="0.2">
      <c r="A39" s="39"/>
      <c r="B39" s="40"/>
      <c r="C39" s="40"/>
      <c r="D39" s="40"/>
      <c r="F39" s="40"/>
      <c r="G39" s="40"/>
      <c r="H39" s="40"/>
    </row>
    <row r="40" spans="1:8" x14ac:dyDescent="0.2">
      <c r="A40" s="39"/>
      <c r="B40" s="40"/>
      <c r="C40" s="40"/>
      <c r="D40" s="40"/>
      <c r="F40" s="40"/>
      <c r="G40" s="40"/>
      <c r="H40" s="40"/>
    </row>
    <row r="41" spans="1:8" x14ac:dyDescent="0.2">
      <c r="A41" s="39"/>
      <c r="B41" s="40"/>
      <c r="C41" s="40"/>
      <c r="D41" s="40"/>
      <c r="F41" s="40"/>
      <c r="G41" s="40"/>
      <c r="H41" s="40"/>
    </row>
    <row r="42" spans="1:8" x14ac:dyDescent="0.2">
      <c r="A42" s="39"/>
      <c r="B42" s="40"/>
      <c r="C42" s="40"/>
      <c r="D42" s="40"/>
      <c r="F42" s="40"/>
      <c r="G42" s="40"/>
      <c r="H42" s="40"/>
    </row>
    <row r="43" spans="1:8" x14ac:dyDescent="0.2">
      <c r="A43" s="39"/>
      <c r="B43" s="40"/>
      <c r="C43" s="40"/>
      <c r="D43" s="40"/>
      <c r="F43" s="40"/>
      <c r="G43" s="40"/>
      <c r="H43" s="40"/>
    </row>
    <row r="44" spans="1:8" x14ac:dyDescent="0.2">
      <c r="A44" s="39"/>
      <c r="B44" s="40"/>
      <c r="C44" s="40"/>
      <c r="D44" s="40"/>
      <c r="F44" s="40"/>
      <c r="G44" s="40"/>
      <c r="H44" s="40"/>
    </row>
    <row r="45" spans="1:8" x14ac:dyDescent="0.2">
      <c r="A45" s="39"/>
      <c r="B45" s="40"/>
      <c r="C45" s="40"/>
      <c r="D45" s="40"/>
      <c r="F45" s="40"/>
      <c r="G45" s="40"/>
      <c r="H45" s="40"/>
    </row>
    <row r="46" spans="1:8" x14ac:dyDescent="0.2">
      <c r="A46" s="39"/>
      <c r="B46" s="40"/>
      <c r="C46" s="40"/>
      <c r="D46" s="40"/>
      <c r="F46" s="40"/>
      <c r="G46" s="40"/>
      <c r="H46" s="40"/>
    </row>
    <row r="47" spans="1:8" x14ac:dyDescent="0.2">
      <c r="A47" s="39"/>
      <c r="B47" s="40"/>
      <c r="C47" s="40"/>
      <c r="D47" s="40"/>
      <c r="F47" s="40"/>
      <c r="G47" s="40"/>
      <c r="H47" s="40"/>
    </row>
    <row r="48" spans="1:8" x14ac:dyDescent="0.2">
      <c r="A48" s="39"/>
      <c r="B48" s="40"/>
      <c r="C48" s="40"/>
      <c r="D48" s="40"/>
      <c r="F48" s="40"/>
      <c r="G48" s="40"/>
      <c r="H48" s="40"/>
    </row>
    <row r="49" spans="1:8" x14ac:dyDescent="0.2">
      <c r="A49" s="39"/>
      <c r="B49" s="40"/>
      <c r="C49" s="40"/>
      <c r="D49" s="40"/>
      <c r="F49" s="40"/>
      <c r="G49" s="40"/>
      <c r="H49" s="40"/>
    </row>
    <row r="50" spans="1:8" x14ac:dyDescent="0.2">
      <c r="A50" s="39"/>
      <c r="B50" s="40"/>
      <c r="C50" s="40"/>
      <c r="D50" s="40"/>
      <c r="F50" s="40"/>
      <c r="G50" s="40"/>
      <c r="H50" s="40"/>
    </row>
    <row r="51" spans="1:8" x14ac:dyDescent="0.2">
      <c r="A51" s="39"/>
      <c r="B51" s="40"/>
      <c r="C51" s="40"/>
      <c r="D51" s="40"/>
      <c r="F51" s="40"/>
      <c r="G51" s="40"/>
      <c r="H51" s="40"/>
    </row>
    <row r="52" spans="1:8" x14ac:dyDescent="0.2">
      <c r="A52" s="39"/>
      <c r="B52" s="40"/>
      <c r="C52" s="40"/>
      <c r="D52" s="40"/>
      <c r="F52" s="40"/>
      <c r="G52" s="40"/>
      <c r="H52" s="40"/>
    </row>
    <row r="53" spans="1:8" x14ac:dyDescent="0.2">
      <c r="A53" s="39"/>
      <c r="B53" s="40"/>
      <c r="C53" s="40"/>
      <c r="D53" s="40"/>
      <c r="F53" s="40"/>
      <c r="G53" s="40"/>
      <c r="H53" s="40"/>
    </row>
    <row r="54" spans="1:8" x14ac:dyDescent="0.2">
      <c r="A54" s="39"/>
      <c r="B54" s="40"/>
      <c r="C54" s="40"/>
      <c r="D54" s="40"/>
      <c r="F54" s="40"/>
      <c r="G54" s="40"/>
      <c r="H54" s="40"/>
    </row>
    <row r="55" spans="1:8" x14ac:dyDescent="0.2">
      <c r="A55" s="39"/>
      <c r="B55" s="40"/>
      <c r="C55" s="40"/>
      <c r="D55" s="40"/>
      <c r="F55" s="40"/>
      <c r="G55" s="40"/>
      <c r="H55" s="40"/>
    </row>
    <row r="56" spans="1:8" x14ac:dyDescent="0.2">
      <c r="A56" s="39"/>
      <c r="B56" s="40"/>
      <c r="C56" s="40"/>
      <c r="D56" s="40"/>
      <c r="F56" s="40"/>
      <c r="G56" s="40"/>
      <c r="H56" s="40"/>
    </row>
    <row r="57" spans="1:8" x14ac:dyDescent="0.2">
      <c r="A57" s="39"/>
      <c r="B57" s="40"/>
      <c r="C57" s="40"/>
      <c r="D57" s="40"/>
      <c r="F57" s="40"/>
      <c r="G57" s="40"/>
      <c r="H57" s="40"/>
    </row>
    <row r="58" spans="1:8" x14ac:dyDescent="0.2">
      <c r="A58" s="39"/>
      <c r="B58" s="40"/>
      <c r="C58" s="40"/>
      <c r="D58" s="40"/>
      <c r="F58" s="40"/>
      <c r="G58" s="40"/>
      <c r="H58" s="40"/>
    </row>
    <row r="59" spans="1:8" x14ac:dyDescent="0.2">
      <c r="A59" s="39"/>
      <c r="B59" s="40"/>
      <c r="C59" s="45">
        <v>2</v>
      </c>
      <c r="D59" s="40"/>
      <c r="F59" s="40"/>
      <c r="G59" s="40"/>
      <c r="H59" s="40"/>
    </row>
    <row r="60" spans="1:8" x14ac:dyDescent="0.2">
      <c r="A60" s="39"/>
      <c r="B60" s="40"/>
      <c r="C60" s="45">
        <v>39082</v>
      </c>
      <c r="D60" s="40"/>
      <c r="F60" s="40"/>
      <c r="G60" s="40"/>
      <c r="H60" s="40"/>
    </row>
    <row r="61" spans="1:8" x14ac:dyDescent="0.2">
      <c r="A61" s="39"/>
      <c r="B61" s="40"/>
      <c r="C61" s="40"/>
      <c r="D61" s="40"/>
      <c r="F61" s="40"/>
      <c r="G61" s="40"/>
      <c r="H61" s="40"/>
    </row>
    <row r="62" spans="1:8" x14ac:dyDescent="0.2">
      <c r="A62" s="39"/>
      <c r="B62" s="40"/>
      <c r="C62" s="40"/>
      <c r="D62" s="40"/>
      <c r="F62" s="40"/>
      <c r="G62" s="40"/>
      <c r="H62" s="40"/>
    </row>
    <row r="63" spans="1:8" x14ac:dyDescent="0.2">
      <c r="A63" s="39"/>
      <c r="B63" s="40"/>
      <c r="C63" s="40"/>
      <c r="D63" s="40"/>
      <c r="F63" s="40"/>
      <c r="G63" s="40"/>
      <c r="H63" s="40"/>
    </row>
    <row r="64" spans="1:8" x14ac:dyDescent="0.2">
      <c r="A64" s="39"/>
      <c r="B64" s="40"/>
      <c r="C64" s="40"/>
      <c r="D64" s="40"/>
      <c r="F64" s="40"/>
      <c r="G64" s="40"/>
      <c r="H64" s="40"/>
    </row>
    <row r="65" spans="1:8" x14ac:dyDescent="0.2">
      <c r="A65" s="39"/>
      <c r="B65" s="40"/>
      <c r="C65" s="40"/>
      <c r="D65" s="40"/>
      <c r="F65" s="40"/>
      <c r="G65" s="40"/>
      <c r="H65" s="40"/>
    </row>
    <row r="66" spans="1:8" x14ac:dyDescent="0.2">
      <c r="A66" s="39"/>
      <c r="B66" s="40"/>
      <c r="C66" s="40"/>
      <c r="D66" s="40"/>
      <c r="F66" s="40"/>
      <c r="G66" s="40"/>
      <c r="H66" s="40"/>
    </row>
    <row r="67" spans="1:8" x14ac:dyDescent="0.2">
      <c r="A67" s="39"/>
      <c r="B67" s="40"/>
      <c r="C67" s="40"/>
      <c r="D67" s="40"/>
      <c r="F67" s="40"/>
      <c r="G67" s="40"/>
      <c r="H67" s="40"/>
    </row>
    <row r="68" spans="1:8" x14ac:dyDescent="0.2">
      <c r="A68" s="39"/>
      <c r="B68" s="40"/>
      <c r="C68" s="40"/>
      <c r="D68" s="40"/>
      <c r="F68" s="40"/>
      <c r="G68" s="40"/>
      <c r="H68" s="40"/>
    </row>
    <row r="69" spans="1:8" x14ac:dyDescent="0.2">
      <c r="A69" s="39"/>
      <c r="B69" s="40"/>
      <c r="C69" s="40"/>
      <c r="D69" s="40"/>
      <c r="F69" s="40"/>
      <c r="G69" s="40"/>
      <c r="H69" s="40"/>
    </row>
    <row r="70" spans="1:8" x14ac:dyDescent="0.2">
      <c r="A70" s="39"/>
      <c r="B70" s="40"/>
      <c r="C70" s="40"/>
      <c r="D70" s="40"/>
      <c r="F70" s="40"/>
      <c r="G70" s="40"/>
      <c r="H70" s="40"/>
    </row>
    <row r="71" spans="1:8" x14ac:dyDescent="0.2">
      <c r="A71" s="39"/>
      <c r="B71" s="40"/>
      <c r="C71" s="40"/>
      <c r="D71" s="40"/>
      <c r="F71" s="40"/>
      <c r="G71" s="40"/>
      <c r="H71" s="40"/>
    </row>
    <row r="72" spans="1:8" x14ac:dyDescent="0.2">
      <c r="A72" s="39"/>
      <c r="B72" s="40"/>
      <c r="C72" s="40"/>
      <c r="D72" s="40"/>
      <c r="F72" s="40"/>
      <c r="G72" s="40"/>
      <c r="H72" s="40"/>
    </row>
    <row r="73" spans="1:8" x14ac:dyDescent="0.2">
      <c r="A73" s="39"/>
      <c r="B73" s="40"/>
      <c r="C73" s="40"/>
      <c r="D73" s="40"/>
      <c r="F73" s="40"/>
      <c r="G73" s="40"/>
      <c r="H73" s="40"/>
    </row>
    <row r="74" spans="1:8" x14ac:dyDescent="0.2">
      <c r="A74" s="39"/>
      <c r="B74" s="40"/>
      <c r="C74" s="40"/>
      <c r="D74" s="40"/>
      <c r="F74" s="40"/>
      <c r="G74" s="40"/>
      <c r="H74" s="40"/>
    </row>
    <row r="75" spans="1:8" x14ac:dyDescent="0.2">
      <c r="A75" s="39"/>
      <c r="B75" s="40"/>
      <c r="C75" s="40"/>
      <c r="D75" s="40"/>
      <c r="F75" s="40"/>
      <c r="G75" s="40"/>
      <c r="H75" s="40"/>
    </row>
    <row r="76" spans="1:8" x14ac:dyDescent="0.2">
      <c r="A76" s="39"/>
      <c r="B76" s="40"/>
      <c r="C76" s="40"/>
      <c r="D76" s="40"/>
      <c r="F76" s="40"/>
      <c r="G76" s="40"/>
      <c r="H76" s="40"/>
    </row>
    <row r="77" spans="1:8" x14ac:dyDescent="0.2">
      <c r="A77" s="39"/>
      <c r="B77" s="40"/>
      <c r="C77" s="40"/>
      <c r="D77" s="40"/>
      <c r="F77" s="40"/>
      <c r="G77" s="40"/>
      <c r="H77" s="40"/>
    </row>
    <row r="78" spans="1:8" x14ac:dyDescent="0.2">
      <c r="A78" s="39"/>
      <c r="B78" s="40"/>
      <c r="C78" s="40"/>
      <c r="D78" s="40"/>
      <c r="F78" s="40"/>
      <c r="G78" s="40"/>
      <c r="H78" s="40"/>
    </row>
    <row r="79" spans="1:8" x14ac:dyDescent="0.2">
      <c r="A79" s="39"/>
      <c r="B79" s="40"/>
      <c r="C79" s="40"/>
      <c r="D79" s="40"/>
      <c r="F79" s="40"/>
      <c r="G79" s="40"/>
      <c r="H79" s="40"/>
    </row>
    <row r="80" spans="1:8" x14ac:dyDescent="0.2">
      <c r="A80" s="39"/>
      <c r="B80" s="40"/>
      <c r="C80" s="40"/>
      <c r="D80" s="40"/>
      <c r="F80" s="40"/>
      <c r="G80" s="40"/>
      <c r="H80" s="40"/>
    </row>
    <row r="81" spans="1:8" x14ac:dyDescent="0.2">
      <c r="A81" s="39"/>
      <c r="B81" s="40"/>
      <c r="C81" s="40"/>
      <c r="D81" s="40"/>
      <c r="F81" s="40"/>
      <c r="G81" s="40"/>
      <c r="H81" s="40"/>
    </row>
    <row r="82" spans="1:8" x14ac:dyDescent="0.2">
      <c r="A82" s="39"/>
      <c r="B82" s="40"/>
      <c r="C82" s="40"/>
      <c r="D82" s="40"/>
      <c r="F82" s="40"/>
      <c r="G82" s="40"/>
      <c r="H82" s="40"/>
    </row>
    <row r="83" spans="1:8" x14ac:dyDescent="0.2">
      <c r="A83" s="39"/>
      <c r="B83" s="40"/>
      <c r="C83" s="40"/>
      <c r="D83" s="40"/>
      <c r="F83" s="40"/>
      <c r="G83" s="40"/>
      <c r="H83" s="40"/>
    </row>
    <row r="84" spans="1:8" x14ac:dyDescent="0.2">
      <c r="A84" s="39"/>
      <c r="B84" s="40"/>
      <c r="C84" s="40"/>
      <c r="D84" s="40"/>
      <c r="F84" s="40"/>
      <c r="G84" s="40"/>
      <c r="H84" s="40"/>
    </row>
    <row r="85" spans="1:8" x14ac:dyDescent="0.2">
      <c r="A85" s="39"/>
      <c r="B85" s="40"/>
      <c r="C85" s="40"/>
      <c r="D85" s="40"/>
      <c r="F85" s="40"/>
      <c r="G85" s="40"/>
      <c r="H85" s="40"/>
    </row>
    <row r="86" spans="1:8" x14ac:dyDescent="0.2">
      <c r="A86" s="39"/>
      <c r="B86" s="40"/>
      <c r="C86" s="40"/>
      <c r="D86" s="40"/>
      <c r="F86" s="40"/>
      <c r="G86" s="40"/>
      <c r="H86" s="40"/>
    </row>
    <row r="87" spans="1:8" x14ac:dyDescent="0.2">
      <c r="A87" s="39"/>
      <c r="B87" s="40"/>
      <c r="C87" s="40"/>
      <c r="D87" s="40"/>
      <c r="F87" s="40"/>
      <c r="G87" s="40"/>
      <c r="H87" s="40"/>
    </row>
    <row r="88" spans="1:8" x14ac:dyDescent="0.2">
      <c r="A88" s="39"/>
      <c r="B88" s="40"/>
      <c r="C88" s="40"/>
      <c r="D88" s="40"/>
      <c r="F88" s="40"/>
      <c r="G88" s="40"/>
      <c r="H88" s="40"/>
    </row>
    <row r="89" spans="1:8" x14ac:dyDescent="0.2">
      <c r="A89" s="39"/>
      <c r="B89" s="40"/>
      <c r="C89" s="40"/>
      <c r="D89" s="40"/>
      <c r="F89" s="40"/>
      <c r="G89" s="40"/>
      <c r="H89" s="40"/>
    </row>
    <row r="90" spans="1:8" x14ac:dyDescent="0.2">
      <c r="A90" s="39"/>
      <c r="B90" s="40"/>
      <c r="C90" s="40"/>
      <c r="D90" s="40"/>
      <c r="F90" s="40"/>
      <c r="G90" s="40"/>
      <c r="H90" s="40"/>
    </row>
    <row r="91" spans="1:8" x14ac:dyDescent="0.2">
      <c r="A91" s="39"/>
      <c r="B91" s="40"/>
      <c r="C91" s="40"/>
      <c r="D91" s="40"/>
      <c r="F91" s="40"/>
      <c r="G91" s="40"/>
      <c r="H91" s="40"/>
    </row>
    <row r="92" spans="1:8" x14ac:dyDescent="0.2">
      <c r="A92" s="39"/>
      <c r="B92" s="40"/>
      <c r="C92" s="40"/>
      <c r="D92" s="40"/>
      <c r="F92" s="40"/>
      <c r="G92" s="40"/>
      <c r="H92" s="40"/>
    </row>
    <row r="93" spans="1:8" x14ac:dyDescent="0.2">
      <c r="A93" s="39"/>
      <c r="B93" s="40"/>
      <c r="C93" s="40"/>
      <c r="D93" s="40"/>
      <c r="F93" s="40"/>
      <c r="G93" s="40"/>
      <c r="H93" s="40"/>
    </row>
    <row r="94" spans="1:8" x14ac:dyDescent="0.2">
      <c r="A94" s="39"/>
      <c r="B94" s="40"/>
      <c r="C94" s="40"/>
      <c r="D94" s="40"/>
      <c r="F94" s="40"/>
      <c r="G94" s="40"/>
      <c r="H94" s="40"/>
    </row>
    <row r="95" spans="1:8" x14ac:dyDescent="0.2">
      <c r="A95" s="39"/>
      <c r="B95" s="40"/>
      <c r="C95" s="40"/>
      <c r="D95" s="40"/>
      <c r="F95" s="40"/>
      <c r="G95" s="40"/>
      <c r="H95" s="40"/>
    </row>
    <row r="96" spans="1:8" x14ac:dyDescent="0.2">
      <c r="A96" s="39"/>
      <c r="B96" s="40"/>
      <c r="C96" s="40"/>
      <c r="D96" s="40"/>
      <c r="F96" s="40"/>
      <c r="G96" s="40"/>
      <c r="H96" s="40"/>
    </row>
    <row r="97" spans="1:8" x14ac:dyDescent="0.2">
      <c r="A97" s="39"/>
      <c r="B97" s="40"/>
      <c r="C97" s="40"/>
      <c r="D97" s="40"/>
      <c r="F97" s="40"/>
      <c r="G97" s="40"/>
      <c r="H97" s="40"/>
    </row>
    <row r="98" spans="1:8" x14ac:dyDescent="0.2">
      <c r="A98" s="39"/>
      <c r="B98" s="40"/>
      <c r="C98" s="40"/>
      <c r="D98" s="40"/>
      <c r="F98" s="40"/>
      <c r="G98" s="40"/>
      <c r="H98" s="40"/>
    </row>
    <row r="99" spans="1:8" x14ac:dyDescent="0.2">
      <c r="A99" s="39"/>
      <c r="B99" s="40"/>
      <c r="C99" s="40"/>
      <c r="D99" s="40"/>
      <c r="F99" s="40"/>
      <c r="G99" s="40"/>
      <c r="H99" s="40"/>
    </row>
    <row r="100" spans="1:8" x14ac:dyDescent="0.2">
      <c r="A100" s="39"/>
      <c r="B100" s="40"/>
      <c r="C100" s="40"/>
      <c r="D100" s="40"/>
      <c r="F100" s="40"/>
      <c r="G100" s="40"/>
      <c r="H100" s="40"/>
    </row>
    <row r="101" spans="1:8" x14ac:dyDescent="0.2">
      <c r="A101" s="39"/>
      <c r="B101" s="40"/>
      <c r="C101" s="40"/>
      <c r="D101" s="40"/>
      <c r="F101" s="40"/>
      <c r="G101" s="40"/>
      <c r="H101" s="40"/>
    </row>
    <row r="102" spans="1:8" x14ac:dyDescent="0.2">
      <c r="A102" s="39"/>
      <c r="B102" s="40"/>
      <c r="C102" s="40"/>
      <c r="D102" s="40"/>
      <c r="F102" s="40"/>
      <c r="G102" s="40"/>
      <c r="H102" s="40"/>
    </row>
    <row r="103" spans="1:8" x14ac:dyDescent="0.2">
      <c r="A103" s="39"/>
      <c r="B103" s="40"/>
      <c r="C103" s="40"/>
      <c r="D103" s="40"/>
      <c r="F103" s="40"/>
      <c r="G103" s="40"/>
      <c r="H103" s="40"/>
    </row>
    <row r="104" spans="1:8" x14ac:dyDescent="0.2">
      <c r="A104" s="39"/>
      <c r="B104" s="40"/>
      <c r="C104" s="40"/>
      <c r="D104" s="40"/>
      <c r="F104" s="40"/>
      <c r="G104" s="40"/>
      <c r="H104" s="40"/>
    </row>
    <row r="105" spans="1:8" x14ac:dyDescent="0.2">
      <c r="A105" s="39"/>
      <c r="B105" s="40"/>
      <c r="C105" s="40"/>
      <c r="D105" s="40"/>
      <c r="F105" s="40"/>
      <c r="G105" s="40"/>
      <c r="H105" s="40"/>
    </row>
    <row r="106" spans="1:8" x14ac:dyDescent="0.2">
      <c r="A106" s="39"/>
      <c r="B106" s="40"/>
      <c r="C106" s="40"/>
      <c r="D106" s="40"/>
      <c r="F106" s="40"/>
      <c r="G106" s="40"/>
      <c r="H106" s="40"/>
    </row>
    <row r="107" spans="1:8" x14ac:dyDescent="0.2">
      <c r="A107" s="39"/>
      <c r="B107" s="40"/>
      <c r="C107" s="40"/>
      <c r="D107" s="40"/>
      <c r="F107" s="40"/>
      <c r="G107" s="40"/>
      <c r="H107" s="40"/>
    </row>
    <row r="108" spans="1:8" x14ac:dyDescent="0.2">
      <c r="A108" s="39"/>
      <c r="B108" s="40"/>
      <c r="C108" s="40"/>
      <c r="D108" s="40"/>
      <c r="F108" s="40"/>
      <c r="G108" s="40"/>
      <c r="H108" s="40"/>
    </row>
    <row r="109" spans="1:8" x14ac:dyDescent="0.2">
      <c r="A109" s="39"/>
      <c r="B109" s="40"/>
      <c r="C109" s="40"/>
      <c r="D109" s="40"/>
      <c r="F109" s="40"/>
      <c r="G109" s="40"/>
      <c r="H109" s="40"/>
    </row>
    <row r="110" spans="1:8" x14ac:dyDescent="0.2">
      <c r="A110" s="39"/>
      <c r="B110" s="40"/>
      <c r="C110" s="40"/>
      <c r="D110" s="40"/>
      <c r="F110" s="40"/>
      <c r="G110" s="40"/>
      <c r="H110" s="40"/>
    </row>
    <row r="111" spans="1:8" x14ac:dyDescent="0.2">
      <c r="A111" s="39"/>
      <c r="B111" s="40"/>
      <c r="C111" s="40"/>
      <c r="D111" s="40"/>
      <c r="F111" s="40"/>
      <c r="G111" s="40"/>
      <c r="H111" s="40"/>
    </row>
    <row r="112" spans="1:8" x14ac:dyDescent="0.2">
      <c r="A112" s="39"/>
      <c r="B112" s="40"/>
      <c r="C112" s="40"/>
      <c r="D112" s="40"/>
      <c r="F112" s="40"/>
      <c r="G112" s="40"/>
      <c r="H112" s="40"/>
    </row>
    <row r="113" spans="1:8" x14ac:dyDescent="0.2">
      <c r="A113" s="39"/>
      <c r="B113" s="40"/>
      <c r="C113" s="40"/>
      <c r="D113" s="40"/>
      <c r="F113" s="40"/>
      <c r="G113" s="40"/>
      <c r="H113" s="40"/>
    </row>
    <row r="114" spans="1:8" x14ac:dyDescent="0.2">
      <c r="A114" s="39"/>
      <c r="B114" s="40"/>
      <c r="C114" s="40"/>
      <c r="D114" s="40"/>
      <c r="F114" s="40"/>
      <c r="G114" s="40"/>
      <c r="H114" s="40"/>
    </row>
    <row r="115" spans="1:8" x14ac:dyDescent="0.2">
      <c r="A115" s="39"/>
      <c r="B115" s="40"/>
      <c r="C115" s="40"/>
      <c r="D115" s="40"/>
      <c r="F115" s="40"/>
      <c r="G115" s="40"/>
      <c r="H115" s="40"/>
    </row>
    <row r="116" spans="1:8" x14ac:dyDescent="0.2">
      <c r="A116" s="39"/>
      <c r="B116" s="40"/>
      <c r="C116" s="40"/>
      <c r="D116" s="40"/>
      <c r="F116" s="40"/>
      <c r="G116" s="40"/>
      <c r="H116" s="40"/>
    </row>
    <row r="117" spans="1:8" x14ac:dyDescent="0.2">
      <c r="A117" s="39"/>
      <c r="B117" s="40"/>
      <c r="C117" s="40"/>
      <c r="D117" s="40"/>
      <c r="F117" s="40"/>
      <c r="G117" s="40"/>
      <c r="H117" s="40"/>
    </row>
    <row r="118" spans="1:8" x14ac:dyDescent="0.2">
      <c r="A118" s="39"/>
      <c r="B118" s="40"/>
      <c r="C118" s="40"/>
      <c r="D118" s="40"/>
      <c r="F118" s="40"/>
      <c r="G118" s="40"/>
      <c r="H118" s="40"/>
    </row>
    <row r="119" spans="1:8" x14ac:dyDescent="0.2">
      <c r="A119" s="39"/>
      <c r="B119" s="40"/>
      <c r="C119" s="40"/>
      <c r="D119" s="40"/>
      <c r="F119" s="40"/>
      <c r="G119" s="40"/>
      <c r="H119" s="40"/>
    </row>
    <row r="120" spans="1:8" x14ac:dyDescent="0.2">
      <c r="A120" s="39"/>
      <c r="B120" s="40"/>
      <c r="C120" s="40"/>
      <c r="D120" s="40"/>
      <c r="F120" s="40"/>
      <c r="G120" s="40"/>
      <c r="H120" s="40"/>
    </row>
    <row r="121" spans="1:8" x14ac:dyDescent="0.2">
      <c r="A121" s="39"/>
      <c r="B121" s="40"/>
      <c r="C121" s="40"/>
      <c r="D121" s="40"/>
      <c r="F121" s="40"/>
      <c r="G121" s="40"/>
      <c r="H121" s="40"/>
    </row>
    <row r="122" spans="1:8" x14ac:dyDescent="0.2">
      <c r="A122" s="39"/>
      <c r="B122" s="40"/>
      <c r="C122" s="40"/>
      <c r="D122" s="40"/>
      <c r="F122" s="40"/>
      <c r="G122" s="40"/>
      <c r="H122" s="40"/>
    </row>
    <row r="123" spans="1:8" x14ac:dyDescent="0.2">
      <c r="A123" s="39"/>
      <c r="B123" s="40"/>
      <c r="C123" s="40"/>
      <c r="D123" s="40"/>
      <c r="F123" s="40"/>
      <c r="G123" s="40"/>
      <c r="H123" s="40"/>
    </row>
    <row r="124" spans="1:8" x14ac:dyDescent="0.2">
      <c r="A124" s="39"/>
      <c r="B124" s="40"/>
      <c r="C124" s="40"/>
      <c r="D124" s="40"/>
      <c r="F124" s="40"/>
      <c r="G124" s="40"/>
      <c r="H124" s="40"/>
    </row>
    <row r="125" spans="1:8" x14ac:dyDescent="0.2">
      <c r="A125" s="39"/>
      <c r="B125" s="40"/>
      <c r="C125" s="40"/>
      <c r="D125" s="40"/>
      <c r="F125" s="40"/>
      <c r="G125" s="40"/>
      <c r="H125" s="40"/>
    </row>
    <row r="126" spans="1:8" x14ac:dyDescent="0.2">
      <c r="A126" s="39"/>
      <c r="B126" s="40"/>
      <c r="C126" s="40"/>
      <c r="D126" s="40"/>
      <c r="F126" s="40"/>
      <c r="G126" s="40"/>
      <c r="H126" s="40"/>
    </row>
    <row r="127" spans="1:8" x14ac:dyDescent="0.2">
      <c r="A127" s="39"/>
      <c r="B127" s="40"/>
      <c r="C127" s="40"/>
      <c r="D127" s="40"/>
      <c r="F127" s="40"/>
      <c r="G127" s="40"/>
      <c r="H127" s="40"/>
    </row>
    <row r="128" spans="1:8" x14ac:dyDescent="0.2">
      <c r="A128" s="39"/>
      <c r="B128" s="40"/>
      <c r="C128" s="40"/>
      <c r="D128" s="40"/>
      <c r="F128" s="40"/>
      <c r="G128" s="40"/>
      <c r="H128" s="40"/>
    </row>
    <row r="129" spans="1:8" x14ac:dyDescent="0.2">
      <c r="A129" s="39"/>
      <c r="B129" s="40"/>
      <c r="C129" s="40"/>
      <c r="D129" s="40"/>
      <c r="F129" s="40"/>
      <c r="G129" s="40"/>
      <c r="H129" s="40"/>
    </row>
    <row r="130" spans="1:8" x14ac:dyDescent="0.2">
      <c r="A130" s="39"/>
      <c r="B130" s="40"/>
      <c r="C130" s="40"/>
      <c r="D130" s="40"/>
      <c r="F130" s="40"/>
      <c r="G130" s="40"/>
      <c r="H130" s="40"/>
    </row>
    <row r="131" spans="1:8" x14ac:dyDescent="0.2">
      <c r="A131" s="39"/>
      <c r="B131" s="40"/>
      <c r="C131" s="40"/>
      <c r="D131" s="40"/>
      <c r="F131" s="40"/>
      <c r="G131" s="40"/>
      <c r="H131" s="40"/>
    </row>
    <row r="132" spans="1:8" x14ac:dyDescent="0.2">
      <c r="A132" s="39"/>
      <c r="B132" s="40"/>
      <c r="C132" s="40"/>
      <c r="D132" s="40"/>
      <c r="F132" s="40"/>
      <c r="G132" s="40"/>
      <c r="H132" s="40"/>
    </row>
    <row r="133" spans="1:8" x14ac:dyDescent="0.2">
      <c r="A133" s="39"/>
      <c r="B133" s="40"/>
      <c r="C133" s="40"/>
      <c r="D133" s="40"/>
      <c r="F133" s="40"/>
      <c r="G133" s="40"/>
      <c r="H133" s="40"/>
    </row>
    <row r="134" spans="1:8" x14ac:dyDescent="0.2">
      <c r="A134" s="39"/>
      <c r="B134" s="40"/>
      <c r="C134" s="40"/>
      <c r="D134" s="40"/>
      <c r="F134" s="40"/>
      <c r="G134" s="40"/>
      <c r="H134" s="40"/>
    </row>
    <row r="135" spans="1:8" x14ac:dyDescent="0.2">
      <c r="A135" s="39"/>
      <c r="B135" s="40"/>
      <c r="C135" s="40"/>
      <c r="D135" s="40"/>
      <c r="F135" s="40"/>
      <c r="G135" s="40"/>
      <c r="H135" s="40"/>
    </row>
    <row r="136" spans="1:8" x14ac:dyDescent="0.2">
      <c r="A136" s="39"/>
      <c r="B136" s="40"/>
      <c r="C136" s="40"/>
      <c r="D136" s="40"/>
      <c r="F136" s="40"/>
      <c r="G136" s="40"/>
      <c r="H136" s="40"/>
    </row>
    <row r="137" spans="1:8" x14ac:dyDescent="0.2">
      <c r="A137" s="39"/>
      <c r="B137" s="40"/>
      <c r="C137" s="40"/>
      <c r="D137" s="40"/>
      <c r="F137" s="40"/>
      <c r="G137" s="40"/>
      <c r="H137" s="40"/>
    </row>
    <row r="138" spans="1:8" x14ac:dyDescent="0.2">
      <c r="A138" s="39"/>
      <c r="B138" s="40"/>
      <c r="C138" s="40"/>
      <c r="D138" s="40"/>
      <c r="F138" s="40"/>
      <c r="G138" s="40"/>
      <c r="H138" s="40"/>
    </row>
    <row r="139" spans="1:8" x14ac:dyDescent="0.2">
      <c r="A139" s="39"/>
      <c r="B139" s="40"/>
      <c r="C139" s="40"/>
      <c r="D139" s="40"/>
      <c r="F139" s="40"/>
      <c r="G139" s="40"/>
      <c r="H139" s="40"/>
    </row>
    <row r="140" spans="1:8" x14ac:dyDescent="0.2">
      <c r="A140" s="39"/>
      <c r="B140" s="40"/>
      <c r="C140" s="40"/>
      <c r="D140" s="40"/>
      <c r="F140" s="40"/>
      <c r="G140" s="40"/>
      <c r="H140" s="40"/>
    </row>
    <row r="141" spans="1:8" x14ac:dyDescent="0.2">
      <c r="A141" s="39"/>
      <c r="B141" s="40"/>
      <c r="C141" s="40"/>
      <c r="D141" s="40"/>
      <c r="F141" s="40"/>
      <c r="G141" s="40"/>
      <c r="H141" s="40"/>
    </row>
    <row r="142" spans="1:8" x14ac:dyDescent="0.2">
      <c r="A142" s="39"/>
      <c r="B142" s="40"/>
      <c r="C142" s="40"/>
      <c r="D142" s="40"/>
      <c r="F142" s="40"/>
      <c r="G142" s="40"/>
      <c r="H142" s="40"/>
    </row>
    <row r="143" spans="1:8" x14ac:dyDescent="0.2">
      <c r="A143" s="39"/>
      <c r="B143" s="40"/>
      <c r="C143" s="40"/>
      <c r="D143" s="40"/>
      <c r="F143" s="40"/>
      <c r="G143" s="40"/>
      <c r="H143" s="40"/>
    </row>
    <row r="144" spans="1:8" x14ac:dyDescent="0.2">
      <c r="A144" s="39"/>
      <c r="B144" s="40"/>
      <c r="C144" s="40"/>
      <c r="D144" s="40"/>
      <c r="F144" s="40"/>
      <c r="G144" s="40"/>
      <c r="H144" s="40"/>
    </row>
    <row r="145" spans="1:8" x14ac:dyDescent="0.2">
      <c r="A145" s="39"/>
      <c r="B145" s="40"/>
      <c r="C145" s="40"/>
      <c r="D145" s="40"/>
      <c r="F145" s="40"/>
      <c r="G145" s="40"/>
      <c r="H145" s="40"/>
    </row>
    <row r="146" spans="1:8" x14ac:dyDescent="0.2">
      <c r="A146" s="39"/>
      <c r="B146" s="40"/>
      <c r="C146" s="40"/>
      <c r="D146" s="40"/>
      <c r="F146" s="40"/>
      <c r="G146" s="40"/>
      <c r="H146" s="40"/>
    </row>
    <row r="147" spans="1:8" x14ac:dyDescent="0.2">
      <c r="A147" s="39"/>
      <c r="B147" s="40"/>
      <c r="C147" s="40"/>
      <c r="D147" s="40"/>
      <c r="F147" s="40"/>
      <c r="G147" s="40"/>
      <c r="H147" s="40"/>
    </row>
    <row r="148" spans="1:8" x14ac:dyDescent="0.2">
      <c r="A148" s="39"/>
      <c r="B148" s="40"/>
      <c r="C148" s="40"/>
      <c r="D148" s="40"/>
      <c r="F148" s="40"/>
      <c r="G148" s="40"/>
      <c r="H148" s="40"/>
    </row>
    <row r="149" spans="1:8" x14ac:dyDescent="0.2">
      <c r="A149" s="39"/>
      <c r="B149" s="40"/>
      <c r="C149" s="40"/>
      <c r="D149" s="40"/>
      <c r="F149" s="40"/>
      <c r="G149" s="40"/>
      <c r="H149" s="40"/>
    </row>
    <row r="150" spans="1:8" x14ac:dyDescent="0.2">
      <c r="A150" s="39"/>
      <c r="B150" s="40"/>
      <c r="C150" s="40"/>
      <c r="D150" s="40"/>
      <c r="F150" s="40"/>
      <c r="G150" s="40"/>
      <c r="H150" s="40"/>
    </row>
    <row r="151" spans="1:8" x14ac:dyDescent="0.2">
      <c r="A151" s="39"/>
      <c r="B151" s="40"/>
      <c r="C151" s="40"/>
      <c r="D151" s="40"/>
      <c r="F151" s="40"/>
      <c r="G151" s="40"/>
      <c r="H151" s="40"/>
    </row>
    <row r="152" spans="1:8" x14ac:dyDescent="0.2">
      <c r="A152" s="39"/>
      <c r="B152" s="40"/>
      <c r="C152" s="40"/>
      <c r="D152" s="40"/>
      <c r="F152" s="40"/>
      <c r="G152" s="40"/>
      <c r="H152" s="40"/>
    </row>
    <row r="153" spans="1:8" x14ac:dyDescent="0.2">
      <c r="A153" s="39"/>
      <c r="B153" s="40"/>
      <c r="C153" s="40"/>
      <c r="D153" s="40"/>
      <c r="F153" s="40"/>
      <c r="G153" s="40"/>
      <c r="H153" s="40"/>
    </row>
    <row r="154" spans="1:8" x14ac:dyDescent="0.2">
      <c r="A154" s="39"/>
      <c r="B154" s="40"/>
      <c r="C154" s="40"/>
      <c r="D154" s="40"/>
      <c r="F154" s="40"/>
      <c r="G154" s="40"/>
      <c r="H154" s="40"/>
    </row>
    <row r="155" spans="1:8" x14ac:dyDescent="0.2">
      <c r="A155" s="39"/>
      <c r="B155" s="40"/>
      <c r="C155" s="40"/>
      <c r="D155" s="40"/>
      <c r="F155" s="40"/>
      <c r="G155" s="40"/>
      <c r="H155" s="40"/>
    </row>
    <row r="156" spans="1:8" x14ac:dyDescent="0.2">
      <c r="A156" s="39"/>
      <c r="B156" s="40"/>
      <c r="C156" s="40"/>
      <c r="D156" s="40"/>
      <c r="F156" s="40"/>
      <c r="G156" s="40"/>
      <c r="H156" s="40"/>
    </row>
    <row r="157" spans="1:8" x14ac:dyDescent="0.2">
      <c r="A157" s="39"/>
      <c r="B157" s="40"/>
      <c r="C157" s="40"/>
      <c r="D157" s="40"/>
      <c r="F157" s="40"/>
      <c r="G157" s="40"/>
      <c r="H157" s="40"/>
    </row>
    <row r="158" spans="1:8" x14ac:dyDescent="0.2">
      <c r="A158" s="39"/>
      <c r="B158" s="40"/>
      <c r="C158" s="40"/>
      <c r="D158" s="40"/>
      <c r="F158" s="40"/>
      <c r="G158" s="40"/>
      <c r="H158" s="40"/>
    </row>
    <row r="159" spans="1:8" x14ac:dyDescent="0.2">
      <c r="A159" s="39"/>
      <c r="B159" s="40"/>
      <c r="C159" s="40"/>
      <c r="D159" s="40"/>
      <c r="F159" s="40"/>
      <c r="G159" s="40"/>
      <c r="H159" s="40"/>
    </row>
    <row r="160" spans="1:8" x14ac:dyDescent="0.2">
      <c r="A160" s="39"/>
      <c r="B160" s="40"/>
      <c r="C160" s="40"/>
      <c r="D160" s="40"/>
      <c r="F160" s="40"/>
      <c r="G160" s="40"/>
      <c r="H160" s="40"/>
    </row>
    <row r="161" spans="1:8" x14ac:dyDescent="0.2">
      <c r="A161" s="39"/>
      <c r="B161" s="40"/>
      <c r="C161" s="40"/>
      <c r="D161" s="40"/>
      <c r="F161" s="40"/>
      <c r="G161" s="40"/>
      <c r="H161" s="40"/>
    </row>
    <row r="162" spans="1:8" x14ac:dyDescent="0.2">
      <c r="A162" s="39"/>
      <c r="B162" s="40"/>
      <c r="C162" s="40"/>
      <c r="D162" s="40"/>
      <c r="F162" s="40"/>
      <c r="G162" s="40"/>
      <c r="H162" s="40"/>
    </row>
    <row r="163" spans="1:8" x14ac:dyDescent="0.2">
      <c r="A163" s="39"/>
      <c r="B163" s="40"/>
      <c r="C163" s="40"/>
      <c r="D163" s="40"/>
      <c r="F163" s="40"/>
      <c r="G163" s="40"/>
      <c r="H163" s="40"/>
    </row>
    <row r="164" spans="1:8" x14ac:dyDescent="0.2">
      <c r="A164" s="39"/>
      <c r="B164" s="40"/>
      <c r="C164" s="40"/>
      <c r="D164" s="40"/>
      <c r="F164" s="40"/>
      <c r="G164" s="40"/>
      <c r="H164" s="40"/>
    </row>
    <row r="165" spans="1:8" x14ac:dyDescent="0.2">
      <c r="A165" s="39"/>
      <c r="B165" s="40"/>
      <c r="C165" s="40"/>
      <c r="D165" s="40"/>
      <c r="F165" s="40"/>
      <c r="G165" s="40"/>
      <c r="H165" s="40"/>
    </row>
    <row r="166" spans="1:8" x14ac:dyDescent="0.2">
      <c r="A166" s="39"/>
      <c r="B166" s="40"/>
      <c r="C166" s="40"/>
      <c r="D166" s="40"/>
      <c r="F166" s="40"/>
      <c r="G166" s="40"/>
      <c r="H166" s="40"/>
    </row>
    <row r="167" spans="1:8" x14ac:dyDescent="0.2">
      <c r="A167" s="39"/>
      <c r="B167" s="40"/>
      <c r="C167" s="40"/>
      <c r="D167" s="40"/>
      <c r="F167" s="40"/>
      <c r="G167" s="40"/>
      <c r="H167" s="40"/>
    </row>
    <row r="168" spans="1:8" x14ac:dyDescent="0.2">
      <c r="A168" s="39"/>
      <c r="B168" s="40"/>
      <c r="C168" s="40"/>
      <c r="D168" s="40"/>
      <c r="F168" s="40"/>
      <c r="G168" s="40"/>
      <c r="H168" s="40"/>
    </row>
    <row r="169" spans="1:8" x14ac:dyDescent="0.2">
      <c r="A169" s="39"/>
      <c r="B169" s="40"/>
      <c r="C169" s="40"/>
      <c r="D169" s="40"/>
      <c r="F169" s="40"/>
      <c r="G169" s="40"/>
      <c r="H169" s="40"/>
    </row>
    <row r="170" spans="1:8" x14ac:dyDescent="0.2">
      <c r="A170" s="39"/>
      <c r="B170" s="40"/>
      <c r="C170" s="40"/>
      <c r="D170" s="40"/>
      <c r="F170" s="40"/>
      <c r="G170" s="40"/>
      <c r="H170" s="40"/>
    </row>
    <row r="171" spans="1:8" x14ac:dyDescent="0.2">
      <c r="A171" s="39"/>
      <c r="B171" s="40"/>
      <c r="C171" s="40"/>
      <c r="D171" s="40"/>
      <c r="F171" s="40"/>
      <c r="G171" s="40"/>
      <c r="H171" s="40"/>
    </row>
    <row r="172" spans="1:8" x14ac:dyDescent="0.2">
      <c r="A172" s="39"/>
      <c r="B172" s="40"/>
      <c r="C172" s="40"/>
      <c r="D172" s="40"/>
      <c r="F172" s="40"/>
      <c r="G172" s="40"/>
      <c r="H172" s="40"/>
    </row>
    <row r="173" spans="1:8" x14ac:dyDescent="0.2">
      <c r="A173" s="39"/>
      <c r="B173" s="40"/>
      <c r="C173" s="40"/>
      <c r="D173" s="40"/>
      <c r="F173" s="40"/>
      <c r="G173" s="40"/>
      <c r="H173" s="40"/>
    </row>
    <row r="174" spans="1:8" x14ac:dyDescent="0.2">
      <c r="A174" s="39"/>
      <c r="B174" s="40"/>
      <c r="C174" s="40"/>
      <c r="D174" s="40"/>
      <c r="F174" s="40"/>
      <c r="G174" s="40"/>
      <c r="H174" s="40"/>
    </row>
    <row r="175" spans="1:8" x14ac:dyDescent="0.2">
      <c r="A175" s="39"/>
      <c r="B175" s="40"/>
      <c r="C175" s="40"/>
      <c r="D175" s="40"/>
      <c r="F175" s="40"/>
      <c r="G175" s="40"/>
      <c r="H175" s="40"/>
    </row>
    <row r="176" spans="1:8" x14ac:dyDescent="0.2">
      <c r="A176" s="39"/>
      <c r="B176" s="40"/>
      <c r="C176" s="40"/>
      <c r="D176" s="40"/>
      <c r="F176" s="40"/>
      <c r="G176" s="40"/>
      <c r="H176" s="40"/>
    </row>
    <row r="177" spans="1:8" x14ac:dyDescent="0.2">
      <c r="A177" s="39"/>
      <c r="B177" s="40"/>
      <c r="C177" s="40"/>
      <c r="D177" s="40"/>
      <c r="F177" s="40"/>
      <c r="G177" s="40"/>
      <c r="H177" s="40"/>
    </row>
    <row r="178" spans="1:8" x14ac:dyDescent="0.2">
      <c r="A178" s="39"/>
      <c r="B178" s="40"/>
      <c r="C178" s="40"/>
      <c r="D178" s="40"/>
      <c r="F178" s="40"/>
      <c r="G178" s="40"/>
      <c r="H178" s="40"/>
    </row>
    <row r="179" spans="1:8" x14ac:dyDescent="0.2">
      <c r="A179" s="39"/>
      <c r="B179" s="40"/>
      <c r="C179" s="40"/>
      <c r="D179" s="40"/>
      <c r="F179" s="40"/>
      <c r="G179" s="40"/>
      <c r="H179" s="40"/>
    </row>
    <row r="180" spans="1:8" x14ac:dyDescent="0.2">
      <c r="A180" s="39"/>
      <c r="B180" s="40"/>
      <c r="C180" s="40"/>
      <c r="D180" s="40"/>
      <c r="F180" s="40"/>
      <c r="G180" s="40"/>
      <c r="H180" s="40"/>
    </row>
    <row r="181" spans="1:8" x14ac:dyDescent="0.2">
      <c r="A181" s="39"/>
      <c r="B181" s="40"/>
      <c r="C181" s="40"/>
      <c r="D181" s="40"/>
      <c r="F181" s="40"/>
      <c r="G181" s="40"/>
      <c r="H181" s="40"/>
    </row>
    <row r="182" spans="1:8" x14ac:dyDescent="0.2">
      <c r="A182" s="39"/>
      <c r="B182" s="40"/>
      <c r="C182" s="40"/>
      <c r="D182" s="40"/>
      <c r="F182" s="40"/>
      <c r="G182" s="40"/>
      <c r="H182" s="40"/>
    </row>
    <row r="183" spans="1:8" x14ac:dyDescent="0.2">
      <c r="A183" s="39"/>
      <c r="B183" s="40"/>
      <c r="C183" s="40"/>
      <c r="D183" s="40"/>
      <c r="F183" s="40"/>
      <c r="G183" s="40"/>
      <c r="H183" s="40"/>
    </row>
    <row r="184" spans="1:8" x14ac:dyDescent="0.2">
      <c r="A184" s="39"/>
      <c r="B184" s="40"/>
      <c r="C184" s="40"/>
      <c r="D184" s="40"/>
      <c r="F184" s="40"/>
      <c r="G184" s="40"/>
      <c r="H184" s="40"/>
    </row>
    <row r="185" spans="1:8" x14ac:dyDescent="0.2">
      <c r="A185" s="39"/>
      <c r="B185" s="40"/>
      <c r="C185" s="40"/>
      <c r="D185" s="40"/>
      <c r="F185" s="40"/>
      <c r="G185" s="40"/>
      <c r="H185" s="40"/>
    </row>
    <row r="186" spans="1:8" x14ac:dyDescent="0.2">
      <c r="A186" s="39"/>
      <c r="B186" s="40"/>
      <c r="C186" s="40"/>
      <c r="D186" s="40"/>
      <c r="F186" s="40"/>
      <c r="G186" s="40"/>
      <c r="H186" s="40"/>
    </row>
    <row r="187" spans="1:8" x14ac:dyDescent="0.2">
      <c r="A187" s="39"/>
      <c r="B187" s="40"/>
      <c r="C187" s="40"/>
      <c r="D187" s="40"/>
      <c r="F187" s="40"/>
      <c r="G187" s="40"/>
      <c r="H187" s="40"/>
    </row>
    <row r="188" spans="1:8" x14ac:dyDescent="0.2">
      <c r="A188" s="39"/>
      <c r="B188" s="40"/>
      <c r="C188" s="40"/>
      <c r="D188" s="40"/>
      <c r="F188" s="40"/>
      <c r="G188" s="40"/>
      <c r="H188" s="40"/>
    </row>
    <row r="189" spans="1:8" x14ac:dyDescent="0.2">
      <c r="A189" s="39"/>
      <c r="B189" s="40"/>
      <c r="C189" s="40"/>
      <c r="D189" s="40"/>
      <c r="F189" s="40"/>
      <c r="G189" s="40"/>
      <c r="H189" s="40"/>
    </row>
    <row r="190" spans="1:8" x14ac:dyDescent="0.2">
      <c r="A190" s="39"/>
      <c r="B190" s="40"/>
      <c r="C190" s="40"/>
      <c r="D190" s="40"/>
      <c r="F190" s="40"/>
      <c r="G190" s="40"/>
      <c r="H190" s="40"/>
    </row>
    <row r="191" spans="1:8" x14ac:dyDescent="0.2">
      <c r="A191" s="39"/>
      <c r="B191" s="40"/>
      <c r="C191" s="40"/>
      <c r="D191" s="40"/>
      <c r="F191" s="40"/>
      <c r="G191" s="40"/>
      <c r="H191" s="40"/>
    </row>
    <row r="192" spans="1:8" x14ac:dyDescent="0.2">
      <c r="A192" s="39"/>
      <c r="B192" s="40"/>
      <c r="C192" s="40"/>
      <c r="D192" s="40"/>
      <c r="F192" s="40"/>
      <c r="G192" s="40"/>
      <c r="H192" s="40"/>
    </row>
    <row r="193" spans="1:8" x14ac:dyDescent="0.2">
      <c r="A193" s="39"/>
      <c r="B193" s="40"/>
      <c r="C193" s="40"/>
      <c r="D193" s="40"/>
      <c r="F193" s="40"/>
      <c r="G193" s="40"/>
      <c r="H193" s="40"/>
    </row>
    <row r="194" spans="1:8" x14ac:dyDescent="0.2">
      <c r="A194" s="39"/>
      <c r="B194" s="40"/>
      <c r="C194" s="40"/>
      <c r="D194" s="40"/>
      <c r="F194" s="40"/>
      <c r="G194" s="40"/>
      <c r="H194" s="40"/>
    </row>
    <row r="195" spans="1:8" x14ac:dyDescent="0.2">
      <c r="A195" s="39"/>
      <c r="B195" s="40"/>
      <c r="C195" s="40"/>
      <c r="D195" s="40"/>
      <c r="F195" s="40"/>
      <c r="G195" s="40"/>
      <c r="H195" s="40"/>
    </row>
    <row r="196" spans="1:8" x14ac:dyDescent="0.2">
      <c r="A196" s="39"/>
      <c r="B196" s="40"/>
      <c r="C196" s="40"/>
      <c r="D196" s="40"/>
      <c r="F196" s="40"/>
      <c r="G196" s="40"/>
      <c r="H196" s="40"/>
    </row>
    <row r="197" spans="1:8" x14ac:dyDescent="0.2">
      <c r="A197" s="39"/>
      <c r="B197" s="40"/>
      <c r="C197" s="40"/>
      <c r="D197" s="40"/>
      <c r="F197" s="40"/>
      <c r="G197" s="40"/>
      <c r="H197" s="40"/>
    </row>
    <row r="198" spans="1:8" x14ac:dyDescent="0.2">
      <c r="A198" s="39"/>
      <c r="B198" s="40"/>
      <c r="C198" s="40"/>
      <c r="D198" s="40"/>
      <c r="F198" s="40"/>
      <c r="G198" s="40"/>
      <c r="H198" s="40"/>
    </row>
    <row r="199" spans="1:8" x14ac:dyDescent="0.2">
      <c r="A199" s="39"/>
      <c r="B199" s="40"/>
      <c r="C199" s="40"/>
      <c r="D199" s="40"/>
      <c r="F199" s="40"/>
      <c r="G199" s="40"/>
      <c r="H199" s="40"/>
    </row>
    <row r="200" spans="1:8" x14ac:dyDescent="0.2">
      <c r="A200" s="39"/>
      <c r="B200" s="40"/>
      <c r="C200" s="40"/>
      <c r="D200" s="40"/>
      <c r="F200" s="40"/>
      <c r="G200" s="40"/>
      <c r="H200" s="40"/>
    </row>
    <row r="201" spans="1:8" x14ac:dyDescent="0.2">
      <c r="A201" s="39"/>
      <c r="B201" s="40"/>
      <c r="C201" s="40"/>
      <c r="D201" s="40"/>
      <c r="F201" s="40"/>
      <c r="G201" s="40"/>
      <c r="H201" s="40"/>
    </row>
    <row r="202" spans="1:8" x14ac:dyDescent="0.2">
      <c r="A202" s="39"/>
      <c r="B202" s="40"/>
      <c r="C202" s="40"/>
      <c r="D202" s="40"/>
      <c r="F202" s="40"/>
      <c r="G202" s="40"/>
      <c r="H202" s="40"/>
    </row>
    <row r="203" spans="1:8" x14ac:dyDescent="0.2">
      <c r="A203" s="39"/>
      <c r="B203" s="40"/>
      <c r="C203" s="40"/>
      <c r="D203" s="40"/>
      <c r="F203" s="40"/>
      <c r="G203" s="40"/>
      <c r="H203" s="40"/>
    </row>
    <row r="204" spans="1:8" x14ac:dyDescent="0.2">
      <c r="A204" s="39"/>
      <c r="B204" s="40"/>
      <c r="C204" s="40"/>
      <c r="D204" s="40"/>
      <c r="F204" s="40"/>
      <c r="G204" s="40"/>
      <c r="H204" s="40"/>
    </row>
    <row r="205" spans="1:8" x14ac:dyDescent="0.2">
      <c r="A205" s="39"/>
      <c r="B205" s="40"/>
      <c r="C205" s="40"/>
      <c r="D205" s="40"/>
      <c r="F205" s="40"/>
      <c r="G205" s="40"/>
      <c r="H205" s="40"/>
    </row>
    <row r="206" spans="1:8" x14ac:dyDescent="0.2">
      <c r="A206" s="39"/>
      <c r="B206" s="40"/>
      <c r="C206" s="40"/>
      <c r="D206" s="40"/>
      <c r="F206" s="40"/>
      <c r="G206" s="40"/>
      <c r="H206" s="40"/>
    </row>
    <row r="207" spans="1:8" x14ac:dyDescent="0.2">
      <c r="A207" s="39"/>
      <c r="B207" s="40"/>
      <c r="C207" s="40"/>
      <c r="D207" s="40"/>
      <c r="F207" s="40"/>
      <c r="G207" s="40"/>
      <c r="H207" s="40"/>
    </row>
    <row r="208" spans="1:8" x14ac:dyDescent="0.2">
      <c r="A208" s="39"/>
      <c r="B208" s="40"/>
      <c r="C208" s="40"/>
      <c r="D208" s="40"/>
      <c r="F208" s="40"/>
      <c r="G208" s="40"/>
      <c r="H208" s="40"/>
    </row>
    <row r="209" spans="1:8" x14ac:dyDescent="0.2">
      <c r="A209" s="39"/>
      <c r="B209" s="40"/>
      <c r="C209" s="40"/>
      <c r="D209" s="40"/>
      <c r="F209" s="40"/>
      <c r="G209" s="40"/>
      <c r="H209" s="40"/>
    </row>
    <row r="210" spans="1:8" x14ac:dyDescent="0.2">
      <c r="A210" s="39"/>
      <c r="B210" s="40"/>
      <c r="C210" s="40"/>
      <c r="D210" s="40"/>
      <c r="F210" s="40"/>
      <c r="G210" s="40"/>
      <c r="H210" s="40"/>
    </row>
    <row r="211" spans="1:8" x14ac:dyDescent="0.2">
      <c r="A211" s="39"/>
      <c r="B211" s="40"/>
      <c r="C211" s="40"/>
      <c r="D211" s="40"/>
      <c r="F211" s="40"/>
      <c r="G211" s="40"/>
      <c r="H211" s="40"/>
    </row>
    <row r="212" spans="1:8" x14ac:dyDescent="0.2">
      <c r="A212" s="39"/>
      <c r="B212" s="40"/>
      <c r="C212" s="40"/>
      <c r="D212" s="40"/>
      <c r="F212" s="40"/>
      <c r="G212" s="40"/>
      <c r="H212" s="40"/>
    </row>
    <row r="213" spans="1:8" x14ac:dyDescent="0.2">
      <c r="A213" s="39"/>
      <c r="B213" s="40"/>
      <c r="C213" s="40"/>
      <c r="D213" s="40"/>
      <c r="F213" s="40"/>
      <c r="G213" s="40"/>
      <c r="H213" s="40"/>
    </row>
    <row r="214" spans="1:8" x14ac:dyDescent="0.2">
      <c r="A214" s="39"/>
      <c r="B214" s="40"/>
      <c r="C214" s="40"/>
      <c r="D214" s="40"/>
      <c r="F214" s="40"/>
      <c r="G214" s="40"/>
      <c r="H214" s="40"/>
    </row>
    <row r="215" spans="1:8" x14ac:dyDescent="0.2">
      <c r="A215" s="39"/>
      <c r="B215" s="40"/>
      <c r="C215" s="40"/>
      <c r="D215" s="40"/>
      <c r="F215" s="40"/>
      <c r="G215" s="40"/>
      <c r="H215" s="40"/>
    </row>
    <row r="216" spans="1:8" x14ac:dyDescent="0.2">
      <c r="A216" s="39"/>
      <c r="B216" s="40"/>
      <c r="C216" s="40"/>
      <c r="D216" s="40"/>
      <c r="F216" s="40"/>
      <c r="G216" s="40"/>
      <c r="H216" s="40"/>
    </row>
    <row r="217" spans="1:8" x14ac:dyDescent="0.2">
      <c r="A217" s="39"/>
      <c r="B217" s="40"/>
      <c r="C217" s="40"/>
      <c r="D217" s="40"/>
      <c r="F217" s="40"/>
      <c r="G217" s="40"/>
      <c r="H217" s="40"/>
    </row>
    <row r="218" spans="1:8" x14ac:dyDescent="0.2">
      <c r="A218" s="39"/>
      <c r="B218" s="40"/>
      <c r="C218" s="40"/>
      <c r="D218" s="40"/>
      <c r="F218" s="40"/>
      <c r="G218" s="40"/>
      <c r="H218" s="40"/>
    </row>
    <row r="219" spans="1:8" x14ac:dyDescent="0.2">
      <c r="A219" s="39"/>
      <c r="B219" s="40"/>
      <c r="C219" s="40"/>
      <c r="D219" s="40"/>
      <c r="F219" s="40"/>
      <c r="G219" s="40"/>
      <c r="H219" s="40"/>
    </row>
    <row r="220" spans="1:8" x14ac:dyDescent="0.2">
      <c r="A220" s="39"/>
      <c r="B220" s="40"/>
      <c r="C220" s="40"/>
      <c r="D220" s="40"/>
      <c r="F220" s="40"/>
      <c r="G220" s="40"/>
      <c r="H220" s="40"/>
    </row>
    <row r="221" spans="1:8" x14ac:dyDescent="0.2">
      <c r="A221" s="39"/>
      <c r="B221" s="40"/>
      <c r="C221" s="40"/>
      <c r="D221" s="40"/>
      <c r="F221" s="40"/>
      <c r="G221" s="40"/>
      <c r="H221" s="40"/>
    </row>
    <row r="222" spans="1:8" x14ac:dyDescent="0.2">
      <c r="A222" s="39"/>
      <c r="B222" s="40"/>
      <c r="C222" s="40"/>
      <c r="D222" s="40"/>
      <c r="F222" s="40"/>
      <c r="G222" s="40"/>
      <c r="H222" s="40"/>
    </row>
    <row r="223" spans="1:8" x14ac:dyDescent="0.2">
      <c r="A223" s="39"/>
      <c r="B223" s="40"/>
      <c r="C223" s="40"/>
      <c r="D223" s="40"/>
      <c r="F223" s="40"/>
      <c r="G223" s="40"/>
      <c r="H223" s="40"/>
    </row>
    <row r="224" spans="1:8" x14ac:dyDescent="0.2">
      <c r="A224" s="39"/>
      <c r="B224" s="40"/>
      <c r="C224" s="40"/>
      <c r="D224" s="40"/>
      <c r="F224" s="40"/>
      <c r="G224" s="40"/>
      <c r="H224" s="40"/>
    </row>
    <row r="225" spans="1:8" x14ac:dyDescent="0.2">
      <c r="A225" s="39"/>
      <c r="B225" s="40"/>
      <c r="C225" s="40"/>
      <c r="D225" s="40"/>
      <c r="F225" s="40"/>
      <c r="G225" s="40"/>
      <c r="H225" s="40"/>
    </row>
    <row r="226" spans="1:8" x14ac:dyDescent="0.2">
      <c r="A226" s="39"/>
      <c r="B226" s="40"/>
      <c r="C226" s="40"/>
      <c r="D226" s="40"/>
      <c r="F226" s="40"/>
      <c r="G226" s="40"/>
      <c r="H226" s="40"/>
    </row>
    <row r="227" spans="1:8" x14ac:dyDescent="0.2">
      <c r="A227" s="39"/>
      <c r="B227" s="40"/>
      <c r="C227" s="40"/>
      <c r="D227" s="40"/>
      <c r="F227" s="40"/>
      <c r="G227" s="40"/>
      <c r="H227" s="40"/>
    </row>
    <row r="228" spans="1:8" x14ac:dyDescent="0.2">
      <c r="A228" s="39"/>
      <c r="B228" s="40"/>
      <c r="C228" s="40"/>
      <c r="D228" s="40"/>
      <c r="F228" s="40"/>
      <c r="G228" s="40"/>
      <c r="H228" s="40"/>
    </row>
    <row r="229" spans="1:8" x14ac:dyDescent="0.2">
      <c r="A229" s="39"/>
      <c r="B229" s="40"/>
      <c r="C229" s="40"/>
      <c r="D229" s="40"/>
      <c r="F229" s="40"/>
      <c r="G229" s="40"/>
      <c r="H229" s="40"/>
    </row>
    <row r="230" spans="1:8" x14ac:dyDescent="0.2">
      <c r="A230" s="39"/>
      <c r="B230" s="40"/>
      <c r="C230" s="40"/>
      <c r="D230" s="40"/>
      <c r="F230" s="40"/>
      <c r="G230" s="40"/>
      <c r="H230" s="40"/>
    </row>
    <row r="231" spans="1:8" x14ac:dyDescent="0.2">
      <c r="A231" s="39"/>
      <c r="B231" s="40"/>
      <c r="C231" s="40"/>
      <c r="D231" s="40"/>
      <c r="F231" s="40"/>
      <c r="G231" s="40"/>
      <c r="H231" s="40"/>
    </row>
    <row r="232" spans="1:8" x14ac:dyDescent="0.2">
      <c r="A232" s="39"/>
      <c r="B232" s="40"/>
      <c r="C232" s="40"/>
      <c r="D232" s="40"/>
      <c r="F232" s="40"/>
      <c r="G232" s="40"/>
      <c r="H232" s="40"/>
    </row>
    <row r="233" spans="1:8" x14ac:dyDescent="0.2">
      <c r="A233" s="39"/>
      <c r="B233" s="40"/>
      <c r="C233" s="40"/>
      <c r="D233" s="40"/>
      <c r="F233" s="40"/>
      <c r="G233" s="40"/>
      <c r="H233" s="40"/>
    </row>
    <row r="234" spans="1:8" x14ac:dyDescent="0.2">
      <c r="A234" s="39"/>
      <c r="B234" s="40"/>
      <c r="C234" s="40"/>
      <c r="D234" s="40"/>
      <c r="F234" s="40"/>
      <c r="G234" s="40"/>
      <c r="H234" s="40"/>
    </row>
    <row r="235" spans="1:8" x14ac:dyDescent="0.2">
      <c r="A235" s="39"/>
      <c r="B235" s="40"/>
      <c r="C235" s="40"/>
      <c r="D235" s="40"/>
      <c r="F235" s="40"/>
      <c r="G235" s="40"/>
      <c r="H235" s="40"/>
    </row>
    <row r="236" spans="1:8" x14ac:dyDescent="0.2">
      <c r="A236" s="39"/>
      <c r="B236" s="40"/>
      <c r="C236" s="40"/>
      <c r="D236" s="40"/>
      <c r="F236" s="40"/>
      <c r="G236" s="40"/>
      <c r="H236" s="40"/>
    </row>
    <row r="237" spans="1:8" x14ac:dyDescent="0.2">
      <c r="A237" s="39"/>
      <c r="B237" s="40"/>
      <c r="C237" s="40"/>
      <c r="D237" s="40"/>
      <c r="F237" s="40"/>
      <c r="G237" s="40"/>
      <c r="H237" s="40"/>
    </row>
    <row r="238" spans="1:8" x14ac:dyDescent="0.2">
      <c r="A238" s="39"/>
      <c r="B238" s="40"/>
      <c r="C238" s="40"/>
      <c r="D238" s="40"/>
      <c r="F238" s="40"/>
      <c r="G238" s="40"/>
      <c r="H238" s="40"/>
    </row>
    <row r="239" spans="1:8" x14ac:dyDescent="0.2">
      <c r="A239" s="39"/>
      <c r="B239" s="40"/>
      <c r="C239" s="40"/>
      <c r="D239" s="40"/>
      <c r="F239" s="40"/>
      <c r="G239" s="40"/>
      <c r="H239" s="40"/>
    </row>
    <row r="240" spans="1:8" x14ac:dyDescent="0.2">
      <c r="A240" s="39"/>
      <c r="B240" s="40"/>
      <c r="C240" s="40"/>
      <c r="D240" s="40"/>
      <c r="F240" s="40"/>
      <c r="G240" s="40"/>
      <c r="H240" s="40"/>
    </row>
    <row r="241" spans="1:8" x14ac:dyDescent="0.2">
      <c r="A241" s="39"/>
      <c r="B241" s="40"/>
      <c r="C241" s="40"/>
      <c r="D241" s="40"/>
      <c r="F241" s="40"/>
      <c r="G241" s="40"/>
      <c r="H241" s="40"/>
    </row>
    <row r="242" spans="1:8" x14ac:dyDescent="0.2">
      <c r="A242" s="39"/>
      <c r="B242" s="40"/>
      <c r="C242" s="40"/>
      <c r="D242" s="40"/>
      <c r="F242" s="40"/>
      <c r="G242" s="40"/>
      <c r="H242" s="40"/>
    </row>
    <row r="243" spans="1:8" x14ac:dyDescent="0.2">
      <c r="A243" s="39"/>
      <c r="B243" s="40"/>
      <c r="C243" s="40"/>
      <c r="D243" s="40"/>
      <c r="F243" s="40"/>
      <c r="G243" s="40"/>
      <c r="H243" s="40"/>
    </row>
    <row r="244" spans="1:8" x14ac:dyDescent="0.2">
      <c r="A244" s="39"/>
      <c r="B244" s="40"/>
      <c r="C244" s="40"/>
      <c r="D244" s="40"/>
      <c r="F244" s="40"/>
      <c r="G244" s="40"/>
      <c r="H244" s="40"/>
    </row>
    <row r="245" spans="1:8" x14ac:dyDescent="0.2">
      <c r="A245" s="39"/>
      <c r="B245" s="40"/>
      <c r="C245" s="40"/>
      <c r="D245" s="40"/>
      <c r="F245" s="40"/>
      <c r="G245" s="40"/>
      <c r="H245" s="40"/>
    </row>
    <row r="246" spans="1:8" x14ac:dyDescent="0.2">
      <c r="A246" s="39"/>
      <c r="B246" s="40"/>
      <c r="C246" s="40"/>
      <c r="D246" s="40"/>
      <c r="F246" s="40"/>
      <c r="G246" s="40"/>
      <c r="H246" s="40"/>
    </row>
    <row r="247" spans="1:8" x14ac:dyDescent="0.2">
      <c r="A247" s="39"/>
      <c r="B247" s="40"/>
      <c r="C247" s="40"/>
      <c r="D247" s="40"/>
      <c r="F247" s="40"/>
      <c r="G247" s="40"/>
      <c r="H247" s="40"/>
    </row>
    <row r="248" spans="1:8" x14ac:dyDescent="0.2">
      <c r="A248" s="39"/>
      <c r="B248" s="40"/>
      <c r="C248" s="40"/>
      <c r="D248" s="40"/>
      <c r="F248" s="40"/>
      <c r="G248" s="40"/>
      <c r="H248" s="40"/>
    </row>
    <row r="249" spans="1:8" x14ac:dyDescent="0.2">
      <c r="A249" s="39"/>
      <c r="B249" s="40"/>
      <c r="C249" s="40"/>
      <c r="D249" s="40"/>
      <c r="F249" s="40"/>
      <c r="G249" s="40"/>
      <c r="H249" s="40"/>
    </row>
    <row r="250" spans="1:8" x14ac:dyDescent="0.2">
      <c r="A250" s="39"/>
      <c r="B250" s="40"/>
      <c r="C250" s="40"/>
      <c r="D250" s="40"/>
      <c r="F250" s="40"/>
      <c r="G250" s="40"/>
      <c r="H250" s="40"/>
    </row>
    <row r="251" spans="1:8" x14ac:dyDescent="0.2">
      <c r="A251" s="39"/>
      <c r="B251" s="40"/>
      <c r="C251" s="40"/>
      <c r="D251" s="40"/>
      <c r="F251" s="40"/>
      <c r="G251" s="40"/>
      <c r="H251" s="40"/>
    </row>
    <row r="252" spans="1:8" x14ac:dyDescent="0.2">
      <c r="A252" s="39"/>
      <c r="B252" s="40"/>
      <c r="C252" s="40"/>
      <c r="D252" s="40"/>
      <c r="F252" s="40"/>
      <c r="G252" s="40"/>
      <c r="H252" s="40"/>
    </row>
    <row r="253" spans="1:8" x14ac:dyDescent="0.2">
      <c r="A253" s="39"/>
      <c r="B253" s="40"/>
      <c r="C253" s="40"/>
      <c r="D253" s="40"/>
      <c r="F253" s="40"/>
      <c r="G253" s="40"/>
      <c r="H253" s="40"/>
    </row>
    <row r="254" spans="1:8" x14ac:dyDescent="0.2">
      <c r="A254" s="39"/>
      <c r="B254" s="40"/>
      <c r="C254" s="40"/>
      <c r="D254" s="40"/>
      <c r="F254" s="40"/>
      <c r="G254" s="40"/>
      <c r="H254" s="40"/>
    </row>
    <row r="255" spans="1:8" x14ac:dyDescent="0.2">
      <c r="A255" s="39"/>
      <c r="B255" s="40"/>
      <c r="C255" s="40"/>
      <c r="D255" s="40"/>
      <c r="F255" s="40"/>
      <c r="G255" s="40"/>
      <c r="H255" s="40"/>
    </row>
    <row r="256" spans="1:8" x14ac:dyDescent="0.2">
      <c r="A256" s="39"/>
      <c r="B256" s="40"/>
      <c r="C256" s="40"/>
      <c r="D256" s="40"/>
      <c r="F256" s="40"/>
      <c r="G256" s="40"/>
      <c r="H256" s="40"/>
    </row>
    <row r="257" spans="1:8" x14ac:dyDescent="0.2">
      <c r="A257" s="39"/>
      <c r="B257" s="40"/>
      <c r="C257" s="40"/>
      <c r="D257" s="40"/>
      <c r="F257" s="40"/>
      <c r="G257" s="40"/>
      <c r="H257" s="40"/>
    </row>
    <row r="258" spans="1:8" x14ac:dyDescent="0.2">
      <c r="A258" s="39"/>
      <c r="B258" s="40"/>
      <c r="C258" s="40"/>
      <c r="D258" s="40"/>
      <c r="F258" s="40"/>
      <c r="G258" s="40"/>
      <c r="H258" s="40"/>
    </row>
    <row r="259" spans="1:8" x14ac:dyDescent="0.2">
      <c r="A259" s="39"/>
      <c r="B259" s="40"/>
      <c r="C259" s="40"/>
      <c r="D259" s="40"/>
      <c r="F259" s="40"/>
      <c r="G259" s="40"/>
      <c r="H259" s="40"/>
    </row>
    <row r="260" spans="1:8" x14ac:dyDescent="0.2">
      <c r="A260" s="39"/>
      <c r="B260" s="40"/>
      <c r="C260" s="40"/>
      <c r="D260" s="40"/>
      <c r="F260" s="40"/>
      <c r="G260" s="40"/>
      <c r="H260" s="40"/>
    </row>
    <row r="261" spans="1:8" x14ac:dyDescent="0.2">
      <c r="A261" s="39"/>
      <c r="B261" s="40"/>
      <c r="C261" s="40"/>
      <c r="D261" s="40"/>
      <c r="F261" s="40"/>
      <c r="G261" s="40"/>
      <c r="H261" s="40"/>
    </row>
    <row r="262" spans="1:8" x14ac:dyDescent="0.2">
      <c r="A262" s="39"/>
      <c r="B262" s="40"/>
      <c r="C262" s="40"/>
      <c r="D262" s="40"/>
      <c r="F262" s="40"/>
      <c r="G262" s="40"/>
      <c r="H262" s="40"/>
    </row>
    <row r="263" spans="1:8" x14ac:dyDescent="0.2">
      <c r="A263" s="39"/>
      <c r="B263" s="40"/>
      <c r="C263" s="40"/>
      <c r="D263" s="40"/>
      <c r="F263" s="40"/>
      <c r="G263" s="40"/>
      <c r="H263" s="40"/>
    </row>
    <row r="264" spans="1:8" x14ac:dyDescent="0.2">
      <c r="A264" s="39"/>
      <c r="B264" s="40"/>
      <c r="C264" s="40"/>
      <c r="D264" s="40"/>
      <c r="F264" s="40"/>
      <c r="G264" s="40"/>
      <c r="H264" s="40"/>
    </row>
    <row r="265" spans="1:8" x14ac:dyDescent="0.2">
      <c r="A265" s="39"/>
      <c r="B265" s="40"/>
      <c r="C265" s="40"/>
      <c r="D265" s="40"/>
      <c r="F265" s="40"/>
      <c r="G265" s="40"/>
      <c r="H265" s="40"/>
    </row>
    <row r="266" spans="1:8" x14ac:dyDescent="0.2">
      <c r="A266" s="39"/>
      <c r="B266" s="40"/>
      <c r="C266" s="40"/>
      <c r="D266" s="40"/>
      <c r="F266" s="40"/>
      <c r="G266" s="40"/>
      <c r="H266" s="40"/>
    </row>
    <row r="267" spans="1:8" x14ac:dyDescent="0.2">
      <c r="A267" s="39"/>
      <c r="B267" s="40"/>
      <c r="C267" s="40"/>
      <c r="D267" s="40"/>
      <c r="F267" s="40"/>
      <c r="G267" s="40"/>
      <c r="H267" s="40"/>
    </row>
    <row r="268" spans="1:8" x14ac:dyDescent="0.2">
      <c r="A268" s="39"/>
      <c r="B268" s="40"/>
      <c r="C268" s="40"/>
      <c r="D268" s="40"/>
      <c r="F268" s="40"/>
      <c r="G268" s="40"/>
      <c r="H268" s="40"/>
    </row>
    <row r="269" spans="1:8" x14ac:dyDescent="0.2">
      <c r="A269" s="39"/>
      <c r="B269" s="40"/>
      <c r="C269" s="40"/>
      <c r="D269" s="40"/>
      <c r="F269" s="40"/>
      <c r="G269" s="40"/>
      <c r="H269" s="40"/>
    </row>
    <row r="270" spans="1:8" x14ac:dyDescent="0.2">
      <c r="A270" s="39"/>
      <c r="B270" s="40"/>
      <c r="C270" s="40"/>
      <c r="D270" s="40"/>
      <c r="F270" s="40"/>
      <c r="G270" s="40"/>
      <c r="H270" s="40"/>
    </row>
    <row r="271" spans="1:8" x14ac:dyDescent="0.2">
      <c r="A271" s="39"/>
      <c r="B271" s="40"/>
      <c r="C271" s="40"/>
      <c r="D271" s="40"/>
      <c r="F271" s="40"/>
      <c r="G271" s="40"/>
      <c r="H271" s="40"/>
    </row>
    <row r="272" spans="1:8" x14ac:dyDescent="0.2">
      <c r="A272" s="39"/>
      <c r="B272" s="40"/>
      <c r="C272" s="40"/>
      <c r="D272" s="40"/>
      <c r="F272" s="40"/>
      <c r="G272" s="40"/>
      <c r="H272" s="40"/>
    </row>
    <row r="273" spans="1:8" x14ac:dyDescent="0.2">
      <c r="A273" s="39"/>
      <c r="B273" s="40"/>
      <c r="C273" s="40"/>
      <c r="D273" s="40"/>
      <c r="F273" s="40"/>
      <c r="G273" s="40"/>
      <c r="H273" s="40"/>
    </row>
    <row r="274" spans="1:8" x14ac:dyDescent="0.2">
      <c r="A274" s="39"/>
      <c r="B274" s="40"/>
      <c r="C274" s="40"/>
      <c r="D274" s="40"/>
      <c r="F274" s="40"/>
      <c r="G274" s="40"/>
      <c r="H274" s="40"/>
    </row>
    <row r="275" spans="1:8" x14ac:dyDescent="0.2">
      <c r="A275" s="39"/>
      <c r="B275" s="40"/>
      <c r="C275" s="40"/>
      <c r="D275" s="40"/>
      <c r="F275" s="40"/>
      <c r="G275" s="40"/>
      <c r="H275" s="40"/>
    </row>
    <row r="276" spans="1:8" x14ac:dyDescent="0.2">
      <c r="A276" s="39"/>
      <c r="B276" s="40"/>
      <c r="C276" s="40"/>
      <c r="D276" s="40"/>
      <c r="F276" s="40"/>
      <c r="G276" s="40"/>
      <c r="H276" s="40"/>
    </row>
    <row r="277" spans="1:8" x14ac:dyDescent="0.2">
      <c r="A277" s="39"/>
      <c r="B277" s="40"/>
      <c r="C277" s="40"/>
      <c r="D277" s="40"/>
      <c r="F277" s="40"/>
      <c r="G277" s="40"/>
      <c r="H277" s="40"/>
    </row>
    <row r="278" spans="1:8" x14ac:dyDescent="0.2">
      <c r="A278" s="39"/>
      <c r="B278" s="40"/>
      <c r="C278" s="40"/>
      <c r="D278" s="40"/>
      <c r="F278" s="40"/>
      <c r="G278" s="40"/>
      <c r="H278" s="40"/>
    </row>
    <row r="279" spans="1:8" x14ac:dyDescent="0.2">
      <c r="A279" s="39"/>
      <c r="B279" s="40"/>
      <c r="C279" s="40"/>
      <c r="D279" s="40"/>
      <c r="F279" s="40"/>
      <c r="G279" s="40"/>
      <c r="H279" s="40"/>
    </row>
    <row r="280" spans="1:8" x14ac:dyDescent="0.2">
      <c r="A280" s="39"/>
      <c r="B280" s="40"/>
      <c r="C280" s="40"/>
      <c r="D280" s="40"/>
      <c r="F280" s="40"/>
      <c r="G280" s="40"/>
      <c r="H280" s="40"/>
    </row>
    <row r="281" spans="1:8" x14ac:dyDescent="0.2">
      <c r="A281" s="39"/>
      <c r="B281" s="40"/>
      <c r="C281" s="40"/>
      <c r="D281" s="40"/>
      <c r="F281" s="40"/>
      <c r="G281" s="40"/>
      <c r="H281" s="40"/>
    </row>
    <row r="282" spans="1:8" x14ac:dyDescent="0.2">
      <c r="A282" s="39"/>
      <c r="B282" s="40"/>
      <c r="C282" s="40"/>
      <c r="D282" s="40"/>
      <c r="F282" s="40"/>
      <c r="G282" s="40"/>
      <c r="H282" s="40"/>
    </row>
    <row r="283" spans="1:8" x14ac:dyDescent="0.2">
      <c r="A283" s="39"/>
      <c r="B283" s="40"/>
      <c r="C283" s="40"/>
      <c r="D283" s="40"/>
      <c r="F283" s="40"/>
      <c r="G283" s="40"/>
      <c r="H283" s="40"/>
    </row>
    <row r="284" spans="1:8" x14ac:dyDescent="0.2">
      <c r="A284" s="39"/>
      <c r="B284" s="40"/>
      <c r="C284" s="40"/>
      <c r="D284" s="40"/>
      <c r="F284" s="40"/>
      <c r="G284" s="40"/>
      <c r="H284" s="40"/>
    </row>
    <row r="285" spans="1:8" x14ac:dyDescent="0.2">
      <c r="A285" s="39"/>
      <c r="B285" s="40"/>
      <c r="C285" s="40"/>
      <c r="D285" s="40"/>
      <c r="F285" s="40"/>
      <c r="G285" s="40"/>
      <c r="H285" s="40"/>
    </row>
    <row r="286" spans="1:8" x14ac:dyDescent="0.2">
      <c r="A286" s="39"/>
      <c r="B286" s="40"/>
      <c r="C286" s="40"/>
      <c r="D286" s="40"/>
      <c r="F286" s="40"/>
      <c r="G286" s="40"/>
      <c r="H286" s="40"/>
    </row>
    <row r="287" spans="1:8" x14ac:dyDescent="0.2">
      <c r="A287" s="39"/>
      <c r="B287" s="40"/>
      <c r="C287" s="40"/>
      <c r="D287" s="40"/>
      <c r="F287" s="40"/>
      <c r="G287" s="40"/>
      <c r="H287" s="40"/>
    </row>
    <row r="288" spans="1:8" x14ac:dyDescent="0.2">
      <c r="A288" s="39"/>
      <c r="B288" s="40"/>
      <c r="C288" s="40"/>
      <c r="D288" s="40"/>
      <c r="F288" s="40"/>
      <c r="G288" s="40"/>
      <c r="H288" s="40"/>
    </row>
    <row r="289" spans="1:8" x14ac:dyDescent="0.2">
      <c r="A289" s="39"/>
      <c r="B289" s="40"/>
      <c r="C289" s="40"/>
      <c r="D289" s="40"/>
      <c r="F289" s="40"/>
      <c r="G289" s="40"/>
      <c r="H289" s="40"/>
    </row>
    <row r="290" spans="1:8" x14ac:dyDescent="0.2">
      <c r="A290" s="39"/>
      <c r="B290" s="40"/>
      <c r="C290" s="40"/>
      <c r="D290" s="40"/>
      <c r="F290" s="40"/>
      <c r="G290" s="40"/>
      <c r="H290" s="40"/>
    </row>
    <row r="291" spans="1:8" x14ac:dyDescent="0.2">
      <c r="A291" s="39"/>
      <c r="B291" s="40"/>
      <c r="C291" s="40"/>
      <c r="D291" s="40"/>
      <c r="F291" s="40"/>
      <c r="G291" s="40"/>
      <c r="H291" s="40"/>
    </row>
    <row r="292" spans="1:8" x14ac:dyDescent="0.2">
      <c r="A292" s="39"/>
      <c r="B292" s="40"/>
      <c r="C292" s="40"/>
      <c r="D292" s="40"/>
      <c r="F292" s="40"/>
      <c r="G292" s="40"/>
      <c r="H292" s="40"/>
    </row>
    <row r="293" spans="1:8" x14ac:dyDescent="0.2">
      <c r="A293" s="39"/>
      <c r="B293" s="40"/>
      <c r="C293" s="40"/>
      <c r="D293" s="40"/>
      <c r="F293" s="40"/>
      <c r="G293" s="40"/>
      <c r="H293" s="40"/>
    </row>
    <row r="294" spans="1:8" x14ac:dyDescent="0.2">
      <c r="A294" s="39"/>
      <c r="B294" s="40"/>
      <c r="C294" s="40"/>
      <c r="D294" s="40"/>
      <c r="F294" s="40"/>
      <c r="G294" s="40"/>
      <c r="H294" s="40"/>
    </row>
    <row r="295" spans="1:8" x14ac:dyDescent="0.2">
      <c r="A295" s="39"/>
      <c r="B295" s="40"/>
      <c r="C295" s="40"/>
      <c r="D295" s="40"/>
      <c r="F295" s="40"/>
      <c r="G295" s="40"/>
      <c r="H295" s="40"/>
    </row>
    <row r="296" spans="1:8" x14ac:dyDescent="0.2">
      <c r="A296" s="39"/>
      <c r="B296" s="40"/>
      <c r="C296" s="40"/>
      <c r="D296" s="40"/>
      <c r="F296" s="40"/>
      <c r="G296" s="40"/>
      <c r="H296" s="40"/>
    </row>
    <row r="297" spans="1:8" x14ac:dyDescent="0.2">
      <c r="A297" s="39"/>
      <c r="B297" s="40"/>
      <c r="C297" s="40"/>
      <c r="D297" s="40"/>
      <c r="F297" s="40"/>
      <c r="G297" s="40"/>
      <c r="H297" s="40"/>
    </row>
    <row r="298" spans="1:8" x14ac:dyDescent="0.2">
      <c r="A298" s="39"/>
      <c r="B298" s="40"/>
      <c r="C298" s="40"/>
      <c r="D298" s="40"/>
      <c r="F298" s="40"/>
      <c r="G298" s="40"/>
      <c r="H298" s="40"/>
    </row>
    <row r="299" spans="1:8" x14ac:dyDescent="0.2">
      <c r="A299" s="39"/>
      <c r="B299" s="40"/>
      <c r="C299" s="40"/>
      <c r="D299" s="40"/>
      <c r="F299" s="40"/>
      <c r="G299" s="40"/>
      <c r="H299" s="40"/>
    </row>
    <row r="300" spans="1:8" x14ac:dyDescent="0.2">
      <c r="A300" s="39"/>
      <c r="B300" s="40"/>
      <c r="C300" s="40"/>
      <c r="D300" s="40"/>
      <c r="F300" s="40"/>
      <c r="G300" s="40"/>
      <c r="H300" s="40"/>
    </row>
    <row r="301" spans="1:8" x14ac:dyDescent="0.2">
      <c r="A301" s="39"/>
      <c r="B301" s="40"/>
      <c r="C301" s="40"/>
      <c r="D301" s="40"/>
      <c r="F301" s="40"/>
      <c r="G301" s="40"/>
      <c r="H301" s="40"/>
    </row>
    <row r="302" spans="1:8" x14ac:dyDescent="0.2">
      <c r="A302" s="39"/>
      <c r="B302" s="40"/>
      <c r="C302" s="40"/>
      <c r="D302" s="40"/>
      <c r="F302" s="40"/>
      <c r="G302" s="40"/>
      <c r="H302" s="40"/>
    </row>
    <row r="303" spans="1:8" x14ac:dyDescent="0.2">
      <c r="A303" s="39"/>
      <c r="B303" s="40"/>
      <c r="C303" s="40"/>
      <c r="D303" s="40"/>
      <c r="F303" s="40"/>
      <c r="G303" s="40"/>
      <c r="H303" s="40"/>
    </row>
    <row r="304" spans="1:8" x14ac:dyDescent="0.2">
      <c r="A304" s="39"/>
      <c r="B304" s="40"/>
      <c r="C304" s="40"/>
      <c r="D304" s="40"/>
      <c r="F304" s="40"/>
      <c r="G304" s="40"/>
      <c r="H304" s="40"/>
    </row>
    <row r="305" spans="1:8" x14ac:dyDescent="0.2">
      <c r="A305" s="39"/>
      <c r="B305" s="40"/>
      <c r="C305" s="40"/>
      <c r="D305" s="40"/>
      <c r="F305" s="40"/>
      <c r="G305" s="40"/>
      <c r="H305" s="40"/>
    </row>
    <row r="306" spans="1:8" x14ac:dyDescent="0.2">
      <c r="A306" s="39"/>
      <c r="B306" s="40"/>
      <c r="C306" s="40"/>
      <c r="D306" s="40"/>
      <c r="F306" s="40"/>
      <c r="G306" s="40"/>
      <c r="H306" s="40"/>
    </row>
    <row r="307" spans="1:8" x14ac:dyDescent="0.2">
      <c r="A307" s="39"/>
      <c r="B307" s="40"/>
      <c r="C307" s="40"/>
      <c r="D307" s="40"/>
      <c r="F307" s="40"/>
      <c r="G307" s="40"/>
      <c r="H307" s="40"/>
    </row>
    <row r="308" spans="1:8" x14ac:dyDescent="0.2">
      <c r="A308" s="39"/>
      <c r="B308" s="40"/>
      <c r="C308" s="40"/>
      <c r="D308" s="40"/>
      <c r="F308" s="40"/>
      <c r="G308" s="40"/>
      <c r="H308" s="40"/>
    </row>
    <row r="309" spans="1:8" x14ac:dyDescent="0.2">
      <c r="A309" s="39"/>
      <c r="B309" s="40"/>
      <c r="C309" s="40"/>
      <c r="D309" s="40"/>
      <c r="F309" s="40"/>
      <c r="G309" s="40"/>
      <c r="H309" s="40"/>
    </row>
    <row r="310" spans="1:8" x14ac:dyDescent="0.2">
      <c r="A310" s="39"/>
      <c r="B310" s="40"/>
      <c r="C310" s="40"/>
      <c r="D310" s="40"/>
      <c r="F310" s="40"/>
      <c r="G310" s="40"/>
      <c r="H310" s="40"/>
    </row>
    <row r="311" spans="1:8" x14ac:dyDescent="0.2">
      <c r="A311" s="39"/>
      <c r="B311" s="40"/>
      <c r="C311" s="40"/>
      <c r="D311" s="40"/>
      <c r="F311" s="40"/>
      <c r="G311" s="40"/>
      <c r="H311" s="40"/>
    </row>
    <row r="312" spans="1:8" x14ac:dyDescent="0.2">
      <c r="A312" s="39"/>
      <c r="B312" s="40"/>
      <c r="C312" s="40"/>
      <c r="D312" s="40"/>
      <c r="F312" s="40"/>
      <c r="G312" s="40"/>
      <c r="H312" s="40"/>
    </row>
    <row r="313" spans="1:8" x14ac:dyDescent="0.2">
      <c r="A313" s="39"/>
      <c r="B313" s="40"/>
      <c r="C313" s="40"/>
      <c r="D313" s="40"/>
      <c r="F313" s="40"/>
      <c r="G313" s="40"/>
      <c r="H313" s="40"/>
    </row>
    <row r="314" spans="1:8" x14ac:dyDescent="0.2">
      <c r="A314" s="39"/>
      <c r="B314" s="40"/>
      <c r="C314" s="40"/>
      <c r="D314" s="40"/>
      <c r="F314" s="40"/>
      <c r="G314" s="40"/>
      <c r="H314" s="40"/>
    </row>
    <row r="315" spans="1:8" x14ac:dyDescent="0.2">
      <c r="A315" s="39"/>
      <c r="B315" s="40"/>
      <c r="C315" s="40"/>
      <c r="D315" s="40"/>
      <c r="F315" s="40"/>
      <c r="G315" s="40"/>
      <c r="H315" s="40"/>
    </row>
    <row r="316" spans="1:8" x14ac:dyDescent="0.2">
      <c r="A316" s="39"/>
      <c r="B316" s="40"/>
      <c r="C316" s="40"/>
      <c r="D316" s="40"/>
      <c r="F316" s="40"/>
      <c r="G316" s="40"/>
      <c r="H316" s="40"/>
    </row>
    <row r="317" spans="1:8" x14ac:dyDescent="0.2">
      <c r="A317" s="39"/>
      <c r="B317" s="40"/>
      <c r="C317" s="40"/>
      <c r="D317" s="40"/>
      <c r="F317" s="40"/>
      <c r="G317" s="40"/>
      <c r="H317" s="40"/>
    </row>
    <row r="318" spans="1:8" x14ac:dyDescent="0.2">
      <c r="A318" s="39"/>
      <c r="B318" s="40"/>
      <c r="C318" s="40"/>
      <c r="D318" s="40"/>
      <c r="F318" s="40"/>
      <c r="G318" s="40"/>
      <c r="H318" s="40"/>
    </row>
    <row r="319" spans="1:8" x14ac:dyDescent="0.2">
      <c r="A319" s="39"/>
      <c r="B319" s="40"/>
      <c r="C319" s="40"/>
      <c r="D319" s="40"/>
      <c r="F319" s="40"/>
      <c r="G319" s="40"/>
      <c r="H319" s="40"/>
    </row>
    <row r="320" spans="1:8" x14ac:dyDescent="0.2">
      <c r="A320" s="39"/>
      <c r="B320" s="40"/>
      <c r="C320" s="40"/>
      <c r="D320" s="40"/>
      <c r="F320" s="40"/>
      <c r="G320" s="40"/>
      <c r="H320" s="40"/>
    </row>
    <row r="321" spans="1:8" x14ac:dyDescent="0.2">
      <c r="A321" s="39"/>
      <c r="B321" s="40"/>
      <c r="C321" s="40"/>
      <c r="D321" s="40"/>
      <c r="F321" s="40"/>
      <c r="G321" s="40"/>
      <c r="H321" s="40"/>
    </row>
    <row r="322" spans="1:8" x14ac:dyDescent="0.2">
      <c r="A322" s="39"/>
      <c r="B322" s="40"/>
      <c r="C322" s="40"/>
      <c r="D322" s="40"/>
      <c r="F322" s="40"/>
      <c r="G322" s="40"/>
      <c r="H322" s="40"/>
    </row>
    <row r="323" spans="1:8" x14ac:dyDescent="0.2">
      <c r="A323" s="39"/>
      <c r="B323" s="40"/>
      <c r="C323" s="40"/>
      <c r="D323" s="40"/>
      <c r="F323" s="40"/>
      <c r="G323" s="40"/>
      <c r="H323" s="40"/>
    </row>
    <row r="324" spans="1:8" x14ac:dyDescent="0.2">
      <c r="A324" s="39"/>
      <c r="B324" s="40"/>
      <c r="C324" s="40"/>
      <c r="D324" s="40"/>
      <c r="F324" s="40"/>
      <c r="G324" s="40"/>
      <c r="H324" s="40"/>
    </row>
    <row r="325" spans="1:8" x14ac:dyDescent="0.2">
      <c r="A325" s="39"/>
      <c r="B325" s="40"/>
      <c r="C325" s="40"/>
      <c r="D325" s="40"/>
      <c r="F325" s="40"/>
      <c r="G325" s="40"/>
      <c r="H325" s="40"/>
    </row>
    <row r="326" spans="1:8" x14ac:dyDescent="0.2">
      <c r="A326" s="39"/>
      <c r="B326" s="40"/>
      <c r="C326" s="40"/>
      <c r="D326" s="40"/>
      <c r="F326" s="40"/>
      <c r="G326" s="40"/>
      <c r="H326" s="40"/>
    </row>
    <row r="327" spans="1:8" x14ac:dyDescent="0.2">
      <c r="A327" s="39"/>
      <c r="B327" s="40"/>
      <c r="C327" s="40"/>
      <c r="D327" s="40"/>
      <c r="F327" s="40"/>
      <c r="G327" s="40"/>
      <c r="H327" s="40"/>
    </row>
    <row r="328" spans="1:8" x14ac:dyDescent="0.2">
      <c r="A328" s="39"/>
      <c r="B328" s="40"/>
      <c r="C328" s="40"/>
      <c r="D328" s="40"/>
      <c r="F328" s="40"/>
      <c r="G328" s="40"/>
      <c r="H328" s="40"/>
    </row>
    <row r="329" spans="1:8" x14ac:dyDescent="0.2">
      <c r="A329" s="39"/>
      <c r="B329" s="40"/>
      <c r="C329" s="40"/>
      <c r="D329" s="40"/>
      <c r="F329" s="40"/>
      <c r="G329" s="40"/>
      <c r="H329" s="40"/>
    </row>
    <row r="330" spans="1:8" x14ac:dyDescent="0.2">
      <c r="A330" s="39"/>
      <c r="B330" s="40"/>
      <c r="C330" s="40"/>
      <c r="D330" s="40"/>
      <c r="F330" s="40"/>
      <c r="G330" s="40"/>
      <c r="H330" s="40"/>
    </row>
    <row r="331" spans="1:8" x14ac:dyDescent="0.2">
      <c r="A331" s="39"/>
      <c r="B331" s="40"/>
      <c r="C331" s="40"/>
      <c r="D331" s="40"/>
      <c r="F331" s="40"/>
      <c r="G331" s="40"/>
      <c r="H331" s="40"/>
    </row>
    <row r="332" spans="1:8" x14ac:dyDescent="0.2">
      <c r="A332" s="39"/>
      <c r="B332" s="40"/>
      <c r="C332" s="40"/>
      <c r="D332" s="40"/>
      <c r="F332" s="40"/>
      <c r="G332" s="40"/>
      <c r="H332" s="40"/>
    </row>
    <row r="333" spans="1:8" x14ac:dyDescent="0.2">
      <c r="A333" s="39"/>
      <c r="B333" s="40"/>
      <c r="C333" s="40"/>
      <c r="D333" s="40"/>
      <c r="F333" s="40"/>
      <c r="G333" s="40"/>
      <c r="H333" s="40"/>
    </row>
    <row r="334" spans="1:8" x14ac:dyDescent="0.2">
      <c r="A334" s="39"/>
      <c r="B334" s="40"/>
      <c r="C334" s="40"/>
      <c r="D334" s="40"/>
      <c r="F334" s="40"/>
      <c r="G334" s="40"/>
      <c r="H334" s="40"/>
    </row>
    <row r="335" spans="1:8" x14ac:dyDescent="0.2">
      <c r="A335" s="39"/>
      <c r="B335" s="40"/>
      <c r="C335" s="40"/>
      <c r="D335" s="40"/>
      <c r="F335" s="40"/>
      <c r="G335" s="40"/>
      <c r="H335" s="40"/>
    </row>
    <row r="336" spans="1:8" x14ac:dyDescent="0.2">
      <c r="A336" s="39"/>
      <c r="B336" s="40"/>
      <c r="C336" s="40"/>
      <c r="D336" s="40"/>
      <c r="F336" s="40"/>
      <c r="G336" s="40"/>
      <c r="H336" s="40"/>
    </row>
    <row r="337" spans="1:8" x14ac:dyDescent="0.2">
      <c r="A337" s="39"/>
      <c r="B337" s="40"/>
      <c r="C337" s="40"/>
      <c r="D337" s="40"/>
      <c r="F337" s="40"/>
      <c r="G337" s="40"/>
      <c r="H337" s="40"/>
    </row>
    <row r="338" spans="1:8" x14ac:dyDescent="0.2">
      <c r="A338" s="39"/>
      <c r="B338" s="40"/>
      <c r="C338" s="40"/>
      <c r="D338" s="40"/>
      <c r="F338" s="40"/>
      <c r="G338" s="40"/>
      <c r="H338" s="40"/>
    </row>
    <row r="339" spans="1:8" x14ac:dyDescent="0.2">
      <c r="A339" s="39"/>
      <c r="B339" s="40"/>
      <c r="C339" s="40"/>
      <c r="D339" s="40"/>
      <c r="F339" s="40"/>
      <c r="G339" s="40"/>
      <c r="H339" s="40"/>
    </row>
    <row r="340" spans="1:8" x14ac:dyDescent="0.2">
      <c r="A340" s="39"/>
      <c r="B340" s="40"/>
      <c r="C340" s="40"/>
      <c r="D340" s="40"/>
      <c r="F340" s="40"/>
      <c r="G340" s="40"/>
      <c r="H340" s="40"/>
    </row>
    <row r="341" spans="1:8" x14ac:dyDescent="0.2">
      <c r="A341" s="39"/>
      <c r="B341" s="40"/>
      <c r="C341" s="40"/>
      <c r="D341" s="40"/>
      <c r="F341" s="40"/>
      <c r="G341" s="40"/>
      <c r="H341" s="40"/>
    </row>
    <row r="342" spans="1:8" x14ac:dyDescent="0.2">
      <c r="A342" s="39"/>
      <c r="B342" s="40"/>
      <c r="C342" s="40"/>
      <c r="D342" s="40"/>
      <c r="F342" s="40"/>
      <c r="G342" s="40"/>
      <c r="H342" s="40"/>
    </row>
    <row r="343" spans="1:8" x14ac:dyDescent="0.2">
      <c r="A343" s="39"/>
      <c r="B343" s="40"/>
      <c r="C343" s="40"/>
      <c r="D343" s="40"/>
      <c r="F343" s="40"/>
      <c r="G343" s="40"/>
      <c r="H343" s="40"/>
    </row>
    <row r="344" spans="1:8" x14ac:dyDescent="0.2">
      <c r="A344" s="39"/>
      <c r="B344" s="40"/>
      <c r="C344" s="40"/>
      <c r="D344" s="40"/>
      <c r="F344" s="40"/>
      <c r="G344" s="40"/>
      <c r="H344" s="40"/>
    </row>
    <row r="345" spans="1:8" x14ac:dyDescent="0.2">
      <c r="A345" s="39"/>
      <c r="B345" s="40"/>
      <c r="C345" s="40"/>
      <c r="D345" s="40"/>
      <c r="F345" s="40"/>
      <c r="G345" s="40"/>
      <c r="H345" s="40"/>
    </row>
    <row r="346" spans="1:8" x14ac:dyDescent="0.2">
      <c r="A346" s="39"/>
      <c r="B346" s="40"/>
      <c r="C346" s="40"/>
      <c r="D346" s="40"/>
      <c r="F346" s="40"/>
      <c r="G346" s="40"/>
      <c r="H346" s="40"/>
    </row>
    <row r="347" spans="1:8" x14ac:dyDescent="0.2">
      <c r="A347" s="39"/>
      <c r="B347" s="40"/>
      <c r="C347" s="40"/>
      <c r="D347" s="40"/>
      <c r="F347" s="40"/>
      <c r="G347" s="40"/>
      <c r="H347" s="40"/>
    </row>
    <row r="348" spans="1:8" x14ac:dyDescent="0.2">
      <c r="A348" s="39"/>
      <c r="B348" s="40"/>
      <c r="C348" s="40"/>
      <c r="D348" s="40"/>
      <c r="F348" s="40"/>
      <c r="G348" s="40"/>
      <c r="H348" s="40"/>
    </row>
    <row r="349" spans="1:8" x14ac:dyDescent="0.2">
      <c r="A349" s="39"/>
      <c r="B349" s="40"/>
      <c r="C349" s="40"/>
      <c r="D349" s="40"/>
      <c r="F349" s="40"/>
      <c r="G349" s="40"/>
      <c r="H349" s="40"/>
    </row>
    <row r="350" spans="1:8" x14ac:dyDescent="0.2">
      <c r="A350" s="39"/>
      <c r="B350" s="40"/>
      <c r="C350" s="40"/>
      <c r="D350" s="40"/>
      <c r="F350" s="40"/>
      <c r="G350" s="40"/>
      <c r="H350" s="40"/>
    </row>
    <row r="351" spans="1:8" x14ac:dyDescent="0.2">
      <c r="A351" s="39"/>
      <c r="B351" s="40"/>
      <c r="C351" s="40"/>
      <c r="D351" s="40"/>
      <c r="F351" s="40"/>
      <c r="G351" s="40"/>
      <c r="H351" s="40"/>
    </row>
    <row r="352" spans="1:8" x14ac:dyDescent="0.2">
      <c r="A352" s="39"/>
      <c r="B352" s="40"/>
      <c r="C352" s="40"/>
      <c r="D352" s="40"/>
      <c r="F352" s="40"/>
      <c r="G352" s="40"/>
      <c r="H352" s="40"/>
    </row>
    <row r="353" spans="1:8" x14ac:dyDescent="0.2">
      <c r="A353" s="39"/>
      <c r="B353" s="40"/>
      <c r="C353" s="40"/>
      <c r="D353" s="40"/>
      <c r="F353" s="40"/>
      <c r="G353" s="40"/>
      <c r="H353" s="40"/>
    </row>
    <row r="354" spans="1:8" x14ac:dyDescent="0.2">
      <c r="A354" s="39"/>
      <c r="B354" s="40"/>
      <c r="C354" s="40"/>
      <c r="D354" s="40"/>
      <c r="F354" s="40"/>
      <c r="G354" s="40"/>
      <c r="H354" s="40"/>
    </row>
    <row r="355" spans="1:8" x14ac:dyDescent="0.2">
      <c r="A355" s="39"/>
      <c r="B355" s="40"/>
      <c r="C355" s="40"/>
      <c r="D355" s="40"/>
      <c r="F355" s="40"/>
      <c r="G355" s="40"/>
      <c r="H355" s="40"/>
    </row>
    <row r="356" spans="1:8" x14ac:dyDescent="0.2">
      <c r="A356" s="39"/>
      <c r="B356" s="40"/>
      <c r="C356" s="40"/>
      <c r="D356" s="40"/>
      <c r="F356" s="40"/>
      <c r="G356" s="40"/>
      <c r="H356" s="40"/>
    </row>
    <row r="357" spans="1:8" x14ac:dyDescent="0.2">
      <c r="A357" s="39"/>
      <c r="B357" s="40"/>
      <c r="C357" s="40"/>
      <c r="D357" s="40"/>
      <c r="F357" s="40"/>
      <c r="G357" s="40"/>
      <c r="H357" s="40"/>
    </row>
    <row r="358" spans="1:8" x14ac:dyDescent="0.2">
      <c r="A358" s="39"/>
      <c r="B358" s="40"/>
      <c r="C358" s="40"/>
      <c r="D358" s="40"/>
      <c r="F358" s="40"/>
      <c r="G358" s="40"/>
      <c r="H358" s="40"/>
    </row>
    <row r="359" spans="1:8" x14ac:dyDescent="0.2">
      <c r="A359" s="39"/>
      <c r="B359" s="40"/>
      <c r="C359" s="40"/>
      <c r="D359" s="40"/>
      <c r="F359" s="40"/>
      <c r="G359" s="40"/>
      <c r="H359" s="40"/>
    </row>
    <row r="360" spans="1:8" x14ac:dyDescent="0.2">
      <c r="A360" s="39"/>
      <c r="B360" s="40"/>
      <c r="C360" s="40"/>
      <c r="D360" s="40"/>
      <c r="F360" s="40"/>
      <c r="G360" s="40"/>
      <c r="H360" s="40"/>
    </row>
    <row r="361" spans="1:8" x14ac:dyDescent="0.2">
      <c r="A361" s="39"/>
      <c r="B361" s="40"/>
      <c r="C361" s="40"/>
      <c r="D361" s="40"/>
      <c r="F361" s="40"/>
      <c r="G361" s="40"/>
      <c r="H361" s="40"/>
    </row>
    <row r="362" spans="1:8" x14ac:dyDescent="0.2">
      <c r="A362" s="39"/>
      <c r="B362" s="40"/>
      <c r="C362" s="40"/>
      <c r="D362" s="40"/>
      <c r="F362" s="40"/>
      <c r="G362" s="40"/>
      <c r="H362" s="40"/>
    </row>
    <row r="363" spans="1:8" x14ac:dyDescent="0.2">
      <c r="A363" s="39"/>
      <c r="B363" s="40"/>
      <c r="C363" s="40"/>
      <c r="D363" s="40"/>
      <c r="F363" s="40"/>
      <c r="G363" s="40"/>
      <c r="H363" s="40"/>
    </row>
    <row r="364" spans="1:8" x14ac:dyDescent="0.2">
      <c r="A364" s="39"/>
      <c r="B364" s="40"/>
      <c r="C364" s="40"/>
      <c r="D364" s="40"/>
      <c r="F364" s="40"/>
      <c r="G364" s="40"/>
      <c r="H364" s="40"/>
    </row>
    <row r="365" spans="1:8" x14ac:dyDescent="0.2">
      <c r="A365" s="39"/>
      <c r="B365" s="40"/>
      <c r="C365" s="40"/>
      <c r="D365" s="40"/>
      <c r="F365" s="40"/>
      <c r="G365" s="40"/>
      <c r="H365" s="40"/>
    </row>
    <row r="366" spans="1:8" x14ac:dyDescent="0.2">
      <c r="A366" s="39"/>
      <c r="B366" s="40"/>
      <c r="C366" s="40"/>
      <c r="D366" s="40"/>
      <c r="F366" s="40"/>
      <c r="G366" s="40"/>
      <c r="H366" s="40"/>
    </row>
    <row r="367" spans="1:8" x14ac:dyDescent="0.2">
      <c r="A367" s="39"/>
      <c r="B367" s="40"/>
      <c r="C367" s="40"/>
      <c r="D367" s="40"/>
      <c r="F367" s="40"/>
      <c r="G367" s="40"/>
      <c r="H367" s="40"/>
    </row>
    <row r="368" spans="1:8" x14ac:dyDescent="0.2">
      <c r="A368" s="39"/>
      <c r="B368" s="40"/>
      <c r="C368" s="40"/>
      <c r="D368" s="40"/>
      <c r="F368" s="40"/>
      <c r="G368" s="40"/>
      <c r="H368" s="40"/>
    </row>
  </sheetData>
  <phoneticPr fontId="3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F31"/>
  <sheetViews>
    <sheetView showGridLines="0" workbookViewId="0"/>
  </sheetViews>
  <sheetFormatPr defaultRowHeight="12.75" x14ac:dyDescent="0.2"/>
  <cols>
    <col min="6" max="6" width="10.7109375" bestFit="1" customWidth="1"/>
  </cols>
  <sheetData>
    <row r="1" spans="1:6" x14ac:dyDescent="0.2">
      <c r="A1" s="105">
        <v>1992</v>
      </c>
    </row>
    <row r="2" spans="1:6" x14ac:dyDescent="0.2">
      <c r="B2" s="38" t="s">
        <v>120</v>
      </c>
      <c r="C2" s="38" t="s">
        <v>121</v>
      </c>
      <c r="D2" s="38" t="s">
        <v>122</v>
      </c>
      <c r="E2" s="38" t="s">
        <v>13</v>
      </c>
      <c r="F2" s="38" t="s">
        <v>123</v>
      </c>
    </row>
    <row r="3" spans="1:6" x14ac:dyDescent="0.2">
      <c r="A3" s="14" t="s">
        <v>124</v>
      </c>
      <c r="B3" s="77">
        <v>5000</v>
      </c>
      <c r="C3" s="77">
        <v>10000</v>
      </c>
      <c r="D3" s="77">
        <v>15000</v>
      </c>
      <c r="E3" s="77">
        <v>20000</v>
      </c>
      <c r="F3" s="16">
        <f>SUM(B3:E3)</f>
        <v>50000</v>
      </c>
    </row>
    <row r="4" spans="1:6" x14ac:dyDescent="0.2">
      <c r="A4" s="14" t="s">
        <v>125</v>
      </c>
      <c r="B4" s="77">
        <v>10000</v>
      </c>
      <c r="C4" s="77">
        <v>15000</v>
      </c>
      <c r="D4" s="77">
        <v>20000</v>
      </c>
      <c r="E4" s="77">
        <v>25000</v>
      </c>
      <c r="F4" s="16">
        <f>SUM(B4:E4)</f>
        <v>70000</v>
      </c>
    </row>
    <row r="5" spans="1:6" x14ac:dyDescent="0.2">
      <c r="A5" s="14" t="s">
        <v>126</v>
      </c>
      <c r="B5" s="77">
        <v>15000</v>
      </c>
      <c r="C5" s="77">
        <v>20000</v>
      </c>
      <c r="D5" s="77">
        <v>25000</v>
      </c>
      <c r="E5" s="77">
        <v>30000</v>
      </c>
      <c r="F5" s="16">
        <f>SUM(B5:E5)</f>
        <v>90000</v>
      </c>
    </row>
    <row r="6" spans="1:6" x14ac:dyDescent="0.2">
      <c r="A6" s="14" t="s">
        <v>127</v>
      </c>
      <c r="B6" s="77">
        <v>20000</v>
      </c>
      <c r="C6" s="77">
        <v>25000</v>
      </c>
      <c r="D6" s="77">
        <v>30000</v>
      </c>
      <c r="E6" s="77">
        <v>35000</v>
      </c>
      <c r="F6" s="16">
        <f>SUM(B6:E6)</f>
        <v>110000</v>
      </c>
    </row>
    <row r="7" spans="1:6" ht="13.5" thickBot="1" x14ac:dyDescent="0.25">
      <c r="A7" s="14" t="s">
        <v>123</v>
      </c>
      <c r="B7" s="36">
        <f>SUM(B3:B6)</f>
        <v>50000</v>
      </c>
      <c r="C7" s="36">
        <f>SUM(C3:C6)</f>
        <v>70000</v>
      </c>
      <c r="D7" s="36">
        <f>SUM(D3:D6)</f>
        <v>90000</v>
      </c>
      <c r="E7" s="36">
        <f>SUM(E3:E6)</f>
        <v>110000</v>
      </c>
      <c r="F7" s="36">
        <f>SUM(B7:E7)</f>
        <v>320000</v>
      </c>
    </row>
    <row r="8" spans="1:6" ht="13.5" thickTop="1" x14ac:dyDescent="0.2">
      <c r="A8" s="14"/>
      <c r="B8" s="55"/>
      <c r="C8" s="55"/>
      <c r="D8" s="55"/>
      <c r="E8" s="55"/>
      <c r="F8" s="55"/>
    </row>
    <row r="9" spans="1:6" x14ac:dyDescent="0.2">
      <c r="A9" s="105">
        <v>1993</v>
      </c>
    </row>
    <row r="10" spans="1:6" x14ac:dyDescent="0.2">
      <c r="B10" s="38" t="s">
        <v>120</v>
      </c>
      <c r="C10" s="38" t="s">
        <v>121</v>
      </c>
      <c r="D10" s="38" t="s">
        <v>122</v>
      </c>
      <c r="E10" s="38" t="s">
        <v>13</v>
      </c>
      <c r="F10" s="38" t="s">
        <v>123</v>
      </c>
    </row>
    <row r="11" spans="1:6" x14ac:dyDescent="0.2">
      <c r="A11" s="14" t="s">
        <v>124</v>
      </c>
      <c r="B11" s="77">
        <v>10000</v>
      </c>
      <c r="C11" s="77">
        <v>15000</v>
      </c>
      <c r="D11" s="77">
        <v>20000</v>
      </c>
      <c r="E11" s="77">
        <v>25000</v>
      </c>
      <c r="F11" s="16">
        <f>SUM(B11:E11)</f>
        <v>70000</v>
      </c>
    </row>
    <row r="12" spans="1:6" x14ac:dyDescent="0.2">
      <c r="A12" s="14" t="s">
        <v>125</v>
      </c>
      <c r="B12" s="77">
        <v>15000</v>
      </c>
      <c r="C12" s="77">
        <v>20000</v>
      </c>
      <c r="D12" s="77">
        <v>25000</v>
      </c>
      <c r="E12" s="77">
        <v>30000</v>
      </c>
      <c r="F12" s="16">
        <f>SUM(B12:E12)</f>
        <v>90000</v>
      </c>
    </row>
    <row r="13" spans="1:6" x14ac:dyDescent="0.2">
      <c r="A13" s="14" t="s">
        <v>126</v>
      </c>
      <c r="B13" s="77">
        <v>20000</v>
      </c>
      <c r="C13" s="77">
        <v>25000</v>
      </c>
      <c r="D13" s="77">
        <v>30000</v>
      </c>
      <c r="E13" s="77">
        <v>35000</v>
      </c>
      <c r="F13" s="16">
        <f>SUM(B13:E13)</f>
        <v>110000</v>
      </c>
    </row>
    <row r="14" spans="1:6" x14ac:dyDescent="0.2">
      <c r="A14" s="14" t="s">
        <v>127</v>
      </c>
      <c r="B14" s="77">
        <v>25000</v>
      </c>
      <c r="C14" s="77">
        <v>30000</v>
      </c>
      <c r="D14" s="77">
        <v>35000</v>
      </c>
      <c r="E14" s="77">
        <v>40000</v>
      </c>
      <c r="F14" s="16">
        <f>SUM(B14:E14)</f>
        <v>130000</v>
      </c>
    </row>
    <row r="15" spans="1:6" ht="13.5" thickBot="1" x14ac:dyDescent="0.25">
      <c r="A15" s="14" t="s">
        <v>123</v>
      </c>
      <c r="B15" s="36">
        <f>SUM(B11:B14)</f>
        <v>70000</v>
      </c>
      <c r="C15" s="36">
        <f>SUM(C11:C14)</f>
        <v>90000</v>
      </c>
      <c r="D15" s="36">
        <f>SUM(D11:D14)</f>
        <v>110000</v>
      </c>
      <c r="E15" s="36">
        <f>SUM(E11:E14)</f>
        <v>130000</v>
      </c>
      <c r="F15" s="36">
        <f>SUM(B15:E15)</f>
        <v>400000</v>
      </c>
    </row>
    <row r="16" spans="1:6" ht="13.5" thickTop="1" x14ac:dyDescent="0.2">
      <c r="A16" s="14"/>
      <c r="B16" s="55"/>
      <c r="C16" s="55"/>
      <c r="D16" s="55"/>
      <c r="E16" s="55"/>
      <c r="F16" s="55"/>
    </row>
    <row r="17" spans="1:6" x14ac:dyDescent="0.2">
      <c r="A17" s="105">
        <v>1994</v>
      </c>
    </row>
    <row r="18" spans="1:6" x14ac:dyDescent="0.2">
      <c r="B18" s="38" t="s">
        <v>120</v>
      </c>
      <c r="C18" s="38" t="s">
        <v>121</v>
      </c>
      <c r="D18" s="38" t="s">
        <v>122</v>
      </c>
      <c r="E18" s="38" t="s">
        <v>13</v>
      </c>
      <c r="F18" s="38" t="s">
        <v>123</v>
      </c>
    </row>
    <row r="19" spans="1:6" x14ac:dyDescent="0.2">
      <c r="A19" s="14" t="s">
        <v>124</v>
      </c>
      <c r="B19" s="77">
        <v>15000</v>
      </c>
      <c r="C19" s="77">
        <v>20000</v>
      </c>
      <c r="D19" s="77">
        <v>25000</v>
      </c>
      <c r="E19" s="77">
        <v>30000</v>
      </c>
      <c r="F19" s="16">
        <f>SUM(B19:E19)</f>
        <v>90000</v>
      </c>
    </row>
    <row r="20" spans="1:6" x14ac:dyDescent="0.2">
      <c r="A20" s="14" t="s">
        <v>125</v>
      </c>
      <c r="B20" s="77">
        <v>20000</v>
      </c>
      <c r="C20" s="77">
        <v>25000</v>
      </c>
      <c r="D20" s="77">
        <v>30000</v>
      </c>
      <c r="E20" s="77">
        <v>35000</v>
      </c>
      <c r="F20" s="16">
        <f>SUM(B20:E20)</f>
        <v>110000</v>
      </c>
    </row>
    <row r="21" spans="1:6" x14ac:dyDescent="0.2">
      <c r="A21" s="14" t="s">
        <v>126</v>
      </c>
      <c r="B21" s="77">
        <v>25000</v>
      </c>
      <c r="C21" s="77">
        <v>30000</v>
      </c>
      <c r="D21" s="77">
        <v>35000</v>
      </c>
      <c r="E21" s="77">
        <v>40000</v>
      </c>
      <c r="F21" s="16">
        <f>SUM(B21:E21)</f>
        <v>130000</v>
      </c>
    </row>
    <row r="22" spans="1:6" x14ac:dyDescent="0.2">
      <c r="A22" s="14" t="s">
        <v>127</v>
      </c>
      <c r="B22" s="77">
        <v>30000</v>
      </c>
      <c r="C22" s="77">
        <v>35000</v>
      </c>
      <c r="D22" s="77">
        <v>40000</v>
      </c>
      <c r="E22" s="77">
        <v>45000</v>
      </c>
      <c r="F22" s="16">
        <f>SUM(B22:E22)</f>
        <v>150000</v>
      </c>
    </row>
    <row r="23" spans="1:6" ht="13.5" thickBot="1" x14ac:dyDescent="0.25">
      <c r="A23" s="14" t="s">
        <v>123</v>
      </c>
      <c r="B23" s="36">
        <f>SUM(B19:B22)</f>
        <v>90000</v>
      </c>
      <c r="C23" s="36">
        <f>SUM(C19:C22)</f>
        <v>110000</v>
      </c>
      <c r="D23" s="36">
        <f>SUM(D19:D22)</f>
        <v>130000</v>
      </c>
      <c r="E23" s="36">
        <f>SUM(E19:E22)</f>
        <v>150000</v>
      </c>
      <c r="F23" s="36">
        <f>SUM(B23:E23)</f>
        <v>480000</v>
      </c>
    </row>
    <row r="24" spans="1:6" ht="13.5" thickTop="1" x14ac:dyDescent="0.2"/>
    <row r="25" spans="1:6" x14ac:dyDescent="0.2">
      <c r="B25" s="38" t="s">
        <v>120</v>
      </c>
      <c r="C25" s="38" t="s">
        <v>121</v>
      </c>
      <c r="D25" s="38" t="s">
        <v>122</v>
      </c>
      <c r="E25" s="38" t="s">
        <v>13</v>
      </c>
      <c r="F25" s="38" t="s">
        <v>123</v>
      </c>
    </row>
    <row r="26" spans="1:6" x14ac:dyDescent="0.2">
      <c r="A26" s="14" t="s">
        <v>124</v>
      </c>
      <c r="B26" s="104">
        <f t="shared" ref="B26:E27" si="0">B3+B11+B19</f>
        <v>30000</v>
      </c>
      <c r="C26" s="104">
        <f t="shared" si="0"/>
        <v>45000</v>
      </c>
      <c r="D26" s="104">
        <f t="shared" si="0"/>
        <v>60000</v>
      </c>
      <c r="E26" s="104">
        <f t="shared" si="0"/>
        <v>75000</v>
      </c>
      <c r="F26" s="16">
        <f>SUM(B26:E26)</f>
        <v>210000</v>
      </c>
    </row>
    <row r="27" spans="1:6" x14ac:dyDescent="0.2">
      <c r="A27" s="14" t="s">
        <v>125</v>
      </c>
      <c r="B27" s="104">
        <f t="shared" si="0"/>
        <v>45000</v>
      </c>
      <c r="C27" s="104">
        <f t="shared" si="0"/>
        <v>60000</v>
      </c>
      <c r="D27" s="104">
        <f t="shared" si="0"/>
        <v>75000</v>
      </c>
      <c r="E27" s="104">
        <f t="shared" si="0"/>
        <v>90000</v>
      </c>
      <c r="F27" s="16">
        <f>SUM(B27:E27)</f>
        <v>270000</v>
      </c>
    </row>
    <row r="28" spans="1:6" x14ac:dyDescent="0.2">
      <c r="A28" s="14" t="s">
        <v>126</v>
      </c>
      <c r="B28" s="104">
        <f t="shared" ref="B28:E29" si="1">B5+B13+B21</f>
        <v>60000</v>
      </c>
      <c r="C28" s="104">
        <f t="shared" si="1"/>
        <v>75000</v>
      </c>
      <c r="D28" s="104">
        <f t="shared" si="1"/>
        <v>90000</v>
      </c>
      <c r="E28" s="104">
        <f t="shared" si="1"/>
        <v>105000</v>
      </c>
      <c r="F28" s="16">
        <f>SUM(B28:E28)</f>
        <v>330000</v>
      </c>
    </row>
    <row r="29" spans="1:6" x14ac:dyDescent="0.2">
      <c r="A29" s="14" t="s">
        <v>127</v>
      </c>
      <c r="B29" s="104">
        <f t="shared" si="1"/>
        <v>75000</v>
      </c>
      <c r="C29" s="104">
        <f t="shared" si="1"/>
        <v>90000</v>
      </c>
      <c r="D29" s="104">
        <f t="shared" si="1"/>
        <v>105000</v>
      </c>
      <c r="E29" s="104">
        <f t="shared" si="1"/>
        <v>120000</v>
      </c>
      <c r="F29" s="16">
        <f>SUM(B29:E29)</f>
        <v>390000</v>
      </c>
    </row>
    <row r="30" spans="1:6" ht="13.5" thickBot="1" x14ac:dyDescent="0.25">
      <c r="A30" s="14" t="s">
        <v>123</v>
      </c>
      <c r="B30" s="36">
        <f>SUM(B26:B29)</f>
        <v>210000</v>
      </c>
      <c r="C30" s="36">
        <f>SUM(C26:C29)</f>
        <v>270000</v>
      </c>
      <c r="D30" s="36">
        <f>SUM(D26:D29)</f>
        <v>330000</v>
      </c>
      <c r="E30" s="36">
        <f>SUM(E26:E29)</f>
        <v>390000</v>
      </c>
      <c r="F30" s="36">
        <f>SUM(B30:E30)</f>
        <v>1200000</v>
      </c>
    </row>
    <row r="31" spans="1:6" ht="13.5" thickTop="1" x14ac:dyDescent="0.2"/>
  </sheetData>
  <dataConsolidate topLabels="1">
    <dataRefs count="3">
      <dataRef ref="A2:F7" sheet="DataConsolidation"/>
      <dataRef ref="A10:F15" sheet="DataConsolidation"/>
      <dataRef ref="A18:F23" sheet="DataConsolidation"/>
    </dataRefs>
  </dataConsolidate>
  <phoneticPr fontId="3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H7"/>
  <sheetViews>
    <sheetView showGridLines="0" zoomScaleNormal="100" workbookViewId="0"/>
  </sheetViews>
  <sheetFormatPr defaultRowHeight="12.75" x14ac:dyDescent="0.2"/>
  <cols>
    <col min="3" max="3" width="17.28515625" bestFit="1" customWidth="1"/>
  </cols>
  <sheetData>
    <row r="5" spans="3:8" x14ac:dyDescent="0.2">
      <c r="D5">
        <v>2006</v>
      </c>
      <c r="E5">
        <f>+D5+1</f>
        <v>2007</v>
      </c>
      <c r="F5">
        <f>+E5+1</f>
        <v>2008</v>
      </c>
      <c r="G5">
        <f>+F5+1</f>
        <v>2009</v>
      </c>
      <c r="H5">
        <f>+G5+1</f>
        <v>2010</v>
      </c>
    </row>
    <row r="6" spans="3:8" x14ac:dyDescent="0.2">
      <c r="C6" s="165" t="s">
        <v>303</v>
      </c>
      <c r="D6" s="231">
        <v>271.78998999999999</v>
      </c>
      <c r="E6" s="231">
        <v>293.14722709767472</v>
      </c>
      <c r="F6" s="231">
        <v>304.87300746034055</v>
      </c>
      <c r="G6" s="231">
        <v>315.47554931557733</v>
      </c>
      <c r="H6" s="231">
        <v>325.12085342948461</v>
      </c>
    </row>
    <row r="7" spans="3:8" x14ac:dyDescent="0.2">
      <c r="C7" s="165" t="s">
        <v>304</v>
      </c>
      <c r="D7" s="232">
        <v>0.68589483372805593</v>
      </c>
      <c r="E7" s="232">
        <v>0.70814674323111471</v>
      </c>
      <c r="F7" s="232">
        <v>0.70258671546613516</v>
      </c>
      <c r="G7" s="232">
        <v>0.69903821780550546</v>
      </c>
      <c r="H7" s="232">
        <v>0.69973002026509834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showGridLines="0" workbookViewId="0"/>
  </sheetViews>
  <sheetFormatPr defaultRowHeight="12.75" x14ac:dyDescent="0.2"/>
  <cols>
    <col min="2" max="2" width="12.7109375" customWidth="1"/>
  </cols>
  <sheetData>
    <row r="2" spans="2:5" ht="15" x14ac:dyDescent="0.35">
      <c r="B2" s="220" t="s">
        <v>178</v>
      </c>
      <c r="C2" s="220" t="s">
        <v>179</v>
      </c>
      <c r="D2" s="220" t="s">
        <v>180</v>
      </c>
      <c r="E2" s="220" t="s">
        <v>181</v>
      </c>
    </row>
    <row r="3" spans="2:5" x14ac:dyDescent="0.2">
      <c r="B3" s="221" t="s">
        <v>182</v>
      </c>
      <c r="C3" s="227">
        <v>20</v>
      </c>
      <c r="D3" s="222">
        <f>+E3-C3</f>
        <v>0</v>
      </c>
      <c r="E3" s="227">
        <v>20</v>
      </c>
    </row>
    <row r="4" spans="2:5" x14ac:dyDescent="0.2">
      <c r="B4" s="221" t="s">
        <v>183</v>
      </c>
      <c r="C4" s="227">
        <v>22</v>
      </c>
      <c r="D4" s="222">
        <f>+E4-C4</f>
        <v>0</v>
      </c>
      <c r="E4" s="227">
        <v>22</v>
      </c>
    </row>
    <row r="5" spans="2:5" x14ac:dyDescent="0.2">
      <c r="B5" s="221" t="s">
        <v>274</v>
      </c>
      <c r="C5" s="227">
        <v>18</v>
      </c>
      <c r="D5" s="222">
        <f>+E5-C5</f>
        <v>0</v>
      </c>
      <c r="E5" s="227">
        <v>18</v>
      </c>
    </row>
    <row r="6" spans="2:5" x14ac:dyDescent="0.2">
      <c r="B6" s="221" t="s">
        <v>184</v>
      </c>
      <c r="C6" s="227">
        <v>21</v>
      </c>
      <c r="D6" s="222">
        <f>+E6-C6</f>
        <v>0</v>
      </c>
      <c r="E6" s="227">
        <v>21</v>
      </c>
    </row>
    <row r="8" spans="2:5" x14ac:dyDescent="0.2">
      <c r="B8" s="221" t="s">
        <v>185</v>
      </c>
      <c r="D8" s="227">
        <v>25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5"/>
  <sheetViews>
    <sheetView showGridLines="0" zoomScale="85" zoomScaleNormal="85" workbookViewId="0"/>
  </sheetViews>
  <sheetFormatPr defaultRowHeight="12.75" x14ac:dyDescent="0.2"/>
  <cols>
    <col min="1" max="2" width="9.140625" style="172"/>
    <col min="3" max="3" width="14.28515625" style="172" bestFit="1" customWidth="1"/>
    <col min="4" max="4" width="10.28515625" style="172" bestFit="1" customWidth="1"/>
    <col min="5" max="5" width="9.42578125" style="172" bestFit="1" customWidth="1"/>
    <col min="6" max="7" width="10.28515625" style="172" bestFit="1" customWidth="1"/>
    <col min="8" max="16384" width="9.140625" style="172"/>
  </cols>
  <sheetData>
    <row r="4" spans="3:10" x14ac:dyDescent="0.2">
      <c r="C4" s="223"/>
      <c r="D4" s="223" t="s">
        <v>275</v>
      </c>
      <c r="E4" s="223" t="s">
        <v>276</v>
      </c>
      <c r="F4" s="223" t="s">
        <v>277</v>
      </c>
      <c r="G4" s="223" t="s">
        <v>278</v>
      </c>
    </row>
    <row r="5" spans="3:10" x14ac:dyDescent="0.2">
      <c r="C5" s="223" t="s">
        <v>279</v>
      </c>
      <c r="D5" s="224">
        <v>2000</v>
      </c>
      <c r="E5" s="224">
        <v>-500</v>
      </c>
      <c r="F5" s="224">
        <v>5000</v>
      </c>
      <c r="G5" s="224">
        <v>5250</v>
      </c>
      <c r="H5" s="225"/>
      <c r="I5" s="225"/>
      <c r="J5" s="22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16"/>
  <sheetViews>
    <sheetView workbookViewId="0"/>
  </sheetViews>
  <sheetFormatPr defaultRowHeight="12.75" x14ac:dyDescent="0.2"/>
  <cols>
    <col min="1" max="16384" width="9.140625" style="172"/>
  </cols>
  <sheetData>
    <row r="4" spans="2:8" x14ac:dyDescent="0.2">
      <c r="B4" s="212">
        <v>6</v>
      </c>
      <c r="C4" s="172">
        <v>6</v>
      </c>
      <c r="D4" s="172">
        <v>6</v>
      </c>
      <c r="E4" s="172">
        <v>6</v>
      </c>
      <c r="H4" s="172">
        <v>6</v>
      </c>
    </row>
    <row r="5" spans="2:8" x14ac:dyDescent="0.2">
      <c r="B5" s="212">
        <v>5</v>
      </c>
      <c r="C5" s="172">
        <v>5</v>
      </c>
      <c r="D5" s="172">
        <v>5</v>
      </c>
      <c r="E5" s="172">
        <v>5</v>
      </c>
      <c r="H5" s="172">
        <f t="shared" ref="H5:H10" si="0">H4-1</f>
        <v>5</v>
      </c>
    </row>
    <row r="6" spans="2:8" x14ac:dyDescent="0.2">
      <c r="B6" s="212">
        <v>4</v>
      </c>
      <c r="C6" s="172">
        <v>4</v>
      </c>
      <c r="D6" s="172">
        <v>4</v>
      </c>
      <c r="E6" s="172">
        <v>4</v>
      </c>
      <c r="H6" s="172">
        <f t="shared" si="0"/>
        <v>4</v>
      </c>
    </row>
    <row r="7" spans="2:8" x14ac:dyDescent="0.2">
      <c r="B7" s="212">
        <v>3</v>
      </c>
      <c r="C7" s="172">
        <v>3</v>
      </c>
      <c r="D7" s="172">
        <v>3</v>
      </c>
      <c r="E7" s="172">
        <v>3</v>
      </c>
      <c r="H7" s="172">
        <f t="shared" si="0"/>
        <v>3</v>
      </c>
    </row>
    <row r="8" spans="2:8" x14ac:dyDescent="0.2">
      <c r="B8" s="212">
        <v>2</v>
      </c>
      <c r="C8" s="172">
        <v>2</v>
      </c>
      <c r="D8" s="172">
        <v>2</v>
      </c>
      <c r="E8" s="172">
        <v>2</v>
      </c>
      <c r="H8" s="172">
        <f t="shared" si="0"/>
        <v>2</v>
      </c>
    </row>
    <row r="9" spans="2:8" x14ac:dyDescent="0.2">
      <c r="B9" s="212">
        <v>1</v>
      </c>
      <c r="C9" s="172">
        <v>1</v>
      </c>
      <c r="D9" s="172">
        <v>1</v>
      </c>
      <c r="E9" s="172">
        <v>1</v>
      </c>
      <c r="H9" s="172">
        <f t="shared" si="0"/>
        <v>1</v>
      </c>
    </row>
    <row r="10" spans="2:8" x14ac:dyDescent="0.2">
      <c r="B10" s="212">
        <v>2</v>
      </c>
      <c r="C10" s="172">
        <v>2</v>
      </c>
      <c r="D10" s="172">
        <v>2</v>
      </c>
      <c r="E10" s="172">
        <v>2</v>
      </c>
      <c r="H10" s="172">
        <f t="shared" si="0"/>
        <v>0</v>
      </c>
    </row>
    <row r="11" spans="2:8" x14ac:dyDescent="0.2">
      <c r="B11" s="212">
        <v>3</v>
      </c>
      <c r="C11" s="172">
        <v>3</v>
      </c>
      <c r="D11" s="172">
        <v>3</v>
      </c>
      <c r="E11" s="172">
        <v>3</v>
      </c>
      <c r="H11" s="172">
        <f t="shared" ref="H11:H16" si="1">H10+1</f>
        <v>1</v>
      </c>
    </row>
    <row r="12" spans="2:8" x14ac:dyDescent="0.2">
      <c r="B12" s="212">
        <v>4</v>
      </c>
      <c r="C12" s="172">
        <v>4</v>
      </c>
      <c r="D12" s="172">
        <v>4</v>
      </c>
      <c r="E12" s="172">
        <v>4</v>
      </c>
      <c r="H12" s="172">
        <f t="shared" si="1"/>
        <v>2</v>
      </c>
    </row>
    <row r="13" spans="2:8" x14ac:dyDescent="0.2">
      <c r="B13" s="212">
        <v>5</v>
      </c>
      <c r="C13" s="172">
        <v>5</v>
      </c>
      <c r="D13" s="172">
        <v>5</v>
      </c>
      <c r="E13" s="172">
        <v>5</v>
      </c>
      <c r="H13" s="172">
        <f t="shared" si="1"/>
        <v>3</v>
      </c>
    </row>
    <row r="14" spans="2:8" x14ac:dyDescent="0.2">
      <c r="B14" s="212">
        <v>6</v>
      </c>
      <c r="C14" s="172">
        <v>6</v>
      </c>
      <c r="D14" s="172">
        <v>6</v>
      </c>
      <c r="E14" s="172">
        <v>6</v>
      </c>
      <c r="H14" s="172">
        <f t="shared" si="1"/>
        <v>4</v>
      </c>
    </row>
    <row r="15" spans="2:8" x14ac:dyDescent="0.2">
      <c r="H15" s="172">
        <f t="shared" si="1"/>
        <v>5</v>
      </c>
    </row>
    <row r="16" spans="2:8" x14ac:dyDescent="0.2">
      <c r="H16" s="172">
        <f t="shared" si="1"/>
        <v>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G18"/>
  <sheetViews>
    <sheetView showGridLines="0" workbookViewId="0"/>
  </sheetViews>
  <sheetFormatPr defaultRowHeight="12.75" x14ac:dyDescent="0.2"/>
  <cols>
    <col min="1" max="1" width="16.140625" customWidth="1"/>
    <col min="3" max="3" width="10.7109375" bestFit="1" customWidth="1"/>
    <col min="4" max="7" width="11.7109375" bestFit="1" customWidth="1"/>
  </cols>
  <sheetData>
    <row r="1" spans="1:7" x14ac:dyDescent="0.2">
      <c r="A1" t="s">
        <v>143</v>
      </c>
    </row>
    <row r="2" spans="1:7" x14ac:dyDescent="0.2">
      <c r="A2" t="s">
        <v>144</v>
      </c>
    </row>
    <row r="3" spans="1:7" x14ac:dyDescent="0.2">
      <c r="A3" t="s">
        <v>145</v>
      </c>
      <c r="B3">
        <f>B1*B2</f>
        <v>0</v>
      </c>
      <c r="C3" s="57">
        <v>1000</v>
      </c>
      <c r="D3" s="57">
        <f>C3+500</f>
        <v>1500</v>
      </c>
      <c r="E3" s="57">
        <f>D3+500</f>
        <v>2000</v>
      </c>
      <c r="F3" s="57">
        <f>E3+500</f>
        <v>2500</v>
      </c>
      <c r="G3" s="57">
        <f>F3+500</f>
        <v>3000</v>
      </c>
    </row>
    <row r="4" spans="1:7" x14ac:dyDescent="0.2">
      <c r="B4" s="56">
        <v>15</v>
      </c>
      <c r="C4" s="152"/>
      <c r="D4" s="153"/>
      <c r="E4" s="153"/>
      <c r="F4" s="153"/>
      <c r="G4" s="154"/>
    </row>
    <row r="5" spans="1:7" x14ac:dyDescent="0.2">
      <c r="B5" s="56">
        <f>B4+15</f>
        <v>30</v>
      </c>
      <c r="C5" s="155"/>
      <c r="D5" s="156"/>
      <c r="E5" s="156"/>
      <c r="F5" s="156"/>
      <c r="G5" s="157"/>
    </row>
    <row r="6" spans="1:7" x14ac:dyDescent="0.2">
      <c r="B6" s="56">
        <f t="shared" ref="B6:B11" si="0">B5+15</f>
        <v>45</v>
      </c>
      <c r="C6" s="155"/>
      <c r="D6" s="156"/>
      <c r="E6" s="156"/>
      <c r="F6" s="156"/>
      <c r="G6" s="157"/>
    </row>
    <row r="7" spans="1:7" x14ac:dyDescent="0.2">
      <c r="B7" s="56">
        <f t="shared" si="0"/>
        <v>60</v>
      </c>
      <c r="C7" s="155"/>
      <c r="D7" s="156"/>
      <c r="E7" s="156"/>
      <c r="F7" s="156"/>
      <c r="G7" s="157"/>
    </row>
    <row r="8" spans="1:7" x14ac:dyDescent="0.2">
      <c r="B8" s="56">
        <f t="shared" si="0"/>
        <v>75</v>
      </c>
      <c r="C8" s="155"/>
      <c r="D8" s="156"/>
      <c r="E8" s="156"/>
      <c r="F8" s="156"/>
      <c r="G8" s="157"/>
    </row>
    <row r="9" spans="1:7" x14ac:dyDescent="0.2">
      <c r="B9" s="56">
        <f t="shared" si="0"/>
        <v>90</v>
      </c>
      <c r="C9" s="155"/>
      <c r="D9" s="156"/>
      <c r="E9" s="156"/>
      <c r="F9" s="156"/>
      <c r="G9" s="157"/>
    </row>
    <row r="10" spans="1:7" x14ac:dyDescent="0.2">
      <c r="B10" s="56">
        <f t="shared" si="0"/>
        <v>105</v>
      </c>
      <c r="C10" s="155"/>
      <c r="D10" s="156"/>
      <c r="E10" s="156"/>
      <c r="F10" s="156"/>
      <c r="G10" s="157"/>
    </row>
    <row r="11" spans="1:7" x14ac:dyDescent="0.2">
      <c r="B11" s="56">
        <f t="shared" si="0"/>
        <v>120</v>
      </c>
      <c r="C11" s="158"/>
      <c r="D11" s="159"/>
      <c r="E11" s="159"/>
      <c r="F11" s="159"/>
      <c r="G11" s="160"/>
    </row>
    <row r="18" spans="6:6" x14ac:dyDescent="0.2">
      <c r="F18" s="58"/>
    </row>
  </sheetData>
  <phoneticPr fontId="3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13"/>
  <sheetViews>
    <sheetView showGridLines="0" zoomScale="115" zoomScaleNormal="115" workbookViewId="0">
      <selection activeCell="H4" sqref="H4:H9"/>
    </sheetView>
  </sheetViews>
  <sheetFormatPr defaultRowHeight="12.75" x14ac:dyDescent="0.2"/>
  <cols>
    <col min="1" max="1" width="10.5703125" style="2" customWidth="1"/>
    <col min="2" max="2" width="15" style="2" bestFit="1" customWidth="1"/>
    <col min="3" max="3" width="14.28515625" style="2" bestFit="1" customWidth="1"/>
    <col min="4" max="4" width="2" style="2" bestFit="1" customWidth="1"/>
    <col min="5" max="5" width="12.7109375" style="2" bestFit="1" customWidth="1"/>
    <col min="6" max="6" width="29.42578125" style="2" customWidth="1"/>
    <col min="7" max="16384" width="9.140625" style="2"/>
  </cols>
  <sheetData>
    <row r="1" spans="1:8" x14ac:dyDescent="0.2">
      <c r="A1" s="9" t="s">
        <v>58</v>
      </c>
      <c r="B1" s="94">
        <v>25</v>
      </c>
      <c r="C1" s="96"/>
    </row>
    <row r="2" spans="1:8" x14ac:dyDescent="0.2">
      <c r="A2" s="9" t="s">
        <v>71</v>
      </c>
      <c r="B2" s="94"/>
      <c r="C2" s="95">
        <v>250000</v>
      </c>
    </row>
    <row r="3" spans="1:8" ht="15" x14ac:dyDescent="0.35">
      <c r="A3" s="12" t="s">
        <v>59</v>
      </c>
      <c r="B3" s="12" t="s">
        <v>60</v>
      </c>
      <c r="C3" s="12" t="s">
        <v>61</v>
      </c>
      <c r="E3" s="12" t="s">
        <v>62</v>
      </c>
      <c r="F3" s="12" t="s">
        <v>63</v>
      </c>
    </row>
    <row r="4" spans="1:8" x14ac:dyDescent="0.2">
      <c r="A4" s="92">
        <v>18</v>
      </c>
      <c r="B4" s="93">
        <v>15000</v>
      </c>
      <c r="C4" s="93">
        <v>600000</v>
      </c>
      <c r="D4" s="13" t="s">
        <v>64</v>
      </c>
      <c r="E4" s="114">
        <f>IF(AND($A4&gt;$B$1,$B4&gt;$C$2),$B4,$C4)</f>
        <v>600000</v>
      </c>
      <c r="F4" s="241" t="s">
        <v>349</v>
      </c>
      <c r="H4" s="114">
        <f>IF(AND($A4&gt;$B$1,$B4&gt;$C$2),$B4,$C4)</f>
        <v>600000</v>
      </c>
    </row>
    <row r="5" spans="1:8" x14ac:dyDescent="0.2">
      <c r="A5" s="92">
        <v>42</v>
      </c>
      <c r="B5" s="93">
        <v>550000</v>
      </c>
      <c r="C5" s="93">
        <v>400000</v>
      </c>
      <c r="D5" s="13" t="s">
        <v>64</v>
      </c>
      <c r="E5" s="114">
        <f t="shared" ref="E5:E9" si="0">IF(AND($A5&gt;$B$1,$B5&gt;$C$2),$B5,$C5)</f>
        <v>550000</v>
      </c>
      <c r="F5" s="242" t="s">
        <v>350</v>
      </c>
      <c r="H5" s="114">
        <f t="shared" ref="H5:H9" si="1">IF(AND($A5&gt;$B$1,$B5&gt;$C$2),$B5,$C5)</f>
        <v>550000</v>
      </c>
    </row>
    <row r="6" spans="1:8" x14ac:dyDescent="0.2">
      <c r="A6" s="92">
        <v>20</v>
      </c>
      <c r="B6" s="93">
        <v>600000</v>
      </c>
      <c r="C6" s="93">
        <v>1000000</v>
      </c>
      <c r="D6" s="13" t="s">
        <v>64</v>
      </c>
      <c r="E6" s="114">
        <f t="shared" si="0"/>
        <v>1000000</v>
      </c>
      <c r="F6" s="242" t="s">
        <v>351</v>
      </c>
      <c r="H6" s="114">
        <f t="shared" si="1"/>
        <v>1000000</v>
      </c>
    </row>
    <row r="7" spans="1:8" x14ac:dyDescent="0.2">
      <c r="A7" s="92">
        <v>54</v>
      </c>
      <c r="B7" s="93">
        <v>450000</v>
      </c>
      <c r="C7" s="93">
        <v>250000</v>
      </c>
      <c r="D7" s="13" t="s">
        <v>64</v>
      </c>
      <c r="E7" s="114">
        <f t="shared" si="0"/>
        <v>450000</v>
      </c>
      <c r="F7" s="242" t="s">
        <v>352</v>
      </c>
      <c r="H7" s="114">
        <f t="shared" si="1"/>
        <v>450000</v>
      </c>
    </row>
    <row r="8" spans="1:8" x14ac:dyDescent="0.2">
      <c r="A8" s="92">
        <v>37</v>
      </c>
      <c r="B8" s="93">
        <v>870000</v>
      </c>
      <c r="C8" s="93">
        <v>1300000</v>
      </c>
      <c r="D8" s="13" t="s">
        <v>64</v>
      </c>
      <c r="E8" s="114">
        <f t="shared" si="0"/>
        <v>870000</v>
      </c>
      <c r="F8" s="242" t="s">
        <v>353</v>
      </c>
      <c r="H8" s="114">
        <f t="shared" si="1"/>
        <v>870000</v>
      </c>
    </row>
    <row r="9" spans="1:8" x14ac:dyDescent="0.2">
      <c r="A9" s="92">
        <v>21</v>
      </c>
      <c r="B9" s="93">
        <v>13000</v>
      </c>
      <c r="C9" s="93">
        <v>1200000</v>
      </c>
      <c r="D9" s="13" t="s">
        <v>64</v>
      </c>
      <c r="E9" s="114">
        <f t="shared" si="0"/>
        <v>1200000</v>
      </c>
      <c r="F9" s="243" t="s">
        <v>354</v>
      </c>
      <c r="H9" s="114">
        <f t="shared" si="1"/>
        <v>1200000</v>
      </c>
    </row>
    <row r="13" spans="1:8" x14ac:dyDescent="0.2">
      <c r="A13" s="2" t="s">
        <v>335</v>
      </c>
    </row>
  </sheetData>
  <phoneticPr fontId="3" type="noConversion"/>
  <pageMargins left="0.75" right="0.75" top="1" bottom="1" header="0.5" footer="0.5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/>
  </sheetViews>
  <sheetFormatPr defaultRowHeight="12.75" x14ac:dyDescent="0.2"/>
  <cols>
    <col min="2" max="2" width="10.7109375" bestFit="1" customWidth="1"/>
    <col min="3" max="3" width="12.85546875" bestFit="1" customWidth="1"/>
    <col min="4" max="4" width="12.7109375" bestFit="1" customWidth="1"/>
  </cols>
  <sheetData>
    <row r="1" spans="1:4" ht="13.5" thickBot="1" x14ac:dyDescent="0.25">
      <c r="A1" s="61" t="s">
        <v>146</v>
      </c>
      <c r="B1" s="106">
        <v>8.2500000000000004E-2</v>
      </c>
    </row>
    <row r="2" spans="1:4" ht="15" x14ac:dyDescent="0.35">
      <c r="B2" s="60" t="s">
        <v>75</v>
      </c>
      <c r="C2" s="60" t="s">
        <v>160</v>
      </c>
      <c r="D2" s="60" t="s">
        <v>161</v>
      </c>
    </row>
    <row r="3" spans="1:4" x14ac:dyDescent="0.2">
      <c r="A3" s="38" t="s">
        <v>147</v>
      </c>
      <c r="B3" s="107">
        <v>5000</v>
      </c>
      <c r="C3" s="53">
        <f>B3*$B$1</f>
        <v>412.5</v>
      </c>
      <c r="D3" s="53">
        <f>SUM(B3:C3)</f>
        <v>5412.5</v>
      </c>
    </row>
    <row r="4" spans="1:4" x14ac:dyDescent="0.2">
      <c r="A4" s="38" t="s">
        <v>148</v>
      </c>
      <c r="B4" s="107">
        <f>B3+5000</f>
        <v>10000</v>
      </c>
      <c r="C4" s="53">
        <f t="shared" ref="C4:C14" si="0">B4*$B$1</f>
        <v>825</v>
      </c>
      <c r="D4" s="53">
        <f t="shared" ref="D4:D14" si="1">SUM(B4:C4)</f>
        <v>10825</v>
      </c>
    </row>
    <row r="5" spans="1:4" x14ac:dyDescent="0.2">
      <c r="A5" s="38" t="s">
        <v>149</v>
      </c>
      <c r="B5" s="107">
        <f t="shared" ref="B5:B14" si="2">B4+5000</f>
        <v>15000</v>
      </c>
      <c r="C5" s="53">
        <f t="shared" si="0"/>
        <v>1237.5</v>
      </c>
      <c r="D5" s="53">
        <f t="shared" si="1"/>
        <v>16237.5</v>
      </c>
    </row>
    <row r="6" spans="1:4" x14ac:dyDescent="0.2">
      <c r="A6" s="38" t="s">
        <v>150</v>
      </c>
      <c r="B6" s="107">
        <f t="shared" si="2"/>
        <v>20000</v>
      </c>
      <c r="C6" s="53">
        <f t="shared" si="0"/>
        <v>1650</v>
      </c>
      <c r="D6" s="53">
        <f t="shared" si="1"/>
        <v>21650</v>
      </c>
    </row>
    <row r="7" spans="1:4" x14ac:dyDescent="0.2">
      <c r="A7" s="38" t="s">
        <v>151</v>
      </c>
      <c r="B7" s="107">
        <f t="shared" si="2"/>
        <v>25000</v>
      </c>
      <c r="C7" s="53">
        <f t="shared" si="0"/>
        <v>2062.5</v>
      </c>
      <c r="D7" s="53">
        <f t="shared" si="1"/>
        <v>27062.5</v>
      </c>
    </row>
    <row r="8" spans="1:4" x14ac:dyDescent="0.2">
      <c r="A8" s="38" t="s">
        <v>152</v>
      </c>
      <c r="B8" s="107">
        <f t="shared" si="2"/>
        <v>30000</v>
      </c>
      <c r="C8" s="53">
        <f t="shared" si="0"/>
        <v>2475</v>
      </c>
      <c r="D8" s="53">
        <f t="shared" si="1"/>
        <v>32475</v>
      </c>
    </row>
    <row r="9" spans="1:4" x14ac:dyDescent="0.2">
      <c r="A9" s="38" t="s">
        <v>153</v>
      </c>
      <c r="B9" s="107">
        <f t="shared" si="2"/>
        <v>35000</v>
      </c>
      <c r="C9" s="53">
        <f t="shared" si="0"/>
        <v>2887.5</v>
      </c>
      <c r="D9" s="53">
        <f t="shared" si="1"/>
        <v>37887.5</v>
      </c>
    </row>
    <row r="10" spans="1:4" x14ac:dyDescent="0.2">
      <c r="A10" s="38" t="s">
        <v>154</v>
      </c>
      <c r="B10" s="107">
        <f t="shared" si="2"/>
        <v>40000</v>
      </c>
      <c r="C10" s="53">
        <f t="shared" si="0"/>
        <v>3300</v>
      </c>
      <c r="D10" s="53">
        <f t="shared" si="1"/>
        <v>43300</v>
      </c>
    </row>
    <row r="11" spans="1:4" x14ac:dyDescent="0.2">
      <c r="A11" s="38" t="s">
        <v>155</v>
      </c>
      <c r="B11" s="107">
        <f t="shared" si="2"/>
        <v>45000</v>
      </c>
      <c r="C11" s="53">
        <f t="shared" si="0"/>
        <v>3712.5</v>
      </c>
      <c r="D11" s="53">
        <f t="shared" si="1"/>
        <v>48712.5</v>
      </c>
    </row>
    <row r="12" spans="1:4" x14ac:dyDescent="0.2">
      <c r="A12" s="38" t="s">
        <v>156</v>
      </c>
      <c r="B12" s="107">
        <f t="shared" si="2"/>
        <v>50000</v>
      </c>
      <c r="C12" s="53">
        <f t="shared" si="0"/>
        <v>4125</v>
      </c>
      <c r="D12" s="53">
        <f t="shared" si="1"/>
        <v>54125</v>
      </c>
    </row>
    <row r="13" spans="1:4" x14ac:dyDescent="0.2">
      <c r="A13" s="38" t="s">
        <v>157</v>
      </c>
      <c r="B13" s="107">
        <f t="shared" si="2"/>
        <v>55000</v>
      </c>
      <c r="C13" s="53">
        <f t="shared" si="0"/>
        <v>4537.5</v>
      </c>
      <c r="D13" s="53">
        <f t="shared" si="1"/>
        <v>59537.5</v>
      </c>
    </row>
    <row r="14" spans="1:4" x14ac:dyDescent="0.2">
      <c r="A14" s="38" t="s">
        <v>158</v>
      </c>
      <c r="B14" s="107">
        <f t="shared" si="2"/>
        <v>60000</v>
      </c>
      <c r="C14" s="53">
        <f t="shared" si="0"/>
        <v>4950</v>
      </c>
      <c r="D14" s="53">
        <f t="shared" si="1"/>
        <v>64950</v>
      </c>
    </row>
    <row r="15" spans="1:4" ht="13.5" thickBot="1" x14ac:dyDescent="0.25">
      <c r="A15" s="38" t="s">
        <v>159</v>
      </c>
      <c r="B15" s="59">
        <f>SUM(B3:B14)</f>
        <v>390000</v>
      </c>
      <c r="C15" s="59">
        <f>SUM(C3:C14)</f>
        <v>32175</v>
      </c>
      <c r="D15" s="59">
        <f>SUM(D3:D14)</f>
        <v>422175</v>
      </c>
    </row>
    <row r="16" spans="1:4" ht="13.5" thickTop="1" x14ac:dyDescent="0.2"/>
  </sheetData>
  <phoneticPr fontId="3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B1:F9"/>
  <sheetViews>
    <sheetView showGridLines="0" workbookViewId="0"/>
  </sheetViews>
  <sheetFormatPr defaultRowHeight="12.75" x14ac:dyDescent="0.2"/>
  <cols>
    <col min="2" max="2" width="18.140625" bestFit="1" customWidth="1"/>
    <col min="3" max="3" width="17" bestFit="1" customWidth="1"/>
    <col min="4" max="4" width="11.7109375" customWidth="1"/>
  </cols>
  <sheetData>
    <row r="1" spans="2:6" x14ac:dyDescent="0.2">
      <c r="B1" t="s">
        <v>88</v>
      </c>
      <c r="C1" s="18">
        <f>PMT(D2/12,D3*12,D4-D6,D5,D7)</f>
        <v>-696.25512998780732</v>
      </c>
    </row>
    <row r="2" spans="2:6" x14ac:dyDescent="0.2">
      <c r="C2" t="s">
        <v>89</v>
      </c>
      <c r="D2" s="84">
        <v>0.1</v>
      </c>
    </row>
    <row r="3" spans="2:6" x14ac:dyDescent="0.2">
      <c r="C3" t="s">
        <v>90</v>
      </c>
      <c r="D3" s="71">
        <v>30</v>
      </c>
    </row>
    <row r="4" spans="2:6" x14ac:dyDescent="0.2">
      <c r="C4" t="s">
        <v>91</v>
      </c>
      <c r="D4" s="72">
        <v>100000</v>
      </c>
    </row>
    <row r="5" spans="2:6" x14ac:dyDescent="0.2">
      <c r="C5" t="s">
        <v>92</v>
      </c>
      <c r="D5" s="73">
        <v>0</v>
      </c>
    </row>
    <row r="6" spans="2:6" x14ac:dyDescent="0.2">
      <c r="C6" t="s">
        <v>162</v>
      </c>
      <c r="D6" s="73">
        <v>20000</v>
      </c>
    </row>
    <row r="7" spans="2:6" x14ac:dyDescent="0.2">
      <c r="C7" t="s">
        <v>93</v>
      </c>
      <c r="D7" s="74">
        <v>1</v>
      </c>
      <c r="F7" t="s">
        <v>94</v>
      </c>
    </row>
    <row r="8" spans="2:6" x14ac:dyDescent="0.2">
      <c r="F8" t="s">
        <v>95</v>
      </c>
    </row>
    <row r="9" spans="2:6" x14ac:dyDescent="0.2">
      <c r="F9" t="s">
        <v>96</v>
      </c>
    </row>
  </sheetData>
  <phoneticPr fontId="3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5:O32"/>
  <sheetViews>
    <sheetView showGridLines="0" zoomScale="115" workbookViewId="0"/>
  </sheetViews>
  <sheetFormatPr defaultRowHeight="12.75" x14ac:dyDescent="0.2"/>
  <cols>
    <col min="1" max="1" width="9.140625" style="2"/>
    <col min="2" max="2" width="11.28515625" style="2" customWidth="1"/>
    <col min="3" max="3" width="11.42578125" style="2" bestFit="1" customWidth="1"/>
    <col min="4" max="4" width="12.140625" style="2" bestFit="1" customWidth="1"/>
    <col min="5" max="5" width="10.42578125" style="2" bestFit="1" customWidth="1"/>
    <col min="6" max="6" width="8" style="2" customWidth="1"/>
    <col min="7" max="7" width="5.28515625" style="2" bestFit="1" customWidth="1"/>
    <col min="8" max="8" width="8.7109375" style="2" bestFit="1" customWidth="1"/>
    <col min="9" max="9" width="7.5703125" style="2" bestFit="1" customWidth="1"/>
    <col min="10" max="16384" width="9.140625" style="2"/>
  </cols>
  <sheetData>
    <row r="5" spans="2:9" x14ac:dyDescent="0.2">
      <c r="B5" s="1" t="s">
        <v>0</v>
      </c>
      <c r="C5" s="1" t="s">
        <v>1</v>
      </c>
      <c r="D5" s="1" t="s">
        <v>2</v>
      </c>
    </row>
    <row r="7" spans="2:9" ht="13.5" x14ac:dyDescent="0.25">
      <c r="B7" s="3" t="s">
        <v>3</v>
      </c>
      <c r="C7" s="3" t="s">
        <v>4</v>
      </c>
      <c r="D7" s="3" t="s">
        <v>5</v>
      </c>
      <c r="E7" s="3" t="s">
        <v>6</v>
      </c>
      <c r="F7" s="3" t="s">
        <v>7</v>
      </c>
      <c r="G7" s="3" t="s">
        <v>8</v>
      </c>
      <c r="H7" s="3" t="s">
        <v>9</v>
      </c>
      <c r="I7" s="3" t="s">
        <v>2</v>
      </c>
    </row>
    <row r="8" spans="2:9" x14ac:dyDescent="0.2">
      <c r="B8" s="85" t="s">
        <v>10</v>
      </c>
      <c r="C8" s="85" t="s">
        <v>11</v>
      </c>
      <c r="D8" s="85" t="s">
        <v>12</v>
      </c>
      <c r="E8" s="85" t="s">
        <v>13</v>
      </c>
      <c r="F8" s="86" t="s">
        <v>14</v>
      </c>
      <c r="G8" s="87">
        <v>10016</v>
      </c>
      <c r="H8" s="86">
        <v>212</v>
      </c>
      <c r="I8" s="85" t="s">
        <v>15</v>
      </c>
    </row>
    <row r="9" spans="2:9" x14ac:dyDescent="0.2">
      <c r="B9" s="85" t="s">
        <v>16</v>
      </c>
      <c r="C9" s="85" t="s">
        <v>17</v>
      </c>
      <c r="D9" s="85" t="s">
        <v>18</v>
      </c>
      <c r="E9" s="85" t="s">
        <v>19</v>
      </c>
      <c r="F9" s="86" t="s">
        <v>20</v>
      </c>
      <c r="G9" s="88">
        <v>7700</v>
      </c>
      <c r="H9" s="86">
        <v>908</v>
      </c>
      <c r="I9" s="85" t="s">
        <v>21</v>
      </c>
    </row>
    <row r="10" spans="2:9" x14ac:dyDescent="0.2">
      <c r="B10" s="85" t="s">
        <v>22</v>
      </c>
      <c r="C10" s="85" t="s">
        <v>23</v>
      </c>
      <c r="D10" s="85" t="s">
        <v>24</v>
      </c>
      <c r="E10" s="85" t="s">
        <v>25</v>
      </c>
      <c r="F10" s="86" t="s">
        <v>26</v>
      </c>
      <c r="G10" s="87">
        <v>45862</v>
      </c>
      <c r="H10" s="86">
        <v>215</v>
      </c>
      <c r="I10" s="85" t="s">
        <v>27</v>
      </c>
    </row>
    <row r="14" spans="2:9" x14ac:dyDescent="0.2">
      <c r="B14" s="1" t="s">
        <v>28</v>
      </c>
      <c r="C14" s="1" t="s">
        <v>29</v>
      </c>
      <c r="D14" s="1" t="s">
        <v>30</v>
      </c>
      <c r="E14" s="1" t="s">
        <v>31</v>
      </c>
      <c r="F14" s="1" t="s">
        <v>32</v>
      </c>
    </row>
    <row r="15" spans="2:9" x14ac:dyDescent="0.2">
      <c r="B15" s="85" t="s">
        <v>33</v>
      </c>
      <c r="C15" s="85" t="s">
        <v>34</v>
      </c>
      <c r="D15" s="85" t="s">
        <v>35</v>
      </c>
      <c r="E15" s="89">
        <v>33900</v>
      </c>
      <c r="F15" s="90">
        <v>34560</v>
      </c>
    </row>
    <row r="16" spans="2:9" x14ac:dyDescent="0.2">
      <c r="B16" s="85" t="s">
        <v>36</v>
      </c>
      <c r="C16" s="85" t="s">
        <v>37</v>
      </c>
      <c r="D16" s="85" t="s">
        <v>38</v>
      </c>
      <c r="E16" s="89">
        <v>33900</v>
      </c>
      <c r="F16" s="90">
        <v>15000</v>
      </c>
    </row>
    <row r="17" spans="2:15" x14ac:dyDescent="0.2">
      <c r="B17" s="85" t="s">
        <v>17</v>
      </c>
      <c r="C17" s="85" t="s">
        <v>39</v>
      </c>
      <c r="D17" s="85" t="s">
        <v>53</v>
      </c>
      <c r="E17" s="89">
        <v>33900</v>
      </c>
      <c r="F17" s="90">
        <v>20000</v>
      </c>
    </row>
    <row r="18" spans="2:15" x14ac:dyDescent="0.2">
      <c r="B18" s="85" t="s">
        <v>40</v>
      </c>
      <c r="C18" s="85" t="s">
        <v>41</v>
      </c>
      <c r="D18" s="85" t="s">
        <v>42</v>
      </c>
      <c r="E18" s="89">
        <v>34853</v>
      </c>
      <c r="F18" s="90">
        <v>43534</v>
      </c>
    </row>
    <row r="19" spans="2:15" x14ac:dyDescent="0.2">
      <c r="B19" s="85" t="s">
        <v>44</v>
      </c>
      <c r="C19" s="85" t="s">
        <v>43</v>
      </c>
      <c r="D19" s="85" t="s">
        <v>45</v>
      </c>
      <c r="E19" s="89">
        <v>35930</v>
      </c>
      <c r="F19" s="90">
        <v>12436</v>
      </c>
    </row>
    <row r="20" spans="2:15" x14ac:dyDescent="0.2">
      <c r="B20" s="85" t="s">
        <v>46</v>
      </c>
      <c r="C20" s="85" t="s">
        <v>47</v>
      </c>
      <c r="D20" s="85" t="s">
        <v>48</v>
      </c>
      <c r="E20" s="89">
        <v>38055</v>
      </c>
      <c r="F20" s="90">
        <v>52331</v>
      </c>
    </row>
    <row r="21" spans="2:15" x14ac:dyDescent="0.2">
      <c r="B21" s="85" t="s">
        <v>49</v>
      </c>
      <c r="C21" s="85" t="s">
        <v>50</v>
      </c>
      <c r="D21" s="85" t="s">
        <v>35</v>
      </c>
      <c r="E21" s="89">
        <v>34426</v>
      </c>
      <c r="F21" s="90">
        <v>32412</v>
      </c>
    </row>
    <row r="22" spans="2:15" x14ac:dyDescent="0.2">
      <c r="B22" s="85" t="s">
        <v>51</v>
      </c>
      <c r="C22" s="85" t="s">
        <v>52</v>
      </c>
      <c r="D22" s="85" t="s">
        <v>54</v>
      </c>
      <c r="E22" s="89">
        <v>37654</v>
      </c>
      <c r="F22" s="90">
        <v>12434</v>
      </c>
    </row>
    <row r="23" spans="2:15" x14ac:dyDescent="0.2">
      <c r="B23" s="85" t="s">
        <v>55</v>
      </c>
      <c r="C23" s="85" t="s">
        <v>56</v>
      </c>
      <c r="D23" s="85" t="s">
        <v>53</v>
      </c>
      <c r="E23" s="89">
        <v>36344</v>
      </c>
      <c r="F23" s="90">
        <v>32043</v>
      </c>
    </row>
    <row r="24" spans="2:15" s="6" customFormat="1" x14ac:dyDescent="0.2">
      <c r="E24" s="7"/>
      <c r="F24" s="8"/>
      <c r="J24" s="2"/>
      <c r="K24" s="2"/>
      <c r="L24" s="2"/>
      <c r="M24" s="2"/>
      <c r="N24" s="2"/>
      <c r="O24" s="2"/>
    </row>
    <row r="25" spans="2:15" s="6" customFormat="1" x14ac:dyDescent="0.2">
      <c r="B25" s="1" t="s">
        <v>28</v>
      </c>
      <c r="C25" s="1" t="s">
        <v>29</v>
      </c>
      <c r="D25" s="1" t="s">
        <v>30</v>
      </c>
      <c r="E25" s="1" t="s">
        <v>31</v>
      </c>
      <c r="F25" s="1" t="s">
        <v>32</v>
      </c>
      <c r="J25" s="2"/>
      <c r="K25" s="2"/>
      <c r="L25" s="2"/>
      <c r="M25" s="2"/>
      <c r="N25" s="2"/>
      <c r="O25" s="2"/>
    </row>
    <row r="26" spans="2:15" x14ac:dyDescent="0.2">
      <c r="D26" s="91" t="s">
        <v>35</v>
      </c>
      <c r="E26" s="91"/>
      <c r="F26" s="91" t="s">
        <v>57</v>
      </c>
      <c r="K26" s="1" t="s">
        <v>28</v>
      </c>
      <c r="L26" s="1" t="s">
        <v>29</v>
      </c>
      <c r="M26" s="1" t="s">
        <v>30</v>
      </c>
      <c r="N26" s="1" t="s">
        <v>31</v>
      </c>
      <c r="O26" s="1" t="s">
        <v>32</v>
      </c>
    </row>
    <row r="27" spans="2:15" x14ac:dyDescent="0.2">
      <c r="K27" s="1" t="s">
        <v>33</v>
      </c>
      <c r="L27" s="1" t="s">
        <v>34</v>
      </c>
      <c r="M27" s="1" t="s">
        <v>35</v>
      </c>
      <c r="N27" s="4">
        <v>33900</v>
      </c>
      <c r="O27" s="5">
        <v>34560</v>
      </c>
    </row>
    <row r="28" spans="2:15" x14ac:dyDescent="0.2">
      <c r="K28" s="1" t="s">
        <v>49</v>
      </c>
      <c r="L28" s="1" t="s">
        <v>50</v>
      </c>
      <c r="M28" s="1" t="s">
        <v>35</v>
      </c>
      <c r="N28" s="4">
        <v>34426</v>
      </c>
      <c r="O28" s="5">
        <v>32412</v>
      </c>
    </row>
    <row r="32" spans="2:15" x14ac:dyDescent="0.2">
      <c r="C32" s="69">
        <f>DSUM(_xlnm.Database,F14,_xlnm.Criteria)</f>
        <v>66972</v>
      </c>
    </row>
  </sheetData>
  <autoFilter ref="B14:F14"/>
  <phoneticPr fontId="3" type="noConversion"/>
  <pageMargins left="0.75" right="0.75" top="1" bottom="1" header="0.5" footer="0.5"/>
  <pageSetup orientation="portrait" horizontalDpi="1200" verticalDpi="1200" r:id="rId1"/>
  <headerFooter alignWithMargins="0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showGridLines="0" workbookViewId="0"/>
  </sheetViews>
  <sheetFormatPr defaultRowHeight="12.75" x14ac:dyDescent="0.2"/>
  <cols>
    <col min="2" max="2" width="35.7109375" customWidth="1"/>
  </cols>
  <sheetData>
    <row r="2" spans="2:5" x14ac:dyDescent="0.2">
      <c r="B2" s="221"/>
      <c r="C2" s="221"/>
      <c r="D2" s="221"/>
      <c r="E2" s="221"/>
    </row>
    <row r="3" spans="2:5" ht="15" x14ac:dyDescent="0.35">
      <c r="B3" s="228" t="s">
        <v>280</v>
      </c>
      <c r="C3" s="228" t="s">
        <v>75</v>
      </c>
      <c r="D3" s="229" t="s">
        <v>281</v>
      </c>
      <c r="E3" s="229" t="s">
        <v>282</v>
      </c>
    </row>
    <row r="4" spans="2:5" x14ac:dyDescent="0.2">
      <c r="B4" s="221" t="s">
        <v>283</v>
      </c>
      <c r="C4" s="230">
        <v>200</v>
      </c>
      <c r="D4" s="221" t="s">
        <v>284</v>
      </c>
      <c r="E4" s="221" t="s">
        <v>147</v>
      </c>
    </row>
    <row r="5" spans="2:5" x14ac:dyDescent="0.2">
      <c r="B5" s="221" t="s">
        <v>285</v>
      </c>
      <c r="C5" s="230">
        <v>90</v>
      </c>
      <c r="D5" s="221" t="s">
        <v>286</v>
      </c>
      <c r="E5" s="221" t="s">
        <v>148</v>
      </c>
    </row>
    <row r="6" spans="2:5" x14ac:dyDescent="0.2">
      <c r="B6" s="221" t="s">
        <v>287</v>
      </c>
      <c r="C6" s="230">
        <v>40</v>
      </c>
      <c r="D6" s="221" t="s">
        <v>284</v>
      </c>
      <c r="E6" s="221" t="s">
        <v>149</v>
      </c>
    </row>
    <row r="7" spans="2:5" x14ac:dyDescent="0.2">
      <c r="B7" s="221" t="s">
        <v>288</v>
      </c>
      <c r="C7" s="230">
        <v>100</v>
      </c>
      <c r="D7" s="221" t="s">
        <v>286</v>
      </c>
      <c r="E7" s="221" t="s">
        <v>150</v>
      </c>
    </row>
    <row r="8" spans="2:5" x14ac:dyDescent="0.2">
      <c r="B8" s="221" t="s">
        <v>289</v>
      </c>
      <c r="C8" s="230">
        <v>300</v>
      </c>
      <c r="D8" s="221" t="s">
        <v>284</v>
      </c>
      <c r="E8" s="221" t="s">
        <v>151</v>
      </c>
    </row>
    <row r="9" spans="2:5" x14ac:dyDescent="0.2">
      <c r="B9" s="221" t="s">
        <v>290</v>
      </c>
      <c r="C9" s="230">
        <v>120</v>
      </c>
      <c r="D9" s="221" t="s">
        <v>286</v>
      </c>
      <c r="E9" s="221" t="s">
        <v>152</v>
      </c>
    </row>
    <row r="10" spans="2:5" x14ac:dyDescent="0.2">
      <c r="B10" s="221" t="s">
        <v>291</v>
      </c>
      <c r="C10" s="230">
        <v>250</v>
      </c>
      <c r="D10" s="221" t="s">
        <v>284</v>
      </c>
      <c r="E10" s="221" t="s">
        <v>153</v>
      </c>
    </row>
    <row r="11" spans="2:5" x14ac:dyDescent="0.2">
      <c r="B11" s="221" t="s">
        <v>292</v>
      </c>
      <c r="C11" s="230">
        <v>80</v>
      </c>
      <c r="D11" s="221" t="s">
        <v>286</v>
      </c>
      <c r="E11" s="221" t="s">
        <v>154</v>
      </c>
    </row>
    <row r="12" spans="2:5" x14ac:dyDescent="0.2">
      <c r="B12" s="221" t="s">
        <v>293</v>
      </c>
      <c r="C12" s="230">
        <v>105</v>
      </c>
      <c r="D12" s="221" t="s">
        <v>284</v>
      </c>
      <c r="E12" s="221" t="s">
        <v>155</v>
      </c>
    </row>
    <row r="13" spans="2:5" x14ac:dyDescent="0.2">
      <c r="B13" s="221" t="s">
        <v>294</v>
      </c>
      <c r="C13" s="230">
        <v>130</v>
      </c>
      <c r="D13" s="221" t="s">
        <v>295</v>
      </c>
      <c r="E13" s="221" t="s">
        <v>156</v>
      </c>
    </row>
    <row r="14" spans="2:5" x14ac:dyDescent="0.2">
      <c r="B14" s="221" t="s">
        <v>296</v>
      </c>
      <c r="C14" s="230">
        <v>155</v>
      </c>
      <c r="D14" s="221" t="s">
        <v>297</v>
      </c>
      <c r="E14" s="221" t="s">
        <v>157</v>
      </c>
    </row>
    <row r="15" spans="2:5" x14ac:dyDescent="0.2">
      <c r="B15" s="221" t="s">
        <v>298</v>
      </c>
      <c r="C15" s="230">
        <v>180</v>
      </c>
      <c r="D15" s="221" t="s">
        <v>286</v>
      </c>
      <c r="E15" s="221" t="s">
        <v>158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19"/>
  <sheetViews>
    <sheetView showGridLines="0" workbookViewId="0">
      <selection activeCell="G10" sqref="G10"/>
    </sheetView>
  </sheetViews>
  <sheetFormatPr defaultRowHeight="12.75" x14ac:dyDescent="0.2"/>
  <cols>
    <col min="2" max="2" width="10" bestFit="1" customWidth="1"/>
    <col min="3" max="3" width="19" customWidth="1"/>
    <col min="4" max="4" width="11.28515625" bestFit="1" customWidth="1"/>
  </cols>
  <sheetData>
    <row r="1" spans="1:8" x14ac:dyDescent="0.2">
      <c r="A1" s="14" t="s">
        <v>72</v>
      </c>
    </row>
    <row r="2" spans="1:8" x14ac:dyDescent="0.2">
      <c r="A2" s="14" t="s">
        <v>73</v>
      </c>
    </row>
    <row r="4" spans="1:8" x14ac:dyDescent="0.2">
      <c r="A4" t="s">
        <v>74</v>
      </c>
    </row>
    <row r="5" spans="1:8" ht="15" x14ac:dyDescent="0.35">
      <c r="C5" s="15" t="s">
        <v>75</v>
      </c>
      <c r="D5" s="15" t="s">
        <v>76</v>
      </c>
    </row>
    <row r="6" spans="1:8" x14ac:dyDescent="0.2">
      <c r="B6" s="78" t="s">
        <v>77</v>
      </c>
      <c r="C6" s="77">
        <v>50000</v>
      </c>
      <c r="D6" s="77">
        <v>2500</v>
      </c>
    </row>
    <row r="7" spans="1:8" x14ac:dyDescent="0.2">
      <c r="B7" s="78" t="s">
        <v>78</v>
      </c>
      <c r="C7" s="77">
        <v>15000</v>
      </c>
      <c r="D7" s="77">
        <v>750</v>
      </c>
      <c r="H7" s="111"/>
    </row>
    <row r="8" spans="1:8" x14ac:dyDescent="0.2">
      <c r="B8" s="78" t="s">
        <v>79</v>
      </c>
      <c r="C8" s="77">
        <v>20000</v>
      </c>
      <c r="D8" s="77">
        <v>1000</v>
      </c>
    </row>
    <row r="9" spans="1:8" x14ac:dyDescent="0.2">
      <c r="B9" s="78" t="s">
        <v>80</v>
      </c>
      <c r="C9" s="77">
        <v>30000</v>
      </c>
      <c r="D9" s="77">
        <v>1500</v>
      </c>
    </row>
    <row r="10" spans="1:8" x14ac:dyDescent="0.2">
      <c r="B10" s="78" t="s">
        <v>81</v>
      </c>
      <c r="C10" s="77">
        <v>75000</v>
      </c>
      <c r="D10" s="77">
        <v>3750</v>
      </c>
      <c r="G10" s="111" t="e">
        <f>SUMIF(#REF!,$D$19,#REF!)</f>
        <v>#REF!</v>
      </c>
    </row>
    <row r="11" spans="1:8" x14ac:dyDescent="0.2">
      <c r="B11" s="78" t="s">
        <v>82</v>
      </c>
      <c r="C11" s="77">
        <v>5000</v>
      </c>
      <c r="D11" s="77">
        <v>250</v>
      </c>
      <c r="G11" s="111">
        <f>SUMIF($C1:$C10,$D$19,$D1:$D10)</f>
        <v>7750</v>
      </c>
    </row>
    <row r="12" spans="1:8" x14ac:dyDescent="0.2">
      <c r="B12" s="78" t="s">
        <v>83</v>
      </c>
      <c r="C12" s="77">
        <v>45000</v>
      </c>
      <c r="D12" s="77">
        <v>2250</v>
      </c>
    </row>
    <row r="13" spans="1:8" x14ac:dyDescent="0.2">
      <c r="B13" s="78" t="s">
        <v>84</v>
      </c>
      <c r="C13" s="77">
        <v>65000</v>
      </c>
      <c r="D13" s="77">
        <v>3250</v>
      </c>
    </row>
    <row r="14" spans="1:8" x14ac:dyDescent="0.2">
      <c r="B14" s="78" t="s">
        <v>85</v>
      </c>
      <c r="C14" s="77">
        <v>35000</v>
      </c>
      <c r="D14" s="77">
        <v>1750</v>
      </c>
    </row>
    <row r="15" spans="1:8" x14ac:dyDescent="0.2">
      <c r="B15" s="78" t="s">
        <v>86</v>
      </c>
      <c r="C15" s="77">
        <v>20000</v>
      </c>
      <c r="D15" s="77">
        <v>1000</v>
      </c>
      <c r="E15" s="165" t="s">
        <v>63</v>
      </c>
      <c r="G15" s="111">
        <f>SUMIF($C5:$C14,$D$19,$D5:$D14)</f>
        <v>15000</v>
      </c>
    </row>
    <row r="16" spans="1:8" ht="38.25" x14ac:dyDescent="0.2">
      <c r="C16" s="17" t="s">
        <v>87</v>
      </c>
      <c r="D16" s="111">
        <f>SUMIF($C6:$C15,$D$19,$D6:$D15)</f>
        <v>15000</v>
      </c>
      <c r="E16" s="166" t="s">
        <v>188</v>
      </c>
      <c r="G16" s="111">
        <f>SUMIF($C6:$C15,$D$19,$D6:$D15)</f>
        <v>15000</v>
      </c>
    </row>
    <row r="19" spans="4:5" x14ac:dyDescent="0.2">
      <c r="D19" s="77" t="s">
        <v>187</v>
      </c>
      <c r="E19" s="164"/>
    </row>
  </sheetData>
  <phoneticPr fontId="3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showGridLines="0" workbookViewId="0">
      <selection activeCell="G5" sqref="G5"/>
    </sheetView>
  </sheetViews>
  <sheetFormatPr defaultRowHeight="12.75" x14ac:dyDescent="0.2"/>
  <cols>
    <col min="1" max="1" width="8.7109375" style="168" bestFit="1" customWidth="1"/>
    <col min="2" max="2" width="15.140625" style="168" customWidth="1"/>
    <col min="3" max="3" width="19" style="168" customWidth="1"/>
    <col min="4" max="4" width="11.28515625" style="168" bestFit="1" customWidth="1"/>
    <col min="5" max="6" width="9.7109375" style="168" bestFit="1" customWidth="1"/>
    <col min="7" max="16384" width="9.140625" style="168"/>
  </cols>
  <sheetData>
    <row r="1" spans="1:7" ht="12.75" customHeight="1" x14ac:dyDescent="0.2">
      <c r="A1" s="167" t="s">
        <v>189</v>
      </c>
    </row>
    <row r="2" spans="1:7" ht="12.75" customHeight="1" x14ac:dyDescent="0.2">
      <c r="A2" s="167" t="s">
        <v>190</v>
      </c>
    </row>
    <row r="3" spans="1:7" ht="12.75" customHeight="1" x14ac:dyDescent="0.2"/>
    <row r="4" spans="1:7" ht="12.75" customHeight="1" x14ac:dyDescent="0.35">
      <c r="B4" s="169" t="s">
        <v>191</v>
      </c>
      <c r="C4" s="169" t="s">
        <v>192</v>
      </c>
    </row>
    <row r="5" spans="1:7" ht="12.75" customHeight="1" x14ac:dyDescent="0.2">
      <c r="B5" s="170">
        <v>100000</v>
      </c>
      <c r="C5" s="170">
        <v>7000</v>
      </c>
      <c r="G5" s="175"/>
    </row>
    <row r="6" spans="1:7" ht="12.75" customHeight="1" x14ac:dyDescent="0.2">
      <c r="B6" s="170">
        <v>200000</v>
      </c>
      <c r="C6" s="170">
        <v>14000</v>
      </c>
    </row>
    <row r="7" spans="1:7" ht="12.75" customHeight="1" x14ac:dyDescent="0.2">
      <c r="B7" s="170">
        <v>300000</v>
      </c>
      <c r="C7" s="170">
        <v>21000</v>
      </c>
    </row>
    <row r="8" spans="1:7" ht="12.75" customHeight="1" x14ac:dyDescent="0.2">
      <c r="B8" s="170">
        <v>400000</v>
      </c>
      <c r="C8" s="170">
        <v>28000</v>
      </c>
      <c r="E8" s="171"/>
      <c r="F8" s="172"/>
    </row>
    <row r="9" spans="1:7" ht="12.75" customHeight="1" x14ac:dyDescent="0.2">
      <c r="B9" s="170">
        <v>50000</v>
      </c>
      <c r="C9" s="170">
        <v>3500</v>
      </c>
      <c r="F9" s="172"/>
    </row>
    <row r="10" spans="1:7" ht="12.75" customHeight="1" x14ac:dyDescent="0.2">
      <c r="B10" s="170">
        <v>450000</v>
      </c>
      <c r="C10" s="170">
        <v>31500</v>
      </c>
      <c r="F10" s="172"/>
    </row>
    <row r="11" spans="1:7" ht="12.75" customHeight="1" x14ac:dyDescent="0.2">
      <c r="B11" s="170">
        <v>350000</v>
      </c>
      <c r="C11" s="170">
        <v>24500</v>
      </c>
      <c r="F11" s="172"/>
    </row>
    <row r="12" spans="1:7" ht="63.75" x14ac:dyDescent="0.2">
      <c r="B12" s="173" t="s">
        <v>193</v>
      </c>
      <c r="C12" s="175">
        <f>AVERAGEIF($B5:$B11,$C$16,$C5:$C11)</f>
        <v>8166.666666666667</v>
      </c>
      <c r="D12" s="176" t="s">
        <v>195</v>
      </c>
      <c r="E12" s="172"/>
    </row>
    <row r="16" spans="1:7" x14ac:dyDescent="0.2">
      <c r="C16" s="174" t="s">
        <v>194</v>
      </c>
    </row>
    <row r="21" spans="8:8" x14ac:dyDescent="0.2">
      <c r="H21" s="17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showGridLines="0" zoomScale="115" zoomScaleNormal="115" workbookViewId="0">
      <selection activeCell="C9" sqref="C9"/>
    </sheetView>
  </sheetViews>
  <sheetFormatPr defaultRowHeight="12.75" x14ac:dyDescent="0.2"/>
  <cols>
    <col min="1" max="1" width="9.140625" style="172"/>
    <col min="2" max="2" width="9.140625" style="172" customWidth="1"/>
    <col min="3" max="4" width="9.140625" style="172"/>
    <col min="5" max="5" width="17.42578125" style="172" bestFit="1" customWidth="1"/>
    <col min="6" max="16384" width="9.140625" style="172"/>
  </cols>
  <sheetData>
    <row r="1" spans="1:10" x14ac:dyDescent="0.2">
      <c r="A1" s="167" t="s">
        <v>196</v>
      </c>
    </row>
    <row r="2" spans="1:10" x14ac:dyDescent="0.2">
      <c r="A2" s="167"/>
    </row>
    <row r="4" spans="1:10" x14ac:dyDescent="0.2">
      <c r="B4" s="177" t="s">
        <v>197</v>
      </c>
      <c r="C4" s="167" t="s">
        <v>198</v>
      </c>
    </row>
    <row r="5" spans="1:10" x14ac:dyDescent="0.2">
      <c r="B5" s="178">
        <v>20</v>
      </c>
      <c r="C5" s="179">
        <v>100</v>
      </c>
      <c r="G5" s="180"/>
      <c r="H5" s="180"/>
    </row>
    <row r="6" spans="1:10" x14ac:dyDescent="0.2">
      <c r="B6" s="178">
        <v>35</v>
      </c>
      <c r="C6" s="179">
        <v>50</v>
      </c>
      <c r="E6" s="179"/>
      <c r="G6" s="180"/>
      <c r="H6" s="180"/>
    </row>
    <row r="7" spans="1:10" x14ac:dyDescent="0.2">
      <c r="B7" s="178">
        <v>5</v>
      </c>
      <c r="C7" s="179">
        <v>35</v>
      </c>
      <c r="G7" s="180"/>
      <c r="H7" s="180"/>
    </row>
    <row r="8" spans="1:10" ht="13.5" thickBot="1" x14ac:dyDescent="0.25">
      <c r="B8" s="167" t="s">
        <v>199</v>
      </c>
      <c r="C8" s="183">
        <f>SUMPRODUCT($B5:$B7,$C5:$C7/SUM($B5:$B7))</f>
        <v>65.416666666666671</v>
      </c>
      <c r="D8" s="184" t="s">
        <v>200</v>
      </c>
      <c r="G8" s="180"/>
      <c r="H8" s="180"/>
    </row>
    <row r="9" spans="1:10" ht="13.5" thickTop="1" x14ac:dyDescent="0.2">
      <c r="F9" s="180"/>
      <c r="G9" s="181"/>
      <c r="H9" s="180"/>
      <c r="J9" s="180"/>
    </row>
    <row r="10" spans="1:10" x14ac:dyDescent="0.2">
      <c r="F10" s="180"/>
      <c r="G10" s="182"/>
    </row>
    <row r="11" spans="1:10" x14ac:dyDescent="0.2">
      <c r="H11" s="18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showGridLines="0" zoomScale="115" zoomScaleNormal="115" workbookViewId="0">
      <selection activeCell="C7" sqref="C7"/>
    </sheetView>
  </sheetViews>
  <sheetFormatPr defaultRowHeight="12.75" x14ac:dyDescent="0.2"/>
  <cols>
    <col min="1" max="1" width="9.140625" style="172"/>
    <col min="2" max="2" width="13.140625" style="172" bestFit="1" customWidth="1"/>
    <col min="3" max="3" width="10" style="172" bestFit="1" customWidth="1"/>
    <col min="4" max="16384" width="9.140625" style="172"/>
  </cols>
  <sheetData>
    <row r="1" spans="1:3" x14ac:dyDescent="0.2">
      <c r="A1" s="167" t="str">
        <f>MID($B$4,1,5)</f>
        <v>Steve</v>
      </c>
    </row>
    <row r="4" spans="1:3" x14ac:dyDescent="0.2">
      <c r="B4" s="168" t="s">
        <v>201</v>
      </c>
    </row>
    <row r="6" spans="1:3" ht="15" x14ac:dyDescent="0.35">
      <c r="B6" s="185" t="s">
        <v>202</v>
      </c>
      <c r="C6" s="185" t="s">
        <v>203</v>
      </c>
    </row>
    <row r="7" spans="1:3" x14ac:dyDescent="0.2">
      <c r="B7" s="167" t="str">
        <f>MID($B$4,1,5)</f>
        <v>Steve</v>
      </c>
      <c r="C7" s="186" t="str">
        <f>MID($B$4,25,8)</f>
        <v xml:space="preserve"> Apple I</v>
      </c>
    </row>
    <row r="8" spans="1:3" x14ac:dyDescent="0.2">
      <c r="B8" s="166" t="s">
        <v>204</v>
      </c>
      <c r="C8" s="166" t="s">
        <v>205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showGridLines="0" zoomScaleNormal="100" zoomScalePageLayoutView="145" workbookViewId="0">
      <selection activeCell="C8" sqref="C8"/>
    </sheetView>
  </sheetViews>
  <sheetFormatPr defaultRowHeight="12.75" x14ac:dyDescent="0.2"/>
  <cols>
    <col min="1" max="1" width="9.140625" style="172"/>
    <col min="2" max="2" width="11.7109375" style="172" bestFit="1" customWidth="1"/>
    <col min="3" max="3" width="14" style="172" bestFit="1" customWidth="1"/>
    <col min="4" max="16384" width="9.140625" style="172"/>
  </cols>
  <sheetData>
    <row r="1" spans="1:3" x14ac:dyDescent="0.2">
      <c r="A1" s="167" t="s">
        <v>218</v>
      </c>
    </row>
    <row r="4" spans="1:3" x14ac:dyDescent="0.2">
      <c r="B4" s="168" t="s">
        <v>201</v>
      </c>
    </row>
    <row r="6" spans="1:3" ht="15" x14ac:dyDescent="0.35">
      <c r="B6" s="185" t="s">
        <v>202</v>
      </c>
      <c r="C6" s="185" t="s">
        <v>203</v>
      </c>
    </row>
    <row r="7" spans="1:3" x14ac:dyDescent="0.2">
      <c r="B7" s="186" t="str">
        <f>LEFT($B$4,5)</f>
        <v>Steve</v>
      </c>
      <c r="C7" s="186" t="str">
        <f>RIGHT($B$4,10)</f>
        <v>Apple Inc.</v>
      </c>
    </row>
    <row r="8" spans="1:3" x14ac:dyDescent="0.2">
      <c r="B8" s="188" t="s">
        <v>219</v>
      </c>
      <c r="C8" s="188" t="s">
        <v>220</v>
      </c>
    </row>
  </sheetData>
  <pageMargins left="0.7" right="0.7" top="0.75" bottom="0.75" header="0.3" footer="0.3"/>
  <pageSetup orientation="portrait" horizontalDpi="200" verticalDpi="200" r:id="rId1"/>
  <headerFooter>
    <oddHeader xml:space="preserve">&amp;R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53" baseType="lpstr">
      <vt:lpstr>IfThen</vt:lpstr>
      <vt:lpstr>Embedded IF</vt:lpstr>
      <vt:lpstr>OR</vt:lpstr>
      <vt:lpstr>AND</vt:lpstr>
      <vt:lpstr>SUMIF</vt:lpstr>
      <vt:lpstr>AVERAGEIF</vt:lpstr>
      <vt:lpstr>SUMPRODUCT</vt:lpstr>
      <vt:lpstr>MID</vt:lpstr>
      <vt:lpstr>LEFT</vt:lpstr>
      <vt:lpstr>IRR</vt:lpstr>
      <vt:lpstr>XIRR</vt:lpstr>
      <vt:lpstr>TVM</vt:lpstr>
      <vt:lpstr>DATE</vt:lpstr>
      <vt:lpstr>INDIRECT</vt:lpstr>
      <vt:lpstr>IFERROR</vt:lpstr>
      <vt:lpstr>MATH</vt:lpstr>
      <vt:lpstr>FIND</vt:lpstr>
      <vt:lpstr>TEXT TO COLUMN</vt:lpstr>
      <vt:lpstr>PASTE-SPECIAL</vt:lpstr>
      <vt:lpstr>LOOKUP</vt:lpstr>
      <vt:lpstr>LOOKUP and Indirect</vt:lpstr>
      <vt:lpstr>Lookup Sample 1</vt:lpstr>
      <vt:lpstr>Lookup Sample 2</vt:lpstr>
      <vt:lpstr>INDEX-MATCH</vt:lpstr>
      <vt:lpstr>Goal Seek</vt:lpstr>
      <vt:lpstr>Scenario</vt:lpstr>
      <vt:lpstr>Choose</vt:lpstr>
      <vt:lpstr>Offset1</vt:lpstr>
      <vt:lpstr>Offset2</vt:lpstr>
      <vt:lpstr>Charting</vt:lpstr>
      <vt:lpstr>StockPrice</vt:lpstr>
      <vt:lpstr>Indexed Chart</vt:lpstr>
      <vt:lpstr>Price Weighting</vt:lpstr>
      <vt:lpstr>DataConsolidation</vt:lpstr>
      <vt:lpstr>2-axis</vt:lpstr>
      <vt:lpstr>Floating</vt:lpstr>
      <vt:lpstr>Sparklines</vt:lpstr>
      <vt:lpstr>CONDITIONAL</vt:lpstr>
      <vt:lpstr>DataTable</vt:lpstr>
      <vt:lpstr>Trace</vt:lpstr>
      <vt:lpstr>RangeNames</vt:lpstr>
      <vt:lpstr>Database</vt:lpstr>
      <vt:lpstr>Pivot Tables</vt:lpstr>
      <vt:lpstr>Chart1</vt:lpstr>
      <vt:lpstr>Criteria</vt:lpstr>
      <vt:lpstr>Database</vt:lpstr>
      <vt:lpstr>Down_Payment</vt:lpstr>
      <vt:lpstr>Future_Value</vt:lpstr>
      <vt:lpstr>Interest_Rate</vt:lpstr>
      <vt:lpstr>James</vt:lpstr>
      <vt:lpstr>Number_of_Periods</vt:lpstr>
      <vt:lpstr>Present_Value</vt:lpstr>
      <vt:lpstr>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Abilash Jaikumar</dc:creator>
  <cp:lastModifiedBy>Aditya Jain</cp:lastModifiedBy>
  <cp:lastPrinted>2015-05-25T10:27:00Z</cp:lastPrinted>
  <dcterms:created xsi:type="dcterms:W3CDTF">2006-08-22T08:29:07Z</dcterms:created>
  <dcterms:modified xsi:type="dcterms:W3CDTF">2019-07-16T13:19:06Z</dcterms:modified>
</cp:coreProperties>
</file>