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vi\desktop\projects\pivot-yarok\"/>
    </mc:Choice>
  </mc:AlternateContent>
  <xr:revisionPtr revIDLastSave="0" documentId="13_ncr:1_{22737EAD-9062-461F-B360-59907FE9CD6C}" xr6:coauthVersionLast="47" xr6:coauthVersionMax="47" xr10:uidLastSave="{00000000-0000-0000-0000-000000000000}"/>
  <bookViews>
    <workbookView xWindow="-108" yWindow="-108" windowWidth="23256" windowHeight="12576" tabRatio="692" activeTab="1" xr2:uid="{EE1E2518-0FD5-4401-B20A-1CAED4EDEA71}"/>
  </bookViews>
  <sheets>
    <sheet name="מדד על תכנון" sheetId="6" r:id="rId1"/>
    <sheet name="מדד על פיתוח" sheetId="5" r:id="rId2"/>
    <sheet name="משאב הון תכנון ופיתוח" sheetId="7" r:id="rId3"/>
    <sheet name="צללית זמנית" sheetId="8" r:id="rId4"/>
    <sheet name="נתונים שונים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3" i="7"/>
  <c r="B2" i="7"/>
  <c r="K17" i="6"/>
  <c r="J17" i="6"/>
  <c r="I17" i="6"/>
  <c r="Q15" i="6"/>
  <c r="O15" i="6"/>
  <c r="N15" i="6"/>
  <c r="L15" i="6"/>
  <c r="P15" i="6" s="1"/>
  <c r="O14" i="6"/>
  <c r="S14" i="6" s="1"/>
  <c r="N14" i="6"/>
  <c r="M14" i="6"/>
  <c r="Q14" i="6" s="1"/>
  <c r="L14" i="6"/>
  <c r="P14" i="6" s="1"/>
  <c r="O13" i="6"/>
  <c r="S13" i="6" s="1"/>
  <c r="N13" i="6"/>
  <c r="M13" i="6"/>
  <c r="Q13" i="6" s="1"/>
  <c r="L13" i="6"/>
  <c r="P13" i="6" s="1"/>
  <c r="Q12" i="6"/>
  <c r="P12" i="6"/>
  <c r="O12" i="6"/>
  <c r="N12" i="6"/>
  <c r="L12" i="6"/>
  <c r="O11" i="6"/>
  <c r="N11" i="6"/>
  <c r="M11" i="6"/>
  <c r="Q11" i="6" s="1"/>
  <c r="L11" i="6"/>
  <c r="P11" i="6" s="1"/>
  <c r="Q10" i="6"/>
  <c r="P10" i="6"/>
  <c r="O10" i="6"/>
  <c r="S10" i="6" s="1"/>
  <c r="N10" i="6"/>
  <c r="R10" i="6" s="1"/>
  <c r="L10" i="6"/>
  <c r="O9" i="6"/>
  <c r="N9" i="6"/>
  <c r="M9" i="6"/>
  <c r="Q9" i="6" s="1"/>
  <c r="L9" i="6"/>
  <c r="P9" i="6" s="1"/>
  <c r="O8" i="6"/>
  <c r="N8" i="6"/>
  <c r="M8" i="6"/>
  <c r="Q8" i="6" s="1"/>
  <c r="L8" i="6"/>
  <c r="P8" i="6" s="1"/>
  <c r="O7" i="6"/>
  <c r="N7" i="6"/>
  <c r="M7" i="6"/>
  <c r="Q7" i="6" s="1"/>
  <c r="L7" i="6"/>
  <c r="P7" i="6" s="1"/>
  <c r="O6" i="6"/>
  <c r="N6" i="6"/>
  <c r="M6" i="6"/>
  <c r="Q6" i="6" s="1"/>
  <c r="L6" i="6"/>
  <c r="P6" i="6" s="1"/>
  <c r="O5" i="6"/>
  <c r="N5" i="6"/>
  <c r="M5" i="6"/>
  <c r="Q5" i="6" s="1"/>
  <c r="L5" i="6"/>
  <c r="P5" i="6" s="1"/>
  <c r="O4" i="6"/>
  <c r="O17" i="6" s="1"/>
  <c r="N4" i="6"/>
  <c r="N17" i="6" s="1"/>
  <c r="M4" i="6"/>
  <c r="M17" i="6" s="1"/>
  <c r="L4" i="6"/>
  <c r="L17" i="6" s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X16" i="5"/>
  <c r="W16" i="5"/>
  <c r="V16" i="5"/>
  <c r="U16" i="5"/>
  <c r="T16" i="5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X12" i="5"/>
  <c r="W12" i="5"/>
  <c r="V12" i="5"/>
  <c r="U12" i="5"/>
  <c r="T12" i="5"/>
  <c r="X11" i="5"/>
  <c r="W11" i="5"/>
  <c r="V11" i="5"/>
  <c r="AA11" i="5" s="1"/>
  <c r="U11" i="5"/>
  <c r="T11" i="5"/>
  <c r="X10" i="5"/>
  <c r="W10" i="5"/>
  <c r="V10" i="5"/>
  <c r="U10" i="5"/>
  <c r="T10" i="5"/>
  <c r="X9" i="5"/>
  <c r="W9" i="5"/>
  <c r="V9" i="5"/>
  <c r="U9" i="5"/>
  <c r="T9" i="5"/>
  <c r="X8" i="5"/>
  <c r="W8" i="5"/>
  <c r="V8" i="5"/>
  <c r="U8" i="5"/>
  <c r="T8" i="5"/>
  <c r="X7" i="5"/>
  <c r="W7" i="5"/>
  <c r="V7" i="5"/>
  <c r="U7" i="5"/>
  <c r="T7" i="5"/>
  <c r="X6" i="5"/>
  <c r="W6" i="5"/>
  <c r="V6" i="5"/>
  <c r="V18" i="5" s="1"/>
  <c r="U6" i="5"/>
  <c r="U18" i="5" s="1"/>
  <c r="T6" i="5"/>
  <c r="T18" i="5" s="1"/>
  <c r="X5" i="5"/>
  <c r="W5" i="5"/>
  <c r="V5" i="5"/>
  <c r="U5" i="5"/>
  <c r="T5" i="5"/>
  <c r="R6" i="6" l="1"/>
  <c r="S5" i="6"/>
  <c r="S6" i="6"/>
  <c r="S7" i="6"/>
  <c r="S8" i="6"/>
  <c r="S9" i="6"/>
  <c r="T10" i="6"/>
  <c r="R11" i="6"/>
  <c r="T11" i="6" s="1"/>
  <c r="S12" i="6"/>
  <c r="T12" i="6" s="1"/>
  <c r="R15" i="6"/>
  <c r="T15" i="6" s="1"/>
  <c r="R5" i="6"/>
  <c r="R7" i="6"/>
  <c r="T7" i="6" s="1"/>
  <c r="R8" i="6"/>
  <c r="T8" i="6" s="1"/>
  <c r="R9" i="6"/>
  <c r="R12" i="6"/>
  <c r="T5" i="6"/>
  <c r="T6" i="6"/>
  <c r="T9" i="6"/>
  <c r="S11" i="6"/>
  <c r="R13" i="6"/>
  <c r="T13" i="6" s="1"/>
  <c r="R14" i="6"/>
  <c r="T14" i="6" s="1"/>
  <c r="S15" i="6"/>
  <c r="Q4" i="6"/>
  <c r="Q17" i="6" s="1"/>
  <c r="S4" i="6"/>
  <c r="R4" i="6"/>
  <c r="R17" i="6" s="1"/>
  <c r="P4" i="6"/>
  <c r="Z9" i="5"/>
  <c r="AB5" i="5"/>
  <c r="Y12" i="5"/>
  <c r="AC16" i="5"/>
  <c r="Y9" i="5"/>
  <c r="AB10" i="5"/>
  <c r="AC13" i="5"/>
  <c r="Z7" i="5"/>
  <c r="Z12" i="5"/>
  <c r="Z5" i="5"/>
  <c r="Z10" i="5"/>
  <c r="Z13" i="5"/>
  <c r="Z15" i="5"/>
  <c r="AC7" i="5"/>
  <c r="Y11" i="5"/>
  <c r="Z14" i="5"/>
  <c r="AA15" i="5"/>
  <c r="AA9" i="5"/>
  <c r="AA10" i="5"/>
  <c r="AA12" i="5"/>
  <c r="AA7" i="5"/>
  <c r="Z11" i="5"/>
  <c r="AA14" i="5"/>
  <c r="Z16" i="5"/>
  <c r="Y15" i="5"/>
  <c r="Y7" i="5"/>
  <c r="Y8" i="5"/>
  <c r="Y13" i="5"/>
  <c r="Y10" i="5"/>
  <c r="AD10" i="5" s="1"/>
  <c r="Y16" i="5"/>
  <c r="Y5" i="5"/>
  <c r="Y14" i="5"/>
  <c r="AA8" i="5"/>
  <c r="AA16" i="5"/>
  <c r="AC10" i="5"/>
  <c r="Z8" i="5"/>
  <c r="AA5" i="5"/>
  <c r="AA13" i="5"/>
  <c r="W18" i="5"/>
  <c r="AB16" i="5" s="1"/>
  <c r="X18" i="5"/>
  <c r="Y6" i="5"/>
  <c r="Z6" i="5"/>
  <c r="AA6" i="5"/>
  <c r="S17" i="6" l="1"/>
  <c r="P17" i="6"/>
  <c r="T4" i="6"/>
  <c r="T17" i="6" s="1"/>
  <c r="AD6" i="5"/>
  <c r="AD9" i="5"/>
  <c r="AC11" i="5"/>
  <c r="AC12" i="5"/>
  <c r="AC14" i="5"/>
  <c r="AC6" i="5"/>
  <c r="AC9" i="5"/>
  <c r="AD8" i="5"/>
  <c r="AC5" i="5"/>
  <c r="AA18" i="5"/>
  <c r="Z18" i="5"/>
  <c r="AB13" i="5"/>
  <c r="AD13" i="5" s="1"/>
  <c r="AD16" i="5"/>
  <c r="AD7" i="5"/>
  <c r="AD14" i="5"/>
  <c r="AC15" i="5"/>
  <c r="AD12" i="5"/>
  <c r="AB14" i="5"/>
  <c r="AB6" i="5"/>
  <c r="AB7" i="5"/>
  <c r="AB9" i="5"/>
  <c r="AB18" i="5" s="1"/>
  <c r="AB12" i="5"/>
  <c r="AB15" i="5"/>
  <c r="AD15" i="5" s="1"/>
  <c r="AB11" i="5"/>
  <c r="AD11" i="5" s="1"/>
  <c r="AB8" i="5"/>
  <c r="AD5" i="5"/>
  <c r="Y18" i="5"/>
  <c r="AC8" i="5"/>
  <c r="AC18" i="5" l="1"/>
  <c r="AD18" i="5"/>
  <c r="D11" i="8" l="1"/>
  <c r="C11" i="7"/>
  <c r="C12" i="7"/>
  <c r="C10" i="7"/>
  <c r="C9" i="7"/>
  <c r="C8" i="7"/>
  <c r="C6" i="7"/>
  <c r="C5" i="7"/>
  <c r="C4" i="7"/>
  <c r="C3" i="7"/>
  <c r="D5" i="7" l="1"/>
  <c r="D6" i="7"/>
  <c r="D8" i="7"/>
  <c r="D4" i="7"/>
  <c r="D10" i="7"/>
  <c r="D11" i="7"/>
  <c r="D3" i="7"/>
  <c r="D12" i="7"/>
  <c r="D4" i="8"/>
  <c r="C7" i="7"/>
  <c r="D7" i="7" s="1"/>
  <c r="D9" i="7"/>
  <c r="D12" i="8"/>
  <c r="D5" i="8"/>
  <c r="C13" i="7"/>
  <c r="D13" i="7" s="1"/>
  <c r="B18" i="7"/>
  <c r="B17" i="7"/>
  <c r="B15" i="7"/>
  <c r="C4" i="8" s="1"/>
  <c r="B19" i="7"/>
  <c r="C2" i="7" l="1"/>
  <c r="D13" i="8"/>
  <c r="D6" i="8"/>
  <c r="B20" i="7"/>
  <c r="C11" i="8" s="1"/>
  <c r="E11" i="8"/>
  <c r="E4" i="8"/>
  <c r="C15" i="7" l="1"/>
  <c r="C5" i="8" s="1"/>
  <c r="C19" i="7"/>
  <c r="C18" i="7"/>
  <c r="C17" i="7"/>
  <c r="D2" i="7"/>
  <c r="B22" i="7"/>
  <c r="B21" i="7"/>
  <c r="F11" i="8" s="1"/>
  <c r="D19" i="7" l="1"/>
  <c r="D15" i="7"/>
  <c r="D18" i="7"/>
  <c r="D17" i="7"/>
  <c r="E12" i="8"/>
  <c r="E5" i="8"/>
  <c r="C20" i="7"/>
  <c r="D20" i="7" l="1"/>
  <c r="C13" i="8" s="1"/>
  <c r="C12" i="8"/>
  <c r="C21" i="7"/>
  <c r="F12" i="8" s="1"/>
  <c r="C22" i="7"/>
  <c r="E6" i="8"/>
  <c r="E13" i="8"/>
  <c r="C6" i="8"/>
  <c r="D21" i="7" l="1"/>
  <c r="F13" i="8" s="1"/>
  <c r="D22" i="7"/>
</calcChain>
</file>

<file path=xl/sharedStrings.xml><?xml version="1.0" encoding="utf-8"?>
<sst xmlns="http://schemas.openxmlformats.org/spreadsheetml/2006/main" count="165" uniqueCount="73">
  <si>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</si>
  <si>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</si>
  <si>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</si>
  <si>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</si>
  <si>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</si>
  <si>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</si>
  <si>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</si>
  <si>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</si>
  <si>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</si>
  <si>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</si>
  <si>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</si>
  <si>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</si>
  <si>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</si>
  <si>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סה"כ  אוכלוסייה בסוף השנה 2018</t>
  </si>
  <si>
    <t>סה"כ  אוכלוסייה בסוף השנה 2019</t>
  </si>
  <si>
    <t>סה"כ  אוכלוסייה בסוף השנה 2020</t>
  </si>
  <si>
    <t>אוכלוסייה</t>
  </si>
  <si>
    <t>גמר בנייה</t>
  </si>
  <si>
    <t>התחלות בנייה</t>
  </si>
  <si>
    <t>שטח לכלל השימושים
(אלפי מ"ר)</t>
  </si>
  <si>
    <t>דירות</t>
  </si>
  <si>
    <t>משתני מדד על פיתוח</t>
  </si>
  <si>
    <t>חישוב מדדי מדד על פיתוח</t>
  </si>
  <si>
    <t>נרמול מדדי מדד על פיתוח</t>
  </si>
  <si>
    <t>מדד על פיתוח</t>
  </si>
  <si>
    <t>תקציב בלתי רגיל לנפש  (באלפי ₪)</t>
  </si>
  <si>
    <t>התחלות בנייה ל-1,000 תושבים</t>
  </si>
  <si>
    <t>גמר בנייה ל-1,000 תושבים</t>
  </si>
  <si>
    <t>מדד על תכנון</t>
  </si>
  <si>
    <t xml:space="preserve">ההוצאה בפועל על תכנון ובניין עיר לתושב </t>
  </si>
  <si>
    <t>תקציב רגיל/ תשלומים: תכנון ובניין עיר (באלפי ₪)</t>
  </si>
  <si>
    <t>כוללנית</t>
  </si>
  <si>
    <t>קיום תכנית מתאר כוללת לרשות המקומית</t>
  </si>
  <si>
    <t>יחידה לתכנון אסטרטגי</t>
  </si>
  <si>
    <t>מס' העובדים בתכנון ובנייה ל-100 נפש</t>
  </si>
  <si>
    <t>מס' העובדים בתכנון ובנייה - תקן</t>
  </si>
  <si>
    <t>מס' העובדים בתכנון ובנייה - ביצוע</t>
  </si>
  <si>
    <r>
      <t>מס' העובדים בתכנון ובנייה ל-</t>
    </r>
    <r>
      <rPr>
        <b/>
        <sz val="11"/>
        <color theme="0"/>
        <rFont val="Arial"/>
        <family val="2"/>
      </rPr>
      <t>10,000</t>
    </r>
    <r>
      <rPr>
        <sz val="11"/>
        <color theme="0"/>
        <rFont val="Arial"/>
        <family val="2"/>
      </rPr>
      <t xml:space="preserve"> נפש</t>
    </r>
  </si>
  <si>
    <t>הוצאות</t>
  </si>
  <si>
    <t>שם  הרשות</t>
  </si>
  <si>
    <t>ממוצע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</si>
  <si>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</si>
  <si>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</si>
  <si>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</si>
  <si>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</si>
  <si>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</si>
  <si>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</si>
  <si>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משוקלל</t>
  </si>
  <si>
    <t>צללית מיטבית על בסיס סטית תקן מהממוצע</t>
  </si>
  <si>
    <t>אישור פרסום</t>
  </si>
  <si>
    <t>החלטה ולנת"ע</t>
  </si>
  <si>
    <t>מתאר</t>
  </si>
  <si>
    <t>תכנון</t>
  </si>
  <si>
    <t>פיתוח</t>
  </si>
  <si>
    <t>הפקדה מחוזית</t>
  </si>
  <si>
    <t>הפקדה מקומית</t>
  </si>
  <si>
    <t>תנאי סף מחוזית</t>
  </si>
  <si>
    <t>מגורים (דירות ל-1,000 תושבים)</t>
  </si>
  <si>
    <t>מגורים (דירות ל-1000 תושבים)</t>
  </si>
  <si>
    <t>שטח לכלל השימושים
(מ"ר ל-1000 תושבים)</t>
  </si>
  <si>
    <t>הוצאות בתקציב הבלתי רגיל (באלפי ₪)</t>
  </si>
  <si>
    <t>דיון בהפקדה מחוזית</t>
  </si>
  <si>
    <t>תקציב בלתי רגיל לנפש</t>
  </si>
  <si>
    <t>0-1</t>
  </si>
  <si>
    <t>שם הרשות</t>
  </si>
  <si>
    <t>חישוב מדד על תכנון</t>
  </si>
  <si>
    <t>חישוב מדד על פיתוח</t>
  </si>
  <si>
    <t>פער באחוזים מה-Benchmark</t>
  </si>
  <si>
    <t>משתני מדד על תכנון</t>
  </si>
  <si>
    <t>חישוב מדדי מדד על תכנון</t>
  </si>
  <si>
    <t>נרמול מדדי מדד על תכנון</t>
  </si>
  <si>
    <t>תכנון אסטרטגי</t>
  </si>
  <si>
    <t>עובדים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</si>
</sst>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_ ;\-#,##0\ "/>
    <numFmt numFmtId="168" formatCode="#,##0.0"/>
  </numFmts>
  <fonts count="2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990033"/>
      <name val="Calibri"/>
      <family val="2"/>
      <scheme val="minor"/>
    </font>
    <font>
      <sz val="12"/>
      <color theme="1"/>
      <name val="Arial"/>
      <family val="2"/>
      <charset val="177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2"/>
      <color theme="0"/>
      <name val="Arial"/>
      <family val="2"/>
    </font>
    <font>
      <sz val="11"/>
      <color rgb="FFFF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4" fontId="8" fillId="0" borderId="0" applyFont="0" applyFill="0" applyBorder="0" applyAlignment="0" applyProtection="0"/>
    <xf numFmtId="0" fontId="11" fillId="0" borderId="0"/>
    <xf numFmtId="9" fontId="8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vertical="center"/>
    </xf>
    <xf numFmtId="165" fontId="7" fillId="0" borderId="1" xfId="0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center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4" borderId="7" xfId="0" quotePrefix="1" applyFont="1" applyFill="1" applyBorder="1" applyAlignment="1">
      <alignment horizontal="center" vertical="center" wrapText="1" readingOrder="2"/>
    </xf>
    <xf numFmtId="0" fontId="10" fillId="4" borderId="1" xfId="0" quotePrefix="1" applyFont="1" applyFill="1" applyBorder="1" applyAlignment="1">
      <alignment horizontal="center" vertical="center" wrapText="1" readingOrder="2"/>
    </xf>
    <xf numFmtId="3" fontId="7" fillId="0" borderId="1" xfId="2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right"/>
    </xf>
    <xf numFmtId="166" fontId="7" fillId="0" borderId="1" xfId="2" applyNumberFormat="1" applyFont="1" applyBorder="1" applyAlignment="1">
      <alignment horizontal="right"/>
    </xf>
    <xf numFmtId="165" fontId="13" fillId="0" borderId="7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0" fillId="3" borderId="8" xfId="0" quotePrefix="1" applyFont="1" applyFill="1" applyBorder="1" applyAlignment="1">
      <alignment horizontal="center" vertical="center" wrapText="1" readingOrder="2"/>
    </xf>
    <xf numFmtId="165" fontId="7" fillId="0" borderId="7" xfId="0" applyNumberFormat="1" applyFont="1" applyBorder="1" applyAlignment="1">
      <alignment horizontal="center"/>
    </xf>
    <xf numFmtId="0" fontId="7" fillId="0" borderId="8" xfId="2" applyNumberFormat="1" applyFont="1" applyBorder="1" applyAlignment="1">
      <alignment horizontal="center"/>
    </xf>
    <xf numFmtId="3" fontId="12" fillId="0" borderId="7" xfId="3" applyNumberFormat="1" applyFont="1" applyBorder="1" applyAlignment="1">
      <alignment horizontal="center"/>
    </xf>
    <xf numFmtId="3" fontId="12" fillId="0" borderId="8" xfId="3" applyNumberFormat="1" applyFont="1" applyBorder="1" applyAlignment="1">
      <alignment horizontal="center"/>
    </xf>
    <xf numFmtId="3" fontId="7" fillId="0" borderId="8" xfId="3" applyNumberFormat="1" applyFont="1" applyBorder="1" applyAlignment="1">
      <alignment horizontal="center"/>
    </xf>
    <xf numFmtId="166" fontId="7" fillId="0" borderId="8" xfId="2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center"/>
    </xf>
    <xf numFmtId="166" fontId="7" fillId="0" borderId="1" xfId="2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center"/>
    </xf>
    <xf numFmtId="166" fontId="7" fillId="0" borderId="10" xfId="2" applyNumberFormat="1" applyFont="1" applyBorder="1" applyAlignment="1">
      <alignment horizontal="center"/>
    </xf>
    <xf numFmtId="165" fontId="13" fillId="0" borderId="2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10" fillId="5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0" borderId="0" xfId="4" applyFont="1"/>
    <xf numFmtId="165" fontId="0" fillId="0" borderId="0" xfId="0" applyNumberFormat="1"/>
    <xf numFmtId="167" fontId="17" fillId="0" borderId="8" xfId="2" applyNumberFormat="1" applyFont="1" applyBorder="1" applyAlignment="1">
      <alignment horizontal="center"/>
    </xf>
    <xf numFmtId="3" fontId="12" fillId="0" borderId="9" xfId="3" applyNumberFormat="1" applyFont="1" applyBorder="1" applyAlignment="1">
      <alignment horizontal="center"/>
    </xf>
    <xf numFmtId="167" fontId="17" fillId="0" borderId="11" xfId="2" applyNumberFormat="1" applyFont="1" applyBorder="1" applyAlignment="1">
      <alignment horizontal="center"/>
    </xf>
    <xf numFmtId="0" fontId="0" fillId="7" borderId="0" xfId="0" applyFill="1"/>
    <xf numFmtId="0" fontId="7" fillId="8" borderId="0" xfId="0" applyFont="1" applyFill="1" applyAlignment="1">
      <alignment horizontal="right" readingOrder="2"/>
    </xf>
    <xf numFmtId="168" fontId="7" fillId="0" borderId="1" xfId="2" applyNumberFormat="1" applyFont="1" applyBorder="1" applyAlignment="1">
      <alignment horizontal="center"/>
    </xf>
    <xf numFmtId="168" fontId="13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readingOrder="2"/>
    </xf>
    <xf numFmtId="165" fontId="13" fillId="0" borderId="22" xfId="0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right"/>
    </xf>
    <xf numFmtId="166" fontId="7" fillId="0" borderId="10" xfId="2" applyNumberFormat="1" applyFont="1" applyBorder="1" applyAlignment="1">
      <alignment horizontal="right"/>
    </xf>
    <xf numFmtId="166" fontId="7" fillId="0" borderId="11" xfId="2" applyNumberFormat="1" applyFont="1" applyBorder="1" applyAlignment="1">
      <alignment horizontal="right"/>
    </xf>
    <xf numFmtId="165" fontId="7" fillId="0" borderId="9" xfId="0" applyNumberFormat="1" applyFont="1" applyBorder="1" applyAlignment="1">
      <alignment horizontal="center"/>
    </xf>
    <xf numFmtId="0" fontId="7" fillId="0" borderId="10" xfId="2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7" fillId="0" borderId="11" xfId="2" applyNumberFormat="1" applyFont="1" applyBorder="1" applyAlignment="1">
      <alignment horizontal="center"/>
    </xf>
    <xf numFmtId="3" fontId="7" fillId="0" borderId="10" xfId="2" applyNumberFormat="1" applyFont="1" applyBorder="1" applyAlignment="1">
      <alignment horizontal="center"/>
    </xf>
    <xf numFmtId="3" fontId="12" fillId="0" borderId="11" xfId="3" applyNumberFormat="1" applyFont="1" applyBorder="1" applyAlignment="1">
      <alignment horizontal="center"/>
    </xf>
    <xf numFmtId="168" fontId="7" fillId="0" borderId="10" xfId="2" applyNumberFormat="1" applyFont="1" applyBorder="1" applyAlignment="1">
      <alignment horizontal="center"/>
    </xf>
    <xf numFmtId="165" fontId="13" fillId="0" borderId="30" xfId="0" applyNumberFormat="1" applyFont="1" applyBorder="1" applyAlignment="1">
      <alignment horizontal="center"/>
    </xf>
    <xf numFmtId="0" fontId="18" fillId="7" borderId="1" xfId="0" applyFont="1" applyFill="1" applyBorder="1" applyAlignment="1">
      <alignment horizontal="center" readingOrder="2"/>
    </xf>
    <xf numFmtId="0" fontId="7" fillId="7" borderId="1" xfId="0" applyFont="1" applyFill="1" applyBorder="1" applyAlignment="1">
      <alignment horizontal="center" readingOrder="2"/>
    </xf>
    <xf numFmtId="0" fontId="18" fillId="8" borderId="1" xfId="0" applyFont="1" applyFill="1" applyBorder="1" applyAlignment="1">
      <alignment horizontal="center" readingOrder="2"/>
    </xf>
    <xf numFmtId="0" fontId="7" fillId="8" borderId="1" xfId="0" applyFont="1" applyFill="1" applyBorder="1" applyAlignment="1">
      <alignment horizontal="center" readingOrder="2"/>
    </xf>
    <xf numFmtId="3" fontId="7" fillId="0" borderId="22" xfId="2" applyNumberFormat="1" applyFont="1" applyBorder="1" applyAlignment="1">
      <alignment horizontal="center"/>
    </xf>
    <xf numFmtId="3" fontId="7" fillId="0" borderId="30" xfId="2" applyNumberFormat="1" applyFont="1" applyBorder="1" applyAlignment="1">
      <alignment horizontal="center"/>
    </xf>
    <xf numFmtId="168" fontId="12" fillId="0" borderId="1" xfId="3" applyNumberFormat="1" applyFont="1" applyBorder="1" applyAlignment="1">
      <alignment horizontal="center"/>
    </xf>
    <xf numFmtId="168" fontId="12" fillId="0" borderId="10" xfId="3" applyNumberFormat="1" applyFont="1" applyBorder="1" applyAlignment="1">
      <alignment horizontal="center"/>
    </xf>
    <xf numFmtId="3" fontId="12" fillId="0" borderId="1" xfId="3" applyNumberFormat="1" applyFont="1" applyBorder="1" applyAlignment="1">
      <alignment horizontal="center"/>
    </xf>
    <xf numFmtId="3" fontId="12" fillId="0" borderId="10" xfId="3" applyNumberFormat="1" applyFont="1" applyBorder="1" applyAlignment="1">
      <alignment horizontal="center"/>
    </xf>
    <xf numFmtId="0" fontId="10" fillId="4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7" fillId="0" borderId="33" xfId="0" applyFont="1" applyBorder="1" applyAlignment="1">
      <alignment horizontal="right" readingOrder="2"/>
    </xf>
    <xf numFmtId="3" fontId="13" fillId="0" borderId="34" xfId="0" applyNumberFormat="1" applyFont="1" applyBorder="1" applyAlignment="1">
      <alignment horizontal="center"/>
    </xf>
    <xf numFmtId="168" fontId="13" fillId="0" borderId="34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14" xfId="0" applyFont="1" applyBorder="1" applyAlignment="1">
      <alignment horizontal="right" readingOrder="2"/>
    </xf>
    <xf numFmtId="0" fontId="7" fillId="0" borderId="27" xfId="0" applyFont="1" applyBorder="1" applyAlignment="1">
      <alignment horizontal="right" readingOrder="2"/>
    </xf>
    <xf numFmtId="3" fontId="12" fillId="0" borderId="3" xfId="3" applyNumberFormat="1" applyFont="1" applyBorder="1" applyAlignment="1">
      <alignment horizontal="center"/>
    </xf>
    <xf numFmtId="3" fontId="7" fillId="0" borderId="3" xfId="3" applyNumberFormat="1" applyFont="1" applyBorder="1" applyAlignment="1">
      <alignment horizontal="center"/>
    </xf>
    <xf numFmtId="3" fontId="7" fillId="0" borderId="29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 readingOrder="2"/>
    </xf>
    <xf numFmtId="0" fontId="7" fillId="0" borderId="9" xfId="0" applyFont="1" applyBorder="1" applyAlignment="1">
      <alignment horizontal="center" readingOrder="2"/>
    </xf>
    <xf numFmtId="0" fontId="7" fillId="0" borderId="32" xfId="0" applyFont="1" applyBorder="1" applyAlignment="1">
      <alignment horizontal="right" readingOrder="2"/>
    </xf>
    <xf numFmtId="3" fontId="13" fillId="0" borderId="41" xfId="0" applyNumberFormat="1" applyFont="1" applyBorder="1" applyAlignment="1">
      <alignment horizontal="center"/>
    </xf>
    <xf numFmtId="3" fontId="13" fillId="0" borderId="35" xfId="0" applyNumberFormat="1" applyFont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165" fontId="16" fillId="0" borderId="42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readingOrder="2"/>
    </xf>
    <xf numFmtId="0" fontId="7" fillId="0" borderId="11" xfId="0" applyFont="1" applyBorder="1" applyAlignment="1">
      <alignment horizontal="center" readingOrder="2"/>
    </xf>
    <xf numFmtId="0" fontId="7" fillId="0" borderId="35" xfId="0" applyFont="1" applyBorder="1" applyAlignment="1">
      <alignment horizontal="right" readingOrder="2"/>
    </xf>
    <xf numFmtId="166" fontId="7" fillId="0" borderId="8" xfId="2" applyNumberFormat="1" applyFont="1" applyBorder="1" applyAlignment="1">
      <alignment horizontal="center"/>
    </xf>
    <xf numFmtId="166" fontId="7" fillId="0" borderId="11" xfId="2" applyNumberFormat="1" applyFont="1" applyBorder="1" applyAlignment="1">
      <alignment horizontal="center"/>
    </xf>
    <xf numFmtId="0" fontId="18" fillId="0" borderId="0" xfId="0" applyFont="1" applyAlignment="1">
      <alignment horizontal="right" readingOrder="2"/>
    </xf>
    <xf numFmtId="0" fontId="6" fillId="0" borderId="0" xfId="0" applyFont="1"/>
    <xf numFmtId="0" fontId="0" fillId="0" borderId="23" xfId="0" applyBorder="1" applyAlignment="1">
      <alignment horizontal="right"/>
    </xf>
    <xf numFmtId="168" fontId="7" fillId="0" borderId="3" xfId="2" applyNumberFormat="1" applyFont="1" applyBorder="1" applyAlignment="1">
      <alignment horizontal="center"/>
    </xf>
    <xf numFmtId="168" fontId="7" fillId="0" borderId="29" xfId="2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9" xfId="0" applyNumberFormat="1" applyFont="1" applyBorder="1" applyAlignment="1">
      <alignment horizontal="center"/>
    </xf>
    <xf numFmtId="0" fontId="7" fillId="0" borderId="2" xfId="2" applyNumberFormat="1" applyFont="1" applyBorder="1" applyAlignment="1">
      <alignment horizontal="center"/>
    </xf>
    <xf numFmtId="0" fontId="7" fillId="0" borderId="44" xfId="2" applyNumberFormat="1" applyFont="1" applyBorder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0" borderId="34" xfId="0" applyNumberFormat="1" applyFont="1" applyBorder="1" applyAlignment="1">
      <alignment horizontal="center"/>
    </xf>
    <xf numFmtId="165" fontId="13" fillId="0" borderId="35" xfId="0" applyNumberFormat="1" applyFont="1" applyBorder="1" applyAlignment="1">
      <alignment horizontal="center"/>
    </xf>
    <xf numFmtId="1" fontId="13" fillId="0" borderId="33" xfId="0" applyNumberFormat="1" applyFont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1" fontId="13" fillId="0" borderId="35" xfId="0" applyNumberFormat="1" applyFont="1" applyBorder="1" applyAlignment="1">
      <alignment horizontal="center"/>
    </xf>
    <xf numFmtId="168" fontId="13" fillId="0" borderId="33" xfId="0" applyNumberFormat="1" applyFont="1" applyBorder="1" applyAlignment="1">
      <alignment horizontal="center"/>
    </xf>
    <xf numFmtId="168" fontId="13" fillId="0" borderId="35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readingOrder="2"/>
    </xf>
    <xf numFmtId="0" fontId="13" fillId="9" borderId="0" xfId="0" applyFont="1" applyFill="1"/>
    <xf numFmtId="0" fontId="7" fillId="10" borderId="14" xfId="0" applyFont="1" applyFill="1" applyBorder="1" applyAlignment="1">
      <alignment horizontal="right" readingOrder="2"/>
    </xf>
    <xf numFmtId="0" fontId="7" fillId="10" borderId="7" xfId="0" applyFont="1" applyFill="1" applyBorder="1" applyAlignment="1">
      <alignment horizontal="center" readingOrder="2"/>
    </xf>
    <xf numFmtId="0" fontId="7" fillId="10" borderId="8" xfId="0" applyFont="1" applyFill="1" applyBorder="1" applyAlignment="1">
      <alignment horizontal="center" readingOrder="2"/>
    </xf>
    <xf numFmtId="166" fontId="7" fillId="10" borderId="7" xfId="2" applyNumberFormat="1" applyFont="1" applyFill="1" applyBorder="1" applyAlignment="1">
      <alignment horizontal="center"/>
    </xf>
    <xf numFmtId="166" fontId="7" fillId="10" borderId="1" xfId="2" applyNumberFormat="1" applyFont="1" applyFill="1" applyBorder="1" applyAlignment="1">
      <alignment horizontal="center"/>
    </xf>
    <xf numFmtId="166" fontId="7" fillId="10" borderId="8" xfId="2" applyNumberFormat="1" applyFont="1" applyFill="1" applyBorder="1" applyAlignment="1">
      <alignment horizontal="center"/>
    </xf>
    <xf numFmtId="3" fontId="12" fillId="10" borderId="8" xfId="3" applyNumberFormat="1" applyFont="1" applyFill="1" applyBorder="1" applyAlignment="1">
      <alignment horizontal="center"/>
    </xf>
    <xf numFmtId="3" fontId="7" fillId="10" borderId="3" xfId="3" applyNumberFormat="1" applyFont="1" applyFill="1" applyBorder="1" applyAlignment="1">
      <alignment horizontal="center"/>
    </xf>
    <xf numFmtId="3" fontId="12" fillId="10" borderId="1" xfId="3" applyNumberFormat="1" applyFont="1" applyFill="1" applyBorder="1" applyAlignment="1">
      <alignment horizontal="center"/>
    </xf>
    <xf numFmtId="168" fontId="12" fillId="10" borderId="1" xfId="3" applyNumberFormat="1" applyFont="1" applyFill="1" applyBorder="1" applyAlignment="1">
      <alignment horizontal="center"/>
    </xf>
    <xf numFmtId="167" fontId="17" fillId="10" borderId="8" xfId="2" applyNumberFormat="1" applyFont="1" applyFill="1" applyBorder="1" applyAlignment="1">
      <alignment horizontal="center"/>
    </xf>
    <xf numFmtId="165" fontId="13" fillId="10" borderId="12" xfId="0" applyNumberFormat="1" applyFont="1" applyFill="1" applyBorder="1" applyAlignment="1">
      <alignment horizontal="center"/>
    </xf>
    <xf numFmtId="166" fontId="7" fillId="10" borderId="7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10" borderId="8" xfId="2" applyNumberFormat="1" applyFont="1" applyFill="1" applyBorder="1" applyAlignment="1">
      <alignment horizontal="right"/>
    </xf>
    <xf numFmtId="165" fontId="7" fillId="10" borderId="3" xfId="0" applyNumberFormat="1" applyFont="1" applyFill="1" applyBorder="1" applyAlignment="1">
      <alignment horizontal="center"/>
    </xf>
    <xf numFmtId="0" fontId="7" fillId="10" borderId="1" xfId="2" applyNumberFormat="1" applyFont="1" applyFill="1" applyBorder="1" applyAlignment="1">
      <alignment horizontal="center"/>
    </xf>
    <xf numFmtId="165" fontId="7" fillId="10" borderId="1" xfId="0" applyNumberFormat="1" applyFont="1" applyFill="1" applyBorder="1" applyAlignment="1">
      <alignment horizontal="center"/>
    </xf>
    <xf numFmtId="0" fontId="7" fillId="10" borderId="8" xfId="2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0" fontId="7" fillId="10" borderId="2" xfId="2" applyNumberFormat="1" applyFont="1" applyFill="1" applyBorder="1" applyAlignment="1">
      <alignment horizontal="center"/>
    </xf>
    <xf numFmtId="3" fontId="12" fillId="10" borderId="7" xfId="3" applyNumberFormat="1" applyFont="1" applyFill="1" applyBorder="1" applyAlignment="1">
      <alignment horizontal="center"/>
    </xf>
    <xf numFmtId="3" fontId="7" fillId="10" borderId="1" xfId="2" applyNumberFormat="1" applyFont="1" applyFill="1" applyBorder="1" applyAlignment="1">
      <alignment horizontal="center"/>
    </xf>
    <xf numFmtId="168" fontId="7" fillId="10" borderId="3" xfId="2" applyNumberFormat="1" applyFont="1" applyFill="1" applyBorder="1" applyAlignment="1">
      <alignment horizontal="center"/>
    </xf>
    <xf numFmtId="168" fontId="7" fillId="10" borderId="1" xfId="2" applyNumberFormat="1" applyFont="1" applyFill="1" applyBorder="1" applyAlignment="1">
      <alignment horizontal="center"/>
    </xf>
    <xf numFmtId="3" fontId="7" fillId="10" borderId="22" xfId="2" applyNumberFormat="1" applyFont="1" applyFill="1" applyBorder="1" applyAlignment="1">
      <alignment horizontal="center"/>
    </xf>
    <xf numFmtId="165" fontId="13" fillId="10" borderId="7" xfId="0" applyNumberFormat="1" applyFont="1" applyFill="1" applyBorder="1" applyAlignment="1">
      <alignment horizontal="center"/>
    </xf>
    <xf numFmtId="165" fontId="13" fillId="10" borderId="1" xfId="0" applyNumberFormat="1" applyFont="1" applyFill="1" applyBorder="1" applyAlignment="1">
      <alignment horizontal="center"/>
    </xf>
    <xf numFmtId="165" fontId="13" fillId="10" borderId="8" xfId="0" applyNumberFormat="1" applyFont="1" applyFill="1" applyBorder="1" applyAlignment="1">
      <alignment horizontal="center"/>
    </xf>
    <xf numFmtId="165" fontId="13" fillId="10" borderId="22" xfId="0" applyNumberFormat="1" applyFont="1" applyFill="1" applyBorder="1" applyAlignment="1">
      <alignment horizontal="center"/>
    </xf>
    <xf numFmtId="0" fontId="10" fillId="3" borderId="8" xfId="0" quotePrefix="1" applyFont="1" applyFill="1" applyBorder="1" applyAlignment="1">
      <alignment vertical="center" wrapText="1" readingOrder="2"/>
    </xf>
    <xf numFmtId="0" fontId="10" fillId="3" borderId="1" xfId="0" quotePrefix="1" applyFont="1" applyFill="1" applyBorder="1" applyAlignment="1">
      <alignment vertical="center" wrapText="1" readingOrder="2"/>
    </xf>
    <xf numFmtId="0" fontId="10" fillId="3" borderId="7" xfId="0" quotePrefix="1" applyFont="1" applyFill="1" applyBorder="1" applyAlignment="1">
      <alignment vertical="center" wrapText="1" readingOrder="2"/>
    </xf>
    <xf numFmtId="0" fontId="0" fillId="3" borderId="0" xfId="0" applyFill="1" applyAlignment="1">
      <alignment vertical="center"/>
    </xf>
    <xf numFmtId="0" fontId="21" fillId="3" borderId="0" xfId="0" applyFont="1" applyFill="1" applyAlignment="1">
      <alignment vertical="center"/>
    </xf>
    <xf numFmtId="0" fontId="10" fillId="4" borderId="45" xfId="0" quotePrefix="1" applyFont="1" applyFill="1" applyBorder="1" applyAlignment="1">
      <alignment vertical="center" wrapText="1" readingOrder="2"/>
    </xf>
    <xf numFmtId="0" fontId="10" fillId="4" borderId="17" xfId="0" quotePrefix="1" applyFont="1" applyFill="1" applyBorder="1" applyAlignment="1">
      <alignment vertical="center" wrapText="1" readingOrder="2"/>
    </xf>
    <xf numFmtId="0" fontId="10" fillId="4" borderId="47" xfId="0" quotePrefix="1" applyFont="1" applyFill="1" applyBorder="1" applyAlignment="1">
      <alignment vertical="center" wrapText="1" readingOrder="2"/>
    </xf>
    <xf numFmtId="0" fontId="20" fillId="4" borderId="37" xfId="0" quotePrefix="1" applyFont="1" applyFill="1" applyBorder="1" applyAlignment="1">
      <alignment vertical="center" wrapText="1" readingOrder="2"/>
    </xf>
    <xf numFmtId="0" fontId="20" fillId="4" borderId="40" xfId="0" quotePrefix="1" applyFont="1" applyFill="1" applyBorder="1" applyAlignment="1">
      <alignment vertical="center" wrapText="1" readingOrder="2"/>
    </xf>
    <xf numFmtId="0" fontId="2" fillId="0" borderId="0" xfId="0" applyFont="1" applyAlignment="1">
      <alignment vertical="center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0" fillId="0" borderId="52" xfId="0" applyBorder="1"/>
    <xf numFmtId="0" fontId="1" fillId="0" borderId="0" xfId="0" applyFont="1" applyAlignment="1">
      <alignment vertical="center"/>
    </xf>
    <xf numFmtId="3" fontId="1" fillId="0" borderId="3" xfId="0" applyNumberFormat="1" applyFont="1" applyBorder="1"/>
    <xf numFmtId="3" fontId="1" fillId="0" borderId="1" xfId="2" applyNumberFormat="1" applyFont="1" applyBorder="1" applyAlignment="1">
      <alignment wrapText="1"/>
    </xf>
    <xf numFmtId="165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3" fontId="1" fillId="10" borderId="3" xfId="0" applyNumberFormat="1" applyFont="1" applyFill="1" applyBorder="1"/>
    <xf numFmtId="3" fontId="1" fillId="10" borderId="1" xfId="2" applyNumberFormat="1" applyFont="1" applyFill="1" applyBorder="1" applyAlignment="1">
      <alignment wrapText="1"/>
    </xf>
    <xf numFmtId="165" fontId="1" fillId="10" borderId="7" xfId="0" applyNumberFormat="1" applyFont="1" applyFill="1" applyBorder="1" applyAlignment="1">
      <alignment horizontal="center"/>
    </xf>
    <xf numFmtId="165" fontId="1" fillId="10" borderId="3" xfId="0" applyNumberFormat="1" applyFont="1" applyFill="1" applyBorder="1" applyAlignment="1">
      <alignment horizontal="center"/>
    </xf>
    <xf numFmtId="165" fontId="1" fillId="10" borderId="22" xfId="0" applyNumberFormat="1" applyFont="1" applyFill="1" applyBorder="1" applyAlignment="1">
      <alignment horizontal="center"/>
    </xf>
    <xf numFmtId="3" fontId="1" fillId="0" borderId="29" xfId="0" applyNumberFormat="1" applyFont="1" applyBorder="1"/>
    <xf numFmtId="3" fontId="1" fillId="0" borderId="10" xfId="2" applyNumberFormat="1" applyFont="1" applyBorder="1" applyAlignment="1">
      <alignment wrapText="1"/>
    </xf>
    <xf numFmtId="165" fontId="1" fillId="0" borderId="9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0" fontId="10" fillId="4" borderId="16" xfId="0" quotePrefix="1" applyFont="1" applyFill="1" applyBorder="1" applyAlignment="1">
      <alignment horizontal="center" vertical="center" wrapText="1" readingOrder="2"/>
    </xf>
    <xf numFmtId="0" fontId="10" fillId="4" borderId="54" xfId="0" quotePrefix="1" applyFont="1" applyFill="1" applyBorder="1" applyAlignment="1">
      <alignment horizontal="center" vertical="center" wrapText="1" readingOrder="2"/>
    </xf>
    <xf numFmtId="0" fontId="10" fillId="4" borderId="17" xfId="0" quotePrefix="1" applyFont="1" applyFill="1" applyBorder="1" applyAlignment="1">
      <alignment horizontal="center" vertical="center" wrapText="1" readingOrder="2"/>
    </xf>
    <xf numFmtId="0" fontId="10" fillId="4" borderId="55" xfId="0" quotePrefix="1" applyFont="1" applyFill="1" applyBorder="1" applyAlignment="1">
      <alignment horizontal="center" vertical="center" wrapText="1" readingOrder="2"/>
    </xf>
    <xf numFmtId="0" fontId="10" fillId="4" borderId="15" xfId="0" quotePrefix="1" applyFont="1" applyFill="1" applyBorder="1" applyAlignment="1">
      <alignment horizontal="center" vertical="center" wrapText="1" readingOrder="2"/>
    </xf>
    <xf numFmtId="0" fontId="10" fillId="4" borderId="53" xfId="0" quotePrefix="1" applyFont="1" applyFill="1" applyBorder="1" applyAlignment="1">
      <alignment horizontal="center" vertical="center" wrapText="1" readingOrder="2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0" fillId="3" borderId="23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0" fillId="4" borderId="0" xfId="0" quotePrefix="1" applyFont="1" applyFill="1" applyAlignment="1">
      <alignment horizontal="center" vertical="center" wrapText="1" readingOrder="2"/>
    </xf>
    <xf numFmtId="0" fontId="10" fillId="4" borderId="13" xfId="0" quotePrefix="1" applyFont="1" applyFill="1" applyBorder="1" applyAlignment="1">
      <alignment horizontal="center" vertical="center" wrapText="1" readingOrder="2"/>
    </xf>
    <xf numFmtId="0" fontId="10" fillId="4" borderId="46" xfId="0" quotePrefix="1" applyFont="1" applyFill="1" applyBorder="1" applyAlignment="1">
      <alignment horizontal="center" vertical="center" wrapText="1" readingOrder="2"/>
    </xf>
    <xf numFmtId="0" fontId="10" fillId="4" borderId="21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3" borderId="8" xfId="0" quotePrefix="1" applyFont="1" applyFill="1" applyBorder="1" applyAlignment="1">
      <alignment horizontal="center" vertical="center" wrapText="1" readingOrder="2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43" xfId="0" quotePrefix="1" applyFont="1" applyFill="1" applyBorder="1" applyAlignment="1">
      <alignment horizontal="center" vertical="center" wrapText="1" readingOrder="2"/>
    </xf>
    <xf numFmtId="0" fontId="4" fillId="0" borderId="3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0" fillId="4" borderId="48" xfId="0" quotePrefix="1" applyFont="1" applyFill="1" applyBorder="1" applyAlignment="1">
      <alignment horizontal="center" vertical="center" wrapText="1" readingOrder="2"/>
    </xf>
    <xf numFmtId="0" fontId="10" fillId="4" borderId="49" xfId="0" quotePrefix="1" applyFont="1" applyFill="1" applyBorder="1" applyAlignment="1">
      <alignment horizontal="center" vertical="center" wrapText="1" readingOrder="2"/>
    </xf>
    <xf numFmtId="0" fontId="10" fillId="4" borderId="50" xfId="0" quotePrefix="1" applyFont="1" applyFill="1" applyBorder="1" applyAlignment="1">
      <alignment horizontal="center" vertical="center" wrapText="1" readingOrder="2"/>
    </xf>
    <xf numFmtId="0" fontId="10" fillId="4" borderId="51" xfId="0" quotePrefix="1" applyFont="1" applyFill="1" applyBorder="1" applyAlignment="1">
      <alignment horizontal="center" vertical="center" wrapText="1" readingOrder="2"/>
    </xf>
    <xf numFmtId="0" fontId="10" fillId="4" borderId="39" xfId="0" quotePrefix="1" applyFont="1" applyFill="1" applyBorder="1" applyAlignment="1">
      <alignment horizontal="center" vertical="center" wrapText="1" readingOrder="2"/>
    </xf>
    <xf numFmtId="0" fontId="10" fillId="2" borderId="37" xfId="0" quotePrefix="1" applyFont="1" applyFill="1" applyBorder="1" applyAlignment="1">
      <alignment vertical="center" wrapText="1" readingOrder="2"/>
    </xf>
    <xf numFmtId="0" fontId="10" fillId="3" borderId="14" xfId="0" quotePrefix="1" applyFont="1" applyFill="1" applyBorder="1" applyAlignment="1">
      <alignment horizontal="center" vertical="center" wrapText="1" readingOrder="2"/>
    </xf>
    <xf numFmtId="0" fontId="9" fillId="2" borderId="37" xfId="0" quotePrefix="1" applyFont="1" applyFill="1" applyBorder="1" applyAlignment="1">
      <alignment horizontal="center" vertical="center" wrapText="1" readingOrder="2"/>
    </xf>
    <xf numFmtId="0" fontId="9" fillId="2" borderId="40" xfId="0" quotePrefix="1" applyFont="1" applyFill="1" applyBorder="1" applyAlignment="1">
      <alignment horizontal="center" vertical="center" wrapText="1" readingOrder="2"/>
    </xf>
    <xf numFmtId="0" fontId="9" fillId="2" borderId="38" xfId="0" quotePrefix="1" applyFont="1" applyFill="1" applyBorder="1" applyAlignment="1">
      <alignment horizontal="center" vertical="center" wrapText="1" readingOrder="2"/>
    </xf>
  </cellXfs>
  <cellStyles count="5">
    <cellStyle name="Comma" xfId="2" builtinId="3"/>
    <cellStyle name="Normal" xfId="0" builtinId="0"/>
    <cellStyle name="Normal 2" xfId="1" xr:uid="{F540934B-50F4-436A-A24D-ACE1E759C22A}"/>
    <cellStyle name="Normal_מקומיות 2" xfId="3" xr:uid="{02A73396-D324-4C5C-BFF3-8591E4329035}"/>
    <cellStyle name="Percent" xfId="4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33"/>
      <color rgb="FFCC3300"/>
      <color rgb="FFCC0000"/>
      <color rgb="FFA50021"/>
      <color rgb="FF006600"/>
      <color rgb="FFFF66CC"/>
      <color rgb="FF008080"/>
      <color rgb="FF009900"/>
      <color rgb="FF3399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'צללית זמנית'!$F$10</c:f>
              <c:strCache>
                <c:ptCount val="1"/>
                <c:pt idx="0">
                  <c:v>פער באחוזים מה-Benchmark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זמנית'!$F$11:$F$13</c:f>
              <c:numCache>
                <c:formatCode>0%</c:formatCode>
                <c:ptCount val="3"/>
                <c:pt idx="0">
                  <c:v>0.28036125375023702</c:v>
                </c:pt>
                <c:pt idx="1">
                  <c:v>-0.39397923308254312</c:v>
                </c:pt>
                <c:pt idx="2">
                  <c:v>-0.15290408529694721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CD0-B988-4257710B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9407"/>
        <c:axId val="1042580255"/>
      </c:barChart>
      <c:catAx>
        <c:axId val="10425894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0255"/>
        <c:crosses val="autoZero"/>
        <c:auto val="1"/>
        <c:lblAlgn val="ctr"/>
        <c:lblOffset val="100"/>
        <c:noMultiLvlLbl val="0"/>
      </c:catAx>
      <c:valAx>
        <c:axId val="104258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משאב הון תכנון ופיתוח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'צללית זמנית'!$C$10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2627388864460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A-4526-9121-BD543F9BBFF5}"/>
                </c:ext>
              </c:extLst>
            </c:dLbl>
            <c:dLbl>
              <c:idx val="1"/>
              <c:layout>
                <c:manualLayout>
                  <c:x val="9.0929958980629708E-2"/>
                  <c:y val="-0.2579618157833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E-46A7-A30E-EF708C1B466C}"/>
                </c:ext>
              </c:extLst>
            </c:dLbl>
            <c:dLbl>
              <c:idx val="2"/>
              <c:layout>
                <c:manualLayout>
                  <c:x val="8.5419052375743112E-2"/>
                  <c:y val="-0.238853533132746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זמנית'!$C$11:$C$13</c:f>
              <c:numCache>
                <c:formatCode>0.00</c:formatCode>
                <c:ptCount val="3"/>
                <c:pt idx="0">
                  <c:v>6.9834498952349353</c:v>
                </c:pt>
                <c:pt idx="1">
                  <c:v>7.1737080170747856</c:v>
                </c:pt>
                <c:pt idx="2">
                  <c:v>6.5163968619448758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544"/>
        <c:axId val="27098720"/>
      </c:areaChart>
      <c:barChart>
        <c:barDir val="col"/>
        <c:grouping val="clustered"/>
        <c:varyColors val="0"/>
        <c:ser>
          <c:idx val="1"/>
          <c:order val="1"/>
          <c:tx>
            <c:strRef>
              <c:f>'צללית זמנית'!$D$10</c:f>
              <c:strCache>
                <c:ptCount val="1"/>
                <c:pt idx="0">
                  <c:v>נתיבות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A-4526-9121-BD543F9BBFF5}"/>
                </c:ext>
              </c:extLst>
            </c:dLbl>
            <c:dLbl>
              <c:idx val="1"/>
              <c:layout>
                <c:manualLayout>
                  <c:x val="1.0103212062457649E-16"/>
                  <c:y val="0.10031848391575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A-4526-9121-BD543F9BBFF5}"/>
                </c:ext>
              </c:extLst>
            </c:dLbl>
            <c:dLbl>
              <c:idx val="2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זמנית'!$D$11:$D$13</c:f>
              <c:numCache>
                <c:formatCode>0.00</c:formatCode>
                <c:ptCount val="3"/>
                <c:pt idx="0">
                  <c:v>5.0255611271049077</c:v>
                </c:pt>
                <c:pt idx="1">
                  <c:v>10</c:v>
                </c:pt>
                <c:pt idx="2">
                  <c:v>7.5127805635524538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4544"/>
        <c:axId val="27098720"/>
      </c:barChart>
      <c:lineChart>
        <c:grouping val="standard"/>
        <c:varyColors val="0"/>
        <c:ser>
          <c:idx val="2"/>
          <c:order val="2"/>
          <c:tx>
            <c:strRef>
              <c:f>'צללית זמנית'!$E$10</c:f>
              <c:strCache>
                <c:ptCount val="1"/>
                <c:pt idx="0">
                  <c:v>חציון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זמנית'!$E$11:$E$13</c:f>
              <c:numCache>
                <c:formatCode>0.00</c:formatCode>
                <c:ptCount val="3"/>
                <c:pt idx="0">
                  <c:v>5.4741677410091025</c:v>
                </c:pt>
                <c:pt idx="1">
                  <c:v>4.5769840885188779</c:v>
                </c:pt>
                <c:pt idx="2">
                  <c:v>5.5856054504256294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4544"/>
        <c:axId val="27098720"/>
      </c:lineChart>
      <c:catAx>
        <c:axId val="2710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0"/>
        <c:crosses val="autoZero"/>
        <c:auto val="1"/>
        <c:lblAlgn val="ctr"/>
        <c:lblOffset val="100"/>
        <c:noMultiLvlLbl val="0"/>
      </c:catAx>
      <c:valAx>
        <c:axId val="27098720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570508</xdr:colOff>
      <xdr:row>14</xdr:row>
      <xdr:rowOff>126603</xdr:rowOff>
    </xdr:from>
    <xdr:to>
      <xdr:col>14</xdr:col>
      <xdr:colOff>350242</xdr:colOff>
      <xdr:row>30</xdr:row>
      <xdr:rowOff>107553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62D3AF0-7557-2964-8E68-BC664B75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2646</xdr:colOff>
      <xdr:row>15</xdr:row>
      <xdr:rowOff>6878</xdr:rowOff>
    </xdr:from>
    <xdr:to>
      <xdr:col>7</xdr:col>
      <xdr:colOff>336022</xdr:colOff>
      <xdr:row>30</xdr:row>
      <xdr:rowOff>125411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B4DC90B-A0D7-2117-EFAC-4CA35FE2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FBB6-7E08-4D07-BC22-E38BA1AEF93F}">
  <dimension ref="A1:V31"/>
  <sheetViews>
    <sheetView rightToLeft="1" zoomScale="60" zoomScaleNormal="60" workbookViewId="0">
      <selection activeCell="L1" sqref="L1:O1"/>
    </sheetView>
  </sheetViews>
  <sheetFormatPr defaultRowHeight="14.4"/>
  <cols>
    <col min="1" max="1" width="13.5546875" bestFit="1" customWidth="1"/>
    <col min="2" max="2" width="13.88671875" customWidth="1"/>
    <col min="3" max="5" width="14.77734375" customWidth="1"/>
    <col min="6" max="14" width="11.77734375" customWidth="1"/>
    <col min="15" max="19" width="10.88671875" customWidth="1"/>
    <col min="20" max="20" width="11.21875" bestFit="1" customWidth="1"/>
    <col min="21" max="21" width="25.44140625" bestFit="1" customWidth="1"/>
  </cols>
  <sheetData>
    <row r="1" spans="1:22" ht="69.599999999999994" customHeight="1" thickBot="1">
      <c r="A1" s="166"/>
      <c r="B1" s="189" t="s">
        <v>68</v>
      </c>
      <c r="C1" s="190"/>
      <c r="D1" s="190"/>
      <c r="E1" s="190"/>
      <c r="F1" s="190"/>
      <c r="G1" s="190"/>
      <c r="H1" s="190"/>
      <c r="I1" s="190"/>
      <c r="J1" s="190"/>
      <c r="K1" s="191"/>
      <c r="L1" s="192" t="s">
        <v>69</v>
      </c>
      <c r="M1" s="193"/>
      <c r="N1" s="193"/>
      <c r="O1" s="194"/>
      <c r="P1" s="192" t="s">
        <v>70</v>
      </c>
      <c r="Q1" s="195"/>
      <c r="R1" s="195"/>
      <c r="S1" s="194"/>
      <c r="T1" s="160" t="s">
        <v>65</v>
      </c>
      <c r="V1" s="1"/>
    </row>
    <row r="2" spans="1:22" ht="17.7" customHeight="1">
      <c r="A2" s="222" t="s">
        <v>64</v>
      </c>
      <c r="B2" s="196" t="s">
        <v>71</v>
      </c>
      <c r="C2" s="197"/>
      <c r="D2" s="196" t="s">
        <v>72</v>
      </c>
      <c r="E2" s="197"/>
      <c r="F2" s="196" t="s">
        <v>16</v>
      </c>
      <c r="G2" s="198"/>
      <c r="H2" s="197"/>
      <c r="I2" s="163">
        <v>2018</v>
      </c>
      <c r="J2" s="164">
        <v>2019</v>
      </c>
      <c r="K2" s="165">
        <v>2020</v>
      </c>
      <c r="L2" s="187" t="s">
        <v>32</v>
      </c>
      <c r="M2" s="183" t="s">
        <v>33</v>
      </c>
      <c r="N2" s="183" t="s">
        <v>37</v>
      </c>
      <c r="O2" s="185" t="s">
        <v>29</v>
      </c>
      <c r="P2" s="187" t="s">
        <v>32</v>
      </c>
      <c r="Q2" s="183" t="s">
        <v>33</v>
      </c>
      <c r="R2" s="183" t="s">
        <v>34</v>
      </c>
      <c r="S2" s="185" t="s">
        <v>29</v>
      </c>
      <c r="T2" s="161"/>
      <c r="V2" s="15"/>
    </row>
    <row r="3" spans="1:22" s="1" customFormat="1" ht="62.25" customHeight="1">
      <c r="A3" s="222" t="s">
        <v>64</v>
      </c>
      <c r="B3" s="5" t="s">
        <v>32</v>
      </c>
      <c r="C3" s="18" t="s">
        <v>33</v>
      </c>
      <c r="D3" s="5" t="s">
        <v>35</v>
      </c>
      <c r="E3" s="18" t="s">
        <v>36</v>
      </c>
      <c r="F3" s="5" t="s">
        <v>13</v>
      </c>
      <c r="G3" s="6" t="s">
        <v>14</v>
      </c>
      <c r="H3" s="18" t="s">
        <v>15</v>
      </c>
      <c r="I3" s="4" t="s">
        <v>30</v>
      </c>
      <c r="J3" s="6" t="s">
        <v>30</v>
      </c>
      <c r="K3" s="18" t="s">
        <v>30</v>
      </c>
      <c r="L3" s="188"/>
      <c r="M3" s="184"/>
      <c r="N3" s="184"/>
      <c r="O3" s="186"/>
      <c r="P3" s="188"/>
      <c r="Q3" s="184"/>
      <c r="R3" s="184"/>
      <c r="S3" s="186"/>
      <c r="T3" s="160" t="s">
        <v>65</v>
      </c>
      <c r="U3" s="167"/>
      <c r="V3" s="15"/>
    </row>
    <row r="4" spans="1:22" s="15" customFormat="1" ht="13.5" customHeight="1">
      <c r="A4" s="84" t="s">
        <v>0</v>
      </c>
      <c r="B4" s="89">
        <v>6</v>
      </c>
      <c r="C4" s="96">
        <v>1</v>
      </c>
      <c r="D4" s="89">
        <v>17</v>
      </c>
      <c r="E4" s="96">
        <v>14</v>
      </c>
      <c r="F4" s="29">
        <v>29021</v>
      </c>
      <c r="G4" s="30">
        <v>30662</v>
      </c>
      <c r="H4" s="99">
        <v>32555</v>
      </c>
      <c r="I4" s="168">
        <v>3564</v>
      </c>
      <c r="J4" s="169">
        <v>3782</v>
      </c>
      <c r="K4" s="22">
        <v>3950</v>
      </c>
      <c r="L4" s="86">
        <f>B4</f>
        <v>6</v>
      </c>
      <c r="M4" s="74">
        <f>C4*10</f>
        <v>10</v>
      </c>
      <c r="N4" s="72">
        <f>E4*10000/H4</f>
        <v>4.3004146828444174</v>
      </c>
      <c r="O4" s="46">
        <f t="shared" ref="O4:O15" si="0">(I4*1000/F4+J4*1000/G4+K4*1000/H4)/3</f>
        <v>122.49520248149992</v>
      </c>
      <c r="P4" s="170">
        <f>L4</f>
        <v>6</v>
      </c>
      <c r="Q4" s="171">
        <f>M4</f>
        <v>10</v>
      </c>
      <c r="R4" s="171">
        <f t="shared" ref="R4:R15" si="1">N4*10/$N$17</f>
        <v>4.4020546425706923</v>
      </c>
      <c r="S4" s="172">
        <f t="shared" ref="S4:S15" si="2">O4*10/$O$17</f>
        <v>2.2182303991768122</v>
      </c>
      <c r="T4" s="14">
        <f>AVERAGE(P4:S4)</f>
        <v>5.655071260436876</v>
      </c>
      <c r="U4" s="53"/>
    </row>
    <row r="5" spans="1:22" s="15" customFormat="1">
      <c r="A5" s="84" t="s">
        <v>1</v>
      </c>
      <c r="B5" s="89">
        <v>10</v>
      </c>
      <c r="C5" s="96">
        <v>0</v>
      </c>
      <c r="D5" s="89">
        <v>88</v>
      </c>
      <c r="E5" s="96">
        <v>63</v>
      </c>
      <c r="F5" s="29">
        <v>62325</v>
      </c>
      <c r="G5" s="30">
        <v>63175</v>
      </c>
      <c r="H5" s="99">
        <v>64489</v>
      </c>
      <c r="I5" s="168">
        <v>31517</v>
      </c>
      <c r="J5" s="169">
        <v>34766</v>
      </c>
      <c r="K5" s="23">
        <v>38736</v>
      </c>
      <c r="L5" s="87">
        <f>B5</f>
        <v>10</v>
      </c>
      <c r="M5" s="74">
        <f t="shared" ref="M5:M14" si="3">C5*10</f>
        <v>0</v>
      </c>
      <c r="N5" s="72">
        <f>E5*10000/H5</f>
        <v>9.7691079098761033</v>
      </c>
      <c r="O5" s="46">
        <f t="shared" si="0"/>
        <v>552.22037587690636</v>
      </c>
      <c r="P5" s="170">
        <f t="shared" ref="P5:Q15" si="4">L5</f>
        <v>10</v>
      </c>
      <c r="Q5" s="171">
        <f t="shared" si="4"/>
        <v>0</v>
      </c>
      <c r="R5" s="171">
        <f t="shared" si="1"/>
        <v>10</v>
      </c>
      <c r="S5" s="172">
        <f t="shared" si="2"/>
        <v>10</v>
      </c>
      <c r="T5" s="14">
        <f t="shared" ref="T5:T15" si="5">AVERAGE(P5:S5)</f>
        <v>7.5</v>
      </c>
      <c r="U5" s="53"/>
    </row>
    <row r="6" spans="1:22" s="15" customFormat="1">
      <c r="A6" s="84" t="s">
        <v>2</v>
      </c>
      <c r="B6" s="89">
        <v>10</v>
      </c>
      <c r="C6" s="96">
        <v>1</v>
      </c>
      <c r="D6" s="89">
        <v>78</v>
      </c>
      <c r="E6" s="96">
        <v>57</v>
      </c>
      <c r="F6" s="29">
        <v>95683</v>
      </c>
      <c r="G6" s="30">
        <v>97335</v>
      </c>
      <c r="H6" s="99">
        <v>98908</v>
      </c>
      <c r="I6" s="168">
        <v>17397</v>
      </c>
      <c r="J6" s="169">
        <v>17457</v>
      </c>
      <c r="K6" s="22">
        <v>17344</v>
      </c>
      <c r="L6" s="87">
        <f t="shared" ref="L6:L15" si="6">B6</f>
        <v>10</v>
      </c>
      <c r="M6" s="74">
        <f t="shared" si="3"/>
        <v>10</v>
      </c>
      <c r="N6" s="72">
        <f t="shared" ref="N6:N15" si="7">E6*10000/H6</f>
        <v>5.7629312088000972</v>
      </c>
      <c r="O6" s="46">
        <f t="shared" si="0"/>
        <v>178.84122527762099</v>
      </c>
      <c r="P6" s="170">
        <f t="shared" si="4"/>
        <v>10</v>
      </c>
      <c r="Q6" s="171">
        <f t="shared" si="4"/>
        <v>10</v>
      </c>
      <c r="R6" s="171">
        <f t="shared" si="1"/>
        <v>5.8991376305445948</v>
      </c>
      <c r="S6" s="172">
        <f t="shared" si="2"/>
        <v>3.2385843241229098</v>
      </c>
      <c r="T6" s="14">
        <f t="shared" si="5"/>
        <v>7.2844304886668763</v>
      </c>
      <c r="U6" s="53"/>
    </row>
    <row r="7" spans="1:22" s="15" customFormat="1">
      <c r="A7" s="84" t="s">
        <v>3</v>
      </c>
      <c r="B7" s="89">
        <v>10</v>
      </c>
      <c r="C7" s="96">
        <v>1</v>
      </c>
      <c r="D7" s="89">
        <v>16</v>
      </c>
      <c r="E7" s="96">
        <v>20</v>
      </c>
      <c r="F7" s="29">
        <v>44233</v>
      </c>
      <c r="G7" s="30">
        <v>44779</v>
      </c>
      <c r="H7" s="99">
        <v>45867</v>
      </c>
      <c r="I7" s="168">
        <v>5146</v>
      </c>
      <c r="J7" s="169">
        <v>5821</v>
      </c>
      <c r="K7" s="22">
        <v>6192</v>
      </c>
      <c r="L7" s="87">
        <f t="shared" si="6"/>
        <v>10</v>
      </c>
      <c r="M7" s="74">
        <f t="shared" si="3"/>
        <v>10</v>
      </c>
      <c r="N7" s="72">
        <f t="shared" si="7"/>
        <v>4.3604334270826524</v>
      </c>
      <c r="O7" s="46">
        <f t="shared" si="0"/>
        <v>127.11048987016898</v>
      </c>
      <c r="P7" s="170">
        <f t="shared" si="4"/>
        <v>10</v>
      </c>
      <c r="Q7" s="171">
        <f t="shared" si="4"/>
        <v>10</v>
      </c>
      <c r="R7" s="171">
        <f t="shared" si="1"/>
        <v>4.4634919250656058</v>
      </c>
      <c r="S7" s="172">
        <f t="shared" si="2"/>
        <v>2.3018073114075523</v>
      </c>
      <c r="T7" s="14">
        <f t="shared" si="5"/>
        <v>6.6913248091182886</v>
      </c>
      <c r="U7" s="53"/>
    </row>
    <row r="8" spans="1:22" s="15" customFormat="1">
      <c r="A8" s="84" t="s">
        <v>4</v>
      </c>
      <c r="B8" s="89">
        <v>10</v>
      </c>
      <c r="C8" s="96">
        <v>1</v>
      </c>
      <c r="D8" s="89">
        <v>25</v>
      </c>
      <c r="E8" s="96">
        <v>25</v>
      </c>
      <c r="F8" s="29">
        <v>46705</v>
      </c>
      <c r="G8" s="30">
        <v>47585</v>
      </c>
      <c r="H8" s="99">
        <v>49836</v>
      </c>
      <c r="I8" s="168">
        <v>9835</v>
      </c>
      <c r="J8" s="169">
        <v>9544</v>
      </c>
      <c r="K8" s="22">
        <v>8546</v>
      </c>
      <c r="L8" s="87">
        <f t="shared" si="6"/>
        <v>10</v>
      </c>
      <c r="M8" s="74">
        <f t="shared" si="3"/>
        <v>10</v>
      </c>
      <c r="N8" s="72">
        <f t="shared" si="7"/>
        <v>5.0164539690183805</v>
      </c>
      <c r="O8" s="46">
        <f t="shared" si="0"/>
        <v>194.20896472878056</v>
      </c>
      <c r="P8" s="170">
        <f t="shared" si="4"/>
        <v>10</v>
      </c>
      <c r="Q8" s="171">
        <f t="shared" si="4"/>
        <v>10</v>
      </c>
      <c r="R8" s="171">
        <f t="shared" si="1"/>
        <v>5.1350174604448622</v>
      </c>
      <c r="S8" s="172">
        <f t="shared" si="2"/>
        <v>3.5168742989677555</v>
      </c>
      <c r="T8" s="14">
        <f t="shared" si="5"/>
        <v>7.1629729398531552</v>
      </c>
      <c r="U8" s="53"/>
    </row>
    <row r="9" spans="1:22" s="15" customFormat="1">
      <c r="A9" s="84" t="s">
        <v>5</v>
      </c>
      <c r="B9" s="89">
        <v>7</v>
      </c>
      <c r="C9" s="96">
        <v>1</v>
      </c>
      <c r="D9" s="89">
        <v>18</v>
      </c>
      <c r="E9" s="96">
        <v>18</v>
      </c>
      <c r="F9" s="29">
        <v>46124</v>
      </c>
      <c r="G9" s="30">
        <v>46252</v>
      </c>
      <c r="H9" s="99">
        <v>46122</v>
      </c>
      <c r="I9" s="168">
        <v>4968</v>
      </c>
      <c r="J9" s="169">
        <v>3912</v>
      </c>
      <c r="K9" s="22">
        <v>2931</v>
      </c>
      <c r="L9" s="87">
        <f t="shared" si="6"/>
        <v>7</v>
      </c>
      <c r="M9" s="74">
        <f t="shared" si="3"/>
        <v>10</v>
      </c>
      <c r="N9" s="72">
        <f t="shared" si="7"/>
        <v>3.9026928580720699</v>
      </c>
      <c r="O9" s="46">
        <f t="shared" si="0"/>
        <v>85.279542404066689</v>
      </c>
      <c r="P9" s="170">
        <f t="shared" si="4"/>
        <v>7</v>
      </c>
      <c r="Q9" s="171">
        <f t="shared" si="4"/>
        <v>10</v>
      </c>
      <c r="R9" s="171">
        <f t="shared" si="1"/>
        <v>3.9949326940350747</v>
      </c>
      <c r="S9" s="172">
        <f t="shared" si="2"/>
        <v>1.5443027119136232</v>
      </c>
      <c r="T9" s="14">
        <f t="shared" si="5"/>
        <v>5.6348088514871746</v>
      </c>
      <c r="U9" s="53"/>
    </row>
    <row r="10" spans="1:22" s="15" customFormat="1">
      <c r="A10" s="84" t="s">
        <v>6</v>
      </c>
      <c r="B10" s="89">
        <v>10</v>
      </c>
      <c r="C10" s="96" t="s">
        <v>63</v>
      </c>
      <c r="D10" s="89">
        <v>23</v>
      </c>
      <c r="E10" s="96">
        <v>23</v>
      </c>
      <c r="F10" s="29">
        <v>56880</v>
      </c>
      <c r="G10" s="30">
        <v>58096</v>
      </c>
      <c r="H10" s="99">
        <v>59156</v>
      </c>
      <c r="I10" s="168">
        <v>6860</v>
      </c>
      <c r="J10" s="169">
        <v>6850</v>
      </c>
      <c r="K10" s="23">
        <v>6774</v>
      </c>
      <c r="L10" s="87">
        <f t="shared" si="6"/>
        <v>10</v>
      </c>
      <c r="M10" s="74">
        <v>5</v>
      </c>
      <c r="N10" s="72">
        <f t="shared" si="7"/>
        <v>3.8880248833592534</v>
      </c>
      <c r="O10" s="46">
        <f t="shared" si="0"/>
        <v>117.67461892249072</v>
      </c>
      <c r="P10" s="170">
        <f t="shared" si="4"/>
        <v>10</v>
      </c>
      <c r="Q10" s="171">
        <f t="shared" si="4"/>
        <v>5</v>
      </c>
      <c r="R10" s="171">
        <f t="shared" si="1"/>
        <v>3.9799180429040457</v>
      </c>
      <c r="S10" s="172">
        <f t="shared" si="2"/>
        <v>2.1309358376287295</v>
      </c>
      <c r="T10" s="14">
        <f t="shared" si="5"/>
        <v>5.277713470133194</v>
      </c>
      <c r="U10" s="53"/>
    </row>
    <row r="11" spans="1:22" s="15" customFormat="1">
      <c r="A11" s="122" t="s">
        <v>7</v>
      </c>
      <c r="B11" s="123">
        <v>3</v>
      </c>
      <c r="C11" s="124">
        <v>1</v>
      </c>
      <c r="D11" s="123">
        <v>20</v>
      </c>
      <c r="E11" s="124">
        <v>21</v>
      </c>
      <c r="F11" s="125">
        <v>35631</v>
      </c>
      <c r="G11" s="126">
        <v>37542</v>
      </c>
      <c r="H11" s="127">
        <v>39703</v>
      </c>
      <c r="I11" s="173">
        <v>2849</v>
      </c>
      <c r="J11" s="174">
        <v>3229</v>
      </c>
      <c r="K11" s="128">
        <v>4513</v>
      </c>
      <c r="L11" s="129">
        <f t="shared" si="6"/>
        <v>3</v>
      </c>
      <c r="M11" s="130">
        <f t="shared" si="3"/>
        <v>10</v>
      </c>
      <c r="N11" s="131">
        <f t="shared" si="7"/>
        <v>5.2892728509180662</v>
      </c>
      <c r="O11" s="132">
        <f t="shared" si="0"/>
        <v>93.212596831661472</v>
      </c>
      <c r="P11" s="175">
        <f t="shared" si="4"/>
        <v>3</v>
      </c>
      <c r="Q11" s="176">
        <f t="shared" si="4"/>
        <v>10</v>
      </c>
      <c r="R11" s="176">
        <f t="shared" si="1"/>
        <v>5.4142843949659554</v>
      </c>
      <c r="S11" s="177">
        <f t="shared" si="2"/>
        <v>1.6879601134536764</v>
      </c>
      <c r="T11" s="133">
        <f t="shared" si="5"/>
        <v>5.0255611271049077</v>
      </c>
      <c r="U11" s="53"/>
    </row>
    <row r="12" spans="1:22" s="15" customFormat="1">
      <c r="A12" s="84" t="s">
        <v>8</v>
      </c>
      <c r="B12" s="89">
        <v>7</v>
      </c>
      <c r="C12" s="96" t="s">
        <v>63</v>
      </c>
      <c r="D12" s="89">
        <v>29</v>
      </c>
      <c r="E12" s="96">
        <v>30</v>
      </c>
      <c r="F12" s="29">
        <v>51737</v>
      </c>
      <c r="G12" s="30">
        <v>54250</v>
      </c>
      <c r="H12" s="99">
        <v>56769</v>
      </c>
      <c r="I12" s="168">
        <v>6836</v>
      </c>
      <c r="J12" s="169">
        <v>6665</v>
      </c>
      <c r="K12" s="22">
        <v>6692</v>
      </c>
      <c r="L12" s="87">
        <f t="shared" si="6"/>
        <v>7</v>
      </c>
      <c r="M12" s="74">
        <v>5</v>
      </c>
      <c r="N12" s="72">
        <f t="shared" si="7"/>
        <v>5.2845743275379169</v>
      </c>
      <c r="O12" s="46">
        <f t="shared" si="0"/>
        <v>124.2893970813019</v>
      </c>
      <c r="P12" s="170">
        <f t="shared" si="4"/>
        <v>7</v>
      </c>
      <c r="Q12" s="171">
        <f t="shared" si="4"/>
        <v>5</v>
      </c>
      <c r="R12" s="171">
        <f t="shared" si="1"/>
        <v>5.4094748223586144</v>
      </c>
      <c r="S12" s="172">
        <f t="shared" si="2"/>
        <v>2.2507209532776611</v>
      </c>
      <c r="T12" s="14">
        <f t="shared" si="5"/>
        <v>4.9150489439090688</v>
      </c>
      <c r="U12" s="53"/>
    </row>
    <row r="13" spans="1:22" s="15" customFormat="1">
      <c r="A13" s="84" t="s">
        <v>9</v>
      </c>
      <c r="B13" s="89">
        <v>2</v>
      </c>
      <c r="C13" s="96">
        <v>0</v>
      </c>
      <c r="D13" s="89">
        <v>28</v>
      </c>
      <c r="E13" s="96">
        <v>28</v>
      </c>
      <c r="F13" s="29">
        <v>58268</v>
      </c>
      <c r="G13" s="30">
        <v>59030</v>
      </c>
      <c r="H13" s="99">
        <v>59364</v>
      </c>
      <c r="I13" s="168">
        <v>9514</v>
      </c>
      <c r="J13" s="169">
        <v>9325</v>
      </c>
      <c r="K13" s="22">
        <v>9717</v>
      </c>
      <c r="L13" s="87">
        <f t="shared" si="6"/>
        <v>2</v>
      </c>
      <c r="M13" s="74">
        <f t="shared" si="3"/>
        <v>0</v>
      </c>
      <c r="N13" s="72">
        <f t="shared" si="7"/>
        <v>4.7166632976214542</v>
      </c>
      <c r="O13" s="46">
        <f t="shared" si="0"/>
        <v>161.64520053058968</v>
      </c>
      <c r="P13" s="170">
        <f t="shared" si="4"/>
        <v>2</v>
      </c>
      <c r="Q13" s="171">
        <f t="shared" si="4"/>
        <v>0</v>
      </c>
      <c r="R13" s="171">
        <f t="shared" si="1"/>
        <v>4.8281412603223801</v>
      </c>
      <c r="S13" s="172">
        <f t="shared" si="2"/>
        <v>2.9271864565646069</v>
      </c>
      <c r="T13" s="14">
        <f t="shared" si="5"/>
        <v>2.4388319292217466</v>
      </c>
      <c r="U13" s="53"/>
    </row>
    <row r="14" spans="1:22" s="15" customFormat="1">
      <c r="A14" s="84" t="s">
        <v>10</v>
      </c>
      <c r="B14" s="89">
        <v>7</v>
      </c>
      <c r="C14" s="96">
        <v>0</v>
      </c>
      <c r="D14" s="89">
        <v>35</v>
      </c>
      <c r="E14" s="96">
        <v>37</v>
      </c>
      <c r="F14" s="29">
        <v>54972</v>
      </c>
      <c r="G14" s="30">
        <v>57105</v>
      </c>
      <c r="H14" s="99">
        <v>58482</v>
      </c>
      <c r="I14" s="168">
        <v>23954</v>
      </c>
      <c r="J14" s="169">
        <v>17659</v>
      </c>
      <c r="K14" s="22">
        <v>8718</v>
      </c>
      <c r="L14" s="87">
        <f t="shared" si="6"/>
        <v>7</v>
      </c>
      <c r="M14" s="74">
        <f t="shared" si="3"/>
        <v>0</v>
      </c>
      <c r="N14" s="72">
        <f t="shared" si="7"/>
        <v>6.3267330118668994</v>
      </c>
      <c r="O14" s="46">
        <f t="shared" si="0"/>
        <v>298.0193291923004</v>
      </c>
      <c r="P14" s="170">
        <f t="shared" si="4"/>
        <v>7</v>
      </c>
      <c r="Q14" s="171">
        <f t="shared" si="4"/>
        <v>0</v>
      </c>
      <c r="R14" s="171">
        <f t="shared" si="1"/>
        <v>6.4762648444807054</v>
      </c>
      <c r="S14" s="172">
        <f t="shared" si="2"/>
        <v>5.3967463391595478</v>
      </c>
      <c r="T14" s="14">
        <f t="shared" si="5"/>
        <v>4.7182527959100637</v>
      </c>
      <c r="U14" s="53"/>
    </row>
    <row r="15" spans="1:22" s="15" customFormat="1" ht="15" thickBot="1">
      <c r="A15" s="85" t="s">
        <v>11</v>
      </c>
      <c r="B15" s="90">
        <v>10</v>
      </c>
      <c r="C15" s="97" t="s">
        <v>63</v>
      </c>
      <c r="D15" s="90">
        <v>12</v>
      </c>
      <c r="E15" s="97">
        <v>11</v>
      </c>
      <c r="F15" s="31">
        <v>26455</v>
      </c>
      <c r="G15" s="32">
        <v>27635</v>
      </c>
      <c r="H15" s="100">
        <v>29074</v>
      </c>
      <c r="I15" s="178">
        <v>3691</v>
      </c>
      <c r="J15" s="179">
        <v>3380</v>
      </c>
      <c r="K15" s="63">
        <v>3857</v>
      </c>
      <c r="L15" s="88">
        <f t="shared" si="6"/>
        <v>10</v>
      </c>
      <c r="M15" s="75">
        <v>5</v>
      </c>
      <c r="N15" s="73">
        <f t="shared" si="7"/>
        <v>3.7834491298067001</v>
      </c>
      <c r="O15" s="48">
        <f t="shared" si="0"/>
        <v>131.4966968512816</v>
      </c>
      <c r="P15" s="180">
        <f t="shared" si="4"/>
        <v>10</v>
      </c>
      <c r="Q15" s="181">
        <f t="shared" si="4"/>
        <v>5</v>
      </c>
      <c r="R15" s="181">
        <f t="shared" si="1"/>
        <v>3.8728706497159409</v>
      </c>
      <c r="S15" s="182">
        <f t="shared" si="2"/>
        <v>2.3812358724081761</v>
      </c>
      <c r="T15" s="33">
        <f t="shared" si="5"/>
        <v>5.3135266305310296</v>
      </c>
      <c r="U15" s="53"/>
    </row>
    <row r="16" spans="1:22" s="15" customFormat="1" thickBot="1">
      <c r="A16" s="8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1" s="15" customFormat="1" thickBot="1">
      <c r="A17" s="91" t="s">
        <v>12</v>
      </c>
      <c r="B17" s="80"/>
      <c r="C17" s="98"/>
      <c r="D17" s="80"/>
      <c r="E17" s="98"/>
      <c r="F17" s="94"/>
      <c r="G17" s="81"/>
      <c r="H17" s="93"/>
      <c r="I17" s="92">
        <f>MAX(I4:I15)</f>
        <v>31517</v>
      </c>
      <c r="J17" s="81">
        <f>MAX(J4:J15)</f>
        <v>34766</v>
      </c>
      <c r="K17" s="93">
        <f>MAX(K4:K15)</f>
        <v>38736</v>
      </c>
      <c r="L17" s="94">
        <f t="shared" ref="L17:M17" si="8">MAX(L4:L15)</f>
        <v>10</v>
      </c>
      <c r="M17" s="81">
        <f t="shared" si="8"/>
        <v>10</v>
      </c>
      <c r="N17" s="82">
        <f>MAX(N4:N15)</f>
        <v>9.7691079098761033</v>
      </c>
      <c r="O17" s="93">
        <f>MAX(O4:O15)</f>
        <v>552.22037587690636</v>
      </c>
      <c r="P17" s="94">
        <f t="shared" ref="P17:S17" si="9">MAX(P4:P15)</f>
        <v>10</v>
      </c>
      <c r="Q17" s="81">
        <f t="shared" si="9"/>
        <v>10</v>
      </c>
      <c r="R17" s="81">
        <f t="shared" si="9"/>
        <v>10</v>
      </c>
      <c r="S17" s="93">
        <f t="shared" si="9"/>
        <v>10</v>
      </c>
      <c r="T17" s="95">
        <f>MAX(T4:T15)</f>
        <v>7.5</v>
      </c>
      <c r="U17" s="16"/>
    </row>
    <row r="20" spans="1:21">
      <c r="A20" s="102"/>
      <c r="B20" s="78"/>
      <c r="C20" s="79"/>
      <c r="D20" s="78"/>
    </row>
    <row r="26" spans="1:21">
      <c r="B26" s="78"/>
      <c r="C26" s="79"/>
      <c r="D26" s="78"/>
    </row>
    <row r="27" spans="1:21">
      <c r="A27" s="102"/>
      <c r="B27" s="78"/>
      <c r="C27" s="79"/>
      <c r="D27" s="78"/>
    </row>
    <row r="28" spans="1:21">
      <c r="B28" s="78"/>
      <c r="C28" s="101"/>
      <c r="D28" s="78"/>
    </row>
    <row r="29" spans="1:21">
      <c r="B29" s="78"/>
      <c r="C29" s="35"/>
      <c r="D29" s="78"/>
    </row>
    <row r="30" spans="1:21">
      <c r="B30" s="78"/>
      <c r="C30" s="101"/>
      <c r="D30" s="78"/>
    </row>
    <row r="31" spans="1:21">
      <c r="B31" s="78"/>
      <c r="C31" s="79"/>
      <c r="D31" s="78"/>
    </row>
  </sheetData>
  <mergeCells count="14">
    <mergeCell ref="B2:C2"/>
    <mergeCell ref="D2:E2"/>
    <mergeCell ref="F2:H2"/>
    <mergeCell ref="L2:L3"/>
    <mergeCell ref="S2:S3"/>
    <mergeCell ref="B1:K1"/>
    <mergeCell ref="L1:O1"/>
    <mergeCell ref="P1:S1"/>
    <mergeCell ref="M2:M3"/>
    <mergeCell ref="N2:N3"/>
    <mergeCell ref="O2:O3"/>
    <mergeCell ref="P2:P3"/>
    <mergeCell ref="Q2:Q3"/>
    <mergeCell ref="R2:R3"/>
  </mergeCells>
  <conditionalFormatting sqref="I4:I15">
    <cfRule type="cellIs" dxfId="23" priority="13" operator="equal">
      <formula>$I$17</formula>
    </cfRule>
  </conditionalFormatting>
  <conditionalFormatting sqref="J4:J15">
    <cfRule type="cellIs" dxfId="22" priority="12" operator="equal">
      <formula>$J$17</formula>
    </cfRule>
  </conditionalFormatting>
  <conditionalFormatting sqref="K4:N15">
    <cfRule type="cellIs" dxfId="21" priority="11" operator="equal">
      <formula>$K$17</formula>
    </cfRule>
  </conditionalFormatting>
  <conditionalFormatting sqref="L4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7" operator="equal">
      <formula>$L$17</formula>
    </cfRule>
  </conditionalFormatting>
  <conditionalFormatting sqref="M4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6" operator="equal">
      <formula>$M$17</formula>
    </cfRule>
  </conditionalFormatting>
  <conditionalFormatting sqref="N4:N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5" operator="equal">
      <formula>$N$17</formula>
    </cfRule>
  </conditionalFormatting>
  <conditionalFormatting sqref="O4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9" operator="equal">
      <formula>$O$17</formula>
    </cfRule>
  </conditionalFormatting>
  <conditionalFormatting sqref="P4:T15">
    <cfRule type="cellIs" dxfId="16" priority="8" operator="equal">
      <formula>10</formula>
    </cfRule>
  </conditionalFormatting>
  <conditionalFormatting sqref="T4:T15">
    <cfRule type="cellIs" dxfId="15" priority="10" operator="equal">
      <formula>$T$17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2C2-69C4-4F73-8C4E-17B507B20ACA}">
  <dimension ref="A1:AE18"/>
  <sheetViews>
    <sheetView rightToLeft="1" tabSelected="1" zoomScaleNormal="100" workbookViewId="0">
      <selection activeCell="J4" sqref="J4"/>
    </sheetView>
  </sheetViews>
  <sheetFormatPr defaultRowHeight="14.4"/>
  <cols>
    <col min="1" max="1" width="14.33203125" bestFit="1" customWidth="1"/>
    <col min="2" max="19" width="9.44140625" customWidth="1"/>
    <col min="20" max="23" width="10.88671875" bestFit="1" customWidth="1"/>
    <col min="24" max="24" width="13.6640625" bestFit="1" customWidth="1"/>
    <col min="25" max="28" width="10.88671875" bestFit="1" customWidth="1"/>
    <col min="29" max="29" width="10.21875" bestFit="1" customWidth="1"/>
    <col min="30" max="30" width="11.77734375" bestFit="1" customWidth="1"/>
    <col min="31" max="31" width="25.109375" bestFit="1" customWidth="1"/>
  </cols>
  <sheetData>
    <row r="1" spans="1:31" ht="22.95" customHeight="1" thickBot="1">
      <c r="A1" s="103"/>
      <c r="B1" s="213" t="s">
        <v>21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1"/>
      <c r="T1" s="199" t="s">
        <v>22</v>
      </c>
      <c r="U1" s="200"/>
      <c r="V1" s="200"/>
      <c r="W1" s="200"/>
      <c r="X1" s="201"/>
      <c r="Y1" s="214" t="s">
        <v>23</v>
      </c>
      <c r="Z1" s="215"/>
      <c r="AA1" s="215"/>
      <c r="AB1" s="215"/>
      <c r="AC1" s="216"/>
      <c r="AD1" s="160" t="s">
        <v>66</v>
      </c>
    </row>
    <row r="2" spans="1:31" ht="17.7" customHeight="1">
      <c r="A2" s="224" t="s">
        <v>64</v>
      </c>
      <c r="B2" s="196" t="s">
        <v>16</v>
      </c>
      <c r="C2" s="198"/>
      <c r="D2" s="197"/>
      <c r="E2" s="211">
        <v>2018</v>
      </c>
      <c r="F2" s="198"/>
      <c r="G2" s="198"/>
      <c r="H2" s="197"/>
      <c r="I2" s="196">
        <v>2019</v>
      </c>
      <c r="J2" s="198"/>
      <c r="K2" s="198"/>
      <c r="L2" s="197"/>
      <c r="M2" s="211">
        <v>2020</v>
      </c>
      <c r="N2" s="198"/>
      <c r="O2" s="198"/>
      <c r="P2" s="212"/>
      <c r="Q2" s="196" t="s">
        <v>38</v>
      </c>
      <c r="R2" s="198"/>
      <c r="S2" s="197"/>
      <c r="T2" s="204" t="s">
        <v>18</v>
      </c>
      <c r="U2" s="202"/>
      <c r="V2" s="202" t="s">
        <v>17</v>
      </c>
      <c r="W2" s="202"/>
      <c r="X2" s="157" t="s">
        <v>62</v>
      </c>
      <c r="Y2" s="221" t="s">
        <v>26</v>
      </c>
      <c r="Z2" s="218"/>
      <c r="AA2" s="217" t="s">
        <v>27</v>
      </c>
      <c r="AB2" s="218"/>
      <c r="AC2" s="158" t="s">
        <v>25</v>
      </c>
      <c r="AD2" s="161"/>
    </row>
    <row r="3" spans="1:31" s="1" customFormat="1" ht="51.75" customHeight="1">
      <c r="A3" s="225"/>
      <c r="B3" s="155"/>
      <c r="C3" s="155"/>
      <c r="D3" s="156"/>
      <c r="E3" s="209" t="s">
        <v>18</v>
      </c>
      <c r="F3" s="207"/>
      <c r="G3" s="207" t="s">
        <v>17</v>
      </c>
      <c r="H3" s="208"/>
      <c r="I3" s="223" t="s">
        <v>18</v>
      </c>
      <c r="J3" s="209"/>
      <c r="K3" s="207" t="s">
        <v>17</v>
      </c>
      <c r="L3" s="208"/>
      <c r="M3" s="209" t="s">
        <v>18</v>
      </c>
      <c r="N3" s="207"/>
      <c r="O3" s="207" t="s">
        <v>17</v>
      </c>
      <c r="P3" s="210"/>
      <c r="Q3" s="206" t="s">
        <v>60</v>
      </c>
      <c r="R3" s="207"/>
      <c r="S3" s="208"/>
      <c r="T3" s="205"/>
      <c r="U3" s="203"/>
      <c r="V3" s="203"/>
      <c r="W3" s="203"/>
      <c r="X3" s="157"/>
      <c r="Y3" s="205"/>
      <c r="Z3" s="220"/>
      <c r="AA3" s="219"/>
      <c r="AB3" s="220"/>
      <c r="AC3" s="159"/>
      <c r="AD3" s="161"/>
      <c r="AE3" s="119"/>
    </row>
    <row r="4" spans="1:31" s="1" customFormat="1" ht="64.5" customHeight="1">
      <c r="A4" s="226"/>
      <c r="B4" s="154" t="s">
        <v>13</v>
      </c>
      <c r="C4" s="153" t="s">
        <v>14</v>
      </c>
      <c r="D4" s="152" t="s">
        <v>15</v>
      </c>
      <c r="E4" s="4" t="s">
        <v>19</v>
      </c>
      <c r="F4" s="6" t="s">
        <v>20</v>
      </c>
      <c r="G4" s="6" t="s">
        <v>19</v>
      </c>
      <c r="H4" s="18" t="s">
        <v>20</v>
      </c>
      <c r="I4" s="5" t="s">
        <v>19</v>
      </c>
      <c r="J4" s="6" t="s">
        <v>20</v>
      </c>
      <c r="K4" s="6" t="s">
        <v>19</v>
      </c>
      <c r="L4" s="18" t="s">
        <v>20</v>
      </c>
      <c r="M4" s="4" t="s">
        <v>19</v>
      </c>
      <c r="N4" s="6" t="s">
        <v>20</v>
      </c>
      <c r="O4" s="6" t="s">
        <v>19</v>
      </c>
      <c r="P4" s="77" t="s">
        <v>20</v>
      </c>
      <c r="Q4" s="5">
        <v>2018</v>
      </c>
      <c r="R4" s="6">
        <v>2019</v>
      </c>
      <c r="S4" s="18">
        <v>2020</v>
      </c>
      <c r="T4" s="76" t="s">
        <v>59</v>
      </c>
      <c r="U4" s="8" t="s">
        <v>57</v>
      </c>
      <c r="V4" s="7" t="s">
        <v>59</v>
      </c>
      <c r="W4" s="8" t="s">
        <v>58</v>
      </c>
      <c r="X4" s="157" t="s">
        <v>62</v>
      </c>
      <c r="Y4" s="7" t="s">
        <v>59</v>
      </c>
      <c r="Z4" s="8" t="s">
        <v>57</v>
      </c>
      <c r="AA4" s="7" t="s">
        <v>59</v>
      </c>
      <c r="AB4" s="8" t="s">
        <v>58</v>
      </c>
      <c r="AC4" s="158" t="s">
        <v>25</v>
      </c>
      <c r="AD4" s="160" t="s">
        <v>66</v>
      </c>
      <c r="AE4" s="162"/>
    </row>
    <row r="5" spans="1:31" s="15" customFormat="1" ht="13.5" customHeight="1">
      <c r="A5" s="84" t="s">
        <v>0</v>
      </c>
      <c r="B5" s="10">
        <v>29021</v>
      </c>
      <c r="C5" s="11">
        <v>30662</v>
      </c>
      <c r="D5" s="24">
        <v>32555</v>
      </c>
      <c r="E5" s="106">
        <v>53.3</v>
      </c>
      <c r="F5" s="3">
        <v>420</v>
      </c>
      <c r="G5" s="2">
        <v>64.2</v>
      </c>
      <c r="H5" s="20">
        <v>460</v>
      </c>
      <c r="I5" s="19">
        <v>62</v>
      </c>
      <c r="J5" s="3">
        <v>296</v>
      </c>
      <c r="K5" s="2">
        <v>39.1</v>
      </c>
      <c r="L5" s="20">
        <v>333</v>
      </c>
      <c r="M5" s="106">
        <v>69.7</v>
      </c>
      <c r="N5" s="3">
        <v>270</v>
      </c>
      <c r="O5" s="2">
        <v>66.7</v>
      </c>
      <c r="P5" s="108">
        <v>341</v>
      </c>
      <c r="Q5" s="21">
        <v>176424</v>
      </c>
      <c r="R5" s="9">
        <v>134591</v>
      </c>
      <c r="S5" s="22">
        <v>102403</v>
      </c>
      <c r="T5" s="104">
        <f>(E5/B5+I5/C5+M5/D5)/3*1000000</f>
        <v>1999.880027430233</v>
      </c>
      <c r="U5" s="51">
        <f>(F5/B5+J5/C5+N5/D5)/3*1000</f>
        <v>10.806526176248916</v>
      </c>
      <c r="V5" s="51">
        <f>(G5/B5+K5/C5+O5/D5)/3*1000000</f>
        <v>1845.408549025562</v>
      </c>
      <c r="W5" s="51">
        <f>(H5/B5+L5/C5+P5/D5)/3*1000</f>
        <v>12.395173580917833</v>
      </c>
      <c r="X5" s="70">
        <f>(S5/D5+R5/C5+Q5/B5)/3*1000</f>
        <v>4538.0757611910212</v>
      </c>
      <c r="Y5" s="12">
        <f t="shared" ref="Y5:Y16" si="0">T5*10/$T$18</f>
        <v>3.9559524998693614</v>
      </c>
      <c r="Z5" s="13">
        <f t="shared" ref="Z5:Z16" si="1">U5*10/$U$18</f>
        <v>3.8668370547860125</v>
      </c>
      <c r="AA5" s="13">
        <f t="shared" ref="AA5:AA16" si="2">V5*10/$V$18</f>
        <v>6.7911165006623051</v>
      </c>
      <c r="AB5" s="13">
        <f t="shared" ref="AB5:AB16" si="3">W5*10/$W$18</f>
        <v>7.3423347416877922</v>
      </c>
      <c r="AC5" s="25">
        <f t="shared" ref="AC5:AC16" si="4">X5*10/$X$18</f>
        <v>8.0554964733594279</v>
      </c>
      <c r="AD5" s="54">
        <f>AVERAGE(Y5:AC5)</f>
        <v>6.0023474540729795</v>
      </c>
      <c r="AE5" s="53"/>
    </row>
    <row r="6" spans="1:31" s="15" customFormat="1" ht="13.8">
      <c r="A6" s="84" t="s">
        <v>1</v>
      </c>
      <c r="B6" s="10">
        <v>62325</v>
      </c>
      <c r="C6" s="11">
        <v>63175</v>
      </c>
      <c r="D6" s="24">
        <v>64489</v>
      </c>
      <c r="E6" s="106">
        <v>117.8</v>
      </c>
      <c r="F6" s="3">
        <v>134</v>
      </c>
      <c r="G6" s="2">
        <v>106.4</v>
      </c>
      <c r="H6" s="20">
        <v>321</v>
      </c>
      <c r="I6" s="19">
        <v>88.5</v>
      </c>
      <c r="J6" s="3">
        <v>325</v>
      </c>
      <c r="K6" s="2">
        <v>155.69999999999999</v>
      </c>
      <c r="L6" s="20">
        <v>562</v>
      </c>
      <c r="M6" s="106">
        <v>129</v>
      </c>
      <c r="N6" s="3">
        <v>513</v>
      </c>
      <c r="O6" s="2">
        <v>195.3</v>
      </c>
      <c r="P6" s="108">
        <v>755</v>
      </c>
      <c r="Q6" s="21">
        <v>125632</v>
      </c>
      <c r="R6" s="9">
        <v>101367</v>
      </c>
      <c r="S6" s="23">
        <v>117224</v>
      </c>
      <c r="T6" s="104">
        <f t="shared" ref="T6:T16" si="5">(E6/B6+I6/C6+M6/D6)/3*1000000</f>
        <v>1763.7679997735411</v>
      </c>
      <c r="U6" s="51">
        <f t="shared" ref="U6:U16" si="6">(F6/B6+J6/C6+N6/D6)/3*1000</f>
        <v>5.0831017053240206</v>
      </c>
      <c r="V6" s="51">
        <f t="shared" ref="V6:V16" si="7">(G6/B6+K6/C6+O6/D6)/3*1000000</f>
        <v>2400.0620217524829</v>
      </c>
      <c r="W6" s="51">
        <f t="shared" ref="W6:W16" si="8">(H6/B6+L6/C6+P6/D6)/3*1000</f>
        <v>8.5845893904130879</v>
      </c>
      <c r="X6" s="70">
        <f t="shared" ref="X6:X16" si="9">(S6/D6+R6/C6+Q6/B6)/3*1000</f>
        <v>1812.6784705182147</v>
      </c>
      <c r="Y6" s="12">
        <f t="shared" si="0"/>
        <v>3.4889005001261917</v>
      </c>
      <c r="Z6" s="13">
        <f t="shared" si="1"/>
        <v>1.8188570227676604</v>
      </c>
      <c r="AA6" s="13">
        <f t="shared" si="2"/>
        <v>8.8322451996565725</v>
      </c>
      <c r="AB6" s="13">
        <f t="shared" si="3"/>
        <v>5.0851186966344324</v>
      </c>
      <c r="AC6" s="25">
        <f t="shared" si="4"/>
        <v>3.2176688523952115</v>
      </c>
      <c r="AD6" s="54">
        <f t="shared" ref="AD6:AD16" si="10">AVERAGE(Y6:AC6)</f>
        <v>4.4885580543160133</v>
      </c>
      <c r="AE6" s="53"/>
    </row>
    <row r="7" spans="1:31" s="15" customFormat="1" ht="13.8">
      <c r="A7" s="84" t="s">
        <v>2</v>
      </c>
      <c r="B7" s="10">
        <v>95683</v>
      </c>
      <c r="C7" s="11">
        <v>97335</v>
      </c>
      <c r="D7" s="24">
        <v>98908</v>
      </c>
      <c r="E7" s="106">
        <v>168.5</v>
      </c>
      <c r="F7" s="3">
        <v>739</v>
      </c>
      <c r="G7" s="2">
        <v>181.9</v>
      </c>
      <c r="H7" s="20">
        <v>760</v>
      </c>
      <c r="I7" s="19">
        <v>79</v>
      </c>
      <c r="J7" s="3">
        <v>368</v>
      </c>
      <c r="K7" s="2">
        <v>288.39999999999998</v>
      </c>
      <c r="L7" s="20">
        <v>1329</v>
      </c>
      <c r="M7" s="106">
        <v>95</v>
      </c>
      <c r="N7" s="3">
        <v>390</v>
      </c>
      <c r="O7" s="2">
        <v>144.1</v>
      </c>
      <c r="P7" s="108">
        <v>507</v>
      </c>
      <c r="Q7" s="21">
        <v>143857</v>
      </c>
      <c r="R7" s="9">
        <v>182895</v>
      </c>
      <c r="S7" s="22">
        <v>120554</v>
      </c>
      <c r="T7" s="104">
        <f t="shared" si="5"/>
        <v>1177.7139506424073</v>
      </c>
      <c r="U7" s="51">
        <f t="shared" si="6"/>
        <v>5.1490784725260363</v>
      </c>
      <c r="V7" s="51">
        <f t="shared" si="7"/>
        <v>2106.9805232035023</v>
      </c>
      <c r="W7" s="51">
        <f t="shared" si="8"/>
        <v>8.9075820703456259</v>
      </c>
      <c r="X7" s="70">
        <f t="shared" si="9"/>
        <v>1533.7836335969278</v>
      </c>
      <c r="Y7" s="12">
        <f t="shared" si="0"/>
        <v>2.3296299694344462</v>
      </c>
      <c r="Z7" s="13">
        <f t="shared" si="1"/>
        <v>1.8424651095858335</v>
      </c>
      <c r="AA7" s="13">
        <f t="shared" si="2"/>
        <v>7.7537032139885262</v>
      </c>
      <c r="AB7" s="13">
        <f t="shared" si="3"/>
        <v>5.2764448091489387</v>
      </c>
      <c r="AC7" s="25">
        <f t="shared" si="4"/>
        <v>2.7226051968982068</v>
      </c>
      <c r="AD7" s="54">
        <f t="shared" si="10"/>
        <v>3.9849696598111906</v>
      </c>
      <c r="AE7" s="53"/>
    </row>
    <row r="8" spans="1:31" s="15" customFormat="1" ht="13.8">
      <c r="A8" s="84" t="s">
        <v>3</v>
      </c>
      <c r="B8" s="10">
        <v>44233</v>
      </c>
      <c r="C8" s="11">
        <v>44779</v>
      </c>
      <c r="D8" s="24">
        <v>45867</v>
      </c>
      <c r="E8" s="106">
        <v>32.5</v>
      </c>
      <c r="F8" s="3">
        <v>248</v>
      </c>
      <c r="G8" s="2">
        <v>84.4</v>
      </c>
      <c r="H8" s="20">
        <v>571</v>
      </c>
      <c r="I8" s="19">
        <v>24.4</v>
      </c>
      <c r="J8" s="3">
        <v>163</v>
      </c>
      <c r="K8" s="2">
        <v>49.3</v>
      </c>
      <c r="L8" s="20">
        <v>370</v>
      </c>
      <c r="M8" s="106">
        <v>47.6</v>
      </c>
      <c r="N8" s="3">
        <v>243</v>
      </c>
      <c r="O8" s="2">
        <v>19</v>
      </c>
      <c r="P8" s="108">
        <v>147</v>
      </c>
      <c r="Q8" s="21">
        <v>99670</v>
      </c>
      <c r="R8" s="9">
        <v>25676</v>
      </c>
      <c r="S8" s="22">
        <v>54749</v>
      </c>
      <c r="T8" s="104">
        <f t="shared" si="5"/>
        <v>772.47566193996852</v>
      </c>
      <c r="U8" s="51">
        <f t="shared" si="6"/>
        <v>4.8482331726313044</v>
      </c>
      <c r="V8" s="51">
        <f t="shared" si="7"/>
        <v>1141.0937866262964</v>
      </c>
      <c r="W8" s="51">
        <f t="shared" si="8"/>
        <v>8.1255448292570609</v>
      </c>
      <c r="X8" s="70">
        <f t="shared" si="9"/>
        <v>1340.1118926788158</v>
      </c>
      <c r="Y8" s="12">
        <f t="shared" si="0"/>
        <v>1.5280301738231465</v>
      </c>
      <c r="Z8" s="13">
        <f t="shared" si="1"/>
        <v>1.734815367715226</v>
      </c>
      <c r="AA8" s="13">
        <f t="shared" si="2"/>
        <v>4.1992331981191731</v>
      </c>
      <c r="AB8" s="13">
        <f t="shared" si="3"/>
        <v>4.8132016631733201</v>
      </c>
      <c r="AC8" s="25">
        <f t="shared" si="4"/>
        <v>2.3788202739365469</v>
      </c>
      <c r="AD8" s="54">
        <f t="shared" si="10"/>
        <v>2.9308201353534828</v>
      </c>
      <c r="AE8" s="53"/>
    </row>
    <row r="9" spans="1:31" s="15" customFormat="1" ht="13.8">
      <c r="A9" s="84" t="s">
        <v>4</v>
      </c>
      <c r="B9" s="10">
        <v>46705</v>
      </c>
      <c r="C9" s="11">
        <v>47585</v>
      </c>
      <c r="D9" s="24">
        <v>49836</v>
      </c>
      <c r="E9" s="106">
        <v>168.7</v>
      </c>
      <c r="F9" s="3">
        <v>744</v>
      </c>
      <c r="G9" s="2">
        <v>41.1</v>
      </c>
      <c r="H9" s="20">
        <v>229</v>
      </c>
      <c r="I9" s="19">
        <v>268.89999999999998</v>
      </c>
      <c r="J9" s="3">
        <v>1167</v>
      </c>
      <c r="K9" s="2">
        <v>22.8</v>
      </c>
      <c r="L9" s="20">
        <v>50</v>
      </c>
      <c r="M9" s="106">
        <v>59.6</v>
      </c>
      <c r="N9" s="3">
        <v>222</v>
      </c>
      <c r="O9" s="2">
        <v>30.2</v>
      </c>
      <c r="P9" s="108">
        <v>110</v>
      </c>
      <c r="Q9" s="21">
        <v>192576</v>
      </c>
      <c r="R9" s="9">
        <v>181816</v>
      </c>
      <c r="S9" s="22">
        <v>198085</v>
      </c>
      <c r="T9" s="104">
        <f t="shared" si="5"/>
        <v>3486.2986738437016</v>
      </c>
      <c r="U9" s="51">
        <f t="shared" si="6"/>
        <v>14.96963938002197</v>
      </c>
      <c r="V9" s="51">
        <f t="shared" si="7"/>
        <v>655.04055400451841</v>
      </c>
      <c r="W9" s="51">
        <f t="shared" si="8"/>
        <v>2.7203687772287877</v>
      </c>
      <c r="X9" s="70">
        <f t="shared" si="9"/>
        <v>3972.9488937759338</v>
      </c>
      <c r="Y9" s="12">
        <f t="shared" si="0"/>
        <v>6.896229656238396</v>
      </c>
      <c r="Z9" s="13">
        <f t="shared" si="1"/>
        <v>5.3564998878803021</v>
      </c>
      <c r="AA9" s="13">
        <f t="shared" si="2"/>
        <v>2.4105538674631144</v>
      </c>
      <c r="AB9" s="13">
        <f t="shared" si="3"/>
        <v>1.6114222243728071</v>
      </c>
      <c r="AC9" s="25">
        <f t="shared" si="4"/>
        <v>7.0523449776540925</v>
      </c>
      <c r="AD9" s="54">
        <f t="shared" si="10"/>
        <v>4.6654101227217426</v>
      </c>
      <c r="AE9" s="53"/>
    </row>
    <row r="10" spans="1:31" s="15" customFormat="1" ht="13.8">
      <c r="A10" s="84" t="s">
        <v>5</v>
      </c>
      <c r="B10" s="10">
        <v>46124</v>
      </c>
      <c r="C10" s="11">
        <v>46252</v>
      </c>
      <c r="D10" s="24">
        <v>46122</v>
      </c>
      <c r="E10" s="106">
        <v>27.8</v>
      </c>
      <c r="F10" s="3">
        <v>72</v>
      </c>
      <c r="G10" s="2">
        <v>25.3</v>
      </c>
      <c r="H10" s="20">
        <v>95</v>
      </c>
      <c r="I10" s="19">
        <v>92.8</v>
      </c>
      <c r="J10" s="3">
        <v>358</v>
      </c>
      <c r="K10" s="2">
        <v>23.5</v>
      </c>
      <c r="L10" s="20">
        <v>118</v>
      </c>
      <c r="M10" s="106">
        <v>50.4</v>
      </c>
      <c r="N10" s="3">
        <v>241</v>
      </c>
      <c r="O10" s="2">
        <v>20.399999999999999</v>
      </c>
      <c r="P10" s="108">
        <v>97</v>
      </c>
      <c r="Q10" s="21">
        <v>76905</v>
      </c>
      <c r="R10" s="9">
        <v>77496</v>
      </c>
      <c r="S10" s="22">
        <v>48599</v>
      </c>
      <c r="T10" s="104">
        <f t="shared" si="5"/>
        <v>1233.9589392610053</v>
      </c>
      <c r="U10" s="51">
        <f t="shared" si="6"/>
        <v>4.8421624620451018</v>
      </c>
      <c r="V10" s="51">
        <f t="shared" si="7"/>
        <v>499.63756818481164</v>
      </c>
      <c r="W10" s="51">
        <f t="shared" si="8"/>
        <v>2.2380080318570723</v>
      </c>
      <c r="X10" s="70">
        <f t="shared" si="9"/>
        <v>1465.5251154046732</v>
      </c>
      <c r="Y10" s="12">
        <f t="shared" si="0"/>
        <v>2.4408878950495008</v>
      </c>
      <c r="Z10" s="13">
        <f t="shared" si="1"/>
        <v>1.7326431202917014</v>
      </c>
      <c r="AA10" s="13">
        <f t="shared" si="2"/>
        <v>1.8386697815192909</v>
      </c>
      <c r="AB10" s="13">
        <f t="shared" si="3"/>
        <v>1.325693748232587</v>
      </c>
      <c r="AC10" s="25">
        <f t="shared" si="4"/>
        <v>2.601440130136488</v>
      </c>
      <c r="AD10" s="54">
        <f t="shared" si="10"/>
        <v>1.9878669350459137</v>
      </c>
      <c r="AE10" s="53"/>
    </row>
    <row r="11" spans="1:31" s="15" customFormat="1" ht="13.8">
      <c r="A11" s="84" t="s">
        <v>6</v>
      </c>
      <c r="B11" s="10">
        <v>56880</v>
      </c>
      <c r="C11" s="11">
        <v>58096</v>
      </c>
      <c r="D11" s="24">
        <v>59156</v>
      </c>
      <c r="E11" s="106">
        <v>87.8</v>
      </c>
      <c r="F11" s="3">
        <v>642</v>
      </c>
      <c r="G11" s="2">
        <v>57.3</v>
      </c>
      <c r="H11" s="20">
        <v>383</v>
      </c>
      <c r="I11" s="19">
        <v>126.5</v>
      </c>
      <c r="J11" s="3">
        <v>703</v>
      </c>
      <c r="K11" s="2">
        <v>103.4</v>
      </c>
      <c r="L11" s="20">
        <v>655</v>
      </c>
      <c r="M11" s="106">
        <v>131.69999999999999</v>
      </c>
      <c r="N11" s="3">
        <v>756</v>
      </c>
      <c r="O11" s="2">
        <v>73.900000000000006</v>
      </c>
      <c r="P11" s="108">
        <v>527</v>
      </c>
      <c r="Q11" s="21">
        <v>137951</v>
      </c>
      <c r="R11" s="9">
        <v>70544</v>
      </c>
      <c r="S11" s="23">
        <v>88876</v>
      </c>
      <c r="T11" s="104">
        <f t="shared" si="5"/>
        <v>1982.4492932132787</v>
      </c>
      <c r="U11" s="51">
        <f t="shared" si="6"/>
        <v>12.055783184401129</v>
      </c>
      <c r="V11" s="51">
        <f t="shared" si="7"/>
        <v>1345.4786631638751</v>
      </c>
      <c r="W11" s="51">
        <f t="shared" si="8"/>
        <v>8.9721882008008436</v>
      </c>
      <c r="X11" s="70">
        <f t="shared" si="9"/>
        <v>1713.9884499969414</v>
      </c>
      <c r="Y11" s="12">
        <f t="shared" si="0"/>
        <v>3.9214728532633978</v>
      </c>
      <c r="Z11" s="13">
        <f t="shared" si="1"/>
        <v>4.3138514987699796</v>
      </c>
      <c r="AA11" s="13">
        <f t="shared" si="2"/>
        <v>4.9513709880265031</v>
      </c>
      <c r="AB11" s="13">
        <f t="shared" si="3"/>
        <v>5.3147145302682643</v>
      </c>
      <c r="AC11" s="25">
        <f t="shared" si="4"/>
        <v>3.0424851062216489</v>
      </c>
      <c r="AD11" s="54">
        <f t="shared" si="10"/>
        <v>4.3087789953099591</v>
      </c>
      <c r="AE11" s="53"/>
    </row>
    <row r="12" spans="1:31" s="121" customFormat="1" ht="13.8">
      <c r="A12" s="122" t="s">
        <v>7</v>
      </c>
      <c r="B12" s="134">
        <v>35631</v>
      </c>
      <c r="C12" s="135">
        <v>37542</v>
      </c>
      <c r="D12" s="136">
        <v>39703</v>
      </c>
      <c r="E12" s="137">
        <v>165.5</v>
      </c>
      <c r="F12" s="138">
        <v>913</v>
      </c>
      <c r="G12" s="139">
        <v>64.900000000000006</v>
      </c>
      <c r="H12" s="140">
        <v>447</v>
      </c>
      <c r="I12" s="141">
        <v>212.4</v>
      </c>
      <c r="J12" s="138">
        <v>1066</v>
      </c>
      <c r="K12" s="139">
        <v>87.7</v>
      </c>
      <c r="L12" s="140">
        <v>620</v>
      </c>
      <c r="M12" s="137">
        <v>193.1</v>
      </c>
      <c r="N12" s="138">
        <v>1184</v>
      </c>
      <c r="O12" s="139">
        <v>158.6</v>
      </c>
      <c r="P12" s="142">
        <v>857</v>
      </c>
      <c r="Q12" s="143">
        <v>204743</v>
      </c>
      <c r="R12" s="144">
        <v>198303</v>
      </c>
      <c r="S12" s="128">
        <v>233143</v>
      </c>
      <c r="T12" s="145">
        <f t="shared" si="5"/>
        <v>5055.3691620318386</v>
      </c>
      <c r="U12" s="146">
        <f t="shared" si="6"/>
        <v>27.946681029327571</v>
      </c>
      <c r="V12" s="146">
        <f t="shared" si="7"/>
        <v>2717.3860864345179</v>
      </c>
      <c r="W12" s="146">
        <f t="shared" si="8"/>
        <v>16.881787628860597</v>
      </c>
      <c r="X12" s="147">
        <f t="shared" si="9"/>
        <v>5633.5146768408713</v>
      </c>
      <c r="Y12" s="148">
        <f t="shared" si="0"/>
        <v>10</v>
      </c>
      <c r="Z12" s="149">
        <f t="shared" si="1"/>
        <v>10</v>
      </c>
      <c r="AA12" s="149">
        <f t="shared" si="2"/>
        <v>10</v>
      </c>
      <c r="AB12" s="149">
        <f t="shared" si="3"/>
        <v>10</v>
      </c>
      <c r="AC12" s="150">
        <f t="shared" si="4"/>
        <v>10</v>
      </c>
      <c r="AD12" s="151">
        <f t="shared" si="10"/>
        <v>10</v>
      </c>
      <c r="AE12" s="120"/>
    </row>
    <row r="13" spans="1:31" s="15" customFormat="1" ht="13.8">
      <c r="A13" s="84" t="s">
        <v>8</v>
      </c>
      <c r="B13" s="10">
        <v>51737</v>
      </c>
      <c r="C13" s="11">
        <v>54250</v>
      </c>
      <c r="D13" s="24">
        <v>56769</v>
      </c>
      <c r="E13" s="106">
        <v>80.5</v>
      </c>
      <c r="F13" s="3">
        <v>331</v>
      </c>
      <c r="G13" s="2">
        <v>159.1</v>
      </c>
      <c r="H13" s="20">
        <v>732</v>
      </c>
      <c r="I13" s="19">
        <v>93.9</v>
      </c>
      <c r="J13" s="3">
        <v>268</v>
      </c>
      <c r="K13" s="2">
        <v>140</v>
      </c>
      <c r="L13" s="20">
        <v>614</v>
      </c>
      <c r="M13" s="106">
        <v>79.900000000000006</v>
      </c>
      <c r="N13" s="3">
        <v>361</v>
      </c>
      <c r="O13" s="2">
        <v>131.6</v>
      </c>
      <c r="P13" s="108">
        <v>641</v>
      </c>
      <c r="Q13" s="21">
        <v>156608</v>
      </c>
      <c r="R13" s="9">
        <v>154102</v>
      </c>
      <c r="S13" s="22">
        <v>135459</v>
      </c>
      <c r="T13" s="104">
        <f t="shared" si="5"/>
        <v>1564.7600977536765</v>
      </c>
      <c r="U13" s="51">
        <f t="shared" si="6"/>
        <v>5.8989796782507122</v>
      </c>
      <c r="V13" s="51">
        <f t="shared" si="7"/>
        <v>2657.9934692338206</v>
      </c>
      <c r="W13" s="51">
        <f t="shared" si="8"/>
        <v>12.252609302536458</v>
      </c>
      <c r="X13" s="70">
        <f t="shared" si="9"/>
        <v>2751.2452200151911</v>
      </c>
      <c r="Y13" s="12">
        <f t="shared" si="0"/>
        <v>3.0952439823895528</v>
      </c>
      <c r="Z13" s="13">
        <f t="shared" si="1"/>
        <v>2.1107979412869291</v>
      </c>
      <c r="AA13" s="13">
        <f t="shared" si="2"/>
        <v>9.7814347490141671</v>
      </c>
      <c r="AB13" s="13">
        <f t="shared" si="3"/>
        <v>7.2578861740860692</v>
      </c>
      <c r="AC13" s="25">
        <f t="shared" si="4"/>
        <v>4.8837100421969932</v>
      </c>
      <c r="AD13" s="54">
        <f t="shared" si="10"/>
        <v>5.4258145777947417</v>
      </c>
      <c r="AE13" s="53"/>
    </row>
    <row r="14" spans="1:31" s="15" customFormat="1" ht="13.8">
      <c r="A14" s="84" t="s">
        <v>9</v>
      </c>
      <c r="B14" s="10">
        <v>58268</v>
      </c>
      <c r="C14" s="11">
        <v>59030</v>
      </c>
      <c r="D14" s="24">
        <v>59364</v>
      </c>
      <c r="E14" s="106">
        <v>90.1</v>
      </c>
      <c r="F14" s="3">
        <v>530</v>
      </c>
      <c r="G14" s="2">
        <v>62.6</v>
      </c>
      <c r="H14" s="20">
        <v>391</v>
      </c>
      <c r="I14" s="19">
        <v>46</v>
      </c>
      <c r="J14" s="3">
        <v>221</v>
      </c>
      <c r="K14" s="2">
        <v>101.5</v>
      </c>
      <c r="L14" s="20">
        <v>597</v>
      </c>
      <c r="M14" s="106">
        <v>78.2</v>
      </c>
      <c r="N14" s="3">
        <v>372</v>
      </c>
      <c r="O14" s="2">
        <v>53.6</v>
      </c>
      <c r="P14" s="108">
        <v>271</v>
      </c>
      <c r="Q14" s="21">
        <v>142113</v>
      </c>
      <c r="R14" s="9">
        <v>84706</v>
      </c>
      <c r="S14" s="22">
        <v>68223</v>
      </c>
      <c r="T14" s="104">
        <f t="shared" si="5"/>
        <v>1214.2882489985725</v>
      </c>
      <c r="U14" s="51">
        <f t="shared" si="6"/>
        <v>6.3687282819142252</v>
      </c>
      <c r="V14" s="51">
        <f t="shared" si="7"/>
        <v>1232.2383069175592</v>
      </c>
      <c r="W14" s="51">
        <f t="shared" si="8"/>
        <v>7.129643544251655</v>
      </c>
      <c r="X14" s="70">
        <f t="shared" si="9"/>
        <v>1674.3838719181804</v>
      </c>
      <c r="Y14" s="12">
        <f t="shared" si="0"/>
        <v>2.4019774027947136</v>
      </c>
      <c r="Z14" s="13">
        <f t="shared" si="1"/>
        <v>2.2788853800674249</v>
      </c>
      <c r="AA14" s="13">
        <f t="shared" si="2"/>
        <v>4.5346456768474113</v>
      </c>
      <c r="AB14" s="13">
        <f t="shared" si="3"/>
        <v>4.2232752247534684</v>
      </c>
      <c r="AC14" s="25">
        <f t="shared" si="4"/>
        <v>2.9721833845600831</v>
      </c>
      <c r="AD14" s="54">
        <f t="shared" si="10"/>
        <v>3.2821934138046203</v>
      </c>
      <c r="AE14" s="53"/>
    </row>
    <row r="15" spans="1:31" s="15" customFormat="1" ht="13.8">
      <c r="A15" s="84" t="s">
        <v>10</v>
      </c>
      <c r="B15" s="10">
        <v>54972</v>
      </c>
      <c r="C15" s="11">
        <v>57105</v>
      </c>
      <c r="D15" s="24">
        <v>58482</v>
      </c>
      <c r="E15" s="106">
        <v>134.1</v>
      </c>
      <c r="F15" s="3">
        <v>196</v>
      </c>
      <c r="G15" s="2">
        <v>111</v>
      </c>
      <c r="H15" s="20">
        <v>735</v>
      </c>
      <c r="I15" s="19">
        <v>295.5</v>
      </c>
      <c r="J15" s="3">
        <v>1727</v>
      </c>
      <c r="K15" s="2">
        <v>58.4</v>
      </c>
      <c r="L15" s="20">
        <v>165</v>
      </c>
      <c r="M15" s="106">
        <v>220.6</v>
      </c>
      <c r="N15" s="3">
        <v>1071</v>
      </c>
      <c r="O15" s="2">
        <v>137.30000000000001</v>
      </c>
      <c r="P15" s="108">
        <v>501</v>
      </c>
      <c r="Q15" s="21">
        <v>266834</v>
      </c>
      <c r="R15" s="9">
        <v>188729</v>
      </c>
      <c r="S15" s="22">
        <v>168862</v>
      </c>
      <c r="T15" s="104">
        <f t="shared" si="5"/>
        <v>3795.4009160944665</v>
      </c>
      <c r="U15" s="51">
        <f t="shared" si="6"/>
        <v>17.373771453354721</v>
      </c>
      <c r="V15" s="51">
        <f t="shared" si="7"/>
        <v>1796.5394097128703</v>
      </c>
      <c r="W15" s="51">
        <f t="shared" si="8"/>
        <v>8.2755319517515691</v>
      </c>
      <c r="X15" s="70">
        <f t="shared" si="9"/>
        <v>3682.1212591787621</v>
      </c>
      <c r="Y15" s="12">
        <f t="shared" si="0"/>
        <v>7.5076632278403794</v>
      </c>
      <c r="Z15" s="13">
        <f t="shared" si="1"/>
        <v>6.2167566284964151</v>
      </c>
      <c r="AA15" s="13">
        <f t="shared" si="2"/>
        <v>6.6112777226666006</v>
      </c>
      <c r="AB15" s="13">
        <f t="shared" si="3"/>
        <v>4.9020471846263298</v>
      </c>
      <c r="AC15" s="25">
        <f t="shared" si="4"/>
        <v>6.5360995229422212</v>
      </c>
      <c r="AD15" s="54">
        <f t="shared" si="10"/>
        <v>6.3547688573143883</v>
      </c>
      <c r="AE15" s="53"/>
    </row>
    <row r="16" spans="1:31" s="15" customFormat="1" thickBot="1">
      <c r="A16" s="85" t="s">
        <v>11</v>
      </c>
      <c r="B16" s="55">
        <v>26455</v>
      </c>
      <c r="C16" s="56">
        <v>27635</v>
      </c>
      <c r="D16" s="57">
        <v>29074</v>
      </c>
      <c r="E16" s="107">
        <v>60.7</v>
      </c>
      <c r="F16" s="59">
        <v>345</v>
      </c>
      <c r="G16" s="60">
        <v>24.2</v>
      </c>
      <c r="H16" s="61">
        <v>119</v>
      </c>
      <c r="I16" s="58">
        <v>79.400000000000006</v>
      </c>
      <c r="J16" s="59">
        <v>424</v>
      </c>
      <c r="K16" s="60">
        <v>81.599999999999994</v>
      </c>
      <c r="L16" s="61">
        <v>666</v>
      </c>
      <c r="M16" s="107">
        <v>104.9</v>
      </c>
      <c r="N16" s="59">
        <v>692</v>
      </c>
      <c r="O16" s="60">
        <v>78.599999999999994</v>
      </c>
      <c r="P16" s="109">
        <v>548</v>
      </c>
      <c r="Q16" s="47">
        <v>119956</v>
      </c>
      <c r="R16" s="62">
        <v>152495</v>
      </c>
      <c r="S16" s="63">
        <v>112917</v>
      </c>
      <c r="T16" s="105">
        <f t="shared" si="5"/>
        <v>2925.2216828552769</v>
      </c>
      <c r="U16" s="64">
        <f t="shared" si="6"/>
        <v>17.395069959663747</v>
      </c>
      <c r="V16" s="64">
        <f t="shared" si="7"/>
        <v>2190.3281893875819</v>
      </c>
      <c r="W16" s="64">
        <f t="shared" si="8"/>
        <v>15.815511170691211</v>
      </c>
      <c r="X16" s="71">
        <f t="shared" si="9"/>
        <v>4645.4347063573032</v>
      </c>
      <c r="Y16" s="26">
        <f t="shared" si="0"/>
        <v>5.7863661170880363</v>
      </c>
      <c r="Z16" s="27">
        <f t="shared" si="1"/>
        <v>6.2243777504059095</v>
      </c>
      <c r="AA16" s="27">
        <f t="shared" si="2"/>
        <v>8.0604232145072601</v>
      </c>
      <c r="AB16" s="27">
        <f t="shared" si="3"/>
        <v>9.3683865230323651</v>
      </c>
      <c r="AC16" s="28">
        <f t="shared" si="4"/>
        <v>8.2460683478015575</v>
      </c>
      <c r="AD16" s="65">
        <f t="shared" si="10"/>
        <v>7.5371243905670271</v>
      </c>
      <c r="AE16" s="53"/>
    </row>
    <row r="17" spans="1:31" s="15" customFormat="1" thickBot="1">
      <c r="A17" s="8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52"/>
      <c r="U17" s="52"/>
      <c r="V17" s="52"/>
      <c r="W17" s="52"/>
      <c r="X17" s="52"/>
      <c r="Y17" s="17"/>
      <c r="Z17" s="17"/>
      <c r="AA17" s="17"/>
      <c r="AB17" s="17"/>
      <c r="AC17" s="17"/>
      <c r="AD17" s="17"/>
    </row>
    <row r="18" spans="1:31" s="15" customFormat="1" thickBot="1">
      <c r="A18" s="91" t="s">
        <v>12</v>
      </c>
      <c r="B18" s="94"/>
      <c r="C18" s="81"/>
      <c r="D18" s="93"/>
      <c r="E18" s="110">
        <f t="shared" ref="E18:AD18" si="11">MAX(E5:E16)</f>
        <v>168.7</v>
      </c>
      <c r="F18" s="111">
        <f t="shared" si="11"/>
        <v>913</v>
      </c>
      <c r="G18" s="111">
        <f t="shared" si="11"/>
        <v>181.9</v>
      </c>
      <c r="H18" s="112">
        <f t="shared" si="11"/>
        <v>760</v>
      </c>
      <c r="I18" s="110">
        <f t="shared" si="11"/>
        <v>295.5</v>
      </c>
      <c r="J18" s="111">
        <f t="shared" si="11"/>
        <v>1727</v>
      </c>
      <c r="K18" s="111">
        <f t="shared" si="11"/>
        <v>288.39999999999998</v>
      </c>
      <c r="L18" s="112">
        <f t="shared" si="11"/>
        <v>1329</v>
      </c>
      <c r="M18" s="110">
        <f t="shared" si="11"/>
        <v>220.6</v>
      </c>
      <c r="N18" s="111">
        <f t="shared" si="11"/>
        <v>1184</v>
      </c>
      <c r="O18" s="111">
        <f t="shared" si="11"/>
        <v>195.3</v>
      </c>
      <c r="P18" s="112">
        <f t="shared" si="11"/>
        <v>857</v>
      </c>
      <c r="Q18" s="113">
        <f t="shared" si="11"/>
        <v>266834</v>
      </c>
      <c r="R18" s="114">
        <f t="shared" si="11"/>
        <v>198303</v>
      </c>
      <c r="S18" s="115">
        <f t="shared" si="11"/>
        <v>233143</v>
      </c>
      <c r="T18" s="116">
        <f t="shared" si="11"/>
        <v>5055.3691620318386</v>
      </c>
      <c r="U18" s="82">
        <f t="shared" si="11"/>
        <v>27.946681029327571</v>
      </c>
      <c r="V18" s="82">
        <f t="shared" si="11"/>
        <v>2717.3860864345179</v>
      </c>
      <c r="W18" s="82">
        <f t="shared" si="11"/>
        <v>16.881787628860597</v>
      </c>
      <c r="X18" s="117">
        <f t="shared" si="11"/>
        <v>5633.5146768408713</v>
      </c>
      <c r="Y18" s="110">
        <f t="shared" si="11"/>
        <v>10</v>
      </c>
      <c r="Z18" s="111">
        <f t="shared" si="11"/>
        <v>10</v>
      </c>
      <c r="AA18" s="111">
        <f t="shared" si="11"/>
        <v>10</v>
      </c>
      <c r="AB18" s="111">
        <f t="shared" si="11"/>
        <v>10</v>
      </c>
      <c r="AC18" s="112">
        <f t="shared" si="11"/>
        <v>10</v>
      </c>
      <c r="AD18" s="118">
        <f t="shared" si="11"/>
        <v>10</v>
      </c>
      <c r="AE18" s="16"/>
    </row>
  </sheetData>
  <mergeCells count="20">
    <mergeCell ref="I2:L2"/>
    <mergeCell ref="Y1:AC1"/>
    <mergeCell ref="AA2:AB3"/>
    <mergeCell ref="Y2:Z3"/>
    <mergeCell ref="A2:A4"/>
    <mergeCell ref="T1:X1"/>
    <mergeCell ref="V2:W3"/>
    <mergeCell ref="T2:U3"/>
    <mergeCell ref="I3:J3"/>
    <mergeCell ref="K3:L3"/>
    <mergeCell ref="M3:N3"/>
    <mergeCell ref="O3:P3"/>
    <mergeCell ref="Q3:S3"/>
    <mergeCell ref="E3:F3"/>
    <mergeCell ref="G3:H3"/>
    <mergeCell ref="M2:P2"/>
    <mergeCell ref="E2:H2"/>
    <mergeCell ref="B2:D2"/>
    <mergeCell ref="B1:S1"/>
    <mergeCell ref="Q2:S2"/>
  </mergeCells>
  <conditionalFormatting sqref="T5:T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7" operator="equal">
      <formula>$T$18</formula>
    </cfRule>
  </conditionalFormatting>
  <conditionalFormatting sqref="U5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8" operator="equal">
      <formula>$U$18</formula>
    </cfRule>
  </conditionalFormatting>
  <conditionalFormatting sqref="V5:V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9" operator="equal">
      <formula>$V$18</formula>
    </cfRule>
  </conditionalFormatting>
  <conditionalFormatting sqref="W5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X16">
    <cfRule type="cellIs" dxfId="11" priority="10" operator="equal">
      <formula>$W$18</formula>
    </cfRule>
  </conditionalFormatting>
  <conditionalFormatting sqref="X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2" operator="equal">
      <formula>$X$18</formula>
    </cfRule>
  </conditionalFormatting>
  <conditionalFormatting sqref="Y5:Y16">
    <cfRule type="cellIs" dxfId="9" priority="13" operator="equal">
      <formula>$Y$18</formula>
    </cfRule>
  </conditionalFormatting>
  <conditionalFormatting sqref="Y5:AD16">
    <cfRule type="cellIs" dxfId="8" priority="6" operator="equal">
      <formula>10</formula>
    </cfRule>
  </conditionalFormatting>
  <conditionalFormatting sqref="Z5:Z16">
    <cfRule type="cellIs" dxfId="7" priority="14" operator="equal">
      <formula>$Z$18</formula>
    </cfRule>
  </conditionalFormatting>
  <conditionalFormatting sqref="AA5:AA16">
    <cfRule type="cellIs" dxfId="6" priority="15" operator="equal">
      <formula>$AA$18</formula>
    </cfRule>
  </conditionalFormatting>
  <conditionalFormatting sqref="AB5:AB16">
    <cfRule type="cellIs" dxfId="5" priority="16" operator="equal">
      <formula>$AB$18</formula>
    </cfRule>
  </conditionalFormatting>
  <conditionalFormatting sqref="AD5:AD16">
    <cfRule type="cellIs" dxfId="4" priority="11" operator="equal">
      <formula>$AD$18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88A-FD19-4899-A6CF-AD984CFDAC7B}">
  <dimension ref="A1:F22"/>
  <sheetViews>
    <sheetView rightToLeft="1" workbookViewId="0">
      <selection activeCell="G22" sqref="G22"/>
    </sheetView>
  </sheetViews>
  <sheetFormatPr defaultRowHeight="14.4"/>
  <cols>
    <col min="1" max="1" width="12.88671875" style="39" customWidth="1"/>
    <col min="2" max="3" width="14.109375" style="39" customWidth="1"/>
    <col min="4" max="5" width="12.88671875" style="39" customWidth="1"/>
  </cols>
  <sheetData>
    <row r="1" spans="1:5" ht="30" customHeight="1">
      <c r="A1" s="36" t="s">
        <v>39</v>
      </c>
      <c r="B1" s="36" t="s">
        <v>28</v>
      </c>
      <c r="C1" s="36" t="s">
        <v>24</v>
      </c>
      <c r="D1" s="36" t="s">
        <v>40</v>
      </c>
      <c r="E1"/>
    </row>
    <row r="2" spans="1:5">
      <c r="A2" s="34" t="s">
        <v>0</v>
      </c>
      <c r="B2" s="37">
        <f>'מדד על תכנון'!T4</f>
        <v>5.655071260436876</v>
      </c>
      <c r="C2" s="37">
        <f>'מדד על פיתוח'!AD5</f>
        <v>6.0023474540729795</v>
      </c>
      <c r="D2" s="38">
        <f t="shared" ref="D2:D13" si="0">AVERAGE(A2:C2)</f>
        <v>5.8287093572549278</v>
      </c>
      <c r="E2"/>
    </row>
    <row r="3" spans="1:5">
      <c r="A3" s="34" t="s">
        <v>1</v>
      </c>
      <c r="B3" s="37">
        <f>'מדד על תכנון'!T5</f>
        <v>7.5</v>
      </c>
      <c r="C3" s="37">
        <f>'מדד על פיתוח'!AD6</f>
        <v>4.4885580543160133</v>
      </c>
      <c r="D3" s="38">
        <f t="shared" si="0"/>
        <v>5.9942790271580062</v>
      </c>
      <c r="E3"/>
    </row>
    <row r="4" spans="1:5">
      <c r="A4" s="34" t="s">
        <v>2</v>
      </c>
      <c r="B4" s="37">
        <f>'מדד על תכנון'!T6</f>
        <v>7.2844304886668763</v>
      </c>
      <c r="C4" s="37">
        <f>'מדד על פיתוח'!AD7</f>
        <v>3.9849696598111906</v>
      </c>
      <c r="D4" s="38">
        <f t="shared" si="0"/>
        <v>5.6347000742390332</v>
      </c>
      <c r="E4"/>
    </row>
    <row r="5" spans="1:5">
      <c r="A5" s="34" t="s">
        <v>3</v>
      </c>
      <c r="B5" s="37">
        <f>'מדד על תכנון'!T7</f>
        <v>6.6913248091182886</v>
      </c>
      <c r="C5" s="37">
        <f>'מדד על פיתוח'!AD8</f>
        <v>2.9308201353534828</v>
      </c>
      <c r="D5" s="38">
        <f t="shared" si="0"/>
        <v>4.8110724722358853</v>
      </c>
      <c r="E5"/>
    </row>
    <row r="6" spans="1:5">
      <c r="A6" s="34" t="s">
        <v>4</v>
      </c>
      <c r="B6" s="37">
        <f>'מדד על תכנון'!T8</f>
        <v>7.1629729398531552</v>
      </c>
      <c r="C6" s="37">
        <f>'מדד על פיתוח'!AD9</f>
        <v>4.6654101227217426</v>
      </c>
      <c r="D6" s="38">
        <f t="shared" si="0"/>
        <v>5.9141915312874485</v>
      </c>
      <c r="E6"/>
    </row>
    <row r="7" spans="1:5">
      <c r="A7" s="34" t="s">
        <v>5</v>
      </c>
      <c r="B7" s="37">
        <f>'מדד על תכנון'!T9</f>
        <v>5.6348088514871746</v>
      </c>
      <c r="C7" s="37">
        <f>'מדד על פיתוח'!AD10</f>
        <v>1.9878669350459137</v>
      </c>
      <c r="D7" s="38">
        <f t="shared" si="0"/>
        <v>3.8113378932665443</v>
      </c>
      <c r="E7"/>
    </row>
    <row r="8" spans="1:5">
      <c r="A8" s="34" t="s">
        <v>6</v>
      </c>
      <c r="B8" s="37">
        <f>'מדד על תכנון'!T10</f>
        <v>5.277713470133194</v>
      </c>
      <c r="C8" s="37">
        <f>'מדד על פיתוח'!AD11</f>
        <v>4.3087789953099591</v>
      </c>
      <c r="D8" s="38">
        <f t="shared" si="0"/>
        <v>4.793246232721577</v>
      </c>
      <c r="E8"/>
    </row>
    <row r="9" spans="1:5">
      <c r="A9" s="34" t="s">
        <v>7</v>
      </c>
      <c r="B9" s="37">
        <f>'מדד על תכנון'!T11</f>
        <v>5.0255611271049077</v>
      </c>
      <c r="C9" s="37">
        <f>'מדד על פיתוח'!AD12</f>
        <v>10</v>
      </c>
      <c r="D9" s="38">
        <f t="shared" si="0"/>
        <v>7.5127805635524538</v>
      </c>
      <c r="E9"/>
    </row>
    <row r="10" spans="1:5">
      <c r="A10" s="34" t="s">
        <v>8</v>
      </c>
      <c r="B10" s="37">
        <f>'מדד על תכנון'!T12</f>
        <v>4.9150489439090688</v>
      </c>
      <c r="C10" s="37">
        <f>'מדד על פיתוח'!AD13</f>
        <v>5.4258145777947417</v>
      </c>
      <c r="D10" s="38">
        <f t="shared" si="0"/>
        <v>5.1704317608519048</v>
      </c>
      <c r="E10"/>
    </row>
    <row r="11" spans="1:5">
      <c r="A11" s="34" t="s">
        <v>9</v>
      </c>
      <c r="B11" s="37">
        <f>'מדד על תכנון'!T13</f>
        <v>2.4388319292217466</v>
      </c>
      <c r="C11" s="37">
        <f>'מדד על פיתוח'!AD14</f>
        <v>3.2821934138046203</v>
      </c>
      <c r="D11" s="38">
        <f t="shared" si="0"/>
        <v>2.8605126715131837</v>
      </c>
      <c r="E11"/>
    </row>
    <row r="12" spans="1:5">
      <c r="A12" s="34" t="s">
        <v>10</v>
      </c>
      <c r="B12" s="37">
        <f>'מדד על תכנון'!T14</f>
        <v>4.7182527959100637</v>
      </c>
      <c r="C12" s="37">
        <f>'מדד על פיתוח'!AD15</f>
        <v>6.3547688573143883</v>
      </c>
      <c r="D12" s="38">
        <f t="shared" si="0"/>
        <v>5.5365108266122256</v>
      </c>
      <c r="E12"/>
    </row>
    <row r="13" spans="1:5">
      <c r="A13" s="34" t="s">
        <v>11</v>
      </c>
      <c r="B13" s="37">
        <f>'מדד על תכנון'!T15</f>
        <v>5.3135266305310296</v>
      </c>
      <c r="C13" s="37">
        <f>'מדד על פיתוח'!AD16</f>
        <v>7.5371243905670271</v>
      </c>
      <c r="D13" s="38">
        <f t="shared" si="0"/>
        <v>6.4253255105490279</v>
      </c>
      <c r="E13"/>
    </row>
    <row r="14" spans="1:5">
      <c r="B14" s="40"/>
      <c r="C14" s="40"/>
      <c r="D14" s="40"/>
      <c r="E14" s="40"/>
    </row>
    <row r="15" spans="1:5">
      <c r="A15" s="39" t="s">
        <v>41</v>
      </c>
      <c r="B15" s="40">
        <f>MAX(B2:B13)</f>
        <v>7.5</v>
      </c>
      <c r="C15" s="40">
        <f>MAX(C2:C13)</f>
        <v>10</v>
      </c>
      <c r="D15" s="40">
        <f>MAX(D2:D13)</f>
        <v>7.5127805635524538</v>
      </c>
      <c r="E15" s="40"/>
    </row>
    <row r="17" spans="1:6">
      <c r="A17" s="39" t="s">
        <v>42</v>
      </c>
      <c r="B17" s="40">
        <f>MEDIAN(B2:B13)</f>
        <v>5.4741677410091025</v>
      </c>
      <c r="C17" s="40">
        <f>MEDIAN(C2:C13)</f>
        <v>4.5769840885188779</v>
      </c>
      <c r="D17" s="40">
        <f>MEDIAN(D2:D13)</f>
        <v>5.5856054504256294</v>
      </c>
      <c r="E17" s="40"/>
      <c r="F17" s="40"/>
    </row>
    <row r="18" spans="1:6">
      <c r="A18" s="39" t="s">
        <v>40</v>
      </c>
      <c r="B18" s="40">
        <f>AVERAGE(B2:B13)</f>
        <v>5.6347952705310318</v>
      </c>
      <c r="C18" s="40">
        <f>AVERAGE(C2:C13)</f>
        <v>5.0807210496760051</v>
      </c>
      <c r="D18" s="40">
        <f>AVERAGE(D2:D13)</f>
        <v>5.3577581601035185</v>
      </c>
      <c r="E18" s="40"/>
      <c r="F18" s="40"/>
    </row>
    <row r="19" spans="1:6">
      <c r="A19" s="39" t="s">
        <v>43</v>
      </c>
      <c r="B19" s="40">
        <f>_xlfn.STDEV.P(B2:B13)</f>
        <v>1.348654624703904</v>
      </c>
      <c r="C19" s="40">
        <f>_xlfn.STDEV.P(C2:C13)</f>
        <v>2.0929869673987804</v>
      </c>
      <c r="D19" s="40">
        <f>_xlfn.STDEV.P(D2:D13)</f>
        <v>1.1586387018413571</v>
      </c>
      <c r="E19" s="40"/>
      <c r="F19" s="40"/>
    </row>
    <row r="20" spans="1:6">
      <c r="A20" s="39" t="s">
        <v>44</v>
      </c>
      <c r="B20" s="40">
        <f>B18+B19</f>
        <v>6.9834498952349353</v>
      </c>
      <c r="C20" s="40">
        <f>C18+C19</f>
        <v>7.1737080170747856</v>
      </c>
      <c r="D20" s="40">
        <f>D18+D19</f>
        <v>6.5163968619448758</v>
      </c>
      <c r="E20" s="40"/>
      <c r="F20" s="40"/>
    </row>
    <row r="21" spans="1:6">
      <c r="A21" s="39" t="s">
        <v>45</v>
      </c>
      <c r="B21" s="41">
        <f>1-B9/B20</f>
        <v>0.28036125375023702</v>
      </c>
      <c r="C21" s="41">
        <f>1-C9/C20</f>
        <v>-0.39397923308254312</v>
      </c>
      <c r="D21" s="41">
        <f>1-D9/D20</f>
        <v>-0.15290408529694721</v>
      </c>
      <c r="E21" s="41"/>
      <c r="F21" s="41"/>
    </row>
    <row r="22" spans="1:6">
      <c r="B22" s="41">
        <f>B9/B20</f>
        <v>0.71963874624976298</v>
      </c>
      <c r="C22" s="41">
        <f>C9/C20</f>
        <v>1.3939792330825431</v>
      </c>
      <c r="D22" s="41">
        <f>D9/D20</f>
        <v>1.1529040852969472</v>
      </c>
      <c r="E22" s="41"/>
      <c r="F22" s="41"/>
    </row>
  </sheetData>
  <conditionalFormatting sqref="B2:B13">
    <cfRule type="cellIs" dxfId="3" priority="135" operator="equal">
      <formula>$B$15</formula>
    </cfRule>
  </conditionalFormatting>
  <conditionalFormatting sqref="C2:C13">
    <cfRule type="cellIs" dxfId="2" priority="133" operator="equal">
      <formula>$C$15</formula>
    </cfRule>
  </conditionalFormatting>
  <conditionalFormatting sqref="D2:D13">
    <cfRule type="cellIs" dxfId="1" priority="1" operator="equal">
      <formula>$D$15</formula>
    </cfRule>
    <cfRule type="cellIs" dxfId="0" priority="137" operator="equal">
      <formula>$E$15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754-BF83-4B42-A5B8-63A99B57FCF6}">
  <dimension ref="B1:G18"/>
  <sheetViews>
    <sheetView rightToLeft="1" zoomScale="60" zoomScaleNormal="60" workbookViewId="0">
      <selection activeCell="J49" sqref="J49"/>
    </sheetView>
  </sheetViews>
  <sheetFormatPr defaultRowHeight="14.4"/>
  <cols>
    <col min="3" max="3" width="10.88671875" customWidth="1"/>
  </cols>
  <sheetData>
    <row r="1" spans="2:7" ht="30" customHeight="1"/>
    <row r="3" spans="2:7">
      <c r="C3" t="s">
        <v>46</v>
      </c>
      <c r="D3" t="s">
        <v>7</v>
      </c>
      <c r="E3" t="s">
        <v>42</v>
      </c>
      <c r="F3" s="42"/>
    </row>
    <row r="4" spans="2:7">
      <c r="B4" t="s">
        <v>52</v>
      </c>
      <c r="C4" s="42">
        <f>'משאב הון תכנון ופיתוח'!B15</f>
        <v>7.5</v>
      </c>
      <c r="D4" s="42">
        <f>'משאב הון תכנון ופיתוח'!B9</f>
        <v>5.0255611271049077</v>
      </c>
      <c r="E4" s="42">
        <f>'משאב הון תכנון ופיתוח'!B17</f>
        <v>5.4741677410091025</v>
      </c>
      <c r="F4" s="42"/>
    </row>
    <row r="5" spans="2:7">
      <c r="B5" t="s">
        <v>53</v>
      </c>
      <c r="C5" s="42">
        <f>'משאב הון תכנון ופיתוח'!C15</f>
        <v>10</v>
      </c>
      <c r="D5" s="42">
        <f>'משאב הון תכנון ופיתוח'!C9</f>
        <v>10</v>
      </c>
      <c r="E5" s="42">
        <f>'משאב הון תכנון ופיתוח'!C17</f>
        <v>4.5769840885188779</v>
      </c>
      <c r="F5" s="42"/>
    </row>
    <row r="6" spans="2:7">
      <c r="B6" s="43" t="s">
        <v>47</v>
      </c>
      <c r="C6" s="42">
        <f>'משאב הון תכנון ופיתוח'!D15</f>
        <v>7.5127805635524538</v>
      </c>
      <c r="D6" s="42">
        <f>'משאב הון תכנון ופיתוח'!D9</f>
        <v>7.5127805635524538</v>
      </c>
      <c r="E6" s="42">
        <f>'משאב הון תכנון ופיתוח'!D17</f>
        <v>5.5856054504256294</v>
      </c>
    </row>
    <row r="9" spans="2:7">
      <c r="B9" t="s">
        <v>48</v>
      </c>
    </row>
    <row r="10" spans="2:7">
      <c r="C10" t="s">
        <v>44</v>
      </c>
      <c r="D10" t="s">
        <v>7</v>
      </c>
      <c r="E10" t="s">
        <v>42</v>
      </c>
      <c r="F10" t="s">
        <v>67</v>
      </c>
    </row>
    <row r="11" spans="2:7">
      <c r="B11" t="s">
        <v>52</v>
      </c>
      <c r="C11" s="42">
        <f>'משאב הון תכנון ופיתוח'!B20</f>
        <v>6.9834498952349353</v>
      </c>
      <c r="D11" s="42">
        <f>'משאב הון תכנון ופיתוח'!B9</f>
        <v>5.0255611271049077</v>
      </c>
      <c r="E11" s="42">
        <f>'משאב הון תכנון ופיתוח'!B17</f>
        <v>5.4741677410091025</v>
      </c>
      <c r="F11" s="44">
        <f>'משאב הון תכנון ופיתוח'!B21</f>
        <v>0.28036125375023702</v>
      </c>
      <c r="G11" s="44"/>
    </row>
    <row r="12" spans="2:7">
      <c r="B12" t="s">
        <v>53</v>
      </c>
      <c r="C12" s="42">
        <f>'משאב הון תכנון ופיתוח'!C20</f>
        <v>7.1737080170747856</v>
      </c>
      <c r="D12" s="42">
        <f>'משאב הון תכנון ופיתוח'!C9</f>
        <v>10</v>
      </c>
      <c r="E12" s="42">
        <f>'משאב הון תכנון ופיתוח'!C17</f>
        <v>4.5769840885188779</v>
      </c>
      <c r="F12" s="44">
        <f>'משאב הון תכנון ופיתוח'!C21</f>
        <v>-0.39397923308254312</v>
      </c>
      <c r="G12" s="44"/>
    </row>
    <row r="13" spans="2:7">
      <c r="B13" s="43" t="s">
        <v>47</v>
      </c>
      <c r="C13" s="42">
        <f>'משאב הון תכנון ופיתוח'!D20</f>
        <v>6.5163968619448758</v>
      </c>
      <c r="D13" s="42">
        <f>'משאב הון תכנון ופיתוח'!D9</f>
        <v>7.5127805635524538</v>
      </c>
      <c r="E13" s="42">
        <f>'משאב הון תכנון ופיתוח'!D17</f>
        <v>5.5856054504256294</v>
      </c>
      <c r="F13" s="44">
        <f>'משאב הון תכנון ופיתוח'!D21</f>
        <v>-0.15290408529694721</v>
      </c>
      <c r="G13" s="44"/>
    </row>
    <row r="14" spans="2:7">
      <c r="C14" s="42"/>
      <c r="D14" s="42"/>
      <c r="E14" s="42"/>
    </row>
    <row r="15" spans="2:7">
      <c r="D15" s="42"/>
      <c r="E15" s="42"/>
    </row>
    <row r="16" spans="2:7">
      <c r="B16" s="44"/>
      <c r="C16" s="44"/>
      <c r="D16" s="44"/>
      <c r="E16" s="44"/>
      <c r="F16" s="44"/>
      <c r="G16" s="44"/>
    </row>
    <row r="17" spans="4:5">
      <c r="D17" s="42"/>
      <c r="E17" s="42"/>
    </row>
    <row r="18" spans="4:5">
      <c r="D18" s="45"/>
      <c r="E18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79D3-B733-4625-908F-009D23A82CF3}">
  <dimension ref="A1:C15"/>
  <sheetViews>
    <sheetView rightToLeft="1" workbookViewId="0">
      <selection activeCell="C8" sqref="C8"/>
    </sheetView>
  </sheetViews>
  <sheetFormatPr defaultRowHeight="14.4"/>
  <cols>
    <col min="2" max="2" width="14.88671875" bestFit="1" customWidth="1"/>
    <col min="3" max="3" width="4.6640625" bestFit="1" customWidth="1"/>
  </cols>
  <sheetData>
    <row r="1" spans="1:3">
      <c r="A1" s="35"/>
      <c r="B1" s="50" t="s">
        <v>51</v>
      </c>
      <c r="C1" s="35"/>
    </row>
    <row r="2" spans="1:3">
      <c r="B2" s="49" t="s">
        <v>31</v>
      </c>
    </row>
    <row r="4" spans="1:3">
      <c r="A4" s="34" t="s">
        <v>0</v>
      </c>
      <c r="B4" s="66" t="s">
        <v>56</v>
      </c>
      <c r="C4" s="67">
        <v>2019</v>
      </c>
    </row>
    <row r="5" spans="1:3">
      <c r="A5" s="34" t="s">
        <v>1</v>
      </c>
      <c r="B5" s="68" t="s">
        <v>49</v>
      </c>
      <c r="C5" s="69">
        <v>2022</v>
      </c>
    </row>
    <row r="6" spans="1:3">
      <c r="A6" s="34" t="s">
        <v>2</v>
      </c>
      <c r="B6" s="68" t="s">
        <v>49</v>
      </c>
      <c r="C6" s="69">
        <v>2014</v>
      </c>
    </row>
    <row r="7" spans="1:3">
      <c r="A7" s="34" t="s">
        <v>3</v>
      </c>
      <c r="B7" s="68" t="s">
        <v>49</v>
      </c>
      <c r="C7" s="69">
        <v>2014</v>
      </c>
    </row>
    <row r="8" spans="1:3">
      <c r="A8" s="34" t="s">
        <v>4</v>
      </c>
      <c r="B8" s="66" t="s">
        <v>49</v>
      </c>
      <c r="C8" s="67">
        <v>2018</v>
      </c>
    </row>
    <row r="9" spans="1:3">
      <c r="A9" s="34" t="s">
        <v>5</v>
      </c>
      <c r="B9" s="66" t="s">
        <v>50</v>
      </c>
      <c r="C9" s="67">
        <v>2022</v>
      </c>
    </row>
    <row r="10" spans="1:3">
      <c r="A10" s="34" t="s">
        <v>6</v>
      </c>
      <c r="B10" s="66" t="s">
        <v>49</v>
      </c>
      <c r="C10" s="67">
        <v>2019</v>
      </c>
    </row>
    <row r="11" spans="1:3">
      <c r="A11" s="34" t="s">
        <v>7</v>
      </c>
      <c r="B11" s="66" t="s">
        <v>55</v>
      </c>
      <c r="C11" s="67">
        <v>2022</v>
      </c>
    </row>
    <row r="12" spans="1:3">
      <c r="A12" s="34" t="s">
        <v>8</v>
      </c>
      <c r="B12" s="66" t="s">
        <v>54</v>
      </c>
      <c r="C12" s="67">
        <v>2022</v>
      </c>
    </row>
    <row r="13" spans="1:3">
      <c r="A13" s="34" t="s">
        <v>9</v>
      </c>
      <c r="B13" s="69" t="s">
        <v>61</v>
      </c>
      <c r="C13" s="69">
        <v>2017</v>
      </c>
    </row>
    <row r="14" spans="1:3">
      <c r="A14" s="34" t="s">
        <v>10</v>
      </c>
      <c r="B14" s="66" t="s">
        <v>54</v>
      </c>
      <c r="C14" s="67">
        <v>2022</v>
      </c>
    </row>
    <row r="15" spans="1:3">
      <c r="A15" s="34" t="s">
        <v>11</v>
      </c>
      <c r="B15" s="68" t="s">
        <v>49</v>
      </c>
      <c r="C15" s="69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מדד על תכנון</vt:lpstr>
      <vt:lpstr>מדד על פיתוח</vt:lpstr>
      <vt:lpstr>משאב הון תכנון ופיתוח</vt:lpstr>
      <vt:lpstr>צללית זמנית</vt:lpstr>
      <vt:lpstr>נתונים 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</dc:creator>
  <cp:lastModifiedBy>עדי אביעד</cp:lastModifiedBy>
  <dcterms:created xsi:type="dcterms:W3CDTF">2021-02-10T07:20:45Z</dcterms:created>
  <dcterms:modified xsi:type="dcterms:W3CDTF">2023-12-21T22:20:40Z</dcterms:modified>
</cp:coreProperties>
</file>