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20.xml" ContentType="application/vnd.openxmlformats-officedocument.spreadsheetml.comments+xml"/>
  <Override PartName="/xl/_rels/workbook.xml.rels" ContentType="application/vnd.openxmlformats-package.relationships+xml"/>
  <Override PartName="/xl/comments10.xml" ContentType="application/vnd.openxmlformats-officedocument.spreadsheetml.comments+xml"/>
  <Override PartName="/xl/drawings/vmlDrawing3.vml" ContentType="application/vnd.openxmlformats-officedocument.vmlDrawing"/>
  <Override PartName="/xl/drawings/vmlDrawing4.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9.xml" ContentType="application/vnd.openxmlformats-officedocument.spreadsheetml.comments+xml"/>
  <Override PartName="/xl/sharedStrings.xml" ContentType="application/vnd.openxmlformats-officedocument.spreadsheetml.sharedStrings+xml"/>
  <Override PartName="/xl/worksheets/sheet19.xml" ContentType="application/vnd.openxmlformats-officedocument.spreadsheetml.worksheet+xml"/>
  <Override PartName="/xl/worksheets/sheet21.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_rels/sheet20.xml.rels" ContentType="application/vnd.openxmlformats-package.relationships+xml"/>
  <Override PartName="/xl/worksheets/_rels/sheet19.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comments19.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81" firstSheet="0" activeTab="2"/>
  </bookViews>
  <sheets>
    <sheet name="demographic RH &amp; HS data" sheetId="1" state="visible" r:id="rId2"/>
    <sheet name="demographic data charts" sheetId="2" state="visible" r:id="rId3"/>
    <sheet name="Coverage indicators &amp; quintiles" sheetId="3" state="visible" r:id="rId4"/>
    <sheet name="Vital events" sheetId="4" state="visible" r:id="rId5"/>
    <sheet name="Health indicators (impact)" sheetId="5" state="visible" r:id="rId6"/>
    <sheet name="Health indicators (coverage)" sheetId="6" state="visible" r:id="rId7"/>
    <sheet name="Innovation &amp; eHealth" sheetId="7" state="visible" r:id="rId8"/>
    <sheet name="Country Compacts" sheetId="8" state="visible" r:id="rId9"/>
    <sheet name="Resource tracking" sheetId="9" state="visible" r:id="rId10"/>
    <sheet name="Reaching Women &amp; children" sheetId="10" state="visible" r:id="rId11"/>
    <sheet name="National oversight" sheetId="11" state="visible" r:id="rId12"/>
    <sheet name="Transparency" sheetId="12" state="visible" r:id="rId13"/>
    <sheet name="1.1 (2)" sheetId="13" state="visible" r:id="rId14"/>
    <sheet name="1.2DeathRegistration" sheetId="14" state="visible" r:id="rId15"/>
    <sheet name="1.3MaternalDeathReviews (2)" sheetId="15" state="visible" r:id="rId16"/>
    <sheet name="1.7CRVSimprovement (2)" sheetId="16" state="visible" r:id="rId17"/>
    <sheet name="3.1 eHealth strategy (2)" sheetId="17" state="visible" r:id="rId18"/>
    <sheet name="5.1 Financial reporting sys (2" sheetId="18" state="visible" r:id="rId19"/>
    <sheet name="4.1 Total Health Expenditur (2" sheetId="19" state="visible" r:id="rId20"/>
    <sheet name="4.3 RMNCH expenditure (2)" sheetId="20" state="visible" r:id="rId21"/>
    <sheet name="7.1 Reviews of performance (2)" sheetId="21" state="visible" r:id="rId22"/>
    <sheet name="8.1 Performance report publ (2" sheetId="22" state="visible" r:id="rId23"/>
  </sheets>
  <definedNames>
    <definedName function="false" hidden="false" localSheetId="12" name="_xlnm.Print_Titles" vbProcedure="false">'1.1 (2)'!$3:$3</definedName>
    <definedName function="false" hidden="false" localSheetId="13" name="_xlnm.Print_Titles" vbProcedure="false">'1.2DeathRegistration'!$3:$3</definedName>
    <definedName function="false" hidden="false" localSheetId="14" name="_xlnm.Print_Titles" vbProcedure="false">'1.3MaternalDeathReviews (2)'!$A:$A,'1.3MaternalDeathReviews (2)'!$5:$6</definedName>
    <definedName function="false" hidden="false" localSheetId="15" name="_xlnm.Print_Titles" vbProcedure="false">'1.7CRVSimprovement (2)'!$A:$A,'1.7CRVSimprovement (2)'!$3:$4</definedName>
    <definedName function="false" hidden="false" localSheetId="16" name="_xlnm.Print_Titles" vbProcedure="false">'3.1 eHealth strategy (2)'!$A:$A,'3.1 eHealth strategy (2)'!$3:$4</definedName>
    <definedName function="false" hidden="false" localSheetId="18" name="_xlnm.Print_Titles" vbProcedure="false">'4.1 Total Health Expenditur (2'!$A:$A,'4.1 Total Health Expenditur (2'!$3:$4</definedName>
    <definedName function="false" hidden="false" localSheetId="19" name="_xlnm.Print_Titles" vbProcedure="false">'4.3 RMNCH expenditure (2)'!$A:$A,'4.3 RMNCH expenditure (2)'!$3:$4</definedName>
    <definedName function="false" hidden="false" localSheetId="17" name="_xlnm.Print_Titles" vbProcedure="false">'5.1 Financial reporting sys (2'!$A:$A,'5.1 Financial reporting sys (2'!$3:$4</definedName>
    <definedName function="false" hidden="false" localSheetId="20" name="_xlnm.Print_Titles" vbProcedure="false">'7.1 Reviews of performance (2)'!$A:$A,'7.1 Reviews of performance (2)'!$3:$4</definedName>
    <definedName function="false" hidden="false" localSheetId="21" name="_xlnm.Print_Titles" vbProcedure="false">'8.1 Performance report publ (2'!$A:$A,'8.1 Performance report publ (2'!$3:$4</definedName>
    <definedName function="false" hidden="false" localSheetId="7" name="_xlnm.Print_Titles" vbProcedure="false">'Country Compacts'!$A:$A,'Country Compacts'!$3:$4</definedName>
    <definedName function="false" hidden="false" localSheetId="2" name="_xlnm.Print_Titles" vbProcedure="false">'Coverage indicators &amp; quintiles'!$A:$A,'Coverage indicators &amp; quintiles'!$3:$4</definedName>
    <definedName function="false" hidden="false" localSheetId="5" name="_xlnm.Print_Titles" vbProcedure="false">'Health indicators (coverage)'!$A:$A,'Health indicators (coverage)'!$3:$4</definedName>
    <definedName function="false" hidden="false" localSheetId="4" name="_xlnm.Print_Titles" vbProcedure="false">'Health indicators (impact)'!$A:$A,'Health indicators (impact)'!$3:$4</definedName>
    <definedName function="false" hidden="false" localSheetId="6" name="_xlnm.Print_Titles" vbProcedure="false">'Innovation &amp; eHealth'!$A:$A,'Innovation &amp; eHealth'!$3:$4</definedName>
    <definedName function="false" hidden="false" localSheetId="10" name="_xlnm.Print_Titles" vbProcedure="false">'National oversight'!$A:$A,'National oversight'!$3:$4</definedName>
    <definedName function="false" hidden="false" localSheetId="9" name="_xlnm.Print_Titles" vbProcedure="false">'Reaching Women &amp; children'!$A:$A,'Reaching Women &amp; children'!$3:$4</definedName>
    <definedName function="false" hidden="false" localSheetId="8" name="_xlnm.Print_Titles" vbProcedure="false">'Resource tracking'!$A:$A,'Resource tracking'!$3:$4</definedName>
    <definedName function="false" hidden="false" localSheetId="11" name="_xlnm.Print_Titles" vbProcedure="false">Transparency!$A:$A,Transparency!$3:$4</definedName>
    <definedName function="false" hidden="false" localSheetId="3" name="_xlnm.Print_Titles" vbProcedure="false">'Vital events'!$3:$3</definedName>
    <definedName function="false" hidden="false" localSheetId="1" name="_xlnm.Print_Titles" vbProcedure="false">'demographic data charts'!$A:$A,'demographic data charts'!$3:$4</definedName>
    <definedName function="false" hidden="false" localSheetId="1" name="_xlnm.Print_Titles" vbProcedure="false">'demographic data charts'!$A:$A,'demographic data charts'!$3:$4</definedName>
    <definedName function="false" hidden="false" localSheetId="1" name="_xlnm._FilterDatabase" vbProcedure="false">'demographic data charts'!$B$4:$R$79</definedName>
    <definedName function="false" hidden="false" localSheetId="2" name="_xlnm.Print_Titles" vbProcedure="false">'Coverage indicators &amp; quintiles'!$A:$A,'Coverage indicators &amp; quintiles'!$3:$4</definedName>
    <definedName function="false" hidden="false" localSheetId="2" name="_xlnm._FilterDatabase" vbProcedure="false">'Coverage indicators &amp; quintiles'!$A$4:$AO$80</definedName>
    <definedName function="false" hidden="false" localSheetId="3" name="_xlnm.Print_Titles" vbProcedure="false">'Vital events'!$3:$3</definedName>
    <definedName function="false" hidden="false" localSheetId="3" name="_xlnm._FilterDatabase" vbProcedure="false">'Vital events'!$A$3:$D$3</definedName>
    <definedName function="false" hidden="false" localSheetId="4" name="_xlnm.Print_Titles" vbProcedure="false">'Health indicators (impact)'!$A:$A,'Health indicators (impact)'!$3:$4</definedName>
    <definedName function="false" hidden="false" localSheetId="4" name="_xlnm._FilterDatabase" vbProcedure="false">'Health indicators (impact)'!$B$4:$AG$79</definedName>
    <definedName function="false" hidden="false" localSheetId="5" name="_xlnm.Print_Titles" vbProcedure="false">'Health indicators (coverage)'!$A:$A,'Health indicators (coverage)'!$3:$4</definedName>
    <definedName function="false" hidden="false" localSheetId="5" name="_xlnm._FilterDatabase" vbProcedure="false">'Health indicators (coverage)'!$A$4:$AI$79</definedName>
    <definedName function="false" hidden="false" localSheetId="6" name="_xlnm.Print_Titles" vbProcedure="false">'Innovation &amp; eHealth'!$A:$A,'Innovation &amp; eHealth'!$3:$4</definedName>
    <definedName function="false" hidden="false" localSheetId="6" name="_xlnm._FilterDatabase" vbProcedure="false">'Innovation &amp; eHealth'!$A$4:$F$4</definedName>
    <definedName function="false" hidden="false" localSheetId="7" name="_xlnm.Print_Titles" vbProcedure="false">'Country Compacts'!$A:$A,'Country Compacts'!$3:$4</definedName>
    <definedName function="false" hidden="false" localSheetId="7" name="_xlnm._FilterDatabase" vbProcedure="false">'Country Compacts'!$A$4:$D$79</definedName>
    <definedName function="false" hidden="false" localSheetId="8" name="_xlnm.Print_Titles" vbProcedure="false">'Resource tracking'!$A:$A,'Resource tracking'!$3:$4</definedName>
    <definedName function="false" hidden="false" localSheetId="8" name="_xlnm._FilterDatabase" vbProcedure="false">'Resource tracking'!$A$4:$E$4</definedName>
    <definedName function="false" hidden="false" localSheetId="9" name="_xlnm.Print_Titles" vbProcedure="false">'Reaching Women &amp; children'!$A:$A,'Reaching Women &amp; children'!$3:$4</definedName>
    <definedName function="false" hidden="false" localSheetId="9" name="_xlnm._FilterDatabase" vbProcedure="false">'Reaching Women &amp; children'!$A$4:$D$4</definedName>
    <definedName function="false" hidden="false" localSheetId="10" name="_xlnm.Print_Titles" vbProcedure="false">'National oversight'!$A:$A,'National oversight'!$3:$4</definedName>
    <definedName function="false" hidden="false" localSheetId="10" name="_xlnm._FilterDatabase" vbProcedure="false">'National oversight'!$A$4:$G$79</definedName>
    <definedName function="false" hidden="false" localSheetId="11" name="_xlnm.Print_Titles" vbProcedure="false">Transparency!$A:$A,Transparency!$3:$4</definedName>
    <definedName function="false" hidden="false" localSheetId="11" name="_xlnm._FilterDatabase" vbProcedure="false">Transparency!$A$4:$D$79</definedName>
    <definedName function="false" hidden="false" localSheetId="12" name="_xlnm.Print_Titles" vbProcedure="false">'1.1 (2)'!$3:$3</definedName>
    <definedName function="false" hidden="false" localSheetId="12" name="_xlnm._FilterDatabase" vbProcedure="false">'1.1 (2)'!$A$3:$H$3</definedName>
    <definedName function="false" hidden="false" localSheetId="13" name="_xlnm.Print_Titles" vbProcedure="false">'1.2DeathRegistration'!$3:$3</definedName>
    <definedName function="false" hidden="false" localSheetId="13" name="_xlnm._FilterDatabase" vbProcedure="false">'1.2DeathRegistration'!$A$3:$E$78</definedName>
    <definedName function="false" hidden="false" localSheetId="14" name="_xlnm.Print_Titles" vbProcedure="false">'1.3MaternalDeathReviews (2)'!$A:$A,'1.3MaternalDeathReviews (2)'!$5:$6</definedName>
    <definedName function="false" hidden="false" localSheetId="14" name="_xlnm._FilterDatabase" vbProcedure="false">'1.3MaternalDeathReviews (2)'!$A$6:$W$6</definedName>
    <definedName function="false" hidden="false" localSheetId="15" name="_xlnm.Print_Titles" vbProcedure="false">'1.7CRVSimprovement (2)'!$A:$A,'1.7CRVSimprovement (2)'!$3:$4</definedName>
    <definedName function="false" hidden="false" localSheetId="15" name="_xlnm._FilterDatabase" vbProcedure="false">'1.7CRVSimprovement (2)'!$A$4:$I$4</definedName>
    <definedName function="false" hidden="false" localSheetId="16" name="_xlnm.Print_Titles" vbProcedure="false">'3.1 eHealth strategy (2)'!$A:$A,'3.1 eHealth strategy (2)'!$3:$4</definedName>
    <definedName function="false" hidden="false" localSheetId="16" name="_xlnm._FilterDatabase" vbProcedure="false">'3.1 eHealth strategy (2)'!$A$4:$I$4</definedName>
    <definedName function="false" hidden="false" localSheetId="17" name="_xlnm.Print_Titles" vbProcedure="false">'5.1 Financial reporting sys (2'!$A:$A,'5.1 Financial reporting sys (2'!$3:$4</definedName>
    <definedName function="false" hidden="false" localSheetId="17" name="_xlnm._FilterDatabase" vbProcedure="false">'5.1 Financial reporting sys (2'!$A$4:$K$79</definedName>
    <definedName function="false" hidden="false" localSheetId="18" name="_xlnm.Print_Titles" vbProcedure="false">'4.1 Total Health Expenditur (2'!$A:$A,'4.1 Total Health Expenditur (2'!$3:$4</definedName>
    <definedName function="false" hidden="false" localSheetId="18" name="_xlnm._FilterDatabase" vbProcedure="false">'4.1 Total Health Expenditur (2'!$A$4:$G$4</definedName>
    <definedName function="false" hidden="false" localSheetId="19" name="_xlnm.Print_Titles" vbProcedure="false">'4.3 RMNCH expenditure (2)'!$A:$A,'4.3 RMNCH expenditure (2)'!$3:$4</definedName>
    <definedName function="false" hidden="false" localSheetId="19" name="_xlnm._FilterDatabase" vbProcedure="false">'4.3 RMNCH expenditure (2)'!$A$4:$I$4</definedName>
    <definedName function="false" hidden="false" localSheetId="20" name="_xlnm.Print_Titles" vbProcedure="false">'7.1 Reviews of performance (2)'!$A:$A,'7.1 Reviews of performance (2)'!$3:$4</definedName>
    <definedName function="false" hidden="false" localSheetId="20" name="_xlnm._FilterDatabase" vbProcedure="false">'7.1 Reviews of performance (2)'!$A$4:$O$79</definedName>
    <definedName function="false" hidden="false" localSheetId="21" name="_xlnm.Print_Titles" vbProcedure="false">'8.1 Performance report publ (2'!$A:$A,'8.1 Performance report publ (2'!$3:$4</definedName>
    <definedName function="false" hidden="false" localSheetId="21" name="_xlnm._FilterDatabase" vbProcedure="false">'8.1 Performance report publ (2'!$A$4:$I$79</definedName>
  </definedNames>
  <calcPr iterateCount="100" refMode="A1" iterate="false" iterateDelta="0.0001"/>
</workbook>
</file>

<file path=xl/comments9.xml><?xml version="1.0" encoding="utf-8"?>
<comments xmlns="http://schemas.openxmlformats.org/spreadsheetml/2006/main" xmlns:xdr="http://schemas.openxmlformats.org/drawingml/2006/spreadsheetDrawing">
  <authors>
    <author/>
  </authors>
  <commentList>
    <comment ref="B4" authorId="0">
      <text>
        <r>
          <rPr>
            <b val="true"/>
            <sz val="9"/>
            <color rgb="FF000000"/>
            <rFont val="Tahoma"/>
            <family val="2"/>
            <charset val="1"/>
          </rPr>
          <t xml:space="preserve">Tim Shorten:
</t>
        </r>
        <r>
          <rPr>
            <sz val="9"/>
            <color rgb="FF000000"/>
            <rFont val="Tahoma"/>
            <family val="2"/>
            <charset val="1"/>
          </rPr>
          <t xml:space="preserve">This is different to previous (2012) spreadsheet, but we still need a Y/N response so I figured it would be easiest to retain but adapt?  </t>
        </r>
      </text>
    </comment>
    <comment ref="F4" authorId="0">
      <text>
        <r>
          <rPr>
            <b val="true"/>
            <sz val="9"/>
            <color rgb="FF000000"/>
            <rFont val="Tahoma"/>
            <family val="2"/>
            <charset val="1"/>
          </rPr>
          <t xml:space="preserve">Tim Shorten:
</t>
        </r>
        <r>
          <rPr>
            <sz val="9"/>
            <color rgb="FF000000"/>
            <rFont val="Tahoma"/>
            <family val="2"/>
            <charset val="1"/>
          </rPr>
          <t xml:space="preserve">This is different to previous (2012) spreadsheet, but we still need a Y/N response so I figured it would be easiest to retain but adapt?</t>
        </r>
      </text>
    </comment>
    <comment ref="G3" authorId="0">
      <text>
        <r>
          <rPr>
            <b val="true"/>
            <sz val="9"/>
            <color rgb="FF000000"/>
            <rFont val="Tahoma"/>
            <family val="2"/>
            <charset val="1"/>
          </rPr>
          <t xml:space="preserve">Tim Shorten:
</t>
        </r>
        <r>
          <rPr>
            <sz val="9"/>
            <color rgb="FF000000"/>
            <rFont val="Tahoma"/>
            <family val="2"/>
            <charset val="1"/>
          </rPr>
          <t xml:space="preserve">which source? NHA?</t>
        </r>
      </text>
    </comment>
  </commentList>
</comments>
</file>

<file path=xl/comments10.xml><?xml version="1.0" encoding="utf-8"?>
<comments xmlns="http://schemas.openxmlformats.org/spreadsheetml/2006/main" xmlns:xdr="http://schemas.openxmlformats.org/drawingml/2006/spreadsheetDrawing">
  <authors>
    <author/>
  </authors>
  <commentList>
    <comment ref="B3" authorId="0">
      <text>
        <r>
          <rPr>
            <b val="true"/>
            <sz val="9"/>
            <color rgb="FF000000"/>
            <rFont val="Tahoma"/>
            <family val="2"/>
            <charset val="1"/>
          </rPr>
          <t xml:space="preserve">Tim Shorten:
</t>
        </r>
        <r>
          <rPr>
            <sz val="9"/>
            <color rgb="FF000000"/>
            <rFont val="Tahoma"/>
            <family val="2"/>
            <charset val="1"/>
          </rPr>
          <t xml:space="preserve">source?</t>
        </r>
      </text>
    </comment>
  </commentList>
</comments>
</file>

<file path=xl/comments19.xml><?xml version="1.0" encoding="utf-8"?>
<comments xmlns="http://schemas.openxmlformats.org/spreadsheetml/2006/main" xmlns:xdr="http://schemas.openxmlformats.org/drawingml/2006/spreadsheetDrawing">
  <authors>
    <author/>
  </authors>
  <commentList>
    <comment ref="B4" authorId="0">
      <text>
        <r>
          <rPr>
            <b val="true"/>
            <sz val="9"/>
            <color rgb="FF000000"/>
            <rFont val="Tahoma"/>
            <family val="2"/>
            <charset val="1"/>
          </rPr>
          <t xml:space="preserve">Tim Shorten:
</t>
        </r>
        <r>
          <rPr>
            <sz val="9"/>
            <color rgb="FF000000"/>
            <rFont val="Tahoma"/>
            <family val="2"/>
            <charset val="1"/>
          </rPr>
          <t xml:space="preserve">This is different to previous (2012) spreadsheet, but we still need a Y/N response so I figured it would be easiest to retain but adapt?  </t>
        </r>
      </text>
    </comment>
  </commentList>
</comments>
</file>

<file path=xl/comments20.xml><?xml version="1.0" encoding="utf-8"?>
<comments xmlns="http://schemas.openxmlformats.org/spreadsheetml/2006/main" xmlns:xdr="http://schemas.openxmlformats.org/drawingml/2006/spreadsheetDrawing">
  <authors>
    <author/>
  </authors>
  <commentList>
    <comment ref="B4" authorId="0">
      <text>
        <r>
          <rPr>
            <b val="true"/>
            <sz val="9"/>
            <color rgb="FF000000"/>
            <rFont val="Tahoma"/>
            <family val="2"/>
            <charset val="1"/>
          </rPr>
          <t xml:space="preserve">Tim Shorten:
</t>
        </r>
        <r>
          <rPr>
            <sz val="9"/>
            <color rgb="FF000000"/>
            <rFont val="Tahoma"/>
            <family val="2"/>
            <charset val="1"/>
          </rPr>
          <t xml:space="preserve">This is different to previous (2012) spreadsheet, but we still need a Y/N response so I figured it would be easiest to retain but adapt?</t>
        </r>
      </text>
    </comment>
    <comment ref="C3" authorId="0">
      <text>
        <r>
          <rPr>
            <b val="true"/>
            <sz val="9"/>
            <color rgb="FF000000"/>
            <rFont val="Tahoma"/>
            <family val="2"/>
            <charset val="1"/>
          </rPr>
          <t xml:space="preserve">Tim Shorten:
</t>
        </r>
        <r>
          <rPr>
            <sz val="9"/>
            <color rgb="FF000000"/>
            <rFont val="Tahoma"/>
            <family val="2"/>
            <charset val="1"/>
          </rPr>
          <t xml:space="preserve">which source? NHA?</t>
        </r>
      </text>
    </comment>
    <comment ref="F3" authorId="0">
      <text>
        <r>
          <rPr>
            <b val="true"/>
            <sz val="9"/>
            <color rgb="FF000000"/>
            <rFont val="Tahoma"/>
            <family val="2"/>
            <charset val="1"/>
          </rPr>
          <t xml:space="preserve">Tim Shorten:
</t>
        </r>
        <r>
          <rPr>
            <sz val="9"/>
            <color rgb="FF000000"/>
            <rFont val="Tahoma"/>
            <family val="2"/>
            <charset val="1"/>
          </rPr>
          <t xml:space="preserve">source?</t>
        </r>
      </text>
    </comment>
  </commentList>
</comments>
</file>

<file path=xl/sharedStrings.xml><?xml version="1.0" encoding="utf-8"?>
<sst xmlns="http://schemas.openxmlformats.org/spreadsheetml/2006/main" count="7565" uniqueCount="757">
  <si>
    <t>Total Population ('000)</t>
  </si>
  <si>
    <t>Year</t>
  </si>
  <si>
    <t>Total Under 5 Population ('000)</t>
  </si>
  <si>
    <t>Births ('000)</t>
  </si>
  <si>
    <t>Adolescent birth rate (per 1000 girls)</t>
  </si>
  <si>
    <t>Density of doctors, nurses and MW per 10,000 population</t>
  </si>
  <si>
    <t>Laws/regulations that allow adolescents access to contraceptives</t>
  </si>
  <si>
    <t>Demand for family planning satisfied</t>
  </si>
  <si>
    <t>Legal status of abortion (x of 5 circumstances) (SUM)</t>
  </si>
  <si>
    <t>To save a woman's life          (1)</t>
  </si>
  <si>
    <t>To preserve a woman's physical health           (2)</t>
  </si>
  <si>
    <t>To preserve a woman's mental health       (3)</t>
  </si>
  <si>
    <t>For economic or social reasons    (6)</t>
  </si>
  <si>
    <t>On request  (7)</t>
  </si>
  <si>
    <t>Source</t>
  </si>
  <si>
    <t>World Health Statistics</t>
  </si>
  <si>
    <t>2015- data from 2014</t>
  </si>
  <si>
    <t>From WHO</t>
  </si>
  <si>
    <t>WHS </t>
  </si>
  <si>
    <t>2015 data from 2013</t>
  </si>
  <si>
    <t>UN population division (also in WHS) www.un.org/en/development/desa/population/publications/dataset/fertility/data/2013_updateMDG(5.4)_ABR.XLS      OR   </t>
  </si>
  <si>
    <t>WHS 2014 and Global Health workforce statistics http://who.int/hrh/statistics/hwfstats/en/ </t>
  </si>
  <si>
    <t>CD - HPS database. 2013</t>
  </si>
  <si>
    <t>CD - UNFPA Global Database. 2014</t>
  </si>
  <si>
    <t>Country</t>
  </si>
  <si>
    <t>http://apps.who.int/gho/data/node.main.POP107?lang=en</t>
  </si>
  <si>
    <t>http://apps.who.int/gho/data/node.main.CBDR107?lang=en</t>
  </si>
  <si>
    <t>15-19</t>
  </si>
  <si>
    <t>Nurses and midwives? http://apps.who.int/gho/data/node.main.HWFGROUPS?lang=en</t>
  </si>
  <si>
    <t>Afghanistan</t>
  </si>
  <si>
    <t>30552</t>
  </si>
  <si>
    <t>2013</t>
  </si>
  <si>
    <t>N/A</t>
  </si>
  <si>
    <t>X</t>
  </si>
  <si>
    <t>-</t>
  </si>
  <si>
    <t>Angola</t>
  </si>
  <si>
    <t>21472</t>
  </si>
  <si>
    <t>2009</t>
  </si>
  <si>
    <t>NO</t>
  </si>
  <si>
    <t>Azerbaijan</t>
  </si>
  <si>
    <t>9413</t>
  </si>
  <si>
    <t>Bangladesh</t>
  </si>
  <si>
    <t>156595</t>
  </si>
  <si>
    <t>2011</t>
  </si>
  <si>
    <t>Benin</t>
  </si>
  <si>
    <t>10323</t>
  </si>
  <si>
    <t>2008</t>
  </si>
  <si>
    <t>PARTIAL</t>
  </si>
  <si>
    <t>Bolivia (Plurinational State of)</t>
  </si>
  <si>
    <t>10671</t>
  </si>
  <si>
    <t>Botswana</t>
  </si>
  <si>
    <t>2021</t>
  </si>
  <si>
    <t>YES</t>
  </si>
  <si>
    <t>Brazil</t>
  </si>
  <si>
    <t>200362</t>
  </si>
  <si>
    <t>Burkina Faso</t>
  </si>
  <si>
    <t>16935</t>
  </si>
  <si>
    <t>2010</t>
  </si>
  <si>
    <t>Burundi</t>
  </si>
  <si>
    <t>10163</t>
  </si>
  <si>
    <t>NO DATA</t>
  </si>
  <si>
    <t>Cambodia</t>
  </si>
  <si>
    <t>15135</t>
  </si>
  <si>
    <t>2012</t>
  </si>
  <si>
    <t>Cameroon</t>
  </si>
  <si>
    <t>22254</t>
  </si>
  <si>
    <t>Central African Republic</t>
  </si>
  <si>
    <t>4616</t>
  </si>
  <si>
    <t>Chad</t>
  </si>
  <si>
    <t>12825</t>
  </si>
  <si>
    <t>2006</t>
  </si>
  <si>
    <t>China</t>
  </si>
  <si>
    <t>1393337</t>
  </si>
  <si>
    <t>Comoros</t>
  </si>
  <si>
    <t>735</t>
  </si>
  <si>
    <t>2004</t>
  </si>
  <si>
    <t>Congo</t>
  </si>
  <si>
    <t>4448</t>
  </si>
  <si>
    <t>2007</t>
  </si>
  <si>
    <t>Côte d'Ivoire</t>
  </si>
  <si>
    <t>20316</t>
  </si>
  <si>
    <t>Democratic People's Republic of Korea</t>
  </si>
  <si>
    <t>24895</t>
  </si>
  <si>
    <t>2003</t>
  </si>
  <si>
    <t>Democratic Republic of the Congo</t>
  </si>
  <si>
    <t>67514</t>
  </si>
  <si>
    <t>Djibouti</t>
  </si>
  <si>
    <t>873</t>
  </si>
  <si>
    <t>Egypt</t>
  </si>
  <si>
    <t>82056</t>
  </si>
  <si>
    <t>Equatorial Guinea</t>
  </si>
  <si>
    <t>757</t>
  </si>
  <si>
    <t>Eritrea</t>
  </si>
  <si>
    <t>6333</t>
  </si>
  <si>
    <t>Ethiopia</t>
  </si>
  <si>
    <t>94101</t>
  </si>
  <si>
    <t>Gabon</t>
  </si>
  <si>
    <t>1672</t>
  </si>
  <si>
    <t>Gambia</t>
  </si>
  <si>
    <t>1849</t>
  </si>
  <si>
    <t>Ghana</t>
  </si>
  <si>
    <t>25905</t>
  </si>
  <si>
    <t>Guatemala</t>
  </si>
  <si>
    <t>15468</t>
  </si>
  <si>
    <t>Guinea</t>
  </si>
  <si>
    <t>11745</t>
  </si>
  <si>
    <t>2005</t>
  </si>
  <si>
    <t>Guinea-Bissau</t>
  </si>
  <si>
    <t>1704</t>
  </si>
  <si>
    <t>Haiti</t>
  </si>
  <si>
    <t>10317</t>
  </si>
  <si>
    <t>1998</t>
  </si>
  <si>
    <t>India</t>
  </si>
  <si>
    <t>1252140</t>
  </si>
  <si>
    <t>Indonesia</t>
  </si>
  <si>
    <t>249866</t>
  </si>
  <si>
    <t>Iraq</t>
  </si>
  <si>
    <t>33765</t>
  </si>
  <si>
    <t>Kenya</t>
  </si>
  <si>
    <t>44354</t>
  </si>
  <si>
    <t>Kyrgyzstan</t>
  </si>
  <si>
    <t>5548</t>
  </si>
  <si>
    <t>Lao People's Democratic Republic</t>
  </si>
  <si>
    <t>6770</t>
  </si>
  <si>
    <t>Lesotho</t>
  </si>
  <si>
    <t>2074</t>
  </si>
  <si>
    <t>Liberia</t>
  </si>
  <si>
    <t>4294</t>
  </si>
  <si>
    <t>Madagascar</t>
  </si>
  <si>
    <t>22925</t>
  </si>
  <si>
    <t>Malawi</t>
  </si>
  <si>
    <t>16363</t>
  </si>
  <si>
    <t>Mali</t>
  </si>
  <si>
    <t>15302</t>
  </si>
  <si>
    <t>Mauritania</t>
  </si>
  <si>
    <t>3890</t>
  </si>
  <si>
    <t>Mexico</t>
  </si>
  <si>
    <t>122332</t>
  </si>
  <si>
    <t>Morocco</t>
  </si>
  <si>
    <t>33008</t>
  </si>
  <si>
    <t>Mozambique</t>
  </si>
  <si>
    <t>25834</t>
  </si>
  <si>
    <t>Myanmar</t>
  </si>
  <si>
    <t>53259</t>
  </si>
  <si>
    <t>Nepal</t>
  </si>
  <si>
    <t>27797</t>
  </si>
  <si>
    <t>Niger</t>
  </si>
  <si>
    <t>17831</t>
  </si>
  <si>
    <t>Nigeria</t>
  </si>
  <si>
    <t>173615</t>
  </si>
  <si>
    <t>Pakistan</t>
  </si>
  <si>
    <t>182143</t>
  </si>
  <si>
    <t>Papua New Guinea</t>
  </si>
  <si>
    <t>7321</t>
  </si>
  <si>
    <t>Peru</t>
  </si>
  <si>
    <t>30376</t>
  </si>
  <si>
    <t>Philippines</t>
  </si>
  <si>
    <t>98394</t>
  </si>
  <si>
    <t>Rwanda</t>
  </si>
  <si>
    <t>11777</t>
  </si>
  <si>
    <t>Sao Tome and Principe</t>
  </si>
  <si>
    <t>193</t>
  </si>
  <si>
    <t>Senegal</t>
  </si>
  <si>
    <t>14133</t>
  </si>
  <si>
    <t>Sierra Leone</t>
  </si>
  <si>
    <t>6092</t>
  </si>
  <si>
    <t>Solomon Islands</t>
  </si>
  <si>
    <t>561</t>
  </si>
  <si>
    <t>Somalia</t>
  </si>
  <si>
    <t>10496</t>
  </si>
  <si>
    <t>South Africa</t>
  </si>
  <si>
    <t>52776</t>
  </si>
  <si>
    <t>South Sudan</t>
  </si>
  <si>
    <t>11296</t>
  </si>
  <si>
    <t>..</t>
  </si>
  <si>
    <t>Sudan</t>
  </si>
  <si>
    <t>37964</t>
  </si>
  <si>
    <t>Swaziland</t>
  </si>
  <si>
    <t>1250</t>
  </si>
  <si>
    <t>Tajikistan</t>
  </si>
  <si>
    <t>8208</t>
  </si>
  <si>
    <t>Togo</t>
  </si>
  <si>
    <t>6817</t>
  </si>
  <si>
    <t>Turkmenistan</t>
  </si>
  <si>
    <t>5240</t>
  </si>
  <si>
    <t>Uganda</t>
  </si>
  <si>
    <t>37579</t>
  </si>
  <si>
    <t>United Republic of Tanzania</t>
  </si>
  <si>
    <t>49253</t>
  </si>
  <si>
    <t>Uzbekistan</t>
  </si>
  <si>
    <t>28934</t>
  </si>
  <si>
    <t>Viet Nam</t>
  </si>
  <si>
    <t>91680</t>
  </si>
  <si>
    <t>Yemen</t>
  </si>
  <si>
    <t>24407</t>
  </si>
  <si>
    <t>Zambia</t>
  </si>
  <si>
    <t>14539</t>
  </si>
  <si>
    <t>Zimbabwe</t>
  </si>
  <si>
    <t>14150</t>
  </si>
  <si>
    <t>TOTAL YES COUNTRIES</t>
  </si>
  <si>
    <t>TOTAL NO COUNTRIES</t>
  </si>
  <si>
    <t>TOTAL NO DATA COUNTRIES</t>
  </si>
  <si>
    <t>Table 2: Indicator 2 Health indicators</t>
  </si>
  <si>
    <t>Maternal mortality ratio per 100,000 live births</t>
  </si>
  <si>
    <t>MMR</t>
  </si>
  <si>
    <t>Underfive child mortality (per 1000 live births)</t>
  </si>
  <si>
    <t>U5MR</t>
  </si>
  <si>
    <t>children under five who are stunted</t>
  </si>
  <si>
    <t>neonatal mortality rate</t>
  </si>
  <si>
    <t>Value 1.1 (1990)</t>
  </si>
  <si>
    <t>Value 1.2 (2000)</t>
  </si>
  <si>
    <t>Value 1.3 (2013)</t>
  </si>
  <si>
    <t>Target 2015_1</t>
  </si>
  <si>
    <t>Source 1</t>
  </si>
  <si>
    <t>Value 2.1 (1990)</t>
  </si>
  <si>
    <t>Value 2.2 (2000)</t>
  </si>
  <si>
    <t>Value 2.3 (2013)</t>
  </si>
  <si>
    <t>Target 2015_2</t>
  </si>
  <si>
    <t>Source 2</t>
  </si>
  <si>
    <t>Value 3.1 (1990)</t>
  </si>
  <si>
    <t>Value 3.2 (2000)</t>
  </si>
  <si>
    <t>Year2</t>
  </si>
  <si>
    <t>Value 3.3 (2012)</t>
  </si>
  <si>
    <t>Year3</t>
  </si>
  <si>
    <t>Source 3</t>
  </si>
  <si>
    <t>Value 4.1 (1990)</t>
  </si>
  <si>
    <t>Value 4.2 (2000)</t>
  </si>
  <si>
    <t>Value 4.3 (2013)</t>
  </si>
  <si>
    <t>1200</t>
  </si>
  <si>
    <t>1100</t>
  </si>
  <si>
    <t>400</t>
  </si>
  <si>
    <t>No data</t>
  </si>
  <si>
    <t>1400</t>
  </si>
  <si>
    <t>460</t>
  </si>
  <si>
    <t>60</t>
  </si>
  <si>
    <t>57</t>
  </si>
  <si>
    <t>26</t>
  </si>
  <si>
    <t>550</t>
  </si>
  <si>
    <t>340</t>
  </si>
  <si>
    <t>170</t>
  </si>
  <si>
    <t>600</t>
  </si>
  <si>
    <t>490</t>
  </si>
  <si>
    <t>510</t>
  </si>
  <si>
    <t>330</t>
  </si>
  <si>
    <t>200</t>
  </si>
  <si>
    <t>360</t>
  </si>
  <si>
    <t>390</t>
  </si>
  <si>
    <t>120</t>
  </si>
  <si>
    <t>85</t>
  </si>
  <si>
    <t>69</t>
  </si>
  <si>
    <t>770</t>
  </si>
  <si>
    <t>580</t>
  </si>
  <si>
    <t>1300</t>
  </si>
  <si>
    <t>1000</t>
  </si>
  <si>
    <t>740</t>
  </si>
  <si>
    <t>540</t>
  </si>
  <si>
    <t>720</t>
  </si>
  <si>
    <t>590</t>
  </si>
  <si>
    <t>880</t>
  </si>
  <si>
    <t>1700</t>
  </si>
  <si>
    <t>1500</t>
  </si>
  <si>
    <t>980</t>
  </si>
  <si>
    <t>97</t>
  </si>
  <si>
    <t>63</t>
  </si>
  <si>
    <t>32</t>
  </si>
  <si>
    <t>630</t>
  </si>
  <si>
    <t>480</t>
  </si>
  <si>
    <t>350</t>
  </si>
  <si>
    <t>670</t>
  </si>
  <si>
    <t>610</t>
  </si>
  <si>
    <t>410</t>
  </si>
  <si>
    <t>87</t>
  </si>
  <si>
    <t>730</t>
  </si>
  <si>
    <t>230</t>
  </si>
  <si>
    <t>75</t>
  </si>
  <si>
    <t>45</t>
  </si>
  <si>
    <t>1600</t>
  </si>
  <si>
    <t>790</t>
  </si>
  <si>
    <t>290</t>
  </si>
  <si>
    <t>380</t>
  </si>
  <si>
    <t>990</t>
  </si>
  <si>
    <t>420</t>
  </si>
  <si>
    <t>240</t>
  </si>
  <si>
    <t>710</t>
  </si>
  <si>
    <t>430</t>
  </si>
  <si>
    <t>760</t>
  </si>
  <si>
    <t>570</t>
  </si>
  <si>
    <t>270</t>
  </si>
  <si>
    <t>160</t>
  </si>
  <si>
    <t>140</t>
  </si>
  <si>
    <t>950</t>
  </si>
  <si>
    <t>650</t>
  </si>
  <si>
    <t>930</t>
  </si>
  <si>
    <t>840</t>
  </si>
  <si>
    <t>560</t>
  </si>
  <si>
    <t>370</t>
  </si>
  <si>
    <t>190</t>
  </si>
  <si>
    <t>310</t>
  </si>
  <si>
    <t>110</t>
  </si>
  <si>
    <t>71</t>
  </si>
  <si>
    <t>67</t>
  </si>
  <si>
    <t>100</t>
  </si>
  <si>
    <t>220</t>
  </si>
  <si>
    <t>680</t>
  </si>
  <si>
    <t>640</t>
  </si>
  <si>
    <t>440</t>
  </si>
  <si>
    <t>750</t>
  </si>
  <si>
    <t>860</t>
  </si>
  <si>
    <t>320</t>
  </si>
  <si>
    <t>88</t>
  </si>
  <si>
    <t>49</t>
  </si>
  <si>
    <t>870</t>
  </si>
  <si>
    <t>850</t>
  </si>
  <si>
    <t>280</t>
  </si>
  <si>
    <t>470</t>
  </si>
  <si>
    <t>250</t>
  </si>
  <si>
    <t>89</t>
  </si>
  <si>
    <t>300</t>
  </si>
  <si>
    <t>210</t>
  </si>
  <si>
    <t>530</t>
  </si>
  <si>
    <t>2300</t>
  </si>
  <si>
    <t>2200</t>
  </si>
  <si>
    <t>130</t>
  </si>
  <si>
    <t>150</t>
  </si>
  <si>
    <t>1800</t>
  </si>
  <si>
    <t>520</t>
  </si>
  <si>
    <t>68</t>
  </si>
  <si>
    <t>44</t>
  </si>
  <si>
    <t>660</t>
  </si>
  <si>
    <t>450</t>
  </si>
  <si>
    <t>66</t>
  </si>
  <si>
    <t>81</t>
  </si>
  <si>
    <t>61</t>
  </si>
  <si>
    <t>780</t>
  </si>
  <si>
    <t>910</t>
  </si>
  <si>
    <t>48</t>
  </si>
  <si>
    <t>36</t>
  </si>
  <si>
    <t>82</t>
  </si>
  <si>
    <t>TOTAL NOT ALL DATA POINTS</t>
  </si>
  <si>
    <t>Met need for contraception</t>
  </si>
  <si>
    <t>Antenatal care coverage (ANC 4)</t>
  </si>
  <si>
    <t>Antiretroviral prophylaxis for PMTCT</t>
  </si>
  <si>
    <t>Skilled attendant at birth</t>
  </si>
  <si>
    <t>Postnatal care for mothers and babies</t>
  </si>
  <si>
    <t>Exclusive breastfeeding for six months</t>
  </si>
  <si>
    <t>DTP-3</t>
  </si>
  <si>
    <t>Antibiotic treatment for pneumonia</t>
  </si>
  <si>
    <t>National Average</t>
  </si>
  <si>
    <t>Bottom Q</t>
  </si>
  <si>
    <t>Top Q</t>
  </si>
  <si>
    <t>Year 1</t>
  </si>
  <si>
    <t>National Average2</t>
  </si>
  <si>
    <t>Bottom Q2</t>
  </si>
  <si>
    <t>Top Q2</t>
  </si>
  <si>
    <t>Year 2</t>
  </si>
  <si>
    <t>National Average3</t>
  </si>
  <si>
    <t>Bottom Q3</t>
  </si>
  <si>
    <t>Top Q3</t>
  </si>
  <si>
    <t>Year 3</t>
  </si>
  <si>
    <t>National Average4</t>
  </si>
  <si>
    <t>Bottom Q4</t>
  </si>
  <si>
    <t>Top Q4</t>
  </si>
  <si>
    <t>Year 4</t>
  </si>
  <si>
    <t>Source 4</t>
  </si>
  <si>
    <t>National Average5</t>
  </si>
  <si>
    <t>Bottom Q5</t>
  </si>
  <si>
    <t>Top Q5</t>
  </si>
  <si>
    <t>Year 5</t>
  </si>
  <si>
    <t>Source 5</t>
  </si>
  <si>
    <t>National Average6</t>
  </si>
  <si>
    <t>Bottom Q6</t>
  </si>
  <si>
    <t>Top Q6</t>
  </si>
  <si>
    <t>Year 6</t>
  </si>
  <si>
    <t>Source 6</t>
  </si>
  <si>
    <t>National Average7</t>
  </si>
  <si>
    <t>Bottom Q7</t>
  </si>
  <si>
    <t>Top Q7</t>
  </si>
  <si>
    <t>Year 7</t>
  </si>
  <si>
    <t>Source 7</t>
  </si>
  <si>
    <t>National Average8</t>
  </si>
  <si>
    <t>Bottom Q8</t>
  </si>
  <si>
    <t>Top Q8</t>
  </si>
  <si>
    <t>Year 8</t>
  </si>
  <si>
    <t>Source 8</t>
  </si>
  <si>
    <t> No data </t>
  </si>
  <si>
    <t>TOTAL NO DATA</t>
  </si>
  <si>
    <t>2008-2009</t>
  </si>
  <si>
    <t>2010-2011</t>
  </si>
  <si>
    <t>Table 1: Indicator 1 Vital events</t>
  </si>
  <si>
    <t>2011/2012 MNCH questionnaire and CAF questions</t>
  </si>
  <si>
    <t>2010 MNCH questionnaire questions</t>
  </si>
  <si>
    <t>1.1 Birth registration: at least 75% of births registered</t>
  </si>
  <si>
    <t>1.2 Death registration: at least 60% of deaths registered</t>
  </si>
  <si>
    <t>MDSR policy in place including notification within 24 hrs</t>
  </si>
  <si>
    <t>Maternal death is a notifiable event within 24 hours</t>
  </si>
  <si>
    <t>Policy and mechanisms are in place to review all maternal deaths</t>
  </si>
  <si>
    <r>
      <t xml:space="preserve">National policy requires all maternal deaths to be notified </t>
    </r>
    <r>
      <rPr>
        <u val="single"/>
        <sz val="8"/>
        <color rgb="FFFFFFFF"/>
        <rFont val="Calibri"/>
        <family val="2"/>
        <charset val="1"/>
      </rPr>
      <t xml:space="preserve">and</t>
    </r>
    <r>
      <rPr>
        <sz val="8"/>
        <color rgb="FFFFFFFF"/>
        <rFont val="Calibri"/>
        <family val="2"/>
        <charset val="1"/>
      </rPr>
      <t xml:space="preserve"> within 24h</t>
    </r>
  </si>
  <si>
    <t>Policy and mechanisms in place to review all maternal deaths</t>
  </si>
  <si>
    <t>Policy requires that all maternal deaths be reviewed</t>
  </si>
  <si>
    <t>CRVS (assessment completed, plan developed and in progress)[i]</t>
  </si>
  <si>
    <t>CAF tool
There is a comprehensive costed national plan to strengthen CRVS</t>
  </si>
  <si>
    <t>DATA FROM HMN</t>
  </si>
  <si>
    <t>Value 1</t>
  </si>
  <si>
    <t>Source 2 - COIA Monitoring - need to get from Cathy O'Neil</t>
  </si>
  <si>
    <t>Source 1 - COIA Monitoring</t>
  </si>
  <si>
    <t>Column1</t>
  </si>
  <si>
    <t>Yes/No1</t>
  </si>
  <si>
    <t>Yes/No 2</t>
  </si>
  <si>
    <t>Value 2</t>
  </si>
  <si>
    <t>Value 4</t>
  </si>
  <si>
    <t>Yes/No</t>
  </si>
  <si>
    <t>Source 2 WHO/Cathy o'Neil</t>
  </si>
  <si>
    <t>CRVS Improvement Plan Completed - ???</t>
  </si>
  <si>
    <t>&gt;90</t>
  </si>
  <si>
    <t>Data linked to demographic RH &amp;HS data sheet</t>
  </si>
  <si>
    <t>2.3 Data for the 3 impact indicators are available based on data collected in the proceeding 3 years, disaggregated by equity stratifiers</t>
  </si>
  <si>
    <t>Yes/No 1</t>
  </si>
  <si>
    <t>Disaggregations 1</t>
  </si>
  <si>
    <t>2.1 Q1</t>
  </si>
  <si>
    <t>2.1 Q5</t>
  </si>
  <si>
    <t>2.2 Q1</t>
  </si>
  <si>
    <t>2.2 Q5</t>
  </si>
  <si>
    <t>2.3 Q1</t>
  </si>
  <si>
    <t>2.3 Q5</t>
  </si>
  <si>
    <t>Disaggregations 2</t>
  </si>
  <si>
    <t>Yes/No 3</t>
  </si>
  <si>
    <t>year</t>
  </si>
  <si>
    <t>year2</t>
  </si>
  <si>
    <t>year3</t>
  </si>
  <si>
    <t>Disaggregations 3</t>
  </si>
  <si>
    <t>WHS (from UN estimates)</t>
  </si>
  <si>
    <t>WHS - from IGME</t>
  </si>
  <si>
    <t>SEE COVERAGE &amp; QUINTILES SHEET</t>
  </si>
  <si>
    <t>2.2 Statistics for 8 coverage indicators are available for at least one of the two proceeding years, disaggregated by equity stratifiers</t>
  </si>
  <si>
    <t>Overall- 8 indicators from 2013 -2015</t>
  </si>
  <si>
    <t>Disaggreations</t>
  </si>
  <si>
    <t>Source/Year</t>
  </si>
  <si>
    <t>Value 3</t>
  </si>
  <si>
    <t>Yes/No 4</t>
  </si>
  <si>
    <t>Yes/No 5</t>
  </si>
  <si>
    <t>Value 5</t>
  </si>
  <si>
    <t>Yes/No 6</t>
  </si>
  <si>
    <t>Value 6</t>
  </si>
  <si>
    <t>Yes/No 7</t>
  </si>
  <si>
    <t>Value 7</t>
  </si>
  <si>
    <t>Yes/No 8</t>
  </si>
  <si>
    <t>Value 8</t>
  </si>
  <si>
    <t>CD - database for equity</t>
  </si>
  <si>
    <t>CD - equity database</t>
  </si>
  <si>
    <t>CD equity database</t>
  </si>
  <si>
    <t>CD equity=database</t>
  </si>
  <si>
    <t>Table 3: Indicator 3 Innovation and eHealth</t>
  </si>
  <si>
    <t>3.1 National eHealth strategy and plan is in place</t>
  </si>
  <si>
    <t>National eHealth policy</t>
  </si>
  <si>
    <t>Policy implemented</t>
  </si>
  <si>
    <t>Source 1 and 2</t>
  </si>
  <si>
    <t>WHO COIA monitoring</t>
  </si>
  <si>
    <t>Table 5: Indicator 5 Financial reporting system</t>
  </si>
  <si>
    <t>5.1 A country-led reporting system is in place for externally funded expenditure and predictable commitments
These include "compacts" or other similar mechanisms</t>
  </si>
  <si>
    <t>Year 22</t>
  </si>
  <si>
    <t>Source 22</t>
  </si>
  <si>
    <t>COIA monitoring (Cathy database)</t>
  </si>
  <si>
    <t>CAF</t>
  </si>
  <si>
    <t>Table 4: Indicator 4 Resource tracking</t>
  </si>
  <si>
    <t>4.1 Total health expenditure per capita tracked by financing source</t>
  </si>
  <si>
    <t>Total public sector health expenditure per capita</t>
  </si>
  <si>
    <t>Total RMNCH expenditure tracked by financing source</t>
  </si>
  <si>
    <t>Health expenditure per capita in current US$ per capita 2009 and 2010</t>
  </si>
  <si>
    <t>Total annual RMNCH expenditure (US$)</t>
  </si>
  <si>
    <t>Tracked by financing source (Yes/No)</t>
  </si>
  <si>
    <t>Source1/2</t>
  </si>
  <si>
    <t>10.7</t>
  </si>
  <si>
    <t>http://apps.who.int/gho/data/node.main.78?lang=en</t>
  </si>
  <si>
    <t>NHA database - to be requested by Ramesh</t>
  </si>
  <si>
    <t>118.4</t>
  </si>
  <si>
    <t>90.6</t>
  </si>
  <si>
    <t>9.0</t>
  </si>
  <si>
    <t>Tessa Edjier</t>
  </si>
  <si>
    <t>17.0</t>
  </si>
  <si>
    <t>106.7</t>
  </si>
  <si>
    <t>216.5</t>
  </si>
  <si>
    <t>490.4</t>
  </si>
  <si>
    <t>20.5</t>
  </si>
  <si>
    <t>11.9</t>
  </si>
  <si>
    <t>12.7</t>
  </si>
  <si>
    <t>19.8</t>
  </si>
  <si>
    <t>8.8</t>
  </si>
  <si>
    <t>7.8</t>
  </si>
  <si>
    <t>180.0</t>
  </si>
  <si>
    <t>21.1</t>
  </si>
  <si>
    <t>73.7</t>
  </si>
  <si>
    <t>24.2</t>
  </si>
  <si>
    <t>4.1</t>
  </si>
  <si>
    <t>77.2</t>
  </si>
  <si>
    <t>59.2</t>
  </si>
  <si>
    <t>617.8</t>
  </si>
  <si>
    <t>7.0</t>
  </si>
  <si>
    <t>8.5</t>
  </si>
  <si>
    <t>203.1</t>
  </si>
  <si>
    <t>47.4</t>
  </si>
  <si>
    <t>80.4</t>
  </si>
  <si>
    <t>6.8</t>
  </si>
  <si>
    <t>12.0</t>
  </si>
  <si>
    <t>20.3</t>
  </si>
  <si>
    <t>42.7</t>
  </si>
  <si>
    <t>121.2</t>
  </si>
  <si>
    <t>50.6</t>
  </si>
  <si>
    <t>20.6</t>
  </si>
  <si>
    <t>108.3</t>
  </si>
  <si>
    <t>19.5</t>
  </si>
  <si>
    <t>11.1</t>
  </si>
  <si>
    <t>18.8</t>
  </si>
  <si>
    <t>230.4</t>
  </si>
  <si>
    <t>33.1</t>
  </si>
  <si>
    <t>320.3</t>
  </si>
  <si>
    <t>63.7</t>
  </si>
  <si>
    <t>16.5</t>
  </si>
  <si>
    <t>4.7</t>
  </si>
  <si>
    <t>14.2</t>
  </si>
  <si>
    <t>10.1</t>
  </si>
  <si>
    <t>29.4</t>
  </si>
  <si>
    <t>12.4</t>
  </si>
  <si>
    <t>94.4</t>
  </si>
  <si>
    <t>198.7</t>
  </si>
  <si>
    <t>44.8</t>
  </si>
  <si>
    <t>37.9</t>
  </si>
  <si>
    <t>34.6</t>
  </si>
  <si>
    <t>28.6</t>
  </si>
  <si>
    <t>15.9</t>
  </si>
  <si>
    <t>142.0</t>
  </si>
  <si>
    <t>1.7</t>
  </si>
  <si>
    <t>2001</t>
  </si>
  <si>
    <t>308.7</t>
  </si>
  <si>
    <t>10.6</t>
  </si>
  <si>
    <t>26.8</t>
  </si>
  <si>
    <t>192.3</t>
  </si>
  <si>
    <t>16.3</t>
  </si>
  <si>
    <t>21.0</t>
  </si>
  <si>
    <t>81.5</t>
  </si>
  <si>
    <t>10.4</t>
  </si>
  <si>
    <t>56.0</t>
  </si>
  <si>
    <t>43.6</t>
  </si>
  <si>
    <t>19.4</t>
  </si>
  <si>
    <t>61.6</t>
  </si>
  <si>
    <t>4.3 RMNCH expenditure per capita is tracked during the two prededing years, by financing source</t>
  </si>
  <si>
    <t>% of national health expenditure used for RMNCH</t>
  </si>
  <si>
    <t>To be requested from WHO/NHA</t>
  </si>
  <si>
    <t>Tessa</t>
  </si>
  <si>
    <t>Table 7: Indicator 7 National oversight</t>
  </si>
  <si>
    <t>7.1 The country has conducted a  annual health sector review in the last year</t>
  </si>
  <si>
    <t>health sector MA mechanism in place</t>
  </si>
  <si>
    <t>MA process in place</t>
  </si>
  <si>
    <t>???</t>
  </si>
  <si>
    <t>IHP+Results</t>
  </si>
  <si>
    <t>COIA </t>
  </si>
  <si>
    <t>Kathy</t>
  </si>
  <si>
    <t>Yes</t>
  </si>
  <si>
    <t>No  </t>
  </si>
  <si>
    <t>No</t>
  </si>
  <si>
    <t>Table 8: Indicator 8 Transparency</t>
  </si>
  <si>
    <t>8.1 A health sector performance report for the preceding year is available in the public domain</t>
  </si>
  <si>
    <t>Yes/No Report available 2010 or later</t>
  </si>
  <si>
    <t>Year1</t>
  </si>
  <si>
    <t>Source1 http://www.nationalplanningcycles.org/planning-cycle/ETH</t>
  </si>
  <si>
    <t>UNSD</t>
  </si>
  <si>
    <t>MICS 2003/Childinfo</t>
  </si>
  <si>
    <t>MICS 2001/Childinfo</t>
  </si>
  <si>
    <t>DHS 2006/Childinfo</t>
  </si>
  <si>
    <t>MICS 2006/Childinfo</t>
  </si>
  <si>
    <t>Census 2001/Childinfo</t>
  </si>
  <si>
    <t>BFHS 2007/Childinfo</t>
  </si>
  <si>
    <t>IBGE 2008/Childinfo</t>
  </si>
  <si>
    <t>MICS 2005/Childinfo</t>
  </si>
  <si>
    <t>DHS 2010/Childinfo</t>
  </si>
  <si>
    <t>DHS 2004/Childinfo</t>
  </si>
  <si>
    <t>MICS 2000/Childinfo</t>
  </si>
  <si>
    <t>DHS 2005/Childinfo</t>
  </si>
  <si>
    <t>MICS 2009/Childinfo</t>
  </si>
  <si>
    <t>MICS 2010/Childinfo</t>
  </si>
  <si>
    <t>DHS 2000/Childinfo</t>
  </si>
  <si>
    <t>2005-06</t>
  </si>
  <si>
    <t>MICS 2005-06/Childinfo</t>
  </si>
  <si>
    <t>DHS 2008/Childinfo</t>
  </si>
  <si>
    <t>2008-09</t>
  </si>
  <si>
    <t>ENSMI 2008/09/Childinfo</t>
  </si>
  <si>
    <t>DHS 2005-06/Childinfo</t>
  </si>
  <si>
    <t>NFHS 2005-06/Childinfo</t>
  </si>
  <si>
    <t>DHS 2007/Childinfo</t>
  </si>
  <si>
    <t>DHS 2008-09/Childinfo</t>
  </si>
  <si>
    <t>DHS 2009/Childinfo</t>
  </si>
  <si>
    <t>MICS 2007/Childinfo</t>
  </si>
  <si>
    <t>Direction de la Statistique 2000/Childinfo</t>
  </si>
  <si>
    <t>MICS 2008/Childinfo</t>
  </si>
  <si>
    <t>2009-10</t>
  </si>
  <si>
    <t>MICS 2009-10/Childinfo</t>
  </si>
  <si>
    <t>DHS/MICS 2006/Childinfo</t>
  </si>
  <si>
    <t>2006-07</t>
  </si>
  <si>
    <t>DHS 2006-07/Childinfo</t>
  </si>
  <si>
    <t>Census 2007/Childinfo</t>
  </si>
  <si>
    <t>Recorded live births 2008/Childinfo</t>
  </si>
  <si>
    <t>SHHS 2006/Childinfo</t>
  </si>
  <si>
    <t>MIMS 2009/Childinfo</t>
  </si>
  <si>
    <t>&lt;25</t>
  </si>
  <si>
    <t>50-74</t>
  </si>
  <si>
    <t>75-89</t>
  </si>
  <si>
    <t>90-100</t>
  </si>
  <si>
    <t>25-49</t>
  </si>
  <si>
    <t>1.3 Maternal death reviews: at least 90% of maternal deaths notified and reviewed</t>
  </si>
  <si>
    <t>1.4 Maternal death is a notifiable event</t>
  </si>
  <si>
    <t>At least 90% of maternal deaths notified and reviewed</t>
  </si>
  <si>
    <t>National panel to review maternal deaths in place</t>
  </si>
  <si>
    <r>
      <t xml:space="preserve">National panel to review maternal deaths in place </t>
    </r>
    <r>
      <rPr>
        <u val="single"/>
        <sz val="8"/>
        <color rgb="FFFFFFFF"/>
        <rFont val="Calibri"/>
        <family val="2"/>
        <charset val="1"/>
      </rPr>
      <t xml:space="preserve">and</t>
    </r>
    <r>
      <rPr>
        <sz val="8"/>
        <color rgb="FFFFFFFF"/>
        <rFont val="Calibri"/>
        <family val="2"/>
        <charset val="1"/>
      </rPr>
      <t xml:space="preserve"> meeting regularly</t>
    </r>
  </si>
  <si>
    <t>Maternal deaths are captured by the national health information system</t>
  </si>
  <si>
    <t>2011/2012</t>
  </si>
  <si>
    <t>MNCAH questionnaire</t>
  </si>
  <si>
    <t>MNCH questionnaire and CAF</t>
  </si>
  <si>
    <t>Yes (very recent)</t>
  </si>
  <si>
    <t>No (in development)</t>
  </si>
  <si>
    <t>No( all deaths registered but no definition of "maternal death")</t>
  </si>
  <si>
    <t>1.7 CRVS improvement plan approved by country government in place</t>
  </si>
  <si>
    <t>CRVS improvement plan approved by country government in place</t>
  </si>
  <si>
    <t>CRVS assessment  conducted</t>
  </si>
  <si>
    <t>CAF tool
An assessment of the status and practices of CRVS has been conducted in the last five years</t>
  </si>
  <si>
    <t>HMN HIS Assessment Completed</t>
  </si>
  <si>
    <t> HIS Strategic Plan Completed</t>
  </si>
  <si>
    <t>CVRS Rapid Assessment Completed</t>
  </si>
  <si>
    <t>CRVS Comprehensive Assessment Completed</t>
  </si>
  <si>
    <t>  CRVS Assessment Requested</t>
  </si>
  <si>
    <t>CRVS Improvement Plan Completed</t>
  </si>
  <si>
    <t>Accountability Framework Assessment completed or planned for 2012</t>
  </si>
  <si>
    <t>HMN MoVE-IT Project Country </t>
  </si>
  <si>
    <t>Partially</t>
  </si>
  <si>
    <t>A national eHealth strategy or policy has been developed, including the use of ICT for MNCH</t>
  </si>
  <si>
    <t>eHealth country profiles 2010</t>
  </si>
  <si>
    <t>Partly</t>
  </si>
  <si>
    <t>Don't know</t>
  </si>
  <si>
    <t>From the country planning cycle database</t>
  </si>
  <si>
    <t>From CAF tool</t>
  </si>
  <si>
    <t>IHP+ Country</t>
  </si>
  <si>
    <t>Pooled funding and/or SWAp</t>
  </si>
  <si>
    <t>Compact or similar mechanism located on web</t>
  </si>
  <si>
    <t>Date of compact</t>
  </si>
  <si>
    <t>There is a formal agreement between government and partners to report external commitments, external disbursements, and externally funded expenditures on health (monitoring of resources)</t>
  </si>
  <si>
    <t>There is a compact or similar mechanism and adherence is good (accountability)</t>
  </si>
  <si>
    <t>No but efforts are ongoing to introduce a SWAp</t>
  </si>
  <si>
    <t>Country planning cycle database</t>
  </si>
  <si>
    <t>SWAp June 2011, Pooled till 2016</t>
  </si>
  <si>
    <t>Draft statement of intent between development partners and MOH developed</t>
  </si>
  <si>
    <t>SWAp- draft</t>
  </si>
  <si>
    <t>SWAp</t>
  </si>
  <si>
    <t>TABLE RONDE DES BAILLEURS DE FONDS DU
PLAN NATIONAL DE DEVELOPPEMENT SANITAIRE 2001-2010 </t>
  </si>
  <si>
    <t>Support to develop SWAp</t>
  </si>
  <si>
    <t>JOINT PARTNERSHIP ARRANGEMENT
BETWEEN THE ROYAL GOVERNMENT OF CAMBODIA AND
THE SECOND HEALTH SECTOR SUPPORT PROGRAM (HSSP2) PARTNERS CONCERNING
COMMON ARRANGEMENTS FOR JOINT SUPPORT TO THE HEALTH STRATEGIC PLAN 2008-2015</t>
  </si>
  <si>
    <t>Joint declaration on harmonization between govt and major donors</t>
  </si>
  <si>
    <t>Share of donor funding to THE very small.  Formal agreements made with different govt departments, but not part of NHA.  Coordination with partners is good.</t>
  </si>
  <si>
    <t>MEMORANDUM D’ENTENTE SUR LA REFORME DU FINANCEMENT DE LA SANTE EN REPUBLIQUE DEMOCRATIQUE DU CONGO</t>
  </si>
  <si>
    <t>Compact between the Government of the Federal Democratic Republic of Ethiopia and the Development Partners on Scaling Up For Reaching the Health MDGs through the Health Sector Development Programme in the framework of the International Health Partnership</t>
  </si>
  <si>
    <t>Yes, compact is signed and data are reported by donors</t>
  </si>
  <si>
    <t>"Compact" or other similar mechanism present, but not all major partners are committed</t>
  </si>
  <si>
    <t>Adjunct country</t>
  </si>
  <si>
    <t>Yes, "Compact" or other similar mechanism with good adherence and commitment to make it work of all partners</t>
  </si>
  <si>
    <t>KENYA HEALTH SECTOR WIDE APPROACH CODE OF CONDUCT</t>
  </si>
  <si>
    <t>Compact is signed</t>
  </si>
  <si>
    <t>Formal agreeement exists but formal reporting is not submitted regularly to the MOH</t>
  </si>
  <si>
    <t>No compact</t>
  </si>
  <si>
    <t>"Compact" or similar mechanism present, but only a few partners are committed</t>
  </si>
  <si>
    <t>COMPACT
Accroître les efforts et les ressources
pour la Santé
en vue de l’atteinte des OMD</t>
  </si>
  <si>
    <t>Compacto de Moçambique
Compromisso de Intenções</t>
  </si>
  <si>
    <t>IHP National 'Compact' between Ministry of Health and Population. Federal Democratic Republic of Nepal and External Development Partners</t>
  </si>
  <si>
    <t>CADRE PARTENARIAT</t>
  </si>
  <si>
    <t>Ongoing work to establish SWAp</t>
  </si>
  <si>
    <t>Yes, arrangement between donors and the govt within the SWAp</t>
  </si>
  <si>
    <t>Yes, through the SWAp process</t>
  </si>
  <si>
    <t>No formal agreement, but mechanism through the IAC</t>
  </si>
  <si>
    <t>MEMORANDUM OF UNDERSTANDING BETWEEN THE MINISTRY OF HEALTH AND
HEALTH SECTOR DEVELOPMENT PARTNER</t>
  </si>
  <si>
    <t>Government of Sierra Leone Health Compact</t>
  </si>
  <si>
    <t>Support to the development of health policy units to improve harmonization and alignment through further development of SWAp.</t>
  </si>
  <si>
    <t>June</t>
  </si>
  <si>
    <t>TBC</t>
  </si>
  <si>
    <t>MEMORANDUM OF UNDERSTANDING
BETWEEN THE GOVERNMENT OF UGANDA AND The following Development Partners</t>
  </si>
  <si>
    <t>October</t>
  </si>
  <si>
    <t>Statement of intent between development partners and MOH endorsed in March 2009</t>
  </si>
  <si>
    <t>STATEMENT OF INTENT FROM
MINISTRY OF HEALTH AND
DEVELOPMENT PARTNERS</t>
  </si>
  <si>
    <t>Yes, compact with some partners</t>
  </si>
  <si>
    <t>Yes there is a compact and most development partners are committed to it</t>
  </si>
  <si>
    <t>MEMORANDUM OF UNDERSTANDING (MOU) BETWEEN THE GOVERNMENT OF THE
REPUBLIC OF ZAMBIA /
MINISTRY OF HEALTH
AND COOPERATING PARTNERS</t>
  </si>
  <si>
    <t>Development of compact in progress</t>
  </si>
  <si>
    <t>4.1 Total health expenditure per capita was tracked during the two preceding years, by financing source</t>
  </si>
  <si>
    <t>WHO Global Health Expenditure Database</t>
  </si>
  <si>
    <t>Comments</t>
  </si>
  <si>
    <t>RH, CH</t>
  </si>
  <si>
    <t>WHO Global Expenditure Database</t>
  </si>
  <si>
    <t>NHA produced for 2003, 2008, 2009. 2011 in progress (RMNCH sub-accounts exist with gaps</t>
  </si>
  <si>
    <t>NHA produced for 2004, 2005, 2006, 2008 and 2009. No RMNCH sub-accounts</t>
  </si>
  <si>
    <t>RH</t>
  </si>
  <si>
    <t>NHA 2008 under progress as well as RMNCH sub-accounts</t>
  </si>
  <si>
    <t>NHA 2004 and 2008. NHA and RMNCH sub-accounts for 2010 under progress</t>
  </si>
  <si>
    <t>From X drive</t>
  </si>
  <si>
    <t>From Phyllida Travis WHO/HDS</t>
  </si>
  <si>
    <t>Yes/No Aide memoire for meeting in the last year (2010 or later)</t>
  </si>
  <si>
    <t>Annual Health Sector review cycle</t>
  </si>
  <si>
    <t>Aide memoire of annual review on web</t>
  </si>
  <si>
    <t>Yes/No aide memoire on x drive (2010 or later)</t>
  </si>
  <si>
    <t>Aide memoire</t>
  </si>
  <si>
    <t>Source2</t>
  </si>
  <si>
    <t>Country has a JAR</t>
  </si>
  <si>
    <t>Not specific</t>
  </si>
  <si>
    <t>Country cycle planning database</t>
  </si>
  <si>
    <t>March</t>
  </si>
  <si>
    <t>X:\CHeSS\4-Country work M&amp;E\Benin\Annual Health Sector Reviews</t>
  </si>
  <si>
    <t>No-2005</t>
  </si>
  <si>
    <t>Final report to the Joint Annual Performance Review (JAPR) 2005</t>
  </si>
  <si>
    <t>Joint performance review</t>
  </si>
  <si>
    <t>X:\CHeSS\4-Country work M&amp;E\Cambodia</t>
  </si>
  <si>
    <t>X:\CHeSS\3-Workshops\WORKSHOP_COIA TANZANIA\Key Documents\Country Reports and Plans\Ethiopia\Health Sector ReviewsDocuments</t>
  </si>
  <si>
    <t>May</t>
  </si>
  <si>
    <t>No 2009</t>
  </si>
  <si>
    <t>April/May</t>
  </si>
  <si>
    <t>Joint Ministry of Health and Development Partners’
Health Summit, Accra
AIDE MEMOIRE
16th - 20th November, 2009</t>
  </si>
  <si>
    <t>X:\CHeSS\3-Workshops\WORKSHOP_COIA TANZANIA\Key Documents\Country Reports and Plans\Kenya\Health Sector Reviews</t>
  </si>
  <si>
    <t>April and Sept/October</t>
  </si>
  <si>
    <t>February</t>
  </si>
  <si>
    <t>No 2007</t>
  </si>
  <si>
    <t>NEPAL: HEALTH SECTOR PROGRAM
Sixth Joint Annual Review (JAR) / Mid-Term Review (MTR)
(December 3 – 10, 2007)
Draft Aide-Memoire</t>
  </si>
  <si>
    <t>X:\CHeSS\4-Country work M&amp;E\Nepal\Annual Health Sector Reviews</t>
  </si>
  <si>
    <t>April</t>
  </si>
  <si>
    <t>December</t>
  </si>
  <si>
    <t>No- 2009</t>
  </si>
  <si>
    <t>AIDE-MEMOIRE
THE 7nd NATIONAL HEALTH ASSEMBLY AND 15TH HEALTH
SECTOR JOINT REVIEW MISSION Nov 2009</t>
  </si>
  <si>
    <t>No 2006</t>
  </si>
  <si>
    <t>Tanzania Joint Annual
Health Sector Review March 2004; Joint External Evaluation
of the Health Sector
in Tanzania, 1999-2006 August 2007</t>
  </si>
  <si>
    <t>X:\CHeSS\3-Workshops\WORKSHOP_COIA TANZANIA\Key Documents\Country Reports and Plans\Uganda\Health Sector Reviews</t>
  </si>
  <si>
    <t>JOINT ANNUAL HEALTH REVIEW
2009
Human Resources for Health in Vietnam</t>
  </si>
  <si>
    <t>X:\CHeSS\4-Country work M&amp;E\Vietnam</t>
  </si>
  <si>
    <t>X:\CHeSS\3-Workshops\WORKSHOP_COIA TANZANIA\Key Documents\Country Reports and Plans\Zambia\Health Sector Reviews</t>
  </si>
  <si>
    <t>Health sector progress and performance report on web</t>
  </si>
  <si>
    <t>Source1</t>
  </si>
  <si>
    <t>Progress and performance report</t>
  </si>
  <si>
    <t>Yes but no explicit info for spending on RMNCH</t>
  </si>
  <si>
    <t>Annual Performance Report of HSDP‐III EFY2001 (2008/2009)
The Joint Review Mission Report</t>
  </si>
  <si>
    <t>INDEPENDENT REVIEW
HEALTH SECTOR PROGRAMME OF WORK 2008 (DRAFT)</t>
  </si>
  <si>
    <t>X:\CHeSS\3-Workshops\WORKSHOP_COIA TANZANIA\Key Documents\Country Reports and Plans\Ghana\Health Sector Reviews</t>
  </si>
  <si>
    <t>X:\CHeSS\4-Country work M&amp;E\Indonesia</t>
  </si>
  <si>
    <t>NHSSP II
Midterm Review
Report</t>
  </si>
  <si>
    <t>Yes, but it is a statistical report for 2011 mainly on coverage and outcome indicators</t>
  </si>
  <si>
    <t>X:\CHeSS\4-Country work M&amp;E\Lao</t>
  </si>
  <si>
    <t>Yes </t>
  </si>
  <si>
    <t>2007-2008</t>
  </si>
  <si>
    <t>X:\CHeSS\4-Country work M&amp;E\Lesotho\Annual Health Sector Reviews and strategy documents</t>
  </si>
  <si>
    <t>Government of the
Republic of Malawi
MID YEAR
REPORT FOR THE
THE WORK OF THE HEALTH SECTOR
July -December 2006</t>
  </si>
  <si>
    <t>Jul-Dec 2006</t>
  </si>
  <si>
    <t>X:\CHeSS\3-Workshops\WORKSHOP_COIA TANZANIA\Key Documents\Country Reports and Plans\Rwanda\Health Sector Reviews</t>
  </si>
  <si>
    <t>X:\CHeSS\4-Country work M&amp;E\Sierra Leone\Annual Health Sector Reviews\2010</t>
  </si>
  <si>
    <t>Annual Health Sector
Performance Report</t>
  </si>
  <si>
    <t>X:\CHeSS\3-Workshops\WORKSHOP_COIA TANZANIA\Key Documents\Country Reports and Plans\Tanzania\Health Sector Reviews</t>
  </si>
  <si>
    <t>JOINT ANNUAL HEALTH REVIEW: Human Resources for Health</t>
  </si>
  <si>
    <t>Joint Annual Review for 2007
Main Report</t>
  </si>
</sst>
</file>

<file path=xl/styles.xml><?xml version="1.0" encoding="utf-8"?>
<styleSheet xmlns="http://schemas.openxmlformats.org/spreadsheetml/2006/main">
  <numFmts count="6">
    <numFmt numFmtId="164" formatCode="GENERAL"/>
    <numFmt numFmtId="165" formatCode="0"/>
    <numFmt numFmtId="166" formatCode="_-* #,##0.00_-;\-* #,##0.00_-;_-* \-??_-;_-@_-"/>
    <numFmt numFmtId="167" formatCode="0.0"/>
    <numFmt numFmtId="168" formatCode="0%"/>
    <numFmt numFmtId="169" formatCode="MMM\ YYYY"/>
  </numFmts>
  <fonts count="25">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name val="Arial"/>
      <family val="2"/>
      <charset val="1"/>
    </font>
    <font>
      <sz val="11"/>
      <name val="Calibri"/>
      <family val="2"/>
      <charset val="1"/>
    </font>
    <font>
      <sz val="9"/>
      <color rgb="FF000000"/>
      <name val="Calibri"/>
      <family val="2"/>
      <charset val="1"/>
    </font>
    <font>
      <sz val="9"/>
      <color rgb="FFFFFFFF"/>
      <name val="Calibri"/>
      <family val="2"/>
      <charset val="1"/>
    </font>
    <font>
      <b val="true"/>
      <sz val="9"/>
      <color rgb="FFFFFFFF"/>
      <name val="Calibri"/>
      <family val="2"/>
      <charset val="1"/>
    </font>
    <font>
      <b val="true"/>
      <sz val="9"/>
      <color rgb="FF000000"/>
      <name val="Calibri"/>
      <family val="2"/>
      <charset val="1"/>
    </font>
    <font>
      <sz val="8"/>
      <color rgb="FFFFFFFF"/>
      <name val="Calibri"/>
      <family val="2"/>
      <charset val="1"/>
    </font>
    <font>
      <b val="true"/>
      <sz val="8"/>
      <color rgb="FFFFFFFF"/>
      <name val="Calibri"/>
      <family val="2"/>
      <charset val="1"/>
    </font>
    <font>
      <sz val="8"/>
      <color rgb="FF000000"/>
      <name val="Calibri"/>
      <family val="2"/>
      <charset val="1"/>
    </font>
    <font>
      <u val="single"/>
      <sz val="11"/>
      <color rgb="FF0000FF"/>
      <name val="Calibri"/>
      <family val="2"/>
      <charset val="1"/>
    </font>
    <font>
      <sz val="9"/>
      <name val="Calibri"/>
      <family val="2"/>
      <charset val="1"/>
    </font>
    <font>
      <sz val="11"/>
      <color rgb="FF9C0006"/>
      <name val="Calibri"/>
      <family val="2"/>
      <charset val="1"/>
    </font>
    <font>
      <u val="single"/>
      <sz val="8"/>
      <color rgb="FFFFFFFF"/>
      <name val="Calibri"/>
      <family val="2"/>
      <charset val="1"/>
    </font>
    <font>
      <sz val="6.5"/>
      <color rgb="FF000000"/>
      <name val="Times New Roman"/>
      <family val="1"/>
      <charset val="1"/>
    </font>
    <font>
      <sz val="7"/>
      <color rgb="FF000000"/>
      <name val="Calibri"/>
      <family val="2"/>
      <charset val="1"/>
    </font>
    <font>
      <b val="true"/>
      <sz val="10"/>
      <name val="Arial"/>
      <family val="2"/>
      <charset val="1"/>
    </font>
    <font>
      <b val="true"/>
      <sz val="9"/>
      <color rgb="FF000000"/>
      <name val="Tahoma"/>
      <family val="2"/>
      <charset val="1"/>
    </font>
    <font>
      <sz val="9"/>
      <color rgb="FF000000"/>
      <name val="Tahoma"/>
      <family val="2"/>
      <charset val="1"/>
    </font>
    <font>
      <sz val="8"/>
      <color rgb="FF000000"/>
      <name val="Arial Unicode MS"/>
      <family val="2"/>
      <charset val="1"/>
    </font>
    <font>
      <b val="true"/>
      <sz val="8"/>
      <color rgb="FF000000"/>
      <name val="Calibri"/>
      <family val="2"/>
      <charset val="1"/>
    </font>
  </fonts>
  <fills count="18">
    <fill>
      <patternFill patternType="none"/>
    </fill>
    <fill>
      <patternFill patternType="gray125"/>
    </fill>
    <fill>
      <patternFill patternType="solid">
        <fgColor rgb="FFFFC7CE"/>
        <bgColor rgb="FFF2DCDB"/>
      </patternFill>
    </fill>
    <fill>
      <patternFill patternType="solid">
        <fgColor rgb="FF4F81BD"/>
        <bgColor rgb="FF2E74B5"/>
      </patternFill>
    </fill>
    <fill>
      <patternFill patternType="solid">
        <fgColor rgb="FFF79646"/>
        <bgColor rgb="FFFF8080"/>
      </patternFill>
    </fill>
    <fill>
      <patternFill patternType="solid">
        <fgColor rgb="FF92D050"/>
        <bgColor rgb="FFBFBFBF"/>
      </patternFill>
    </fill>
    <fill>
      <patternFill patternType="solid">
        <fgColor rgb="FFFFFF00"/>
        <bgColor rgb="FFFFFF00"/>
      </patternFill>
    </fill>
    <fill>
      <patternFill patternType="solid">
        <fgColor rgb="FF1F497D"/>
        <bgColor rgb="FF003366"/>
      </patternFill>
    </fill>
    <fill>
      <patternFill patternType="solid">
        <fgColor rgb="FFF2F2F2"/>
        <bgColor rgb="FFFDEADA"/>
      </patternFill>
    </fill>
    <fill>
      <patternFill patternType="solid">
        <fgColor rgb="FFDDD9C3"/>
        <bgColor rgb="FFD5DCE4"/>
      </patternFill>
    </fill>
    <fill>
      <patternFill patternType="solid">
        <fgColor rgb="FFB9CDE5"/>
        <bgColor rgb="FFC6D9F1"/>
      </patternFill>
    </fill>
    <fill>
      <patternFill patternType="solid">
        <fgColor rgb="FF2E74B5"/>
        <bgColor rgb="FF4F81BD"/>
      </patternFill>
    </fill>
    <fill>
      <patternFill patternType="solid">
        <fgColor rgb="FFC6D9F1"/>
        <bgColor rgb="FFD5DCE4"/>
      </patternFill>
    </fill>
    <fill>
      <patternFill patternType="solid">
        <fgColor rgb="FF8496B0"/>
        <bgColor rgb="FF808080"/>
      </patternFill>
    </fill>
    <fill>
      <patternFill patternType="solid">
        <fgColor rgb="FFD5DCE4"/>
        <bgColor rgb="FFC6D9F1"/>
      </patternFill>
    </fill>
    <fill>
      <patternFill patternType="solid">
        <fgColor rgb="FFFDEADA"/>
        <bgColor rgb="FFF2F2F2"/>
      </patternFill>
    </fill>
    <fill>
      <patternFill patternType="solid">
        <fgColor rgb="FFFF0000"/>
        <bgColor rgb="FFC00000"/>
      </patternFill>
    </fill>
    <fill>
      <patternFill patternType="solid">
        <fgColor rgb="FFFFFF99"/>
        <bgColor rgb="FFFFFFCC"/>
      </patternFill>
    </fill>
  </fills>
  <borders count="26">
    <border diagonalUp="false" diagonalDown="false">
      <left/>
      <right/>
      <top/>
      <bottom/>
      <diagonal/>
    </border>
    <border diagonalUp="false" diagonalDown="false">
      <left/>
      <right style="thin"/>
      <top/>
      <bottom style="thin"/>
      <diagonal/>
    </border>
    <border diagonalUp="false" diagonalDown="false">
      <left/>
      <right style="medium"/>
      <top/>
      <bottom style="mediu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right style="thin">
        <color rgb="FFBFBFBF"/>
      </right>
      <top style="thin">
        <color rgb="FFBFBFBF"/>
      </top>
      <bottom style="thin">
        <color rgb="FFBFBFBF"/>
      </bottom>
      <diagonal/>
    </border>
    <border diagonalUp="false" diagonalDown="false">
      <left/>
      <right/>
      <top/>
      <bottom style="thin">
        <color rgb="FFBFBFBF"/>
      </bottom>
      <diagonal/>
    </border>
    <border diagonalUp="false" diagonalDown="false">
      <left/>
      <right style="thin">
        <color rgb="FFBFBFBF"/>
      </right>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style="thin">
        <color rgb="FFBFBFBF"/>
      </bottom>
      <diagonal/>
    </border>
    <border diagonalUp="false" diagonalDown="false">
      <left style="thin">
        <color rgb="FFFFFFFF"/>
      </left>
      <right style="thin">
        <color rgb="FFFFFFFF"/>
      </right>
      <top style="thin">
        <color rgb="FFFFFFFF"/>
      </top>
      <bottom/>
      <diagonal/>
    </border>
    <border diagonalUp="false" diagonalDown="false">
      <left/>
      <right/>
      <top style="thin">
        <color rgb="FFFFFFFF"/>
      </top>
      <bottom/>
      <diagonal/>
    </border>
    <border diagonalUp="false" diagonalDown="false">
      <left style="thin">
        <color rgb="FFFFFFFF"/>
      </left>
      <right/>
      <top style="thin">
        <color rgb="FFFFFFFF"/>
      </top>
      <bottom/>
      <diagonal/>
    </border>
    <border diagonalUp="false" diagonalDown="false">
      <left style="thin">
        <color rgb="FFFFFFFF"/>
      </left>
      <right style="thin">
        <color rgb="FFFFFFFF"/>
      </right>
      <top style="thin"/>
      <bottom style="thin">
        <color rgb="FFFFFFFF"/>
      </bottom>
      <diagonal/>
    </border>
    <border diagonalUp="false" diagonalDown="false">
      <left style="thin"/>
      <right style="thin">
        <color rgb="FFFFFFFF"/>
      </right>
      <top style="thin">
        <color rgb="FFF2F2F2"/>
      </top>
      <bottom style="thin"/>
      <diagonal/>
    </border>
    <border diagonalUp="false" diagonalDown="false">
      <left style="thin">
        <color rgb="FFFFFFFF"/>
      </left>
      <right/>
      <top style="thin">
        <color rgb="FFBFBFBF"/>
      </top>
      <bottom style="thin">
        <color rgb="FFBFBFBF"/>
      </bottom>
      <diagonal/>
    </border>
    <border diagonalUp="false" diagonalDown="false">
      <left/>
      <right/>
      <top style="thin">
        <color rgb="FFBFBFBF"/>
      </top>
      <bottom style="thin">
        <color rgb="FFBFBFBF"/>
      </bottom>
      <diagonal/>
    </border>
    <border diagonalUp="false" diagonalDown="false">
      <left style="thin">
        <color rgb="FFBFBFBF"/>
      </left>
      <right style="thin">
        <color rgb="FFBFBFBF"/>
      </right>
      <top style="thin">
        <color rgb="FFF2F2F2"/>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top style="thin">
        <color rgb="FFBFBFBF"/>
      </top>
      <bottom style="thin">
        <color rgb="FFBFBFBF"/>
      </bottom>
      <diagonal/>
    </border>
    <border diagonalUp="false" diagonalDown="false">
      <left style="thin">
        <color rgb="FFBFBFBF"/>
      </left>
      <right/>
      <top style="thin">
        <color rgb="FFBFBFBF"/>
      </top>
      <bottom/>
      <diagonal/>
    </border>
    <border diagonalUp="false" diagonalDown="false">
      <left/>
      <right style="thin">
        <color rgb="FFBFBFBF"/>
      </right>
      <top style="thin">
        <color rgb="FFBFBFBF"/>
      </top>
      <bottom/>
      <diagonal/>
    </border>
    <border diagonalUp="false" diagonalDown="false">
      <left/>
      <right style="thin"/>
      <top/>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4" fontId="4" fillId="0" borderId="1" applyFont="true" applyBorder="true" applyAlignment="true" applyProtection="true">
      <alignment horizontal="general" vertical="top" textRotation="0" wrapText="false" indent="0" shrinkToFit="false"/>
      <protection locked="true" hidden="false"/>
    </xf>
    <xf numFmtId="164" fontId="5" fillId="0" borderId="2" applyFont="true" applyBorder="true" applyAlignment="true" applyProtection="true">
      <alignment horizontal="general" vertical="top" textRotation="0" wrapText="tru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6" fillId="2" borderId="0" applyFont="true" applyBorder="false" applyAlignment="true" applyProtection="false">
      <alignment horizontal="general" vertical="bottom" textRotation="0" wrapText="false" indent="0" shrinkToFit="false"/>
    </xf>
  </cellStyleXfs>
  <cellXfs count="185">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3" borderId="3" xfId="0" applyFont="true" applyBorder="true" applyAlignment="true" applyProtection="false">
      <alignment horizontal="general" vertical="bottom" textRotation="0" wrapText="true" indent="0" shrinkToFit="false"/>
      <protection locked="true" hidden="false"/>
    </xf>
    <xf numFmtId="164" fontId="8" fillId="4" borderId="3"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4" borderId="3" xfId="0" applyFont="true" applyBorder="true" applyAlignment="true" applyProtection="false">
      <alignment horizontal="general" vertical="bottom" textRotation="0" wrapText="true" indent="0" shrinkToFit="false"/>
      <protection locked="true" hidden="false"/>
    </xf>
    <xf numFmtId="164" fontId="7" fillId="5" borderId="4" xfId="0" applyFont="true" applyBorder="true" applyAlignment="true" applyProtection="false">
      <alignment horizontal="general" vertical="bottom" textRotation="0" wrapText="true" indent="0" shrinkToFit="false"/>
      <protection locked="true" hidden="false"/>
    </xf>
    <xf numFmtId="164" fontId="7" fillId="0" borderId="5" xfId="0" applyFont="true" applyBorder="true" applyAlignment="true" applyProtection="false">
      <alignment horizontal="general" vertical="bottom" textRotation="0" wrapText="false" indent="0" shrinkToFit="false"/>
      <protection locked="true" hidden="false"/>
    </xf>
    <xf numFmtId="164" fontId="7" fillId="0" borderId="5" xfId="0" applyFont="true" applyBorder="true" applyAlignment="true" applyProtection="false">
      <alignment horizontal="general" vertical="bottom" textRotation="0" wrapText="true" indent="0" shrinkToFit="false"/>
      <protection locked="true" hidden="false"/>
    </xf>
    <xf numFmtId="164" fontId="7" fillId="5" borderId="3" xfId="0" applyFont="true" applyBorder="true" applyAlignment="true" applyProtection="false">
      <alignment horizontal="center" vertical="bottom" textRotation="0" wrapText="true" indent="0" shrinkToFit="false"/>
      <protection locked="true" hidden="false"/>
    </xf>
    <xf numFmtId="164" fontId="7" fillId="6" borderId="3" xfId="0" applyFont="true" applyBorder="true" applyAlignment="true" applyProtection="false">
      <alignment horizontal="center"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7" fillId="5" borderId="3"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7" fillId="6" borderId="3" xfId="0" applyFont="true" applyBorder="true" applyAlignment="false" applyProtection="false">
      <alignment horizontal="general" vertical="bottom" textRotation="0" wrapText="false" indent="0" shrinkToFit="false"/>
      <protection locked="true" hidden="false"/>
    </xf>
    <xf numFmtId="164" fontId="4" fillId="0" borderId="1" xfId="21" applyFont="true" applyBorder="true" applyAlignment="true" applyProtection="true">
      <alignment horizontal="general" vertical="top"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right" vertical="bottom" textRotation="0" wrapText="false" indent="2" shrinkToFit="false"/>
      <protection locked="true" hidden="false"/>
    </xf>
    <xf numFmtId="164" fontId="7" fillId="0" borderId="3"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6" fontId="7" fillId="0" borderId="3" xfId="15"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8" fillId="7" borderId="3"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11" fillId="3" borderId="6" xfId="0" applyFont="true" applyBorder="true" applyAlignment="false" applyProtection="false">
      <alignment horizontal="general" vertical="bottom" textRotation="0" wrapText="false" indent="0" shrinkToFit="false"/>
      <protection locked="true" hidden="false"/>
    </xf>
    <xf numFmtId="164" fontId="11" fillId="3" borderId="6" xfId="0" applyFont="true" applyBorder="true" applyAlignment="true" applyProtection="false">
      <alignment horizontal="center" vertical="bottom" textRotation="0" wrapText="true" indent="0" shrinkToFit="false"/>
      <protection locked="true" hidden="false"/>
    </xf>
    <xf numFmtId="164" fontId="11" fillId="3" borderId="6" xfId="0" applyFont="true" applyBorder="true" applyAlignment="true" applyProtection="false">
      <alignment horizontal="general" vertical="bottom" textRotation="0" wrapText="true" indent="0" shrinkToFit="false"/>
      <protection locked="true" hidden="false"/>
    </xf>
    <xf numFmtId="164" fontId="11" fillId="3" borderId="6" xfId="0" applyFont="true" applyBorder="true" applyAlignment="true" applyProtection="false">
      <alignment horizontal="general" vertical="bottom" textRotation="0" wrapText="false" indent="0" shrinkToFit="false"/>
      <protection locked="true" hidden="false"/>
    </xf>
    <xf numFmtId="164" fontId="12" fillId="3" borderId="6" xfId="0" applyFont="true" applyBorder="true" applyAlignment="true" applyProtection="false">
      <alignment horizontal="general" vertical="top" textRotation="0" wrapText="true" indent="0" shrinkToFit="false"/>
      <protection locked="true" hidden="false"/>
    </xf>
    <xf numFmtId="164" fontId="12" fillId="3" borderId="7" xfId="0" applyFont="true" applyBorder="true" applyAlignment="true" applyProtection="false">
      <alignment horizontal="general" vertical="top" textRotation="0" wrapText="true" indent="0" shrinkToFit="false"/>
      <protection locked="true" hidden="false"/>
    </xf>
    <xf numFmtId="164" fontId="12" fillId="4" borderId="6"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3" xfId="0" applyFont="true" applyBorder="true" applyAlignment="true" applyProtection="false">
      <alignment horizontal="left" vertical="bottom" textRotation="0" wrapText="false" indent="0" shrinkToFit="false"/>
      <protection locked="true" hidden="false"/>
    </xf>
    <xf numFmtId="164" fontId="13" fillId="0" borderId="8" xfId="0" applyFont="true" applyBorder="true" applyAlignment="true" applyProtection="false">
      <alignment horizontal="left" vertical="bottom" textRotation="0" wrapText="false" indent="0" shrinkToFit="false"/>
      <protection locked="true" hidden="false"/>
    </xf>
    <xf numFmtId="164" fontId="13" fillId="0" borderId="6" xfId="0" applyFont="true" applyBorder="true" applyAlignment="true" applyProtection="false">
      <alignment horizontal="left" vertical="bottom" textRotation="0" wrapText="false" indent="0" shrinkToFit="false"/>
      <protection locked="true" hidden="false"/>
    </xf>
    <xf numFmtId="164" fontId="13" fillId="0" borderId="6" xfId="0" applyFont="true" applyBorder="true" applyAlignment="true" applyProtection="false">
      <alignment horizontal="left" vertical="bottom" textRotation="0" wrapText="false" indent="0" shrinkToFit="false"/>
      <protection locked="true" hidden="false"/>
    </xf>
    <xf numFmtId="164" fontId="0" fillId="0" borderId="1" xfId="21" applyFont="true" applyBorder="true" applyAlignment="true" applyProtection="true">
      <alignment horizontal="general" vertical="top" textRotation="0" wrapText="false" indent="0" shrinkToFit="false"/>
      <protection locked="true" hidden="false"/>
    </xf>
    <xf numFmtId="164" fontId="13" fillId="0" borderId="3" xfId="0" applyFont="true" applyBorder="true" applyAlignment="true" applyProtection="false">
      <alignment horizontal="left" vertical="bottom" textRotation="0" wrapText="false" indent="0" shrinkToFit="false"/>
      <protection locked="true" hidden="false"/>
    </xf>
    <xf numFmtId="164" fontId="13" fillId="0" borderId="8" xfId="0" applyFont="true" applyBorder="true" applyAlignment="true" applyProtection="false">
      <alignment horizontal="left" vertical="bottom" textRotation="0" wrapText="false" indent="0" shrinkToFit="false"/>
      <protection locked="true" hidden="false"/>
    </xf>
    <xf numFmtId="164" fontId="14" fillId="0" borderId="8" xfId="20" applyFont="false" applyBorder="true" applyAlignment="true" applyProtection="true">
      <alignment horizontal="left" vertical="bottom" textRotation="0" wrapText="false" indent="0" shrinkToFit="false"/>
      <protection locked="true" hidden="false"/>
    </xf>
    <xf numFmtId="164" fontId="11" fillId="7" borderId="0" xfId="0" applyFont="true" applyBorder="false" applyAlignment="false" applyProtection="false">
      <alignment horizontal="general" vertical="bottom" textRotation="0" wrapText="false" indent="0" shrinkToFit="false"/>
      <protection locked="true" hidden="false"/>
    </xf>
    <xf numFmtId="164" fontId="7" fillId="0" borderId="9" xfId="0" applyFont="true" applyBorder="true" applyAlignment="true" applyProtection="false">
      <alignment horizontal="general" vertical="bottom" textRotation="0" wrapText="true" indent="0" shrinkToFit="false"/>
      <protection locked="true" hidden="false"/>
    </xf>
    <xf numFmtId="164" fontId="12" fillId="3" borderId="6" xfId="0" applyFont="true" applyBorder="true" applyAlignment="true" applyProtection="false">
      <alignment horizontal="center" vertical="top" textRotation="0" wrapText="true" indent="0" shrinkToFit="false"/>
      <protection locked="true" hidden="false"/>
    </xf>
    <xf numFmtId="164" fontId="12" fillId="4" borderId="7"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13" fillId="0" borderId="3" xfId="0" applyFont="true" applyBorder="true" applyAlignment="false" applyProtection="false">
      <alignment horizontal="general" vertical="bottom" textRotation="0" wrapText="false" indent="0" shrinkToFit="false"/>
      <protection locked="true" hidden="false"/>
    </xf>
    <xf numFmtId="167" fontId="15" fillId="2" borderId="3" xfId="31" applyFont="true" applyBorder="true" applyAlignment="true" applyProtection="tru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6" fillId="0" borderId="3" xfId="28" applyFont="false" applyBorder="true" applyAlignment="false" applyProtection="false">
      <alignment horizontal="general" vertical="bottom" textRotation="0" wrapText="false" indent="0" shrinkToFit="false"/>
      <protection locked="true" hidden="false"/>
    </xf>
    <xf numFmtId="167" fontId="6" fillId="8" borderId="3" xfId="0" applyFont="true" applyBorder="true" applyAlignment="true" applyProtection="true">
      <alignment horizontal="center" vertical="bottom" textRotation="0" wrapText="false" indent="0" shrinkToFit="false"/>
      <protection locked="true" hidden="true"/>
    </xf>
    <xf numFmtId="164" fontId="13" fillId="0" borderId="3" xfId="0" applyFont="true" applyBorder="true" applyAlignment="true" applyProtection="false">
      <alignment horizontal="left" vertical="bottom" textRotation="0" wrapText="true" indent="0" shrinkToFit="false"/>
      <protection locked="true" hidden="false"/>
    </xf>
    <xf numFmtId="167" fontId="15" fillId="0" borderId="3" xfId="0" applyFont="true" applyBorder="true" applyAlignment="true" applyProtection="false">
      <alignment horizontal="center" vertical="bottom" textRotation="0" wrapText="false" indent="0" shrinkToFit="false"/>
      <protection locked="true" hidden="false"/>
    </xf>
    <xf numFmtId="167" fontId="15" fillId="9" borderId="3" xfId="0" applyFont="true" applyBorder="true" applyAlignment="true" applyProtection="false">
      <alignment horizontal="center" vertical="bottom" textRotation="0" wrapText="false" indent="0" shrinkToFit="false"/>
      <protection locked="true" hidden="false"/>
    </xf>
    <xf numFmtId="167" fontId="15" fillId="10" borderId="3" xfId="0" applyFont="true" applyBorder="true" applyAlignment="true" applyProtection="false">
      <alignment horizontal="center" vertical="bottom" textRotation="0" wrapText="false" indent="0" shrinkToFit="false"/>
      <protection locked="true" hidden="false"/>
    </xf>
    <xf numFmtId="167" fontId="15" fillId="0" borderId="3"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6" fontId="7" fillId="0" borderId="3" xfId="15" applyFont="true" applyBorder="true" applyAlignment="true" applyProtection="true">
      <alignment horizontal="center" vertical="bottom" textRotation="0" wrapText="false" indent="0" shrinkToFit="false"/>
      <protection locked="true" hidden="false"/>
    </xf>
    <xf numFmtId="164" fontId="13" fillId="0" borderId="10" xfId="0" applyFont="true" applyBorder="true" applyAlignment="false" applyProtection="false">
      <alignment horizontal="general" vertical="bottom" textRotation="0" wrapText="false" indent="0" shrinkToFit="false"/>
      <protection locked="true" hidden="false"/>
    </xf>
    <xf numFmtId="164" fontId="13" fillId="0" borderId="11" xfId="0" applyFont="true" applyBorder="true" applyAlignment="true" applyProtection="false">
      <alignment horizontal="left" vertical="bottom" textRotation="0" wrapText="false" indent="0" shrinkToFit="false"/>
      <protection locked="true" hidden="false"/>
    </xf>
    <xf numFmtId="164" fontId="13" fillId="0" borderId="12"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9" fillId="3" borderId="13" xfId="0" applyFont="true" applyBorder="true" applyAlignment="true" applyProtection="false">
      <alignment horizontal="left" vertical="center" textRotation="0" wrapText="false" indent="0" shrinkToFit="false"/>
      <protection locked="true" hidden="false"/>
    </xf>
    <xf numFmtId="164" fontId="8" fillId="3" borderId="14" xfId="0" applyFont="true" applyBorder="true" applyAlignment="false" applyProtection="false">
      <alignment horizontal="general" vertical="bottom" textRotation="0" wrapText="false" indent="0" shrinkToFit="false"/>
      <protection locked="true" hidden="false"/>
    </xf>
    <xf numFmtId="164" fontId="8" fillId="3" borderId="15" xfId="0" applyFont="true" applyBorder="true" applyAlignment="false" applyProtection="false">
      <alignment horizontal="general" vertical="bottom" textRotation="0" wrapText="false" indent="0" shrinkToFit="false"/>
      <protection locked="true" hidden="false"/>
    </xf>
    <xf numFmtId="164" fontId="8" fillId="3" borderId="13" xfId="0" applyFont="true" applyBorder="true" applyAlignment="false" applyProtection="false">
      <alignment horizontal="general" vertical="bottom" textRotation="0" wrapText="false" indent="0" shrinkToFit="false"/>
      <protection locked="true" hidden="false"/>
    </xf>
    <xf numFmtId="164" fontId="9" fillId="3" borderId="16" xfId="0" applyFont="true" applyBorder="true" applyAlignment="true" applyProtection="false">
      <alignment horizontal="left" vertical="center" textRotation="0" wrapText="false" indent="0" shrinkToFit="false"/>
      <protection locked="true" hidden="false"/>
    </xf>
    <xf numFmtId="164" fontId="11" fillId="3" borderId="9" xfId="0" applyFont="true" applyBorder="true" applyAlignment="true" applyProtection="false">
      <alignment horizontal="general" vertical="bottom" textRotation="0" wrapText="false" indent="0" shrinkToFit="false"/>
      <protection locked="true" hidden="false"/>
    </xf>
    <xf numFmtId="164" fontId="8" fillId="3" borderId="17" xfId="0" applyFont="true" applyBorder="true" applyAlignment="true" applyProtection="false">
      <alignment horizontal="center" vertical="bottom" textRotation="0" wrapText="false" indent="0" shrinkToFit="false"/>
      <protection locked="true" hidden="false"/>
    </xf>
    <xf numFmtId="164" fontId="8" fillId="3" borderId="15" xfId="0" applyFont="true" applyBorder="true" applyAlignment="true" applyProtection="false">
      <alignment horizontal="center" vertical="bottom" textRotation="0" wrapText="true" indent="0" shrinkToFit="false"/>
      <protection locked="true" hidden="false"/>
    </xf>
    <xf numFmtId="164" fontId="11" fillId="3" borderId="18" xfId="0" applyFont="true" applyBorder="true" applyAlignment="true" applyProtection="false">
      <alignment horizontal="general" vertical="top" textRotation="0" wrapText="true" indent="0" shrinkToFit="false"/>
      <protection locked="true" hidden="false"/>
    </xf>
    <xf numFmtId="164" fontId="11" fillId="4" borderId="19" xfId="0" applyFont="true" applyBorder="true" applyAlignment="true" applyProtection="false">
      <alignment horizontal="general" vertical="top" textRotation="0" wrapText="true" indent="0" shrinkToFit="false"/>
      <protection locked="true" hidden="false"/>
    </xf>
    <xf numFmtId="164" fontId="11" fillId="4" borderId="6" xfId="0" applyFont="true" applyBorder="true" applyAlignment="true" applyProtection="false">
      <alignment horizontal="general" vertical="top" textRotation="0" wrapText="true" indent="0" shrinkToFit="false"/>
      <protection locked="true" hidden="false"/>
    </xf>
    <xf numFmtId="164" fontId="9" fillId="3" borderId="6" xfId="0" applyFont="true" applyBorder="true" applyAlignment="true" applyProtection="false">
      <alignment horizontal="center" vertical="bottom" textRotation="0" wrapText="true" indent="0" shrinkToFit="false"/>
      <protection locked="true" hidden="false"/>
    </xf>
    <xf numFmtId="164" fontId="9" fillId="4" borderId="6" xfId="0" applyFont="true" applyBorder="true" applyAlignment="true" applyProtection="false">
      <alignment horizontal="center" vertical="center" textRotation="0" wrapText="true" indent="0" shrinkToFit="false"/>
      <protection locked="true" hidden="false"/>
    </xf>
    <xf numFmtId="164" fontId="9" fillId="4" borderId="6" xfId="0" applyFont="true" applyBorder="true" applyAlignment="true" applyProtection="false">
      <alignment horizontal="general" vertical="center" textRotation="0" wrapText="true" indent="0" shrinkToFit="false"/>
      <protection locked="true" hidden="false"/>
    </xf>
    <xf numFmtId="164" fontId="12" fillId="3" borderId="10" xfId="0" applyFont="true" applyBorder="true" applyAlignment="true" applyProtection="false">
      <alignment horizontal="general" vertical="top" textRotation="0" wrapText="true" indent="0" shrinkToFit="false"/>
      <protection locked="true" hidden="false"/>
    </xf>
    <xf numFmtId="164" fontId="12" fillId="3" borderId="11" xfId="0" applyFont="true" applyBorder="true" applyAlignment="true" applyProtection="false">
      <alignment horizontal="general" vertical="top" textRotation="0" wrapText="true" indent="0" shrinkToFit="false"/>
      <protection locked="true" hidden="false"/>
    </xf>
    <xf numFmtId="164" fontId="12" fillId="4" borderId="11" xfId="0" applyFont="true" applyBorder="true" applyAlignment="true" applyProtection="false">
      <alignment horizontal="general" vertical="top" textRotation="0" wrapText="true" indent="0" shrinkToFit="false"/>
      <protection locked="true" hidden="false"/>
    </xf>
    <xf numFmtId="164" fontId="12" fillId="4" borderId="12" xfId="0" applyFont="true" applyBorder="true" applyAlignment="true" applyProtection="false">
      <alignment horizontal="general" vertical="top" textRotation="0" wrapText="true" indent="0" shrinkToFit="false"/>
      <protection locked="true" hidden="false"/>
    </xf>
    <xf numFmtId="164" fontId="12" fillId="3" borderId="20" xfId="0" applyFont="true" applyBorder="true" applyAlignment="true" applyProtection="false">
      <alignment horizontal="general" vertical="top" textRotation="0" wrapText="true" indent="0" shrinkToFit="false"/>
      <protection locked="true" hidden="false"/>
    </xf>
    <xf numFmtId="164" fontId="12" fillId="3" borderId="21" xfId="0" applyFont="true" applyBorder="true" applyAlignment="true" applyProtection="false">
      <alignment horizontal="general" vertical="top" textRotation="0" wrapText="true" indent="0" shrinkToFit="false"/>
      <protection locked="true" hidden="false"/>
    </xf>
    <xf numFmtId="164" fontId="8" fillId="3" borderId="21" xfId="0" applyFont="true" applyBorder="true" applyAlignment="true" applyProtection="false">
      <alignment horizontal="center" vertical="top" textRotation="0" wrapText="true" indent="0" shrinkToFit="false"/>
      <protection locked="true" hidden="false"/>
    </xf>
    <xf numFmtId="164" fontId="8" fillId="4" borderId="11" xfId="0" applyFont="true" applyBorder="true" applyAlignment="true" applyProtection="false">
      <alignment horizontal="general" vertical="top" textRotation="0" wrapText="tru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true" applyProtection="false">
      <alignment horizontal="left" vertical="bottom" textRotation="0" wrapText="true" indent="0" shrinkToFit="false"/>
      <protection locked="true" hidden="false"/>
    </xf>
    <xf numFmtId="164" fontId="13" fillId="0" borderId="22" xfId="0" applyFont="true" applyBorder="true" applyAlignment="true" applyProtection="false">
      <alignment horizontal="left" vertical="bottom" textRotation="0" wrapText="false" indent="0" shrinkToFit="false"/>
      <protection locked="true" hidden="false"/>
    </xf>
    <xf numFmtId="164" fontId="7" fillId="11" borderId="0" xfId="0" applyFont="true" applyBorder="true" applyAlignment="true" applyProtection="false">
      <alignment horizontal="center" vertical="center" textRotation="0" wrapText="false" indent="0" shrinkToFit="false"/>
      <protection locked="true" hidden="false"/>
    </xf>
    <xf numFmtId="164" fontId="13" fillId="12"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13" fillId="0" borderId="22" xfId="0" applyFont="true" applyBorder="true" applyAlignment="true" applyProtection="false">
      <alignment horizontal="left" vertical="bottom" textRotation="0" wrapText="true" indent="0" shrinkToFit="false"/>
      <protection locked="true" hidden="false"/>
    </xf>
    <xf numFmtId="164" fontId="13" fillId="0" borderId="8" xfId="0" applyFont="true" applyBorder="true" applyAlignment="true" applyProtection="false">
      <alignment horizontal="left" vertical="bottom" textRotation="0" wrapText="tru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7" fillId="13" borderId="0" xfId="0" applyFont="true" applyBorder="true" applyAlignment="true" applyProtection="false">
      <alignment horizontal="center" vertical="center" textRotation="0" wrapText="false" indent="0" shrinkToFit="false"/>
      <protection locked="true" hidden="false"/>
    </xf>
    <xf numFmtId="164" fontId="7" fillId="14" borderId="0" xfId="0" applyFont="true" applyBorder="true" applyAlignment="true" applyProtection="false">
      <alignment horizontal="center" vertical="center" textRotation="0" wrapText="false" indent="0" shrinkToFit="false"/>
      <protection locked="true" hidden="false"/>
    </xf>
    <xf numFmtId="164" fontId="7" fillId="11" borderId="0" xfId="0" applyFont="true" applyBorder="true" applyAlignment="true" applyProtection="false">
      <alignment horizontal="center" vertical="center" textRotation="0" wrapText="true" indent="0" shrinkToFit="false"/>
      <protection locked="true" hidden="false"/>
    </xf>
    <xf numFmtId="164" fontId="19" fillId="13" borderId="0" xfId="0" applyFont="true" applyBorder="true" applyAlignment="true" applyProtection="false">
      <alignment horizontal="center" vertical="center" textRotation="0" wrapText="false" indent="0" shrinkToFit="false"/>
      <protection locked="true" hidden="false"/>
    </xf>
    <xf numFmtId="164" fontId="13" fillId="0" borderId="7" xfId="0" applyFont="true" applyBorder="true" applyAlignment="true" applyProtection="false">
      <alignment horizontal="left" vertical="bottom" textRotation="0" wrapText="false" indent="0" shrinkToFit="false"/>
      <protection locked="true" hidden="false"/>
    </xf>
    <xf numFmtId="164" fontId="13" fillId="0" borderId="23" xfId="0" applyFont="true" applyBorder="true" applyAlignment="true" applyProtection="false">
      <alignment horizontal="left" vertical="bottom" textRotation="0" wrapText="false" indent="0" shrinkToFit="false"/>
      <protection locked="true" hidden="false"/>
    </xf>
    <xf numFmtId="164" fontId="13" fillId="0" borderId="24" xfId="0" applyFont="true" applyBorder="true" applyAlignment="true" applyProtection="false">
      <alignment horizontal="left" vertical="bottom" textRotation="0" wrapText="true" indent="0" shrinkToFit="false"/>
      <protection locked="true" hidden="false"/>
    </xf>
    <xf numFmtId="164" fontId="13" fillId="0" borderId="7" xfId="0" applyFont="true" applyBorder="true" applyAlignment="true" applyProtection="false">
      <alignment horizontal="left" vertical="bottom" textRotation="0" wrapText="true" indent="0" shrinkToFit="false"/>
      <protection locked="true" hidden="false"/>
    </xf>
    <xf numFmtId="164" fontId="13" fillId="0" borderId="6" xfId="0" applyFont="true" applyBorder="true" applyAlignment="true" applyProtection="false">
      <alignment horizontal="left" vertical="bottom" textRotation="0" wrapText="true" indent="0" shrinkToFit="false"/>
      <protection locked="true" hidden="false"/>
    </xf>
    <xf numFmtId="164" fontId="11" fillId="7" borderId="0" xfId="0" applyFont="true" applyBorder="false" applyAlignment="true" applyProtection="false">
      <alignment horizontal="center" vertical="bottom" textRotation="0" wrapText="false" indent="0" shrinkToFit="false"/>
      <protection locked="true" hidden="false"/>
    </xf>
    <xf numFmtId="164" fontId="10" fillId="5" borderId="0" xfId="0" applyFont="true" applyBorder="false" applyAlignment="true" applyProtection="false">
      <alignment horizontal="left" vertical="center" textRotation="0" wrapText="false" indent="0" shrinkToFit="false"/>
      <protection locked="true" hidden="false"/>
    </xf>
    <xf numFmtId="164" fontId="10" fillId="5" borderId="0" xfId="0" applyFont="true" applyBorder="false" applyAlignment="true" applyProtection="false">
      <alignment horizontal="center" vertical="center" textRotation="0" wrapText="false" indent="0" shrinkToFit="false"/>
      <protection locked="true" hidden="false"/>
    </xf>
    <xf numFmtId="164" fontId="11" fillId="4" borderId="6" xfId="0" applyFont="true" applyBorder="true" applyAlignment="true" applyProtection="false">
      <alignment horizontal="general" vertical="bottom" textRotation="0" wrapText="true" indent="0" shrinkToFit="false"/>
      <protection locked="true" hidden="false"/>
    </xf>
    <xf numFmtId="164" fontId="11" fillId="4" borderId="6" xfId="0" applyFont="true" applyBorder="true" applyAlignment="true" applyProtection="false">
      <alignment horizontal="general" vertical="bottom" textRotation="0" wrapText="false" indent="0" shrinkToFit="false"/>
      <protection locked="true" hidden="false"/>
    </xf>
    <xf numFmtId="164" fontId="13" fillId="12" borderId="6" xfId="0" applyFont="true" applyBorder="true" applyAlignment="true" applyProtection="false">
      <alignment horizontal="left" vertical="bottom" textRotation="0" wrapText="false" indent="0" shrinkToFit="false"/>
      <protection locked="true" hidden="false"/>
    </xf>
    <xf numFmtId="164" fontId="13" fillId="5" borderId="6" xfId="0" applyFont="true" applyBorder="true" applyAlignment="true" applyProtection="false">
      <alignment horizontal="left" vertical="bottom" textRotation="0" wrapText="false" indent="0" shrinkToFit="false"/>
      <protection locked="true" hidden="false"/>
    </xf>
    <xf numFmtId="164" fontId="12" fillId="3" borderId="6" xfId="0" applyFont="true" applyBorder="true" applyAlignment="true" applyProtection="false">
      <alignment horizontal="general" vertical="bottom" textRotation="0" wrapText="tru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1" fillId="3" borderId="7" xfId="0" applyFont="true" applyBorder="true" applyAlignment="true" applyProtection="false">
      <alignment horizontal="general" vertical="top" textRotation="0" wrapText="true" indent="0" shrinkToFit="false"/>
      <protection locked="true" hidden="false"/>
    </xf>
    <xf numFmtId="164" fontId="13" fillId="0" borderId="22" xfId="0" applyFont="true" applyBorder="true" applyAlignment="false" applyProtection="false">
      <alignment horizontal="general" vertical="bottom" textRotation="0" wrapText="false" indent="0" shrinkToFit="false"/>
      <protection locked="true" hidden="false"/>
    </xf>
    <xf numFmtId="164" fontId="13" fillId="6" borderId="8" xfId="0" applyFont="true" applyBorder="true" applyAlignment="true" applyProtection="false">
      <alignment horizontal="left" vertical="bottom" textRotation="0" wrapText="false" indent="0" shrinkToFit="false"/>
      <protection locked="true" hidden="false"/>
    </xf>
    <xf numFmtId="164" fontId="13" fillId="6" borderId="6"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center" vertical="bottom" textRotation="0" wrapText="false" indent="0" shrinkToFit="false"/>
      <protection locked="true" hidden="false"/>
    </xf>
    <xf numFmtId="164" fontId="12" fillId="3" borderId="6" xfId="0" applyFont="true" applyBorder="true" applyAlignment="true" applyProtection="false">
      <alignment horizontal="center" vertical="bottom" textRotation="0" wrapText="false" indent="0" shrinkToFit="false"/>
      <protection locked="true" hidden="false"/>
    </xf>
    <xf numFmtId="164" fontId="10" fillId="15" borderId="9" xfId="0" applyFont="true" applyBorder="true" applyAlignment="true" applyProtection="false">
      <alignment horizontal="center" vertical="bottom" textRotation="0" wrapText="true" indent="0" shrinkToFit="false"/>
      <protection locked="true" hidden="false"/>
    </xf>
    <xf numFmtId="164" fontId="10" fillId="15" borderId="10" xfId="0" applyFont="true" applyBorder="true" applyAlignment="true" applyProtection="false">
      <alignment horizontal="general" vertical="top" textRotation="0" wrapText="true" indent="0" shrinkToFit="false"/>
      <protection locked="true" hidden="false"/>
    </xf>
    <xf numFmtId="164" fontId="13" fillId="0" borderId="22" xfId="0" applyFont="true" applyBorder="true" applyAlignment="true" applyProtection="false">
      <alignment horizontal="left" vertical="bottom" textRotation="0" wrapText="false" indent="0" shrinkToFit="false"/>
      <protection locked="true" hidden="false"/>
    </xf>
    <xf numFmtId="164" fontId="13" fillId="6" borderId="6" xfId="0" applyFont="true" applyBorder="tru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2" fillId="3" borderId="19" xfId="0" applyFont="true" applyBorder="true" applyAlignment="true" applyProtection="false">
      <alignment horizontal="general" vertical="bottom" textRotation="0" wrapText="true" indent="0" shrinkToFit="false"/>
      <protection locked="true" hidden="false"/>
    </xf>
    <xf numFmtId="164" fontId="12" fillId="3" borderId="11" xfId="0" applyFont="true" applyBorder="true" applyAlignment="true" applyProtection="false">
      <alignment horizontal="left" vertical="top" textRotation="0" wrapText="true" indent="0" shrinkToFit="false"/>
      <protection locked="true" hidden="false"/>
    </xf>
    <xf numFmtId="164" fontId="12" fillId="4" borderId="11" xfId="0" applyFont="true" applyBorder="true" applyAlignment="true" applyProtection="false">
      <alignment horizontal="left" vertical="top" textRotation="0" wrapText="true" indent="0" shrinkToFit="false"/>
      <protection locked="true" hidden="false"/>
    </xf>
    <xf numFmtId="164" fontId="20" fillId="0" borderId="2" xfId="22" applyFont="true" applyBorder="true" applyAlignment="true" applyProtection="true">
      <alignment horizontal="general"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25" xfId="21"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3" fillId="0" borderId="7" xfId="0" applyFont="true" applyBorder="true" applyAlignment="true" applyProtection="false">
      <alignment horizontal="left" vertical="bottom" textRotation="0" wrapText="false" indent="0" shrinkToFit="false"/>
      <protection locked="true" hidden="false"/>
    </xf>
    <xf numFmtId="164" fontId="7" fillId="0" borderId="9" xfId="0" applyFont="true" applyBorder="true" applyAlignment="true" applyProtection="false">
      <alignment horizontal="general" vertical="bottom" textRotation="0" wrapText="false" indent="0" shrinkToFit="false"/>
      <protection locked="true" hidden="false"/>
    </xf>
    <xf numFmtId="164" fontId="12" fillId="3" borderId="10"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right"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8" fontId="23" fillId="0" borderId="2" xfId="0" applyFont="true" applyBorder="true" applyAlignment="true" applyProtection="false">
      <alignment horizontal="right" vertical="center" textRotation="0" wrapText="true" indent="0" shrinkToFit="false"/>
      <protection locked="true" hidden="false"/>
    </xf>
    <xf numFmtId="164" fontId="13" fillId="0" borderId="24" xfId="0" applyFont="true" applyBorder="true" applyAlignment="true" applyProtection="false">
      <alignment horizontal="left" vertical="bottom" textRotation="0" wrapText="false" indent="0" shrinkToFit="false"/>
      <protection locked="true" hidden="false"/>
    </xf>
    <xf numFmtId="164" fontId="12" fillId="3" borderId="6" xfId="0" applyFont="true" applyBorder="true" applyAlignment="true" applyProtection="false">
      <alignment horizontal="center" vertical="bottom" textRotation="0" wrapText="true" indent="0" shrinkToFit="false"/>
      <protection locked="true" hidden="false"/>
    </xf>
    <xf numFmtId="164" fontId="11" fillId="3" borderId="6" xfId="0" applyFont="true" applyBorder="true" applyAlignment="true" applyProtection="false">
      <alignment horizontal="general" vertical="top" textRotation="0" wrapText="true" indent="0" shrinkToFit="false"/>
      <protection locked="true" hidden="false"/>
    </xf>
    <xf numFmtId="164" fontId="7" fillId="11" borderId="2" xfId="0" applyFont="true" applyBorder="true" applyAlignment="true" applyProtection="false">
      <alignment horizontal="center" vertical="center" textRotation="0" wrapText="true" indent="0" shrinkToFit="false"/>
      <protection locked="true" hidden="false"/>
    </xf>
    <xf numFmtId="164" fontId="13" fillId="4" borderId="6" xfId="0" applyFont="true" applyBorder="true" applyAlignment="true" applyProtection="false">
      <alignment horizontal="left" vertical="bottom" textRotation="0" wrapText="true" indent="0" shrinkToFit="false"/>
      <protection locked="true" hidden="false"/>
    </xf>
    <xf numFmtId="164" fontId="13" fillId="12" borderId="6" xfId="0" applyFont="true" applyBorder="true" applyAlignment="true" applyProtection="false">
      <alignment horizontal="left" vertical="bottom" textRotation="0" wrapText="true" indent="0" shrinkToFit="false"/>
      <protection locked="true" hidden="false"/>
    </xf>
    <xf numFmtId="164" fontId="7" fillId="14" borderId="2" xfId="0" applyFont="true" applyBorder="true" applyAlignment="true" applyProtection="false">
      <alignment horizontal="center" vertical="center" textRotation="0" wrapText="true" indent="0" shrinkToFit="false"/>
      <protection locked="true" hidden="false"/>
    </xf>
    <xf numFmtId="164" fontId="7" fillId="14" borderId="2" xfId="0" applyFont="true" applyBorder="true" applyAlignment="true" applyProtection="false">
      <alignment horizontal="center" vertical="center" textRotation="0" wrapText="false" indent="0" shrinkToFit="false"/>
      <protection locked="true" hidden="false"/>
    </xf>
    <xf numFmtId="164" fontId="7" fillId="13" borderId="2"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3" borderId="8" xfId="0" applyFont="true" applyBorder="true" applyAlignment="true" applyProtection="false">
      <alignment horizontal="center" vertical="bottom" textRotation="0" wrapText="true" indent="0" shrinkToFit="false"/>
      <protection locked="true" hidden="false"/>
    </xf>
    <xf numFmtId="169" fontId="13" fillId="0" borderId="6" xfId="0" applyFont="true" applyBorder="true" applyAlignment="true" applyProtection="false">
      <alignment horizontal="left" vertical="bottom" textRotation="0" wrapText="true" indent="0" shrinkToFit="false"/>
      <protection locked="true" hidden="false"/>
    </xf>
    <xf numFmtId="164" fontId="12" fillId="3" borderId="12" xfId="0" applyFont="true" applyBorder="true" applyAlignment="true" applyProtection="false">
      <alignment horizontal="general" vertical="top" textRotation="0" wrapText="true" indent="0" shrinkToFit="false"/>
      <protection locked="true" hidden="false"/>
    </xf>
    <xf numFmtId="164" fontId="13" fillId="12" borderId="6" xfId="0" applyFont="true" applyBorder="true" applyAlignment="true" applyProtection="false">
      <alignment horizontal="left" vertical="center" textRotation="0" wrapText="false" indent="0" shrinkToFit="false"/>
      <protection locked="true" hidden="false"/>
    </xf>
    <xf numFmtId="164" fontId="13" fillId="12" borderId="7" xfId="0" applyFont="true" applyBorder="true" applyAlignment="true" applyProtection="false">
      <alignment horizontal="left" vertical="bottom" textRotation="0" wrapText="false" indent="0" shrinkToFit="false"/>
      <protection locked="true" hidden="false"/>
    </xf>
    <xf numFmtId="164" fontId="13" fillId="0" borderId="8" xfId="0" applyFont="true" applyBorder="true" applyAlignment="false" applyProtection="false">
      <alignment horizontal="general" vertical="bottom" textRotation="0" wrapText="false" indent="0" shrinkToFit="false"/>
      <protection locked="true" hidden="false"/>
    </xf>
    <xf numFmtId="164" fontId="13" fillId="0" borderId="24"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left" vertical="center" textRotation="0" wrapText="false" indent="0" shrinkToFit="false"/>
      <protection locked="true" hidden="false"/>
    </xf>
    <xf numFmtId="164" fontId="24" fillId="0" borderId="0" xfId="0" applyFont="true" applyBorder="false" applyAlignment="true" applyProtection="false">
      <alignment horizontal="center" vertical="center" textRotation="0" wrapText="false" indent="0" shrinkToFit="false"/>
      <protection locked="true" hidden="false"/>
    </xf>
    <xf numFmtId="164" fontId="11" fillId="6" borderId="6" xfId="0" applyFont="true" applyBorder="true" applyAlignment="true" applyProtection="false">
      <alignment horizontal="general" vertical="top" textRotation="0" wrapText="true" indent="0" shrinkToFit="false"/>
      <protection locked="true" hidden="false"/>
    </xf>
    <xf numFmtId="164" fontId="11" fillId="16" borderId="19" xfId="0" applyFont="true" applyBorder="true" applyAlignment="true" applyProtection="false">
      <alignment horizontal="general" vertical="top" textRotation="0" wrapText="true" indent="0" shrinkToFit="false"/>
      <protection locked="true" hidden="false"/>
    </xf>
    <xf numFmtId="164" fontId="11" fillId="3" borderId="19" xfId="0" applyFont="true" applyBorder="true" applyAlignment="true" applyProtection="false">
      <alignment horizontal="general" vertical="top" textRotation="0" wrapText="true" indent="0" shrinkToFit="false"/>
      <protection locked="true" hidden="false"/>
    </xf>
    <xf numFmtId="164" fontId="8" fillId="3" borderId="9" xfId="0" applyFont="true" applyBorder="true" applyAlignment="true" applyProtection="false">
      <alignment horizontal="general" vertical="bottom" textRotation="0" wrapText="false" indent="0" shrinkToFit="false"/>
      <protection locked="true" hidden="false"/>
    </xf>
    <xf numFmtId="164" fontId="9" fillId="6" borderId="6" xfId="0" applyFont="true" applyBorder="true" applyAlignment="true" applyProtection="false">
      <alignment horizontal="center" vertical="center" textRotation="0" wrapText="true" indent="0" shrinkToFit="false"/>
      <protection locked="true" hidden="false"/>
    </xf>
    <xf numFmtId="164" fontId="9" fillId="3" borderId="6" xfId="0" applyFont="true" applyBorder="true" applyAlignment="true" applyProtection="false">
      <alignment horizontal="center" vertical="center" textRotation="0" wrapText="true" indent="0" shrinkToFit="false"/>
      <protection locked="true" hidden="false"/>
    </xf>
    <xf numFmtId="164" fontId="8" fillId="3" borderId="10" xfId="0" applyFont="true" applyBorder="true" applyAlignment="true" applyProtection="false">
      <alignment horizontal="general" vertical="top" textRotation="0" wrapText="true" indent="0" shrinkToFit="false"/>
      <protection locked="true" hidden="false"/>
    </xf>
    <xf numFmtId="164" fontId="8" fillId="3" borderId="11" xfId="0" applyFont="true" applyBorder="true" applyAlignment="true" applyProtection="false">
      <alignment horizontal="general" vertical="top" textRotation="0" wrapText="true" indent="0" shrinkToFit="false"/>
      <protection locked="true" hidden="false"/>
    </xf>
    <xf numFmtId="164" fontId="8" fillId="6" borderId="11" xfId="0" applyFont="true" applyBorder="true" applyAlignment="true" applyProtection="false">
      <alignment horizontal="general" vertical="top" textRotation="0" wrapText="true" indent="0" shrinkToFit="false"/>
      <protection locked="true" hidden="false"/>
    </xf>
    <xf numFmtId="164" fontId="8" fillId="6" borderId="12" xfId="0" applyFont="true" applyBorder="true" applyAlignment="true" applyProtection="false">
      <alignment horizontal="general" vertical="top" textRotation="0" wrapText="true" indent="0" shrinkToFit="false"/>
      <protection locked="true" hidden="false"/>
    </xf>
    <xf numFmtId="164" fontId="13" fillId="17" borderId="6" xfId="0" applyFont="true" applyBorder="true" applyAlignment="true" applyProtection="false">
      <alignment horizontal="left" vertical="bottom" textRotation="0" wrapText="true" indent="0" shrinkToFit="false"/>
      <protection locked="true" hidden="false"/>
    </xf>
    <xf numFmtId="164" fontId="13" fillId="0" borderId="7" xfId="0" applyFont="true" applyBorder="true" applyAlignment="true" applyProtection="false">
      <alignment horizontal="left" vertical="bottom" textRotation="0" wrapText="true" indent="0" shrinkToFit="false"/>
      <protection locked="true" hidden="false"/>
    </xf>
    <xf numFmtId="164" fontId="13" fillId="0" borderId="23" xfId="0" applyFont="true" applyBorder="true" applyAlignment="true" applyProtection="false">
      <alignment horizontal="left" vertical="bottom" textRotation="0" wrapText="true" indent="0" shrinkToFit="false"/>
      <protection locked="true" hidden="false"/>
    </xf>
    <xf numFmtId="164" fontId="12" fillId="6" borderId="6" xfId="0" applyFont="true" applyBorder="true" applyAlignment="true" applyProtection="false">
      <alignment horizontal="general" vertical="bottom" textRotation="0" wrapText="true" indent="0" shrinkToFit="false"/>
      <protection locked="true" hidden="false"/>
    </xf>
    <xf numFmtId="164" fontId="12" fillId="6" borderId="6" xfId="0" applyFont="true" applyBorder="true" applyAlignment="true" applyProtection="false">
      <alignment horizontal="general" vertical="top" textRotation="0" wrapText="true" indent="0" shrinkToFit="false"/>
      <protection locked="true" hidden="false"/>
    </xf>
    <xf numFmtId="164" fontId="12" fillId="4" borderId="19" xfId="0" applyFont="true" applyBorder="true" applyAlignment="true" applyProtection="false">
      <alignment horizontal="general" vertical="bottom" textRotation="0" wrapText="true" indent="0" shrinkToFit="false"/>
      <protection locked="true" hidden="false"/>
    </xf>
    <xf numFmtId="164" fontId="12" fillId="4" borderId="12" xfId="0" applyFont="true" applyBorder="true" applyAlignment="true" applyProtection="false">
      <alignment horizontal="left" vertical="top" textRotation="0" wrapText="true" indent="0" shrinkToFit="false"/>
      <protection locked="true" hidden="false"/>
    </xf>
    <xf numFmtId="164" fontId="13" fillId="0" borderId="22" xfId="0" applyFont="true" applyBorder="true" applyAlignment="true" applyProtection="false">
      <alignment horizontal="left" vertical="bottom" textRotation="0" wrapText="true" indent="0" shrinkToFit="false"/>
      <protection locked="true" hidden="false"/>
    </xf>
    <xf numFmtId="164" fontId="13" fillId="0" borderId="23" xfId="0" applyFont="true" applyBorder="true" applyAlignment="true" applyProtection="false">
      <alignment horizontal="left" vertical="bottom" textRotation="0" wrapText="true" indent="0" shrinkToFit="false"/>
      <protection locked="true" hidden="false"/>
    </xf>
    <xf numFmtId="164" fontId="12" fillId="4" borderId="6" xfId="0" applyFont="true" applyBorder="true" applyAlignment="true" applyProtection="false">
      <alignment horizontal="center" vertical="bottom" textRotation="0" wrapText="true" indent="0" shrinkToFit="false"/>
      <protection locked="true" hidden="false"/>
    </xf>
    <xf numFmtId="164" fontId="12" fillId="6" borderId="6" xfId="0" applyFont="true" applyBorder="true" applyAlignment="true" applyProtection="false">
      <alignment horizontal="center" vertical="bottom" textRotation="0" wrapText="false" indent="0" shrinkToFit="false"/>
      <protection locked="true" hidden="false"/>
    </xf>
    <xf numFmtId="164" fontId="12" fillId="6" borderId="6" xfId="0" applyFont="true" applyBorder="true" applyAlignment="true" applyProtection="false">
      <alignment horizontal="center" vertical="top" textRotation="0" wrapText="true" indent="0" shrinkToFit="false"/>
      <protection locked="true" hidden="false"/>
    </xf>
    <xf numFmtId="164" fontId="13" fillId="0" borderId="6" xfId="0" applyFont="true" applyBorder="true" applyAlignment="true" applyProtection="false">
      <alignment horizontal="left" vertical="top" textRotation="0" wrapText="true" indent="0" shrinkToFit="false"/>
      <protection locked="true" hidden="false"/>
    </xf>
  </cellXfs>
  <cellStyles count="1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Data" xfId="21" builtinId="54" customBuiltin="true"/>
    <cellStyle name="Header" xfId="22" builtinId="54" customBuiltin="true"/>
    <cellStyle name="Normal 2" xfId="23" builtinId="54" customBuiltin="true"/>
    <cellStyle name="Normal 2 2" xfId="24" builtinId="54" customBuiltin="true"/>
    <cellStyle name="Normal 3" xfId="25" builtinId="54" customBuiltin="true"/>
    <cellStyle name="Normal 3 2" xfId="26" builtinId="54" customBuiltin="true"/>
    <cellStyle name="Normal 3 2 2 2 2" xfId="27" builtinId="54" customBuiltin="true"/>
    <cellStyle name="Normal 4" xfId="28" builtinId="54" customBuiltin="true"/>
    <cellStyle name="Normal 4 2" xfId="29" builtinId="54" customBuiltin="true"/>
    <cellStyle name="Normal 5" xfId="30" builtinId="54" customBuiltin="true"/>
    <cellStyle name="*unknown*" xfId="20" builtinId="8" customBuiltin="false"/>
    <cellStyle name="Excel Built-in Bad" xfId="31" builtinId="54" customBuiltin="true"/>
  </cellStyles>
  <dxfs count="5">
    <dxf>
      <font>
        <sz val="11"/>
        <color rgb="FF000000"/>
        <name val="Calibri"/>
        <family val="2"/>
        <charset val="1"/>
      </font>
      <alignment horizontal="general" vertical="bottom" textRotation="0" wrapText="false" indent="0" shrinkToFit="false"/>
    </dxf>
    <dxf>
      <font>
        <sz val="11"/>
        <color rgb="FF000000"/>
        <name val="Calibri"/>
        <family val="2"/>
        <charset val="1"/>
      </font>
      <fill>
        <patternFill>
          <bgColor rgb="FFF2DCDB"/>
        </patternFill>
      </fill>
    </dxf>
    <dxf>
      <font>
        <sz val="11"/>
        <color rgb="FF000000"/>
        <name val="Calibri"/>
        <family val="2"/>
        <charset val="1"/>
      </font>
      <fill>
        <patternFill>
          <bgColor rgb="FFFFFFCC"/>
        </patternFill>
      </fill>
    </dxf>
    <dxf>
      <font>
        <sz val="11"/>
        <color rgb="FF000000"/>
        <name val="Calibri"/>
        <family val="2"/>
        <charset val="1"/>
      </font>
      <fill>
        <patternFill>
          <bgColor rgb="FFDDD9C3"/>
        </patternFill>
      </fill>
    </dxf>
    <dxf>
      <font>
        <sz val="11"/>
        <color rgb="FF000000"/>
        <name val="Calibri"/>
        <family val="2"/>
        <charset val="1"/>
      </font>
      <fill>
        <patternFill>
          <bgColor rgb="FFDDD9C3"/>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FBFBF"/>
      <rgbColor rgb="FF808080"/>
      <rgbColor rgb="FF9999FF"/>
      <rgbColor rgb="FF993366"/>
      <rgbColor rgb="FFFFFFCC"/>
      <rgbColor rgb="FFF2F2F2"/>
      <rgbColor rgb="FF660066"/>
      <rgbColor rgb="FFFF8080"/>
      <rgbColor rgb="FF0066CC"/>
      <rgbColor rgb="FFC6D9F1"/>
      <rgbColor rgb="FF000080"/>
      <rgbColor rgb="FFFF00FF"/>
      <rgbColor rgb="FFFFFF00"/>
      <rgbColor rgb="FF00FFFF"/>
      <rgbColor rgb="FF800080"/>
      <rgbColor rgb="FFC00000"/>
      <rgbColor rgb="FF008080"/>
      <rgbColor rgb="FF0000FF"/>
      <rgbColor rgb="FF00CCFF"/>
      <rgbColor rgb="FFFDEADA"/>
      <rgbColor rgb="FFD5DCE4"/>
      <rgbColor rgb="FFFFFF99"/>
      <rgbColor rgb="FFB9CDE5"/>
      <rgbColor rgb="FFF2DCDB"/>
      <rgbColor rgb="FFDDD9C3"/>
      <rgbColor rgb="FFFFC7CE"/>
      <rgbColor rgb="FF2E74B5"/>
      <rgbColor rgb="FF33CCCC"/>
      <rgbColor rgb="FF92D050"/>
      <rgbColor rgb="FFFFCC00"/>
      <rgbColor rgb="FFF79646"/>
      <rgbColor rgb="FFFF6600"/>
      <rgbColor rgb="FF4F81BD"/>
      <rgbColor rgb="FF8496B0"/>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2.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3.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1:8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50" activePane="bottomRight" state="frozen"/>
      <selection pane="topLeft" activeCell="A1" activeCellId="0" sqref="A1"/>
      <selection pane="topRight" activeCell="B1" activeCellId="0" sqref="B1"/>
      <selection pane="bottomLeft" activeCell="A50" activeCellId="0" sqref="A50"/>
      <selection pane="bottomRight" activeCell="G66" activeCellId="0" sqref="G66"/>
    </sheetView>
  </sheetViews>
  <sheetFormatPr defaultRowHeight="12"/>
  <cols>
    <col collapsed="false" hidden="false" max="1" min="1" style="1" width="32"/>
    <col collapsed="false" hidden="false" max="1025" min="2" style="1" width="14.1417004048583"/>
  </cols>
  <sheetData>
    <row r="1" customFormat="false" ht="12"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4" customFormat="true" ht="60" hidden="false" customHeight="false" outlineLevel="0" collapsed="false">
      <c r="A2" s="2"/>
      <c r="B2" s="2" t="s">
        <v>0</v>
      </c>
      <c r="C2" s="3" t="s">
        <v>1</v>
      </c>
      <c r="D2" s="2" t="s">
        <v>2</v>
      </c>
      <c r="E2" s="3" t="s">
        <v>1</v>
      </c>
      <c r="F2" s="2" t="s">
        <v>3</v>
      </c>
      <c r="G2" s="3" t="s">
        <v>1</v>
      </c>
      <c r="H2" s="2" t="s">
        <v>4</v>
      </c>
      <c r="I2" s="3" t="s">
        <v>1</v>
      </c>
      <c r="J2" s="2" t="s">
        <v>5</v>
      </c>
      <c r="K2" s="3" t="s">
        <v>1</v>
      </c>
      <c r="L2" s="2" t="s">
        <v>6</v>
      </c>
      <c r="M2" s="3" t="s">
        <v>1</v>
      </c>
      <c r="N2" s="2" t="s">
        <v>7</v>
      </c>
      <c r="O2" s="3" t="s">
        <v>1</v>
      </c>
      <c r="P2" s="2" t="s">
        <v>8</v>
      </c>
      <c r="Q2" s="3" t="s">
        <v>9</v>
      </c>
      <c r="R2" s="3" t="s">
        <v>10</v>
      </c>
      <c r="S2" s="3" t="s">
        <v>11</v>
      </c>
      <c r="T2" s="3" t="s">
        <v>12</v>
      </c>
      <c r="U2" s="3" t="s">
        <v>13</v>
      </c>
      <c r="V2" s="3" t="s">
        <v>1</v>
      </c>
    </row>
    <row r="3" customFormat="false" ht="12" hidden="false" customHeight="true" outlineLevel="0" collapsed="false">
      <c r="A3" s="5" t="s">
        <v>14</v>
      </c>
      <c r="B3" s="6" t="s">
        <v>15</v>
      </c>
      <c r="C3" s="7" t="s">
        <v>16</v>
      </c>
      <c r="D3" s="6" t="s">
        <v>17</v>
      </c>
      <c r="E3" s="8"/>
      <c r="F3" s="6" t="s">
        <v>18</v>
      </c>
      <c r="G3" s="8" t="s">
        <v>19</v>
      </c>
      <c r="H3" s="9" t="s">
        <v>20</v>
      </c>
      <c r="I3" s="9"/>
      <c r="J3" s="9" t="s">
        <v>21</v>
      </c>
      <c r="K3" s="9"/>
      <c r="L3" s="10" t="s">
        <v>22</v>
      </c>
      <c r="M3" s="10"/>
      <c r="N3" s="10" t="s">
        <v>23</v>
      </c>
      <c r="O3" s="10"/>
      <c r="P3" s="10" t="str">
        <f aca="false">L9</f>
        <v>PARTIAL</v>
      </c>
      <c r="Q3" s="10"/>
      <c r="R3" s="10"/>
      <c r="S3" s="10"/>
      <c r="T3" s="10"/>
      <c r="U3" s="10"/>
      <c r="V3" s="10"/>
    </row>
    <row r="4" customFormat="false" ht="12.75" hidden="false" customHeight="false" outlineLevel="0" collapsed="false">
      <c r="A4" s="11" t="s">
        <v>24</v>
      </c>
      <c r="B4" s="12" t="s">
        <v>25</v>
      </c>
      <c r="C4" s="13" t="n">
        <v>2013</v>
      </c>
      <c r="D4" s="12"/>
      <c r="E4" s="13"/>
      <c r="F4" s="12" t="s">
        <v>26</v>
      </c>
      <c r="G4" s="13" t="n">
        <v>2013</v>
      </c>
      <c r="H4" s="12" t="s">
        <v>27</v>
      </c>
      <c r="I4" s="13"/>
      <c r="J4" s="12" t="s">
        <v>28</v>
      </c>
      <c r="K4" s="0"/>
      <c r="L4" s="13"/>
      <c r="M4" s="13"/>
      <c r="N4" s="13"/>
      <c r="O4" s="13"/>
      <c r="P4" s="13"/>
      <c r="Q4" s="14"/>
      <c r="R4" s="14"/>
      <c r="S4" s="14"/>
      <c r="T4" s="14"/>
      <c r="U4" s="14"/>
      <c r="V4" s="15"/>
    </row>
    <row r="5" customFormat="false" ht="15" hidden="false" customHeight="false" outlineLevel="0" collapsed="false">
      <c r="A5" s="13" t="s">
        <v>29</v>
      </c>
      <c r="B5" s="16" t="s">
        <v>30</v>
      </c>
      <c r="C5" s="13"/>
      <c r="D5" s="13" t="n">
        <v>4847</v>
      </c>
      <c r="E5" s="13" t="n">
        <v>2014</v>
      </c>
      <c r="F5" s="17" t="n">
        <v>1053</v>
      </c>
      <c r="G5" s="13"/>
      <c r="H5" s="18" t="n">
        <v>117.473</v>
      </c>
      <c r="I5" s="13"/>
      <c r="J5" s="19" t="n">
        <v>2.66</v>
      </c>
      <c r="K5" s="19" t="s">
        <v>31</v>
      </c>
      <c r="L5" s="20" t="s">
        <v>32</v>
      </c>
      <c r="M5" s="13"/>
      <c r="N5" s="21" t="e">
        <f aca="false">Table9[[#this row],[national average]]</f>
        <v>#VALUE!</v>
      </c>
      <c r="O5" s="13" t="e">
        <f aca="false">Table9[[#this row],[year 1]]</f>
        <v>#VALUE!</v>
      </c>
      <c r="P5" s="13" t="n">
        <f aca="false">COUNTIF(Q5:U5,"x")</f>
        <v>1</v>
      </c>
      <c r="Q5" s="14" t="s">
        <v>33</v>
      </c>
      <c r="R5" s="14" t="s">
        <v>34</v>
      </c>
      <c r="S5" s="14" t="s">
        <v>34</v>
      </c>
      <c r="T5" s="14" t="s">
        <v>34</v>
      </c>
      <c r="U5" s="14" t="s">
        <v>34</v>
      </c>
      <c r="V5" s="22" t="n">
        <v>2011</v>
      </c>
    </row>
    <row r="6" customFormat="false" ht="15" hidden="false" customHeight="false" outlineLevel="0" collapsed="false">
      <c r="A6" s="13" t="s">
        <v>35</v>
      </c>
      <c r="B6" s="16" t="s">
        <v>36</v>
      </c>
      <c r="C6" s="13"/>
      <c r="D6" s="13" t="n">
        <v>4072</v>
      </c>
      <c r="E6" s="13" t="n">
        <v>2014</v>
      </c>
      <c r="F6" s="17" t="n">
        <v>934</v>
      </c>
      <c r="G6" s="13"/>
      <c r="H6" s="18" t="n">
        <v>192.251</v>
      </c>
      <c r="I6" s="13"/>
      <c r="J6" s="22" t="n">
        <v>18.26</v>
      </c>
      <c r="K6" s="19" t="s">
        <v>37</v>
      </c>
      <c r="L6" s="20" t="s">
        <v>38</v>
      </c>
      <c r="M6" s="13"/>
      <c r="N6" s="21" t="e">
        <f aca="false">Table9[[#this row],[national average]]</f>
        <v>#VALUE!</v>
      </c>
      <c r="O6" s="13"/>
      <c r="P6" s="13" t="n">
        <f aca="false">COUNTIF(Q6:U6,"x")</f>
        <v>1</v>
      </c>
      <c r="Q6" s="14" t="s">
        <v>33</v>
      </c>
      <c r="R6" s="14" t="s">
        <v>34</v>
      </c>
      <c r="S6" s="14" t="s">
        <v>34</v>
      </c>
      <c r="T6" s="14" t="s">
        <v>34</v>
      </c>
      <c r="U6" s="14" t="s">
        <v>34</v>
      </c>
      <c r="V6" s="22" t="n">
        <v>2011</v>
      </c>
    </row>
    <row r="7" customFormat="false" ht="15" hidden="false" customHeight="false" outlineLevel="0" collapsed="false">
      <c r="A7" s="13" t="s">
        <v>39</v>
      </c>
      <c r="B7" s="16" t="s">
        <v>40</v>
      </c>
      <c r="C7" s="13"/>
      <c r="D7" s="13" t="n">
        <v>796</v>
      </c>
      <c r="E7" s="13" t="n">
        <v>2014</v>
      </c>
      <c r="F7" s="17" t="n">
        <v>168</v>
      </c>
      <c r="G7" s="13"/>
      <c r="H7" s="18" t="n">
        <v>40.504</v>
      </c>
      <c r="I7" s="13"/>
      <c r="J7" s="13" t="n">
        <v>99.41</v>
      </c>
      <c r="K7" s="19" t="s">
        <v>31</v>
      </c>
      <c r="L7" s="20" t="s">
        <v>38</v>
      </c>
      <c r="M7" s="13"/>
      <c r="N7" s="21" t="e">
        <f aca="false">Table9[[#this row],[national average]]</f>
        <v>#VALUE!</v>
      </c>
      <c r="O7" s="13" t="e">
        <f aca="false">Table9[[#this row],[year 1]]</f>
        <v>#VALUE!</v>
      </c>
      <c r="P7" s="13" t="n">
        <f aca="false">COUNTIF(Q7:U7,"x")</f>
        <v>5</v>
      </c>
      <c r="Q7" s="14" t="s">
        <v>33</v>
      </c>
      <c r="R7" s="14" t="s">
        <v>33</v>
      </c>
      <c r="S7" s="14" t="s">
        <v>33</v>
      </c>
      <c r="T7" s="14" t="s">
        <v>33</v>
      </c>
      <c r="U7" s="14" t="s">
        <v>33</v>
      </c>
      <c r="V7" s="22" t="n">
        <v>2011</v>
      </c>
    </row>
    <row r="8" customFormat="false" ht="15" hidden="false" customHeight="false" outlineLevel="0" collapsed="false">
      <c r="A8" s="13" t="s">
        <v>41</v>
      </c>
      <c r="B8" s="16" t="s">
        <v>42</v>
      </c>
      <c r="C8" s="13"/>
      <c r="D8" s="13" t="n">
        <v>15216</v>
      </c>
      <c r="E8" s="13" t="n">
        <v>2014</v>
      </c>
      <c r="F8" s="17" t="n">
        <v>3150</v>
      </c>
      <c r="G8" s="13"/>
      <c r="H8" s="18" t="n">
        <v>88.687</v>
      </c>
      <c r="I8" s="13"/>
      <c r="J8" s="13" t="n">
        <v>5.74</v>
      </c>
      <c r="K8" s="19" t="s">
        <v>43</v>
      </c>
      <c r="L8" s="20" t="s">
        <v>32</v>
      </c>
      <c r="M8" s="13"/>
      <c r="N8" s="21" t="e">
        <f aca="false">Table9[[#this row],[national average]]</f>
        <v>#VALUE!</v>
      </c>
      <c r="O8" s="13" t="e">
        <f aca="false">Table9[[#this row],[year 1]]</f>
        <v>#VALUE!</v>
      </c>
      <c r="P8" s="13" t="n">
        <f aca="false">COUNTIF(Q8:U8,"x")</f>
        <v>1</v>
      </c>
      <c r="Q8" s="14" t="s">
        <v>33</v>
      </c>
      <c r="R8" s="14" t="s">
        <v>34</v>
      </c>
      <c r="S8" s="14" t="s">
        <v>34</v>
      </c>
      <c r="T8" s="14" t="s">
        <v>34</v>
      </c>
      <c r="U8" s="14" t="s">
        <v>34</v>
      </c>
      <c r="V8" s="22" t="n">
        <v>2011</v>
      </c>
    </row>
    <row r="9" customFormat="false" ht="15" hidden="false" customHeight="false" outlineLevel="0" collapsed="false">
      <c r="A9" s="13" t="s">
        <v>44</v>
      </c>
      <c r="B9" s="16" t="s">
        <v>45</v>
      </c>
      <c r="C9" s="13"/>
      <c r="D9" s="13" t="n">
        <v>1681</v>
      </c>
      <c r="E9" s="13" t="n">
        <v>2014</v>
      </c>
      <c r="F9" s="17" t="n">
        <v>371</v>
      </c>
      <c r="G9" s="13"/>
      <c r="H9" s="18" t="n">
        <v>105.101</v>
      </c>
      <c r="I9" s="13"/>
      <c r="J9" s="13" t="n">
        <v>8.3</v>
      </c>
      <c r="K9" s="19" t="s">
        <v>46</v>
      </c>
      <c r="L9" s="20" t="s">
        <v>47</v>
      </c>
      <c r="M9" s="13"/>
      <c r="N9" s="21" t="e">
        <f aca="false">Table9[[#this row],[national average]]</f>
        <v>#VALUE!</v>
      </c>
      <c r="O9" s="13" t="e">
        <f aca="false">Table9[[#this row],[year 1]]</f>
        <v>#VALUE!</v>
      </c>
      <c r="P9" s="13" t="n">
        <f aca="false">COUNTIF(Q9:U9,"x")</f>
        <v>3</v>
      </c>
      <c r="Q9" s="14" t="s">
        <v>33</v>
      </c>
      <c r="R9" s="14" t="s">
        <v>33</v>
      </c>
      <c r="S9" s="14" t="s">
        <v>33</v>
      </c>
      <c r="T9" s="14" t="s">
        <v>34</v>
      </c>
      <c r="U9" s="14" t="s">
        <v>34</v>
      </c>
      <c r="V9" s="22" t="n">
        <v>2011</v>
      </c>
    </row>
    <row r="10" customFormat="false" ht="15" hidden="false" customHeight="false" outlineLevel="0" collapsed="false">
      <c r="A10" s="13" t="s">
        <v>48</v>
      </c>
      <c r="B10" s="16" t="s">
        <v>49</v>
      </c>
      <c r="C10" s="13"/>
      <c r="D10" s="13" t="n">
        <v>1296</v>
      </c>
      <c r="E10" s="13" t="n">
        <v>2014</v>
      </c>
      <c r="F10" s="17" t="n">
        <v>273</v>
      </c>
      <c r="G10" s="13"/>
      <c r="H10" s="18" t="n">
        <v>78.198</v>
      </c>
      <c r="I10" s="13"/>
      <c r="J10" s="13" t="n">
        <v>14.78</v>
      </c>
      <c r="K10" s="19" t="s">
        <v>43</v>
      </c>
      <c r="L10" s="20" t="s">
        <v>47</v>
      </c>
      <c r="M10" s="13"/>
      <c r="N10" s="21" t="e">
        <f aca="false">Table9[[#this row],[national average]]</f>
        <v>#VALUE!</v>
      </c>
      <c r="O10" s="13" t="e">
        <f aca="false">Table9[[#this row],[year 1]]</f>
        <v>#VALUE!</v>
      </c>
      <c r="P10" s="13" t="n">
        <f aca="false">COUNTIF(Q10:U10,"x")</f>
        <v>3</v>
      </c>
      <c r="Q10" s="14" t="s">
        <v>33</v>
      </c>
      <c r="R10" s="14" t="s">
        <v>33</v>
      </c>
      <c r="S10" s="14" t="s">
        <v>33</v>
      </c>
      <c r="T10" s="14" t="s">
        <v>34</v>
      </c>
      <c r="U10" s="14" t="s">
        <v>34</v>
      </c>
      <c r="V10" s="22" t="n">
        <v>2011</v>
      </c>
    </row>
    <row r="11" customFormat="false" ht="15" hidden="false" customHeight="false" outlineLevel="0" collapsed="false">
      <c r="A11" s="13" t="s">
        <v>50</v>
      </c>
      <c r="B11" s="16" t="s">
        <v>51</v>
      </c>
      <c r="C11" s="13"/>
      <c r="D11" s="13" t="n">
        <v>230</v>
      </c>
      <c r="E11" s="13" t="n">
        <v>2014</v>
      </c>
      <c r="F11" s="17" t="n">
        <v>48</v>
      </c>
      <c r="G11" s="13"/>
      <c r="H11" s="18" t="n">
        <v>52.128</v>
      </c>
      <c r="I11" s="13"/>
      <c r="J11" s="13" t="n">
        <v>37.45</v>
      </c>
      <c r="K11" s="19" t="s">
        <v>37</v>
      </c>
      <c r="L11" s="20" t="s">
        <v>52</v>
      </c>
      <c r="M11" s="13"/>
      <c r="N11" s="21" t="e">
        <f aca="false">Table9[[#this row],[national average]]</f>
        <v>#VALUE!</v>
      </c>
      <c r="O11" s="13"/>
      <c r="P11" s="13" t="n">
        <f aca="false">COUNTIF(Q11:U11,"x")</f>
        <v>3</v>
      </c>
      <c r="Q11" s="14" t="s">
        <v>33</v>
      </c>
      <c r="R11" s="14" t="s">
        <v>33</v>
      </c>
      <c r="S11" s="14" t="s">
        <v>33</v>
      </c>
      <c r="T11" s="14" t="s">
        <v>34</v>
      </c>
      <c r="U11" s="14" t="s">
        <v>34</v>
      </c>
      <c r="V11" s="22" t="n">
        <v>2011</v>
      </c>
    </row>
    <row r="12" customFormat="false" ht="15" hidden="false" customHeight="false" outlineLevel="0" collapsed="false">
      <c r="A12" s="13" t="s">
        <v>53</v>
      </c>
      <c r="B12" s="16" t="s">
        <v>54</v>
      </c>
      <c r="C12" s="13"/>
      <c r="D12" s="13" t="n">
        <v>14796</v>
      </c>
      <c r="E12" s="13" t="n">
        <v>2014</v>
      </c>
      <c r="F12" s="17" t="n">
        <v>3009</v>
      </c>
      <c r="G12" s="13"/>
      <c r="H12" s="18" t="n">
        <v>75.578</v>
      </c>
      <c r="I12" s="13"/>
      <c r="J12" s="13" t="n">
        <v>94.92</v>
      </c>
      <c r="K12" s="19" t="s">
        <v>31</v>
      </c>
      <c r="L12" s="20" t="s">
        <v>52</v>
      </c>
      <c r="M12" s="13"/>
      <c r="N12" s="21" t="e">
        <f aca="false">Table9[[#this row],[national average]]</f>
        <v>#VALUE!</v>
      </c>
      <c r="O12" s="13" t="e">
        <f aca="false">Table9[[#this row],[year 1]]</f>
        <v>#VALUE!</v>
      </c>
      <c r="P12" s="13" t="n">
        <f aca="false">COUNTIF(Q12:U12,"x")</f>
        <v>1</v>
      </c>
      <c r="Q12" s="14" t="s">
        <v>33</v>
      </c>
      <c r="R12" s="14" t="s">
        <v>34</v>
      </c>
      <c r="S12" s="14" t="s">
        <v>34</v>
      </c>
      <c r="T12" s="14" t="s">
        <v>34</v>
      </c>
      <c r="U12" s="14" t="s">
        <v>34</v>
      </c>
      <c r="V12" s="22" t="n">
        <v>2011</v>
      </c>
    </row>
    <row r="13" customFormat="false" ht="15" hidden="false" customHeight="false" outlineLevel="0" collapsed="false">
      <c r="A13" s="13" t="s">
        <v>55</v>
      </c>
      <c r="B13" s="16" t="s">
        <v>56</v>
      </c>
      <c r="C13" s="13"/>
      <c r="D13" s="13" t="n">
        <v>3031</v>
      </c>
      <c r="E13" s="13" t="n">
        <v>2014</v>
      </c>
      <c r="F13" s="17" t="n">
        <v>683</v>
      </c>
      <c r="G13" s="13"/>
      <c r="H13" s="18" t="n">
        <v>129.651</v>
      </c>
      <c r="I13" s="13"/>
      <c r="J13" s="13" t="n">
        <v>6.12</v>
      </c>
      <c r="K13" s="19" t="s">
        <v>57</v>
      </c>
      <c r="L13" s="20" t="s">
        <v>52</v>
      </c>
      <c r="M13" s="13"/>
      <c r="N13" s="21" t="e">
        <f aca="false">Table9[[#this row],[national average]]</f>
        <v>#VALUE!</v>
      </c>
      <c r="O13" s="13" t="e">
        <f aca="false">Table9[[#this row],[year 1]]</f>
        <v>#VALUE!</v>
      </c>
      <c r="P13" s="13" t="n">
        <f aca="false">COUNTIF(Q13:U13,"x")</f>
        <v>3</v>
      </c>
      <c r="Q13" s="14" t="s">
        <v>33</v>
      </c>
      <c r="R13" s="14" t="s">
        <v>33</v>
      </c>
      <c r="S13" s="14" t="s">
        <v>33</v>
      </c>
      <c r="T13" s="14" t="s">
        <v>34</v>
      </c>
      <c r="U13" s="14" t="s">
        <v>34</v>
      </c>
      <c r="V13" s="22" t="n">
        <v>2011</v>
      </c>
    </row>
    <row r="14" customFormat="false" ht="15" hidden="false" customHeight="false" outlineLevel="0" collapsed="false">
      <c r="A14" s="13" t="s">
        <v>58</v>
      </c>
      <c r="B14" s="16" t="s">
        <v>59</v>
      </c>
      <c r="C14" s="13"/>
      <c r="D14" s="13" t="n">
        <v>1947</v>
      </c>
      <c r="E14" s="13" t="n">
        <v>2014</v>
      </c>
      <c r="F14" s="17" t="n">
        <v>443</v>
      </c>
      <c r="G14" s="13"/>
      <c r="H14" s="18" t="n">
        <v>33.528</v>
      </c>
      <c r="I14" s="13"/>
      <c r="J14" s="13" t="s">
        <v>60</v>
      </c>
      <c r="K14" s="19" t="s">
        <v>43</v>
      </c>
      <c r="L14" s="20" t="s">
        <v>38</v>
      </c>
      <c r="M14" s="13"/>
      <c r="N14" s="21" t="e">
        <f aca="false">Table9[[#this row],[national average]]</f>
        <v>#VALUE!</v>
      </c>
      <c r="O14" s="13" t="e">
        <f aca="false">Table9[[#this row],[year 1]]</f>
        <v>#VALUE!</v>
      </c>
      <c r="P14" s="13" t="n">
        <f aca="false">COUNTIF(Q14:U14,"x")</f>
        <v>3</v>
      </c>
      <c r="Q14" s="14" t="s">
        <v>33</v>
      </c>
      <c r="R14" s="14" t="s">
        <v>33</v>
      </c>
      <c r="S14" s="14" t="s">
        <v>33</v>
      </c>
      <c r="T14" s="14" t="s">
        <v>34</v>
      </c>
      <c r="U14" s="14" t="s">
        <v>34</v>
      </c>
      <c r="V14" s="22" t="n">
        <v>2011</v>
      </c>
    </row>
    <row r="15" customFormat="false" ht="15" hidden="false" customHeight="false" outlineLevel="0" collapsed="false">
      <c r="A15" s="13" t="s">
        <v>61</v>
      </c>
      <c r="B15" s="16" t="s">
        <v>62</v>
      </c>
      <c r="C15" s="13"/>
      <c r="D15" s="13" t="n">
        <v>1751</v>
      </c>
      <c r="E15" s="13" t="n">
        <v>2014</v>
      </c>
      <c r="F15" s="17" t="n">
        <v>386</v>
      </c>
      <c r="G15" s="13"/>
      <c r="H15" s="18" t="n">
        <v>46.978</v>
      </c>
      <c r="I15" s="13"/>
      <c r="J15" s="13" t="n">
        <v>9.6</v>
      </c>
      <c r="K15" s="19" t="s">
        <v>63</v>
      </c>
      <c r="L15" s="20" t="s">
        <v>52</v>
      </c>
      <c r="M15" s="13"/>
      <c r="N15" s="21" t="e">
        <f aca="false">Table9[[#this row],[national average]]</f>
        <v>#VALUE!</v>
      </c>
      <c r="O15" s="13" t="e">
        <f aca="false">Table9[[#this row],[year 1]]</f>
        <v>#VALUE!</v>
      </c>
      <c r="P15" s="13" t="n">
        <f aca="false">COUNTIF(Q15:U15,"x")</f>
        <v>5</v>
      </c>
      <c r="Q15" s="14" t="s">
        <v>33</v>
      </c>
      <c r="R15" s="14" t="s">
        <v>33</v>
      </c>
      <c r="S15" s="14" t="s">
        <v>33</v>
      </c>
      <c r="T15" s="14" t="s">
        <v>33</v>
      </c>
      <c r="U15" s="14" t="s">
        <v>33</v>
      </c>
      <c r="V15" s="22" t="n">
        <v>2011</v>
      </c>
    </row>
    <row r="16" customFormat="false" ht="15" hidden="false" customHeight="false" outlineLevel="0" collapsed="false">
      <c r="A16" s="13" t="s">
        <v>64</v>
      </c>
      <c r="B16" s="16" t="s">
        <v>65</v>
      </c>
      <c r="C16" s="13"/>
      <c r="D16" s="13" t="n">
        <v>3686</v>
      </c>
      <c r="E16" s="13" t="n">
        <v>2014</v>
      </c>
      <c r="F16" s="17" t="n">
        <v>820</v>
      </c>
      <c r="G16" s="13"/>
      <c r="H16" s="18" t="n">
        <v>130.721</v>
      </c>
      <c r="I16" s="13"/>
      <c r="J16" s="13" t="n">
        <v>5.15</v>
      </c>
      <c r="K16" s="19" t="s">
        <v>37</v>
      </c>
      <c r="L16" s="20" t="s">
        <v>32</v>
      </c>
      <c r="M16" s="13"/>
      <c r="N16" s="21" t="e">
        <f aca="false">Table9[[#this row],[national average]]</f>
        <v>#VALUE!</v>
      </c>
      <c r="O16" s="13" t="e">
        <f aca="false">Table9[[#this row],[year 1]]</f>
        <v>#VALUE!</v>
      </c>
      <c r="P16" s="13" t="n">
        <f aca="false">COUNTIF(Q16:U16,"x")</f>
        <v>3</v>
      </c>
      <c r="Q16" s="14" t="s">
        <v>33</v>
      </c>
      <c r="R16" s="14" t="s">
        <v>33</v>
      </c>
      <c r="S16" s="14" t="s">
        <v>33</v>
      </c>
      <c r="T16" s="14" t="s">
        <v>34</v>
      </c>
      <c r="U16" s="14" t="s">
        <v>34</v>
      </c>
      <c r="V16" s="22" t="n">
        <v>2011</v>
      </c>
    </row>
    <row r="17" customFormat="false" ht="15" hidden="false" customHeight="false" outlineLevel="0" collapsed="false">
      <c r="A17" s="13" t="s">
        <v>66</v>
      </c>
      <c r="B17" s="16" t="s">
        <v>67</v>
      </c>
      <c r="C17" s="13"/>
      <c r="D17" s="13" t="n">
        <v>685</v>
      </c>
      <c r="E17" s="13" t="n">
        <v>2014</v>
      </c>
      <c r="F17" s="17" t="n">
        <v>156</v>
      </c>
      <c r="G17" s="13"/>
      <c r="H17" s="18" t="n">
        <v>106.623</v>
      </c>
      <c r="I17" s="13"/>
      <c r="J17" s="13" t="n">
        <v>3.05</v>
      </c>
      <c r="K17" s="19" t="s">
        <v>37</v>
      </c>
      <c r="L17" s="20" t="s">
        <v>32</v>
      </c>
      <c r="M17" s="13"/>
      <c r="N17" s="21" t="e">
        <f aca="false">Table9[[#this row],[national average]]</f>
        <v>#VALUE!</v>
      </c>
      <c r="O17" s="13" t="e">
        <f aca="false">Table9[[#this row],[year 1]]</f>
        <v>#VALUE!</v>
      </c>
      <c r="P17" s="13" t="n">
        <f aca="false">COUNTIF(Q17:U17,"x")</f>
        <v>1</v>
      </c>
      <c r="Q17" s="14" t="s">
        <v>33</v>
      </c>
      <c r="R17" s="14" t="s">
        <v>34</v>
      </c>
      <c r="S17" s="14" t="s">
        <v>34</v>
      </c>
      <c r="T17" s="14" t="s">
        <v>34</v>
      </c>
      <c r="U17" s="14" t="s">
        <v>34</v>
      </c>
      <c r="V17" s="22" t="n">
        <v>2011</v>
      </c>
    </row>
    <row r="18" customFormat="false" ht="15" hidden="false" customHeight="false" outlineLevel="0" collapsed="false">
      <c r="A18" s="13" t="s">
        <v>68</v>
      </c>
      <c r="B18" s="16" t="s">
        <v>69</v>
      </c>
      <c r="C18" s="13"/>
      <c r="D18" s="13" t="n">
        <v>2506</v>
      </c>
      <c r="E18" s="13" t="n">
        <v>2014</v>
      </c>
      <c r="F18" s="17" t="n">
        <v>579</v>
      </c>
      <c r="G18" s="13"/>
      <c r="H18" s="18" t="n">
        <v>181.879</v>
      </c>
      <c r="I18" s="13"/>
      <c r="J18" s="13" t="n">
        <v>2.25</v>
      </c>
      <c r="K18" s="19" t="s">
        <v>70</v>
      </c>
      <c r="L18" s="20" t="s">
        <v>38</v>
      </c>
      <c r="M18" s="13"/>
      <c r="N18" s="21" t="e">
        <f aca="false">Table9[[#this row],[national average]]</f>
        <v>#VALUE!</v>
      </c>
      <c r="O18" s="13" t="e">
        <f aca="false">Table9[[#this row],[year 1]]</f>
        <v>#VALUE!</v>
      </c>
      <c r="P18" s="13" t="n">
        <f aca="false">COUNTIF(Q18:U18,"x")</f>
        <v>2</v>
      </c>
      <c r="Q18" s="14" t="s">
        <v>33</v>
      </c>
      <c r="R18" s="14" t="s">
        <v>33</v>
      </c>
      <c r="S18" s="14" t="s">
        <v>34</v>
      </c>
      <c r="T18" s="14" t="s">
        <v>34</v>
      </c>
      <c r="U18" s="14" t="s">
        <v>34</v>
      </c>
      <c r="V18" s="22" t="n">
        <v>2011</v>
      </c>
    </row>
    <row r="19" customFormat="false" ht="15" hidden="false" customHeight="false" outlineLevel="0" collapsed="false">
      <c r="A19" s="13" t="s">
        <v>71</v>
      </c>
      <c r="B19" s="16" t="s">
        <v>72</v>
      </c>
      <c r="C19" s="13"/>
      <c r="D19" s="13" t="n">
        <v>91306</v>
      </c>
      <c r="E19" s="13" t="n">
        <v>2014</v>
      </c>
      <c r="F19" s="17" t="n">
        <v>18455</v>
      </c>
      <c r="G19" s="13"/>
      <c r="H19" s="18" t="n">
        <v>8.378</v>
      </c>
      <c r="I19" s="13"/>
      <c r="J19" s="13" t="n">
        <v>31.47</v>
      </c>
      <c r="K19" s="19" t="s">
        <v>43</v>
      </c>
      <c r="L19" s="20" t="s">
        <v>32</v>
      </c>
      <c r="M19" s="13"/>
      <c r="N19" s="21" t="e">
        <f aca="false">Table9[[#this row],[national average]]</f>
        <v>#VALUE!</v>
      </c>
      <c r="O19" s="13"/>
      <c r="P19" s="13" t="n">
        <f aca="false">COUNTIF(Q19:U19,"x")</f>
        <v>5</v>
      </c>
      <c r="Q19" s="14" t="s">
        <v>33</v>
      </c>
      <c r="R19" s="14" t="s">
        <v>33</v>
      </c>
      <c r="S19" s="14" t="s">
        <v>33</v>
      </c>
      <c r="T19" s="14" t="s">
        <v>33</v>
      </c>
      <c r="U19" s="14" t="s">
        <v>33</v>
      </c>
      <c r="V19" s="22" t="n">
        <v>2011</v>
      </c>
    </row>
    <row r="20" customFormat="false" ht="15" hidden="false" customHeight="false" outlineLevel="0" collapsed="false">
      <c r="A20" s="13" t="s">
        <v>73</v>
      </c>
      <c r="B20" s="16" t="s">
        <v>74</v>
      </c>
      <c r="C20" s="13"/>
      <c r="D20" s="13" t="n">
        <v>117</v>
      </c>
      <c r="E20" s="13" t="n">
        <v>2014</v>
      </c>
      <c r="F20" s="17" t="n">
        <v>26</v>
      </c>
      <c r="G20" s="13"/>
      <c r="H20" s="18" t="n">
        <v>58.014</v>
      </c>
      <c r="I20" s="13"/>
      <c r="J20" s="13" t="n">
        <v>8.9</v>
      </c>
      <c r="K20" s="19" t="s">
        <v>75</v>
      </c>
      <c r="L20" s="20" t="s">
        <v>38</v>
      </c>
      <c r="M20" s="13"/>
      <c r="N20" s="21" t="e">
        <f aca="false">Table9[[#this row],[national average]]</f>
        <v>#VALUE!</v>
      </c>
      <c r="O20" s="13" t="e">
        <f aca="false">Table9[[#this row],[year 1]]</f>
        <v>#VALUE!</v>
      </c>
      <c r="P20" s="13" t="n">
        <f aca="false">COUNTIF(Q20:U20,"x")</f>
        <v>3</v>
      </c>
      <c r="Q20" s="14" t="s">
        <v>33</v>
      </c>
      <c r="R20" s="14" t="s">
        <v>33</v>
      </c>
      <c r="S20" s="14" t="s">
        <v>33</v>
      </c>
      <c r="T20" s="14" t="s">
        <v>34</v>
      </c>
      <c r="U20" s="14" t="s">
        <v>34</v>
      </c>
      <c r="V20" s="22" t="n">
        <v>2011</v>
      </c>
    </row>
    <row r="21" customFormat="false" ht="15" hidden="false" customHeight="false" outlineLevel="0" collapsed="false">
      <c r="A21" s="13" t="s">
        <v>76</v>
      </c>
      <c r="B21" s="16" t="s">
        <v>77</v>
      </c>
      <c r="C21" s="13"/>
      <c r="D21" s="13" t="n">
        <v>752</v>
      </c>
      <c r="E21" s="13" t="n">
        <v>2014</v>
      </c>
      <c r="F21" s="17" t="n">
        <v>165</v>
      </c>
      <c r="G21" s="13"/>
      <c r="H21" s="18" t="n">
        <v>130.458</v>
      </c>
      <c r="I21" s="13"/>
      <c r="J21" s="13" t="n">
        <v>9.19</v>
      </c>
      <c r="K21" s="19" t="s">
        <v>78</v>
      </c>
      <c r="L21" s="20" t="s">
        <v>38</v>
      </c>
      <c r="M21" s="13"/>
      <c r="N21" s="21" t="e">
        <f aca="false">Table9[[#this row],[national average]]</f>
        <v>#VALUE!</v>
      </c>
      <c r="O21" s="13" t="e">
        <f aca="false">Table9[[#this row],[year 1]]</f>
        <v>#VALUE!</v>
      </c>
      <c r="P21" s="13" t="n">
        <f aca="false">COUNTIF(Q21:U21,"x")</f>
        <v>1</v>
      </c>
      <c r="Q21" s="14" t="s">
        <v>33</v>
      </c>
      <c r="R21" s="14" t="s">
        <v>34</v>
      </c>
      <c r="S21" s="14" t="s">
        <v>34</v>
      </c>
      <c r="T21" s="14" t="s">
        <v>34</v>
      </c>
      <c r="U21" s="14" t="s">
        <v>34</v>
      </c>
      <c r="V21" s="22" t="n">
        <v>2011</v>
      </c>
    </row>
    <row r="22" customFormat="false" ht="15" hidden="false" customHeight="false" outlineLevel="0" collapsed="false">
      <c r="A22" s="13" t="s">
        <v>79</v>
      </c>
      <c r="B22" s="16" t="s">
        <v>80</v>
      </c>
      <c r="C22" s="13"/>
      <c r="D22" s="13" t="n">
        <v>3305</v>
      </c>
      <c r="E22" s="13" t="n">
        <v>2014</v>
      </c>
      <c r="F22" s="17" t="n">
        <v>731</v>
      </c>
      <c r="G22" s="13"/>
      <c r="H22" s="18" t="n">
        <v>125.554</v>
      </c>
      <c r="I22" s="13"/>
      <c r="J22" s="13" t="n">
        <v>6.27</v>
      </c>
      <c r="K22" s="19" t="s">
        <v>46</v>
      </c>
      <c r="L22" s="20" t="s">
        <v>52</v>
      </c>
      <c r="M22" s="13"/>
      <c r="N22" s="21" t="e">
        <f aca="false">Table9[[#this row],[national average]]</f>
        <v>#VALUE!</v>
      </c>
      <c r="O22" s="13" t="e">
        <f aca="false">Table9[[#this row],[year 1]]</f>
        <v>#VALUE!</v>
      </c>
      <c r="P22" s="13" t="n">
        <f aca="false">COUNTIF(Q22:U22,"x")</f>
        <v>1</v>
      </c>
      <c r="Q22" s="14" t="s">
        <v>33</v>
      </c>
      <c r="R22" s="14" t="s">
        <v>34</v>
      </c>
      <c r="S22" s="14" t="s">
        <v>34</v>
      </c>
      <c r="T22" s="14" t="s">
        <v>34</v>
      </c>
      <c r="U22" s="14" t="s">
        <v>34</v>
      </c>
      <c r="V22" s="22" t="n">
        <v>2011</v>
      </c>
    </row>
    <row r="23" customFormat="false" ht="15" hidden="false" customHeight="false" outlineLevel="0" collapsed="false">
      <c r="A23" s="13" t="s">
        <v>81</v>
      </c>
      <c r="B23" s="16" t="s">
        <v>82</v>
      </c>
      <c r="C23" s="13"/>
      <c r="D23" s="13" t="n">
        <v>1735</v>
      </c>
      <c r="E23" s="13" t="n">
        <v>2014</v>
      </c>
      <c r="F23" s="17" t="n">
        <v>356</v>
      </c>
      <c r="G23" s="13"/>
      <c r="H23" s="18" t="n">
        <v>0.641</v>
      </c>
      <c r="I23" s="13"/>
      <c r="J23" s="13" t="n">
        <v>74.13</v>
      </c>
      <c r="K23" s="19" t="s">
        <v>83</v>
      </c>
      <c r="L23" s="20" t="s">
        <v>60</v>
      </c>
      <c r="M23" s="13"/>
      <c r="N23" s="21" t="e">
        <f aca="false">Table9[[#this row],[national average]]</f>
        <v>#VALUE!</v>
      </c>
      <c r="O23" s="13"/>
      <c r="P23" s="13" t="n">
        <f aca="false">COUNTIF(Q23:U23,"x")</f>
        <v>5</v>
      </c>
      <c r="Q23" s="14" t="s">
        <v>33</v>
      </c>
      <c r="R23" s="14" t="s">
        <v>33</v>
      </c>
      <c r="S23" s="14" t="s">
        <v>33</v>
      </c>
      <c r="T23" s="14" t="s">
        <v>33</v>
      </c>
      <c r="U23" s="14" t="s">
        <v>33</v>
      </c>
      <c r="V23" s="22" t="n">
        <v>2011</v>
      </c>
    </row>
    <row r="24" customFormat="false" ht="15" hidden="false" customHeight="false" outlineLevel="0" collapsed="false">
      <c r="A24" s="13" t="s">
        <v>84</v>
      </c>
      <c r="B24" s="16" t="s">
        <v>85</v>
      </c>
      <c r="C24" s="13"/>
      <c r="D24" s="13" t="n">
        <v>12118</v>
      </c>
      <c r="E24" s="13" t="n">
        <v>2014</v>
      </c>
      <c r="F24" s="17" t="n">
        <v>2839</v>
      </c>
      <c r="G24" s="13"/>
      <c r="H24" s="18" t="n">
        <v>132.002</v>
      </c>
      <c r="I24" s="13"/>
      <c r="J24" s="13" t="s">
        <v>60</v>
      </c>
      <c r="K24" s="19" t="s">
        <v>63</v>
      </c>
      <c r="L24" s="20" t="s">
        <v>38</v>
      </c>
      <c r="M24" s="13"/>
      <c r="N24" s="21" t="e">
        <f aca="false">Table9[[#this row],[national average]]</f>
        <v>#VALUE!</v>
      </c>
      <c r="O24" s="13" t="e">
        <f aca="false">Table9[[#this row],[year 1]]</f>
        <v>#VALUE!</v>
      </c>
      <c r="P24" s="13" t="n">
        <f aca="false">COUNTIF(Q24:U24,"x")</f>
        <v>1</v>
      </c>
      <c r="Q24" s="14" t="s">
        <v>33</v>
      </c>
      <c r="R24" s="14" t="s">
        <v>34</v>
      </c>
      <c r="S24" s="14" t="s">
        <v>34</v>
      </c>
      <c r="T24" s="14" t="s">
        <v>34</v>
      </c>
      <c r="U24" s="14" t="s">
        <v>34</v>
      </c>
      <c r="V24" s="22" t="n">
        <v>2011</v>
      </c>
    </row>
    <row r="25" customFormat="false" ht="15" hidden="false" customHeight="false" outlineLevel="0" collapsed="false">
      <c r="A25" s="13" t="s">
        <v>86</v>
      </c>
      <c r="B25" s="16" t="s">
        <v>87</v>
      </c>
      <c r="C25" s="13"/>
      <c r="D25" s="13" t="n">
        <v>109</v>
      </c>
      <c r="E25" s="13" t="n">
        <v>2014</v>
      </c>
      <c r="F25" s="17" t="n">
        <v>24</v>
      </c>
      <c r="G25" s="13"/>
      <c r="H25" s="18" t="n">
        <v>22.053</v>
      </c>
      <c r="I25" s="13"/>
      <c r="J25" s="13" t="n">
        <v>8</v>
      </c>
      <c r="K25" s="19" t="s">
        <v>46</v>
      </c>
      <c r="L25" s="20" t="s">
        <v>47</v>
      </c>
      <c r="M25" s="13"/>
      <c r="N25" s="21" t="e">
        <f aca="false">Table9[[#this row],[national average]]</f>
        <v>#VALUE!</v>
      </c>
      <c r="O25" s="13" t="e">
        <f aca="false">Table9[[#this row],[year 1]]</f>
        <v>#VALUE!</v>
      </c>
      <c r="P25" s="13" t="n">
        <f aca="false">COUNTIF(Q25:U25,"x")</f>
        <v>1</v>
      </c>
      <c r="Q25" s="14" t="s">
        <v>33</v>
      </c>
      <c r="R25" s="14" t="s">
        <v>34</v>
      </c>
      <c r="S25" s="14" t="s">
        <v>34</v>
      </c>
      <c r="T25" s="14" t="s">
        <v>34</v>
      </c>
      <c r="U25" s="14" t="s">
        <v>34</v>
      </c>
      <c r="V25" s="22" t="n">
        <v>2011</v>
      </c>
    </row>
    <row r="26" customFormat="false" ht="15" hidden="false" customHeight="false" outlineLevel="0" collapsed="false">
      <c r="A26" s="13" t="s">
        <v>88</v>
      </c>
      <c r="B26" s="16" t="s">
        <v>89</v>
      </c>
      <c r="C26" s="13"/>
      <c r="D26" s="13" t="n">
        <v>9252</v>
      </c>
      <c r="E26" s="13" t="n">
        <v>2014</v>
      </c>
      <c r="F26" s="17" t="n">
        <v>1898</v>
      </c>
      <c r="G26" s="13"/>
      <c r="H26" s="18" t="n">
        <v>48.714</v>
      </c>
      <c r="I26" s="13"/>
      <c r="J26" s="13" t="n">
        <v>63.5</v>
      </c>
      <c r="K26" s="19" t="s">
        <v>37</v>
      </c>
      <c r="L26" s="20" t="s">
        <v>47</v>
      </c>
      <c r="M26" s="13"/>
      <c r="N26" s="21" t="e">
        <f aca="false">Table9[[#this row],[national average]]</f>
        <v>#VALUE!</v>
      </c>
      <c r="O26" s="13" t="e">
        <f aca="false">Table9[[#this row],[year 1]]</f>
        <v>#VALUE!</v>
      </c>
      <c r="P26" s="13" t="n">
        <f aca="false">COUNTIF(Q26:U26,"x")</f>
        <v>1</v>
      </c>
      <c r="Q26" s="14" t="s">
        <v>33</v>
      </c>
      <c r="R26" s="14" t="s">
        <v>34</v>
      </c>
      <c r="S26" s="14" t="s">
        <v>34</v>
      </c>
      <c r="T26" s="14" t="s">
        <v>34</v>
      </c>
      <c r="U26" s="14" t="s">
        <v>34</v>
      </c>
      <c r="V26" s="22" t="n">
        <v>2011</v>
      </c>
    </row>
    <row r="27" customFormat="false" ht="15" hidden="false" customHeight="false" outlineLevel="0" collapsed="false">
      <c r="A27" s="13" t="s">
        <v>90</v>
      </c>
      <c r="B27" s="16" t="s">
        <v>91</v>
      </c>
      <c r="C27" s="13"/>
      <c r="D27" s="13" t="n">
        <v>116</v>
      </c>
      <c r="E27" s="13" t="n">
        <v>2014</v>
      </c>
      <c r="F27" s="17" t="n">
        <v>26</v>
      </c>
      <c r="G27" s="13"/>
      <c r="H27" s="18" t="n">
        <v>122.851</v>
      </c>
      <c r="I27" s="13"/>
      <c r="J27" s="13" t="n">
        <v>8.37</v>
      </c>
      <c r="K27" s="19" t="s">
        <v>75</v>
      </c>
      <c r="L27" s="20" t="s">
        <v>52</v>
      </c>
      <c r="M27" s="13"/>
      <c r="N27" s="21" t="e">
        <f aca="false">Table9[[#this row],[national average]]</f>
        <v>#VALUE!</v>
      </c>
      <c r="O27" s="13"/>
      <c r="P27" s="13" t="n">
        <f aca="false">COUNTIF(Q27:U27,"x")</f>
        <v>3</v>
      </c>
      <c r="Q27" s="14" t="s">
        <v>33</v>
      </c>
      <c r="R27" s="14" t="s">
        <v>33</v>
      </c>
      <c r="S27" s="14" t="s">
        <v>33</v>
      </c>
      <c r="T27" s="14" t="s">
        <v>34</v>
      </c>
      <c r="U27" s="14" t="s">
        <v>34</v>
      </c>
      <c r="V27" s="22" t="n">
        <v>2011</v>
      </c>
    </row>
    <row r="28" customFormat="false" ht="15" hidden="false" customHeight="false" outlineLevel="0" collapsed="false">
      <c r="A28" s="13" t="s">
        <v>92</v>
      </c>
      <c r="B28" s="16" t="s">
        <v>93</v>
      </c>
      <c r="C28" s="13"/>
      <c r="D28" s="13" t="n">
        <v>1084</v>
      </c>
      <c r="E28" s="13" t="n">
        <v>2014</v>
      </c>
      <c r="F28" s="17" t="n">
        <v>230</v>
      </c>
      <c r="G28" s="13"/>
      <c r="H28" s="18" t="n">
        <v>76.915</v>
      </c>
      <c r="I28" s="13"/>
      <c r="J28" s="13" t="n">
        <v>6.33</v>
      </c>
      <c r="K28" s="19" t="s">
        <v>75</v>
      </c>
      <c r="L28" s="20" t="s">
        <v>52</v>
      </c>
      <c r="M28" s="13"/>
      <c r="N28" s="21" t="e">
        <f aca="false">Table9[[#this row],[national average]]</f>
        <v>#VALUE!</v>
      </c>
      <c r="O28" s="13"/>
      <c r="P28" s="13" t="n">
        <f aca="false">COUNTIF(Q28:U28,"x")</f>
        <v>3</v>
      </c>
      <c r="Q28" s="14" t="s">
        <v>33</v>
      </c>
      <c r="R28" s="14" t="s">
        <v>33</v>
      </c>
      <c r="S28" s="14" t="s">
        <v>33</v>
      </c>
      <c r="T28" s="14" t="s">
        <v>34</v>
      </c>
      <c r="U28" s="14" t="s">
        <v>34</v>
      </c>
      <c r="V28" s="22" t="n">
        <v>2011</v>
      </c>
    </row>
    <row r="29" customFormat="false" ht="15" hidden="false" customHeight="false" outlineLevel="0" collapsed="false">
      <c r="A29" s="13" t="s">
        <v>94</v>
      </c>
      <c r="B29" s="16" t="s">
        <v>95</v>
      </c>
      <c r="C29" s="13"/>
      <c r="D29" s="13" t="n">
        <v>14415</v>
      </c>
      <c r="E29" s="13" t="n">
        <v>2014</v>
      </c>
      <c r="F29" s="17" t="n">
        <v>3084</v>
      </c>
      <c r="G29" s="13"/>
      <c r="H29" s="18" t="n">
        <v>90.017</v>
      </c>
      <c r="I29" s="13"/>
      <c r="J29" s="13" t="n">
        <v>2.78</v>
      </c>
      <c r="K29" s="19" t="s">
        <v>37</v>
      </c>
      <c r="L29" s="20" t="s">
        <v>52</v>
      </c>
      <c r="M29" s="13"/>
      <c r="N29" s="21" t="e">
        <f aca="false">Table9[[#this row],[national average]]</f>
        <v>#VALUE!</v>
      </c>
      <c r="O29" s="13" t="e">
        <f aca="false">Table9[[#this row],[year 1]]</f>
        <v>#VALUE!</v>
      </c>
      <c r="P29" s="13" t="n">
        <f aca="false">COUNTIF(Q29:U29,"x")</f>
        <v>3</v>
      </c>
      <c r="Q29" s="14" t="s">
        <v>33</v>
      </c>
      <c r="R29" s="14" t="s">
        <v>33</v>
      </c>
      <c r="S29" s="14" t="s">
        <v>33</v>
      </c>
      <c r="T29" s="14" t="s">
        <v>34</v>
      </c>
      <c r="U29" s="14" t="s">
        <v>34</v>
      </c>
      <c r="V29" s="22" t="n">
        <v>2011</v>
      </c>
    </row>
    <row r="30" customFormat="false" ht="15" hidden="false" customHeight="false" outlineLevel="0" collapsed="false">
      <c r="A30" s="13" t="s">
        <v>96</v>
      </c>
      <c r="B30" s="16" t="s">
        <v>97</v>
      </c>
      <c r="C30" s="13"/>
      <c r="D30" s="13" t="n">
        <v>247</v>
      </c>
      <c r="E30" s="13" t="n">
        <v>2014</v>
      </c>
      <c r="F30" s="17" t="n">
        <v>53</v>
      </c>
      <c r="G30" s="13"/>
      <c r="H30" s="18" t="n">
        <v>115.009</v>
      </c>
      <c r="I30" s="13"/>
      <c r="J30" s="13" t="n">
        <v>53.09</v>
      </c>
      <c r="K30" s="19" t="s">
        <v>75</v>
      </c>
      <c r="L30" s="20" t="s">
        <v>38</v>
      </c>
      <c r="M30" s="13"/>
      <c r="N30" s="21" t="e">
        <f aca="false">Table9[[#this row],[national average]]</f>
        <v>#VALUE!</v>
      </c>
      <c r="O30" s="13" t="e">
        <f aca="false">Table9[[#this row],[year 1]]</f>
        <v>#VALUE!</v>
      </c>
      <c r="P30" s="13" t="n">
        <f aca="false">COUNTIF(Q30:U30,"x")</f>
        <v>1</v>
      </c>
      <c r="Q30" s="14" t="s">
        <v>33</v>
      </c>
      <c r="R30" s="14" t="s">
        <v>34</v>
      </c>
      <c r="S30" s="14" t="s">
        <v>34</v>
      </c>
      <c r="T30" s="14" t="s">
        <v>34</v>
      </c>
      <c r="U30" s="14" t="s">
        <v>34</v>
      </c>
      <c r="V30" s="22" t="n">
        <v>2011</v>
      </c>
    </row>
    <row r="31" customFormat="false" ht="15" hidden="false" customHeight="false" outlineLevel="0" collapsed="false">
      <c r="A31" s="13" t="s">
        <v>98</v>
      </c>
      <c r="B31" s="16" t="s">
        <v>99</v>
      </c>
      <c r="C31" s="13"/>
      <c r="D31" s="13" t="n">
        <v>349</v>
      </c>
      <c r="E31" s="13" t="n">
        <v>2014</v>
      </c>
      <c r="F31" s="17" t="n">
        <v>77</v>
      </c>
      <c r="G31" s="13"/>
      <c r="H31" s="18" t="n">
        <v>110.928</v>
      </c>
      <c r="I31" s="13"/>
      <c r="J31" s="13" t="n">
        <v>9.72</v>
      </c>
      <c r="K31" s="19" t="s">
        <v>46</v>
      </c>
      <c r="L31" s="20" t="s">
        <v>52</v>
      </c>
      <c r="M31" s="13"/>
      <c r="N31" s="21" t="e">
        <f aca="false">Table9[[#this row],[national average]]</f>
        <v>#VALUE!</v>
      </c>
      <c r="O31" s="13" t="e">
        <f aca="false">Table9[[#this row],[year 1]]</f>
        <v>#VALUE!</v>
      </c>
      <c r="P31" s="13" t="n">
        <f aca="false">COUNTIF(Q31:U31,"x")</f>
        <v>3</v>
      </c>
      <c r="Q31" s="14" t="s">
        <v>33</v>
      </c>
      <c r="R31" s="14" t="s">
        <v>33</v>
      </c>
      <c r="S31" s="14" t="s">
        <v>33</v>
      </c>
      <c r="T31" s="14" t="s">
        <v>34</v>
      </c>
      <c r="U31" s="14" t="s">
        <v>34</v>
      </c>
      <c r="V31" s="22" t="n">
        <v>2011</v>
      </c>
    </row>
    <row r="32" customFormat="false" ht="15" hidden="false" customHeight="false" outlineLevel="0" collapsed="false">
      <c r="A32" s="13" t="s">
        <v>100</v>
      </c>
      <c r="B32" s="16" t="s">
        <v>101</v>
      </c>
      <c r="C32" s="13"/>
      <c r="D32" s="13" t="n">
        <v>3704</v>
      </c>
      <c r="E32" s="13" t="n">
        <v>2014</v>
      </c>
      <c r="F32" s="17" t="n">
        <v>794</v>
      </c>
      <c r="G32" s="13"/>
      <c r="H32" s="18" t="n">
        <v>67.592</v>
      </c>
      <c r="I32" s="13"/>
      <c r="J32" s="13" t="n">
        <v>10.22</v>
      </c>
      <c r="K32" s="19" t="s">
        <v>57</v>
      </c>
      <c r="L32" s="20" t="s">
        <v>52</v>
      </c>
      <c r="M32" s="13"/>
      <c r="N32" s="21" t="e">
        <f aca="false">Table9[[#this row],[national average]]</f>
        <v>#VALUE!</v>
      </c>
      <c r="O32" s="13" t="e">
        <f aca="false">Table9[[#this row],[year 1]]</f>
        <v>#VALUE!</v>
      </c>
      <c r="P32" s="13" t="n">
        <f aca="false">COUNTIF(Q32:U32,"x")</f>
        <v>3</v>
      </c>
      <c r="Q32" s="14" t="s">
        <v>33</v>
      </c>
      <c r="R32" s="14" t="s">
        <v>33</v>
      </c>
      <c r="S32" s="14" t="s">
        <v>33</v>
      </c>
      <c r="T32" s="14" t="s">
        <v>34</v>
      </c>
      <c r="U32" s="14" t="s">
        <v>34</v>
      </c>
      <c r="V32" s="22" t="n">
        <v>2011</v>
      </c>
    </row>
    <row r="33" customFormat="false" ht="15" hidden="false" customHeight="false" outlineLevel="0" collapsed="false">
      <c r="A33" s="13" t="s">
        <v>102</v>
      </c>
      <c r="B33" s="16" t="s">
        <v>103</v>
      </c>
      <c r="C33" s="13"/>
      <c r="D33" s="13" t="n">
        <v>2288</v>
      </c>
      <c r="E33" s="13" t="n">
        <v>2014</v>
      </c>
      <c r="F33" s="17" t="n">
        <v>474</v>
      </c>
      <c r="G33" s="13"/>
      <c r="H33" s="18" t="n">
        <v>107.196</v>
      </c>
      <c r="I33" s="13"/>
      <c r="J33" s="13" t="n">
        <v>18.29</v>
      </c>
      <c r="K33" s="19" t="s">
        <v>37</v>
      </c>
      <c r="L33" s="20" t="s">
        <v>52</v>
      </c>
      <c r="M33" s="13"/>
      <c r="N33" s="21" t="e">
        <f aca="false">Table9[[#this row],[national average]]</f>
        <v>#VALUE!</v>
      </c>
      <c r="O33" s="13" t="e">
        <f aca="false">Table9[[#this row],[year 1]]</f>
        <v>#VALUE!</v>
      </c>
      <c r="P33" s="13" t="n">
        <f aca="false">COUNTIF(Q33:U33,"x")</f>
        <v>1</v>
      </c>
      <c r="Q33" s="14" t="s">
        <v>33</v>
      </c>
      <c r="R33" s="14" t="s">
        <v>34</v>
      </c>
      <c r="S33" s="14" t="s">
        <v>34</v>
      </c>
      <c r="T33" s="14" t="s">
        <v>34</v>
      </c>
      <c r="U33" s="14" t="s">
        <v>34</v>
      </c>
      <c r="V33" s="22" t="n">
        <v>2011</v>
      </c>
    </row>
    <row r="34" customFormat="false" ht="15" hidden="false" customHeight="false" outlineLevel="0" collapsed="false">
      <c r="A34" s="13" t="s">
        <v>104</v>
      </c>
      <c r="B34" s="16" t="s">
        <v>105</v>
      </c>
      <c r="C34" s="13"/>
      <c r="D34" s="13" t="n">
        <v>1914</v>
      </c>
      <c r="E34" s="13" t="n">
        <v>2014</v>
      </c>
      <c r="F34" s="17" t="n">
        <v>428</v>
      </c>
      <c r="G34" s="13"/>
      <c r="H34" s="18" t="n">
        <v>153.986</v>
      </c>
      <c r="I34" s="13"/>
      <c r="J34" s="13" t="n">
        <v>1.43</v>
      </c>
      <c r="K34" s="19" t="s">
        <v>106</v>
      </c>
      <c r="L34" s="20" t="s">
        <v>47</v>
      </c>
      <c r="M34" s="13"/>
      <c r="N34" s="21" t="e">
        <f aca="false">Table9[[#this row],[national average]]</f>
        <v>#VALUE!</v>
      </c>
      <c r="O34" s="13" t="e">
        <f aca="false">Table9[[#this row],[year 1]]</f>
        <v>#VALUE!</v>
      </c>
      <c r="P34" s="13" t="n">
        <f aca="false">COUNTIF(Q34:U34,"x")</f>
        <v>3</v>
      </c>
      <c r="Q34" s="14" t="s">
        <v>33</v>
      </c>
      <c r="R34" s="14" t="s">
        <v>33</v>
      </c>
      <c r="S34" s="14" t="s">
        <v>33</v>
      </c>
      <c r="T34" s="14" t="s">
        <v>34</v>
      </c>
      <c r="U34" s="14" t="s">
        <v>34</v>
      </c>
      <c r="V34" s="22" t="n">
        <v>2011</v>
      </c>
    </row>
    <row r="35" customFormat="false" ht="15" hidden="false" customHeight="false" outlineLevel="0" collapsed="false">
      <c r="A35" s="13" t="s">
        <v>107</v>
      </c>
      <c r="B35" s="16" t="s">
        <v>108</v>
      </c>
      <c r="C35" s="13"/>
      <c r="D35" s="13" t="n">
        <v>274</v>
      </c>
      <c r="E35" s="13" t="n">
        <v>2014</v>
      </c>
      <c r="F35" s="17" t="n">
        <v>63</v>
      </c>
      <c r="G35" s="13"/>
      <c r="H35" s="18" t="n">
        <v>123.499</v>
      </c>
      <c r="I35" s="13"/>
      <c r="J35" s="13" t="n">
        <v>6.55</v>
      </c>
      <c r="K35" s="19" t="s">
        <v>37</v>
      </c>
      <c r="L35" s="20" t="s">
        <v>32</v>
      </c>
      <c r="M35" s="13"/>
      <c r="N35" s="21" t="e">
        <f aca="false">Table9[[#this row],[national average]]</f>
        <v>#VALUE!</v>
      </c>
      <c r="O35" s="13" t="e">
        <f aca="false">Table9[[#this row],[year 1]]</f>
        <v>#VALUE!</v>
      </c>
      <c r="P35" s="13" t="n">
        <f aca="false">COUNTIF(Q35:U35,"x")</f>
        <v>1</v>
      </c>
      <c r="Q35" s="14" t="s">
        <v>33</v>
      </c>
      <c r="R35" s="14" t="s">
        <v>34</v>
      </c>
      <c r="S35" s="14" t="s">
        <v>34</v>
      </c>
      <c r="T35" s="14" t="s">
        <v>34</v>
      </c>
      <c r="U35" s="14" t="s">
        <v>34</v>
      </c>
      <c r="V35" s="22" t="n">
        <v>2011</v>
      </c>
    </row>
    <row r="36" customFormat="false" ht="15" hidden="false" customHeight="false" outlineLevel="0" collapsed="false">
      <c r="A36" s="13" t="s">
        <v>109</v>
      </c>
      <c r="B36" s="16" t="s">
        <v>110</v>
      </c>
      <c r="C36" s="13"/>
      <c r="D36" s="13" t="n">
        <v>1249</v>
      </c>
      <c r="E36" s="13" t="n">
        <v>2014</v>
      </c>
      <c r="F36" s="17" t="n">
        <v>265</v>
      </c>
      <c r="G36" s="13"/>
      <c r="H36" s="18" t="n">
        <v>46.405</v>
      </c>
      <c r="I36" s="13"/>
      <c r="J36" s="13" t="n">
        <v>3.57</v>
      </c>
      <c r="K36" s="19" t="s">
        <v>111</v>
      </c>
      <c r="L36" s="20" t="s">
        <v>38</v>
      </c>
      <c r="M36" s="13"/>
      <c r="N36" s="21" t="e">
        <f aca="false">Table9[[#this row],[national average]]</f>
        <v>#VALUE!</v>
      </c>
      <c r="O36" s="13" t="e">
        <f aca="false">Table9[[#this row],[year 1]]</f>
        <v>#VALUE!</v>
      </c>
      <c r="P36" s="13" t="n">
        <f aca="false">COUNTIF(Q36:U36,"x")</f>
        <v>1</v>
      </c>
      <c r="Q36" s="14" t="s">
        <v>33</v>
      </c>
      <c r="R36" s="14" t="s">
        <v>34</v>
      </c>
      <c r="S36" s="14" t="s">
        <v>34</v>
      </c>
      <c r="T36" s="14" t="s">
        <v>34</v>
      </c>
      <c r="U36" s="14" t="s">
        <v>34</v>
      </c>
      <c r="V36" s="22" t="n">
        <v>2011</v>
      </c>
    </row>
    <row r="37" customFormat="false" ht="15" hidden="false" customHeight="false" outlineLevel="0" collapsed="false">
      <c r="A37" s="13" t="s">
        <v>112</v>
      </c>
      <c r="B37" s="16" t="s">
        <v>113</v>
      </c>
      <c r="C37" s="13"/>
      <c r="D37" s="13" t="n">
        <v>122128</v>
      </c>
      <c r="E37" s="13" t="n">
        <v>2014</v>
      </c>
      <c r="F37" s="17" t="n">
        <v>25642</v>
      </c>
      <c r="G37" s="13"/>
      <c r="H37" s="18" t="n">
        <v>50.567</v>
      </c>
      <c r="I37" s="13"/>
      <c r="J37" s="13" t="n">
        <v>7.02</v>
      </c>
      <c r="K37" s="19" t="s">
        <v>63</v>
      </c>
      <c r="L37" s="20" t="s">
        <v>38</v>
      </c>
      <c r="M37" s="13"/>
      <c r="N37" s="21" t="e">
        <f aca="false">Table9[[#this row],[national average]]</f>
        <v>#VALUE!</v>
      </c>
      <c r="O37" s="13" t="e">
        <f aca="false">Table9[[#this row],[year 1]]</f>
        <v>#VALUE!</v>
      </c>
      <c r="P37" s="13" t="n">
        <f aca="false">COUNTIF(Q37:U37,"x")</f>
        <v>4</v>
      </c>
      <c r="Q37" s="14" t="s">
        <v>33</v>
      </c>
      <c r="R37" s="14" t="s">
        <v>33</v>
      </c>
      <c r="S37" s="14" t="s">
        <v>33</v>
      </c>
      <c r="T37" s="14" t="s">
        <v>33</v>
      </c>
      <c r="U37" s="14" t="s">
        <v>34</v>
      </c>
      <c r="V37" s="22" t="n">
        <v>2011</v>
      </c>
    </row>
    <row r="38" customFormat="false" ht="15" hidden="false" customHeight="false" outlineLevel="0" collapsed="false">
      <c r="A38" s="13" t="s">
        <v>114</v>
      </c>
      <c r="B38" s="16" t="s">
        <v>115</v>
      </c>
      <c r="C38" s="13"/>
      <c r="D38" s="13" t="n">
        <v>23275</v>
      </c>
      <c r="E38" s="13" t="n">
        <v>2014</v>
      </c>
      <c r="F38" s="17" t="n">
        <v>4736</v>
      </c>
      <c r="G38" s="13"/>
      <c r="H38" s="18" t="n">
        <v>51.505</v>
      </c>
      <c r="I38" s="13"/>
      <c r="J38" s="13" t="n">
        <v>15.87</v>
      </c>
      <c r="K38" s="19" t="s">
        <v>63</v>
      </c>
      <c r="L38" s="20" t="s">
        <v>38</v>
      </c>
      <c r="M38" s="13"/>
      <c r="N38" s="21" t="e">
        <f aca="false">Table9[[#this row],[national average]]</f>
        <v>#VALUE!</v>
      </c>
      <c r="O38" s="13" t="e">
        <f aca="false">Table9[[#this row],[year 1]]</f>
        <v>#VALUE!</v>
      </c>
      <c r="P38" s="13" t="n">
        <f aca="false">COUNTIF(Q38:U38,"x")</f>
        <v>1</v>
      </c>
      <c r="Q38" s="14" t="s">
        <v>33</v>
      </c>
      <c r="R38" s="14" t="s">
        <v>34</v>
      </c>
      <c r="S38" s="14" t="s">
        <v>34</v>
      </c>
      <c r="T38" s="14" t="s">
        <v>34</v>
      </c>
      <c r="U38" s="14" t="s">
        <v>34</v>
      </c>
      <c r="V38" s="22" t="n">
        <v>2011</v>
      </c>
    </row>
    <row r="39" customFormat="false" ht="15" hidden="false" customHeight="false" outlineLevel="0" collapsed="false">
      <c r="A39" s="13" t="s">
        <v>116</v>
      </c>
      <c r="B39" s="16" t="s">
        <v>117</v>
      </c>
      <c r="C39" s="13"/>
      <c r="D39" s="13" t="n">
        <v>4996</v>
      </c>
      <c r="E39" s="13" t="n">
        <v>2014</v>
      </c>
      <c r="F39" s="17" t="n">
        <v>1037</v>
      </c>
      <c r="G39" s="13"/>
      <c r="H39" s="18" t="n">
        <v>74.102</v>
      </c>
      <c r="I39" s="13"/>
      <c r="J39" s="13" t="n">
        <v>6.07</v>
      </c>
      <c r="K39" s="19" t="s">
        <v>57</v>
      </c>
      <c r="L39" s="20" t="s">
        <v>47</v>
      </c>
      <c r="M39" s="13"/>
      <c r="N39" s="21" t="e">
        <f aca="false">Table9[[#this row],[national average]]</f>
        <v>#VALUE!</v>
      </c>
      <c r="O39" s="13" t="e">
        <f aca="false">Table9[[#this row],[year 1]]</f>
        <v>#VALUE!</v>
      </c>
      <c r="P39" s="13" t="n">
        <f aca="false">COUNTIF(Q39:U39,"x")</f>
        <v>1</v>
      </c>
      <c r="Q39" s="14" t="s">
        <v>33</v>
      </c>
      <c r="R39" s="14" t="s">
        <v>34</v>
      </c>
      <c r="S39" s="14" t="s">
        <v>34</v>
      </c>
      <c r="T39" s="14" t="s">
        <v>34</v>
      </c>
      <c r="U39" s="14" t="s">
        <v>34</v>
      </c>
      <c r="V39" s="22" t="n">
        <v>2011</v>
      </c>
    </row>
    <row r="40" customFormat="false" ht="15" hidden="false" customHeight="false" outlineLevel="0" collapsed="false">
      <c r="A40" s="13" t="s">
        <v>118</v>
      </c>
      <c r="B40" s="16" t="s">
        <v>119</v>
      </c>
      <c r="C40" s="13"/>
      <c r="D40" s="13" t="n">
        <v>7137</v>
      </c>
      <c r="E40" s="13" t="n">
        <v>2014</v>
      </c>
      <c r="F40" s="17" t="n">
        <v>1535</v>
      </c>
      <c r="G40" s="13"/>
      <c r="H40" s="18" t="n">
        <v>100.224</v>
      </c>
      <c r="I40" s="13"/>
      <c r="J40" s="13" t="n">
        <v>10.61</v>
      </c>
      <c r="K40" s="19" t="s">
        <v>31</v>
      </c>
      <c r="L40" s="20" t="s">
        <v>52</v>
      </c>
      <c r="M40" s="13"/>
      <c r="N40" s="21" t="e">
        <f aca="false">Table9[[#this row],[national average]]</f>
        <v>#VALUE!</v>
      </c>
      <c r="O40" s="13" t="e">
        <f aca="false">Table9[[#this row],[year 1]]</f>
        <v>#VALUE!</v>
      </c>
      <c r="P40" s="13" t="n">
        <f aca="false">COUNTIF(Q40:U40,"x")</f>
        <v>3</v>
      </c>
      <c r="Q40" s="14" t="s">
        <v>33</v>
      </c>
      <c r="R40" s="14" t="s">
        <v>33</v>
      </c>
      <c r="S40" s="14" t="s">
        <v>33</v>
      </c>
      <c r="T40" s="14" t="s">
        <v>34</v>
      </c>
      <c r="U40" s="14" t="s">
        <v>34</v>
      </c>
      <c r="V40" s="22" t="n">
        <v>2011</v>
      </c>
    </row>
    <row r="41" customFormat="false" ht="15" hidden="false" customHeight="false" outlineLevel="0" collapsed="false">
      <c r="A41" s="13" t="s">
        <v>120</v>
      </c>
      <c r="B41" s="16" t="s">
        <v>121</v>
      </c>
      <c r="C41" s="13"/>
      <c r="D41" s="13" t="n">
        <v>696</v>
      </c>
      <c r="E41" s="13" t="n">
        <v>2014</v>
      </c>
      <c r="F41" s="17" t="n">
        <v>148</v>
      </c>
      <c r="G41" s="13"/>
      <c r="H41" s="18" t="n">
        <v>29.757</v>
      </c>
      <c r="I41" s="13"/>
      <c r="J41" s="13" t="n">
        <v>81.9</v>
      </c>
      <c r="K41" s="19" t="s">
        <v>31</v>
      </c>
      <c r="L41" s="20" t="s">
        <v>52</v>
      </c>
      <c r="M41" s="13"/>
      <c r="N41" s="21" t="e">
        <f aca="false">Table9[[#this row],[national average]]</f>
        <v>#VALUE!</v>
      </c>
      <c r="O41" s="13" t="e">
        <f aca="false">Table9[[#this row],[year 1]]</f>
        <v>#VALUE!</v>
      </c>
      <c r="P41" s="13" t="n">
        <f aca="false">COUNTIF(Q41:U41,"x")</f>
        <v>5</v>
      </c>
      <c r="Q41" s="14" t="s">
        <v>33</v>
      </c>
      <c r="R41" s="14" t="s">
        <v>33</v>
      </c>
      <c r="S41" s="14" t="s">
        <v>33</v>
      </c>
      <c r="T41" s="14" t="s">
        <v>33</v>
      </c>
      <c r="U41" s="14" t="s">
        <v>33</v>
      </c>
      <c r="V41" s="22" t="n">
        <v>2011</v>
      </c>
    </row>
    <row r="42" customFormat="false" ht="15" hidden="false" customHeight="false" outlineLevel="0" collapsed="false">
      <c r="A42" s="13" t="s">
        <v>122</v>
      </c>
      <c r="B42" s="16" t="s">
        <v>123</v>
      </c>
      <c r="C42" s="13"/>
      <c r="D42" s="13" t="n">
        <v>862</v>
      </c>
      <c r="E42" s="13" t="n">
        <v>2014</v>
      </c>
      <c r="F42" s="17" t="n">
        <v>181</v>
      </c>
      <c r="G42" s="13"/>
      <c r="H42" s="18" t="n">
        <v>75.061</v>
      </c>
      <c r="I42" s="13"/>
      <c r="J42" s="13" t="n">
        <v>10.58</v>
      </c>
      <c r="K42" s="19" t="s">
        <v>63</v>
      </c>
      <c r="L42" s="20" t="s">
        <v>47</v>
      </c>
      <c r="M42" s="13"/>
      <c r="N42" s="21" t="e">
        <f aca="false">Table9[[#this row],[national average]]</f>
        <v>#VALUE!</v>
      </c>
      <c r="O42" s="13" t="e">
        <f aca="false">Table9[[#this row],[year 1]]</f>
        <v>#VALUE!</v>
      </c>
      <c r="P42" s="13" t="n">
        <f aca="false">COUNTIF(Q42:U42,"x")</f>
        <v>2</v>
      </c>
      <c r="Q42" s="14" t="s">
        <v>33</v>
      </c>
      <c r="R42" s="14" t="s">
        <v>33</v>
      </c>
      <c r="S42" s="14" t="s">
        <v>34</v>
      </c>
      <c r="T42" s="14" t="s">
        <v>34</v>
      </c>
      <c r="U42" s="14" t="s">
        <v>34</v>
      </c>
      <c r="V42" s="22" t="n">
        <v>2011</v>
      </c>
    </row>
    <row r="43" customFormat="false" ht="15" hidden="false" customHeight="false" outlineLevel="0" collapsed="false">
      <c r="A43" s="13" t="s">
        <v>124</v>
      </c>
      <c r="B43" s="16" t="s">
        <v>125</v>
      </c>
      <c r="C43" s="13"/>
      <c r="D43" s="13" t="n">
        <v>262</v>
      </c>
      <c r="E43" s="13" t="n">
        <v>2014</v>
      </c>
      <c r="F43" s="17" t="n">
        <v>57</v>
      </c>
      <c r="G43" s="13"/>
      <c r="H43" s="18" t="n">
        <v>89.998</v>
      </c>
      <c r="I43" s="13"/>
      <c r="J43" s="13" t="n">
        <v>6.72</v>
      </c>
      <c r="K43" s="19" t="s">
        <v>83</v>
      </c>
      <c r="L43" s="20" t="s">
        <v>47</v>
      </c>
      <c r="M43" s="13"/>
      <c r="N43" s="21" t="e">
        <f aca="false">Table9[[#this row],[national average]]</f>
        <v>#VALUE!</v>
      </c>
      <c r="O43" s="13" t="e">
        <f aca="false">Table9[[#this row],[year 1]]</f>
        <v>#VALUE!</v>
      </c>
      <c r="P43" s="13" t="n">
        <f aca="false">COUNTIF(Q43:U43,"x")</f>
        <v>1</v>
      </c>
      <c r="Q43" s="14" t="s">
        <v>33</v>
      </c>
      <c r="R43" s="14" t="s">
        <v>34</v>
      </c>
      <c r="S43" s="14" t="s">
        <v>34</v>
      </c>
      <c r="T43" s="14" t="s">
        <v>34</v>
      </c>
      <c r="U43" s="14" t="s">
        <v>34</v>
      </c>
      <c r="V43" s="22" t="n">
        <v>2011</v>
      </c>
    </row>
    <row r="44" customFormat="false" ht="15" hidden="false" customHeight="false" outlineLevel="0" collapsed="false">
      <c r="A44" s="13" t="s">
        <v>126</v>
      </c>
      <c r="B44" s="16" t="s">
        <v>127</v>
      </c>
      <c r="C44" s="13"/>
      <c r="D44" s="13" t="n">
        <v>693</v>
      </c>
      <c r="E44" s="13" t="n">
        <v>2014</v>
      </c>
      <c r="F44" s="17" t="n">
        <v>150</v>
      </c>
      <c r="G44" s="13"/>
      <c r="H44" s="18" t="n">
        <v>141.959</v>
      </c>
      <c r="I44" s="13"/>
      <c r="J44" s="13" t="n">
        <v>2.88</v>
      </c>
      <c r="K44" s="19" t="s">
        <v>46</v>
      </c>
      <c r="L44" s="20" t="s">
        <v>47</v>
      </c>
      <c r="M44" s="13"/>
      <c r="N44" s="21" t="e">
        <f aca="false">Table9[[#this row],[national average]]</f>
        <v>#VALUE!</v>
      </c>
      <c r="O44" s="13" t="e">
        <f aca="false">Table9[[#this row],[year 1]]</f>
        <v>#VALUE!</v>
      </c>
      <c r="P44" s="13" t="n">
        <f aca="false">COUNTIF(Q44:U44,"x")</f>
        <v>3</v>
      </c>
      <c r="Q44" s="14" t="s">
        <v>33</v>
      </c>
      <c r="R44" s="14" t="s">
        <v>33</v>
      </c>
      <c r="S44" s="14" t="s">
        <v>33</v>
      </c>
      <c r="T44" s="14" t="s">
        <v>34</v>
      </c>
      <c r="U44" s="14" t="s">
        <v>34</v>
      </c>
      <c r="V44" s="22" t="n">
        <v>2011</v>
      </c>
    </row>
    <row r="45" customFormat="false" ht="15" hidden="false" customHeight="false" outlineLevel="0" collapsed="false">
      <c r="A45" s="13" t="s">
        <v>128</v>
      </c>
      <c r="B45" s="16" t="s">
        <v>129</v>
      </c>
      <c r="C45" s="13"/>
      <c r="D45" s="13" t="n">
        <v>3686</v>
      </c>
      <c r="E45" s="13" t="n">
        <v>2014</v>
      </c>
      <c r="F45" s="17" t="n">
        <v>781</v>
      </c>
      <c r="G45" s="13"/>
      <c r="H45" s="18" t="n">
        <v>134.274</v>
      </c>
      <c r="I45" s="13"/>
      <c r="J45" s="13" t="n">
        <v>1.61</v>
      </c>
      <c r="K45" s="19" t="s">
        <v>78</v>
      </c>
      <c r="L45" s="20" t="s">
        <v>32</v>
      </c>
      <c r="M45" s="13"/>
      <c r="N45" s="21" t="e">
        <f aca="false">Table9[[#this row],[national average]]</f>
        <v>#VALUE!</v>
      </c>
      <c r="O45" s="13" t="e">
        <f aca="false">Table9[[#this row],[year 1]]</f>
        <v>#VALUE!</v>
      </c>
      <c r="P45" s="13" t="n">
        <f aca="false">COUNTIF(Q45:U45,"x")</f>
        <v>1</v>
      </c>
      <c r="Q45" s="14" t="s">
        <v>33</v>
      </c>
      <c r="R45" s="14" t="s">
        <v>34</v>
      </c>
      <c r="S45" s="14" t="s">
        <v>34</v>
      </c>
      <c r="T45" s="14" t="s">
        <v>34</v>
      </c>
      <c r="U45" s="14" t="s">
        <v>34</v>
      </c>
      <c r="V45" s="22" t="n">
        <v>2011</v>
      </c>
    </row>
    <row r="46" customFormat="false" ht="15" hidden="false" customHeight="false" outlineLevel="0" collapsed="false">
      <c r="A46" s="13" t="s">
        <v>130</v>
      </c>
      <c r="B46" s="16" t="s">
        <v>131</v>
      </c>
      <c r="C46" s="13"/>
      <c r="D46" s="13" t="n">
        <v>2871</v>
      </c>
      <c r="E46" s="13" t="n">
        <v>2014</v>
      </c>
      <c r="F46" s="17" t="n">
        <v>639</v>
      </c>
      <c r="G46" s="13"/>
      <c r="H46" s="18" t="n">
        <v>157.198</v>
      </c>
      <c r="I46" s="13"/>
      <c r="J46" s="13" t="n">
        <v>3.62</v>
      </c>
      <c r="K46" s="19" t="s">
        <v>37</v>
      </c>
      <c r="L46" s="20" t="s">
        <v>47</v>
      </c>
      <c r="M46" s="13"/>
      <c r="N46" s="21" t="e">
        <f aca="false">Table9[[#this row],[national average]]</f>
        <v>#VALUE!</v>
      </c>
      <c r="O46" s="13" t="e">
        <f aca="false">Table9[[#this row],[year 1]]</f>
        <v>#VALUE!</v>
      </c>
      <c r="P46" s="13" t="n">
        <f aca="false">COUNTIF(Q46:U46,"x")</f>
        <v>1</v>
      </c>
      <c r="Q46" s="14" t="s">
        <v>33</v>
      </c>
      <c r="R46" s="14" t="s">
        <v>34</v>
      </c>
      <c r="S46" s="14" t="s">
        <v>34</v>
      </c>
      <c r="T46" s="14" t="s">
        <v>34</v>
      </c>
      <c r="U46" s="14" t="s">
        <v>34</v>
      </c>
      <c r="V46" s="22" t="n">
        <v>2011</v>
      </c>
    </row>
    <row r="47" customFormat="false" ht="15" hidden="false" customHeight="false" outlineLevel="0" collapsed="false">
      <c r="A47" s="13" t="s">
        <v>132</v>
      </c>
      <c r="B47" s="16" t="s">
        <v>133</v>
      </c>
      <c r="C47" s="13"/>
      <c r="D47" s="13" t="n">
        <v>3037</v>
      </c>
      <c r="E47" s="13" t="n">
        <v>2014</v>
      </c>
      <c r="F47" s="17" t="n">
        <v>705</v>
      </c>
      <c r="G47" s="13"/>
      <c r="H47" s="18" t="n">
        <v>180.869</v>
      </c>
      <c r="I47" s="13"/>
      <c r="J47" s="13" t="n">
        <v>5.13</v>
      </c>
      <c r="K47" s="19" t="s">
        <v>57</v>
      </c>
      <c r="L47" s="20" t="s">
        <v>52</v>
      </c>
      <c r="M47" s="13"/>
      <c r="N47" s="21" t="e">
        <f aca="false">Table9[[#this row],[national average]]</f>
        <v>#VALUE!</v>
      </c>
      <c r="O47" s="13" t="e">
        <f aca="false">Table9[[#this row],[year 1]]</f>
        <v>#VALUE!</v>
      </c>
      <c r="P47" s="13" t="n">
        <f aca="false">COUNTIF(Q47:U47,"x")</f>
        <v>1</v>
      </c>
      <c r="Q47" s="14" t="s">
        <v>33</v>
      </c>
      <c r="R47" s="14" t="s">
        <v>34</v>
      </c>
      <c r="S47" s="14" t="s">
        <v>34</v>
      </c>
      <c r="T47" s="14" t="s">
        <v>34</v>
      </c>
      <c r="U47" s="14" t="s">
        <v>34</v>
      </c>
      <c r="V47" s="22" t="n">
        <v>2011</v>
      </c>
    </row>
    <row r="48" customFormat="false" ht="15" hidden="false" customHeight="false" outlineLevel="0" collapsed="false">
      <c r="A48" s="13" t="s">
        <v>134</v>
      </c>
      <c r="B48" s="16" t="s">
        <v>135</v>
      </c>
      <c r="C48" s="13"/>
      <c r="D48" s="13" t="n">
        <v>592</v>
      </c>
      <c r="E48" s="13" t="n">
        <v>2014</v>
      </c>
      <c r="F48" s="17" t="n">
        <v>131</v>
      </c>
      <c r="G48" s="13"/>
      <c r="H48" s="18" t="n">
        <v>82.503</v>
      </c>
      <c r="I48" s="13"/>
      <c r="J48" s="13" t="n">
        <v>8.02</v>
      </c>
      <c r="K48" s="19" t="s">
        <v>37</v>
      </c>
      <c r="L48" s="20" t="s">
        <v>32</v>
      </c>
      <c r="M48" s="13"/>
      <c r="N48" s="21" t="e">
        <f aca="false">Table9[[#this row],[national average]]</f>
        <v>#VALUE!</v>
      </c>
      <c r="O48" s="13" t="e">
        <f aca="false">Table9[[#this row],[year 1]]</f>
        <v>#VALUE!</v>
      </c>
      <c r="P48" s="13" t="n">
        <f aca="false">COUNTIF(Q48:U48,"x")</f>
        <v>1</v>
      </c>
      <c r="Q48" s="14" t="s">
        <v>33</v>
      </c>
      <c r="R48" s="14" t="s">
        <v>34</v>
      </c>
      <c r="S48" s="14" t="s">
        <v>34</v>
      </c>
      <c r="T48" s="14" t="s">
        <v>34</v>
      </c>
      <c r="U48" s="14" t="s">
        <v>34</v>
      </c>
      <c r="V48" s="22" t="n">
        <v>2011</v>
      </c>
    </row>
    <row r="49" customFormat="false" ht="15" hidden="false" customHeight="false" outlineLevel="0" collapsed="false">
      <c r="A49" s="13" t="s">
        <v>136</v>
      </c>
      <c r="B49" s="16" t="s">
        <v>137</v>
      </c>
      <c r="C49" s="13"/>
      <c r="D49" s="13" t="n">
        <v>11172</v>
      </c>
      <c r="E49" s="13" t="n">
        <v>2014</v>
      </c>
      <c r="F49" s="17" t="n">
        <v>2269</v>
      </c>
      <c r="G49" s="13"/>
      <c r="H49" s="18" t="n">
        <v>69.349</v>
      </c>
      <c r="I49" s="13"/>
      <c r="J49" s="13" t="n">
        <v>46.24</v>
      </c>
      <c r="K49" s="19" t="s">
        <v>43</v>
      </c>
      <c r="L49" s="20" t="s">
        <v>52</v>
      </c>
      <c r="M49" s="13"/>
      <c r="N49" s="21" t="e">
        <f aca="false">Table9[[#this row],[national average]]</f>
        <v>#VALUE!</v>
      </c>
      <c r="O49" s="13"/>
      <c r="P49" s="13" t="n">
        <f aca="false">COUNTIF(Q49:U49,"x")</f>
        <v>5</v>
      </c>
      <c r="Q49" s="14" t="s">
        <v>33</v>
      </c>
      <c r="R49" s="14" t="s">
        <v>33</v>
      </c>
      <c r="S49" s="14" t="s">
        <v>33</v>
      </c>
      <c r="T49" s="14" t="s">
        <v>33</v>
      </c>
      <c r="U49" s="14" t="s">
        <v>33</v>
      </c>
      <c r="V49" s="22" t="n">
        <v>2011</v>
      </c>
    </row>
    <row r="50" customFormat="false" ht="15" hidden="false" customHeight="false" outlineLevel="0" collapsed="false">
      <c r="A50" s="13" t="s">
        <v>138</v>
      </c>
      <c r="B50" s="16" t="s">
        <v>139</v>
      </c>
      <c r="C50" s="13"/>
      <c r="D50" s="13" t="n">
        <v>3590</v>
      </c>
      <c r="E50" s="13" t="n">
        <v>2014</v>
      </c>
      <c r="F50" s="17" t="n">
        <v>739</v>
      </c>
      <c r="G50" s="13"/>
      <c r="H50" s="18" t="n">
        <v>32.651</v>
      </c>
      <c r="I50" s="13"/>
      <c r="J50" s="13" t="n">
        <v>15.1</v>
      </c>
      <c r="K50" s="19" t="s">
        <v>37</v>
      </c>
      <c r="L50" s="20" t="s">
        <v>38</v>
      </c>
      <c r="M50" s="13"/>
      <c r="N50" s="21" t="e">
        <f aca="false">Table9[[#this row],[national average]]</f>
        <v>#VALUE!</v>
      </c>
      <c r="O50" s="13" t="e">
        <f aca="false">Table9[[#this row],[year 1]]</f>
        <v>#VALUE!</v>
      </c>
      <c r="P50" s="13" t="n">
        <f aca="false">COUNTIF(Q50:U50,"x")</f>
        <v>3</v>
      </c>
      <c r="Q50" s="14" t="s">
        <v>33</v>
      </c>
      <c r="R50" s="14" t="s">
        <v>33</v>
      </c>
      <c r="S50" s="14" t="s">
        <v>33</v>
      </c>
      <c r="T50" s="14" t="s">
        <v>34</v>
      </c>
      <c r="U50" s="14" t="s">
        <v>34</v>
      </c>
      <c r="V50" s="22" t="n">
        <v>2011</v>
      </c>
    </row>
    <row r="51" customFormat="false" ht="15" hidden="false" customHeight="false" outlineLevel="0" collapsed="false">
      <c r="A51" s="13" t="s">
        <v>140</v>
      </c>
      <c r="B51" s="16" t="s">
        <v>141</v>
      </c>
      <c r="C51" s="13"/>
      <c r="D51" s="13" t="n">
        <v>4475</v>
      </c>
      <c r="E51" s="13" t="n">
        <v>2014</v>
      </c>
      <c r="F51" s="17" t="n">
        <v>995</v>
      </c>
      <c r="G51" s="13"/>
      <c r="H51" s="18" t="n">
        <v>162.533</v>
      </c>
      <c r="I51" s="13"/>
      <c r="J51" s="13" t="n">
        <v>4.52</v>
      </c>
      <c r="K51" s="19" t="s">
        <v>63</v>
      </c>
      <c r="L51" s="20" t="s">
        <v>38</v>
      </c>
      <c r="M51" s="13"/>
      <c r="N51" s="21" t="e">
        <f aca="false">Table9[[#this row],[national average]]</f>
        <v>#VALUE!</v>
      </c>
      <c r="O51" s="13" t="e">
        <f aca="false">Table9[[#this row],[year 1]]</f>
        <v>#VALUE!</v>
      </c>
      <c r="P51" s="13" t="n">
        <f aca="false">COUNTIF(Q51:U51,"x")</f>
        <v>3</v>
      </c>
      <c r="Q51" s="14" t="s">
        <v>33</v>
      </c>
      <c r="R51" s="14" t="s">
        <v>33</v>
      </c>
      <c r="S51" s="14" t="s">
        <v>33</v>
      </c>
      <c r="T51" s="14" t="s">
        <v>34</v>
      </c>
      <c r="U51" s="14" t="s">
        <v>34</v>
      </c>
      <c r="V51" s="22" t="n">
        <v>2011</v>
      </c>
    </row>
    <row r="52" customFormat="false" ht="15" hidden="false" customHeight="false" outlineLevel="0" collapsed="false">
      <c r="A52" s="13" t="s">
        <v>142</v>
      </c>
      <c r="B52" s="16" t="s">
        <v>143</v>
      </c>
      <c r="C52" s="13"/>
      <c r="D52" s="13" t="n">
        <v>4364</v>
      </c>
      <c r="E52" s="13" t="n">
        <v>2014</v>
      </c>
      <c r="F52" s="17" t="n">
        <v>922</v>
      </c>
      <c r="G52" s="13"/>
      <c r="H52" s="18" t="n">
        <v>16.221</v>
      </c>
      <c r="I52" s="13"/>
      <c r="J52" s="13" t="n">
        <v>16.15</v>
      </c>
      <c r="K52" s="19" t="s">
        <v>63</v>
      </c>
      <c r="L52" s="20" t="s">
        <v>47</v>
      </c>
      <c r="M52" s="13"/>
      <c r="N52" s="21" t="e">
        <f aca="false">Table9[[#this row],[national average]]</f>
        <v>#VALUE!</v>
      </c>
      <c r="O52" s="13"/>
      <c r="P52" s="13" t="n">
        <f aca="false">COUNTIF(Q52:U52,"x")</f>
        <v>1</v>
      </c>
      <c r="Q52" s="14" t="s">
        <v>33</v>
      </c>
      <c r="R52" s="14" t="s">
        <v>34</v>
      </c>
      <c r="S52" s="14" t="s">
        <v>34</v>
      </c>
      <c r="T52" s="14" t="s">
        <v>34</v>
      </c>
      <c r="U52" s="14" t="s">
        <v>34</v>
      </c>
      <c r="V52" s="22" t="n">
        <v>2011</v>
      </c>
    </row>
    <row r="53" customFormat="false" ht="15" hidden="false" customHeight="false" outlineLevel="0" collapsed="false">
      <c r="A53" s="13" t="s">
        <v>144</v>
      </c>
      <c r="B53" s="16" t="s">
        <v>145</v>
      </c>
      <c r="C53" s="13"/>
      <c r="D53" s="13" t="n">
        <v>2857</v>
      </c>
      <c r="E53" s="13" t="n">
        <v>2014</v>
      </c>
      <c r="F53" s="17" t="n">
        <v>593</v>
      </c>
      <c r="G53" s="13"/>
      <c r="H53" s="18" t="n">
        <v>94.767</v>
      </c>
      <c r="I53" s="13"/>
      <c r="J53" s="13" t="s">
        <v>60</v>
      </c>
      <c r="K53" s="19" t="s">
        <v>63</v>
      </c>
      <c r="L53" s="20" t="s">
        <v>47</v>
      </c>
      <c r="M53" s="13"/>
      <c r="N53" s="21" t="e">
        <f aca="false">Table9[[#this row],[national average]]</f>
        <v>#VALUE!</v>
      </c>
      <c r="O53" s="13" t="e">
        <f aca="false">Table9[[#this row],[year 1]]</f>
        <v>#VALUE!</v>
      </c>
      <c r="P53" s="13" t="n">
        <f aca="false">COUNTIF(Q53:U53,"x")</f>
        <v>5</v>
      </c>
      <c r="Q53" s="14" t="s">
        <v>33</v>
      </c>
      <c r="R53" s="14" t="s">
        <v>33</v>
      </c>
      <c r="S53" s="14" t="s">
        <v>33</v>
      </c>
      <c r="T53" s="14" t="s">
        <v>33</v>
      </c>
      <c r="U53" s="14" t="s">
        <v>33</v>
      </c>
      <c r="V53" s="22" t="n">
        <v>2011</v>
      </c>
    </row>
    <row r="54" customFormat="false" ht="15" hidden="false" customHeight="false" outlineLevel="0" collapsed="false">
      <c r="A54" s="13" t="s">
        <v>146</v>
      </c>
      <c r="B54" s="16" t="s">
        <v>147</v>
      </c>
      <c r="C54" s="13"/>
      <c r="D54" s="13" t="n">
        <v>679</v>
      </c>
      <c r="E54" s="13" t="n">
        <v>2014</v>
      </c>
      <c r="F54" s="17" t="n">
        <v>858</v>
      </c>
      <c r="G54" s="13"/>
      <c r="H54" s="18" t="n">
        <v>209.582</v>
      </c>
      <c r="I54" s="13"/>
      <c r="J54" s="13" t="n">
        <v>1.56</v>
      </c>
      <c r="K54" s="19" t="s">
        <v>46</v>
      </c>
      <c r="L54" s="20" t="s">
        <v>52</v>
      </c>
      <c r="M54" s="13"/>
      <c r="N54" s="21" t="e">
        <f aca="false">Table9[[#this row],[national average]]</f>
        <v>#VALUE!</v>
      </c>
      <c r="O54" s="13" t="e">
        <f aca="false">Table9[[#this row],[year 1]]</f>
        <v>#VALUE!</v>
      </c>
      <c r="P54" s="13" t="n">
        <f aca="false">COUNTIF(Q54:U54,"x")</f>
        <v>3</v>
      </c>
      <c r="Q54" s="14" t="s">
        <v>33</v>
      </c>
      <c r="R54" s="14" t="s">
        <v>33</v>
      </c>
      <c r="S54" s="14" t="s">
        <v>33</v>
      </c>
      <c r="T54" s="14" t="s">
        <v>34</v>
      </c>
      <c r="U54" s="14" t="s">
        <v>34</v>
      </c>
      <c r="V54" s="22" t="n">
        <v>2011</v>
      </c>
    </row>
    <row r="55" customFormat="false" ht="15" hidden="false" customHeight="false" outlineLevel="0" collapsed="false">
      <c r="A55" s="13" t="s">
        <v>148</v>
      </c>
      <c r="B55" s="16" t="s">
        <v>149</v>
      </c>
      <c r="C55" s="13"/>
      <c r="D55" s="13" t="n">
        <v>3838</v>
      </c>
      <c r="E55" s="13" t="n">
        <v>2014</v>
      </c>
      <c r="F55" s="17" t="n">
        <v>7028</v>
      </c>
      <c r="G55" s="13"/>
      <c r="H55" s="18" t="n">
        <v>123.941</v>
      </c>
      <c r="I55" s="13"/>
      <c r="J55" s="13" t="n">
        <v>20</v>
      </c>
      <c r="K55" s="19" t="n">
        <v>2014</v>
      </c>
      <c r="L55" s="20" t="s">
        <v>47</v>
      </c>
      <c r="M55" s="13"/>
      <c r="N55" s="21" t="e">
        <f aca="false">Table9[[#this row],[national average]]</f>
        <v>#VALUE!</v>
      </c>
      <c r="O55" s="13" t="e">
        <f aca="false">Table9[[#this row],[year 1]]</f>
        <v>#VALUE!</v>
      </c>
      <c r="P55" s="13" t="n">
        <f aca="false">COUNTIF(Q55:U55,"x")</f>
        <v>3</v>
      </c>
      <c r="Q55" s="14" t="s">
        <v>33</v>
      </c>
      <c r="R55" s="14" t="s">
        <v>33</v>
      </c>
      <c r="S55" s="14" t="s">
        <v>33</v>
      </c>
      <c r="T55" s="14" t="s">
        <v>34</v>
      </c>
      <c r="U55" s="14" t="s">
        <v>34</v>
      </c>
      <c r="V55" s="22" t="n">
        <v>2011</v>
      </c>
    </row>
    <row r="56" customFormat="false" ht="15" hidden="false" customHeight="false" outlineLevel="0" collapsed="false">
      <c r="A56" s="13" t="s">
        <v>150</v>
      </c>
      <c r="B56" s="16" t="s">
        <v>151</v>
      </c>
      <c r="C56" s="13"/>
      <c r="D56" s="13" t="n">
        <v>31376</v>
      </c>
      <c r="E56" s="13" t="n">
        <v>2014</v>
      </c>
      <c r="F56" s="17" t="n">
        <v>4604</v>
      </c>
      <c r="G56" s="13"/>
      <c r="H56" s="18" t="n">
        <v>30.921</v>
      </c>
      <c r="I56" s="13"/>
      <c r="J56" s="13" t="n">
        <v>14</v>
      </c>
      <c r="K56" s="19" t="s">
        <v>57</v>
      </c>
      <c r="L56" s="20" t="s">
        <v>38</v>
      </c>
      <c r="M56" s="13"/>
      <c r="N56" s="21" t="e">
        <f aca="false">Table9[[#this row],[national average]]</f>
        <v>#VALUE!</v>
      </c>
      <c r="O56" s="13" t="e">
        <f aca="false">Table9[[#this row],[year 1]]</f>
        <v>#VALUE!</v>
      </c>
      <c r="P56" s="13" t="n">
        <f aca="false">COUNTIF(Q56:U56,"x")</f>
        <v>3</v>
      </c>
      <c r="Q56" s="14" t="s">
        <v>33</v>
      </c>
      <c r="R56" s="14" t="s">
        <v>33</v>
      </c>
      <c r="S56" s="14" t="s">
        <v>33</v>
      </c>
      <c r="T56" s="14" t="s">
        <v>34</v>
      </c>
      <c r="U56" s="14" t="s">
        <v>34</v>
      </c>
      <c r="V56" s="22" t="n">
        <v>2011</v>
      </c>
    </row>
    <row r="57" customFormat="false" ht="15" hidden="false" customHeight="false" outlineLevel="0" collapsed="false">
      <c r="A57" s="13" t="s">
        <v>152</v>
      </c>
      <c r="B57" s="16" t="s">
        <v>153</v>
      </c>
      <c r="C57" s="13"/>
      <c r="D57" s="13" t="n">
        <v>21377</v>
      </c>
      <c r="E57" s="13" t="n">
        <v>2014</v>
      </c>
      <c r="F57" s="17" t="n">
        <v>210</v>
      </c>
      <c r="G57" s="13"/>
      <c r="H57" s="18" t="n">
        <v>66.887</v>
      </c>
      <c r="I57" s="13"/>
      <c r="J57" s="13" t="s">
        <v>60</v>
      </c>
      <c r="K57" s="19" t="s">
        <v>63</v>
      </c>
      <c r="L57" s="20" t="s">
        <v>52</v>
      </c>
      <c r="M57" s="13"/>
      <c r="N57" s="21" t="e">
        <f aca="false">Table9[[#this row],[national average]]</f>
        <v>#VALUE!</v>
      </c>
      <c r="O57" s="13"/>
      <c r="P57" s="13" t="n">
        <f aca="false">COUNTIF(Q57:U57,"x")</f>
        <v>1</v>
      </c>
      <c r="Q57" s="14" t="s">
        <v>33</v>
      </c>
      <c r="R57" s="14" t="s">
        <v>34</v>
      </c>
      <c r="S57" s="14" t="s">
        <v>34</v>
      </c>
      <c r="T57" s="14" t="s">
        <v>34</v>
      </c>
      <c r="U57" s="14" t="s">
        <v>34</v>
      </c>
      <c r="V57" s="22" t="n">
        <v>2011</v>
      </c>
    </row>
    <row r="58" customFormat="false" ht="15" hidden="false" customHeight="false" outlineLevel="0" collapsed="false">
      <c r="A58" s="13" t="s">
        <v>154</v>
      </c>
      <c r="B58" s="16" t="s">
        <v>155</v>
      </c>
      <c r="C58" s="13"/>
      <c r="D58" s="13" t="n">
        <v>2925</v>
      </c>
      <c r="E58" s="13" t="n">
        <v>2014</v>
      </c>
      <c r="F58" s="17" t="n">
        <v>600</v>
      </c>
      <c r="G58" s="13"/>
      <c r="H58" s="18" t="n">
        <v>54.698</v>
      </c>
      <c r="I58" s="13"/>
      <c r="J58" s="13" t="n">
        <v>26.46</v>
      </c>
      <c r="K58" s="19" t="s">
        <v>63</v>
      </c>
      <c r="L58" s="20" t="s">
        <v>47</v>
      </c>
      <c r="M58" s="13"/>
      <c r="N58" s="21" t="e">
        <f aca="false">Table9[[#this row],[national average]]</f>
        <v>#VALUE!</v>
      </c>
      <c r="O58" s="13" t="e">
        <f aca="false">Table9[[#this row],[year 1]]</f>
        <v>#VALUE!</v>
      </c>
      <c r="P58" s="13" t="n">
        <f aca="false">COUNTIF(Q58:U58,"x")</f>
        <v>3</v>
      </c>
      <c r="Q58" s="14" t="s">
        <v>33</v>
      </c>
      <c r="R58" s="14" t="s">
        <v>33</v>
      </c>
      <c r="S58" s="14" t="s">
        <v>33</v>
      </c>
      <c r="T58" s="14" t="s">
        <v>34</v>
      </c>
      <c r="U58" s="14" t="s">
        <v>34</v>
      </c>
      <c r="V58" s="22" t="n">
        <v>2011</v>
      </c>
    </row>
    <row r="59" customFormat="false" ht="15" hidden="false" customHeight="false" outlineLevel="0" collapsed="false">
      <c r="A59" s="13" t="s">
        <v>156</v>
      </c>
      <c r="B59" s="16" t="s">
        <v>157</v>
      </c>
      <c r="C59" s="13"/>
      <c r="D59" s="13" t="n">
        <v>11548</v>
      </c>
      <c r="E59" s="13" t="n">
        <v>2014</v>
      </c>
      <c r="F59" s="17" t="n">
        <v>2383</v>
      </c>
      <c r="G59" s="13"/>
      <c r="H59" s="18" t="n">
        <v>54.086</v>
      </c>
      <c r="I59" s="13"/>
      <c r="J59" s="13" t="s">
        <v>60</v>
      </c>
      <c r="K59" s="19" t="s">
        <v>43</v>
      </c>
      <c r="L59" s="20" t="s">
        <v>47</v>
      </c>
      <c r="M59" s="13"/>
      <c r="N59" s="21" t="e">
        <f aca="false">Table9[[#this row],[national average]]</f>
        <v>#VALUE!</v>
      </c>
      <c r="O59" s="13" t="e">
        <f aca="false">Table9[[#this row],[year 1]]</f>
        <v>#VALUE!</v>
      </c>
      <c r="P59" s="13" t="n">
        <f aca="false">COUNTIF(Q59:U59,"x")</f>
        <v>1</v>
      </c>
      <c r="Q59" s="14" t="s">
        <v>33</v>
      </c>
      <c r="R59" s="14" t="s">
        <v>34</v>
      </c>
      <c r="S59" s="14" t="s">
        <v>34</v>
      </c>
      <c r="T59" s="14" t="s">
        <v>34</v>
      </c>
      <c r="U59" s="14" t="s">
        <v>34</v>
      </c>
      <c r="V59" s="22" t="n">
        <v>2011</v>
      </c>
    </row>
    <row r="60" customFormat="false" ht="15" hidden="false" customHeight="false" outlineLevel="0" collapsed="false">
      <c r="A60" s="13" t="s">
        <v>158</v>
      </c>
      <c r="B60" s="16" t="s">
        <v>159</v>
      </c>
      <c r="C60" s="13"/>
      <c r="D60" s="13" t="n">
        <v>1911</v>
      </c>
      <c r="E60" s="13" t="n">
        <v>2014</v>
      </c>
      <c r="F60" s="17" t="n">
        <v>410</v>
      </c>
      <c r="G60" s="13"/>
      <c r="H60" s="18" t="n">
        <v>42.753</v>
      </c>
      <c r="I60" s="13"/>
      <c r="J60" s="13" t="n">
        <v>7.45</v>
      </c>
      <c r="K60" s="19" t="s">
        <v>57</v>
      </c>
      <c r="L60" s="20" t="s">
        <v>38</v>
      </c>
      <c r="M60" s="13"/>
      <c r="N60" s="21" t="e">
        <f aca="false">Table9[[#this row],[national average]]</f>
        <v>#VALUE!</v>
      </c>
      <c r="O60" s="13" t="e">
        <f aca="false">Table9[[#this row],[year 1]]</f>
        <v>#VALUE!</v>
      </c>
      <c r="P60" s="13" t="n">
        <f aca="false">COUNTIF(Q60:U60,"x")</f>
        <v>3</v>
      </c>
      <c r="Q60" s="14" t="s">
        <v>33</v>
      </c>
      <c r="R60" s="14" t="s">
        <v>33</v>
      </c>
      <c r="S60" s="14" t="s">
        <v>33</v>
      </c>
      <c r="T60" s="14" t="s">
        <v>34</v>
      </c>
      <c r="U60" s="14" t="s">
        <v>34</v>
      </c>
      <c r="V60" s="22" t="n">
        <v>2011</v>
      </c>
    </row>
    <row r="61" customFormat="false" ht="15" hidden="false" customHeight="false" outlineLevel="0" collapsed="false">
      <c r="A61" s="13" t="s">
        <v>160</v>
      </c>
      <c r="B61" s="16" t="s">
        <v>161</v>
      </c>
      <c r="C61" s="13"/>
      <c r="D61" s="13" t="n">
        <v>30</v>
      </c>
      <c r="E61" s="13" t="n">
        <v>2014</v>
      </c>
      <c r="F61" s="17" t="n">
        <v>7</v>
      </c>
      <c r="G61" s="13"/>
      <c r="H61" s="18" t="n">
        <v>76.362</v>
      </c>
      <c r="I61" s="13"/>
      <c r="J61" s="13" t="n">
        <v>23.58</v>
      </c>
      <c r="K61" s="19" t="s">
        <v>75</v>
      </c>
      <c r="L61" s="20" t="s">
        <v>38</v>
      </c>
      <c r="M61" s="13"/>
      <c r="N61" s="21" t="e">
        <f aca="false">Table9[[#this row],[national average]]</f>
        <v>#VALUE!</v>
      </c>
      <c r="O61" s="13" t="e">
        <f aca="false">Table9[[#this row],[year 1]]</f>
        <v>#VALUE!</v>
      </c>
      <c r="P61" s="13" t="n">
        <f aca="false">COUNTIF(Q61:U61,"x")</f>
        <v>1</v>
      </c>
      <c r="Q61" s="14" t="s">
        <v>33</v>
      </c>
      <c r="R61" s="14" t="s">
        <v>34</v>
      </c>
      <c r="S61" s="14" t="s">
        <v>34</v>
      </c>
      <c r="T61" s="14" t="s">
        <v>34</v>
      </c>
      <c r="U61" s="14" t="s">
        <v>34</v>
      </c>
      <c r="V61" s="22" t="n">
        <v>2011</v>
      </c>
    </row>
    <row r="62" customFormat="false" ht="15" hidden="false" customHeight="false" outlineLevel="0" collapsed="false">
      <c r="A62" s="13" t="s">
        <v>162</v>
      </c>
      <c r="B62" s="16" t="s">
        <v>163</v>
      </c>
      <c r="C62" s="13"/>
      <c r="D62" s="13" t="n">
        <v>2441</v>
      </c>
      <c r="E62" s="13" t="n">
        <v>2014</v>
      </c>
      <c r="F62" s="17" t="n">
        <v>524</v>
      </c>
      <c r="G62" s="13"/>
      <c r="H62" s="18" t="n">
        <v>98.102</v>
      </c>
      <c r="I62" s="13"/>
      <c r="J62" s="13" t="n">
        <v>4.79</v>
      </c>
      <c r="K62" s="19" t="s">
        <v>46</v>
      </c>
      <c r="L62" s="20" t="s">
        <v>52</v>
      </c>
      <c r="M62" s="13"/>
      <c r="N62" s="21" t="e">
        <f aca="false">Table9[[#this row],[national average]]</f>
        <v>#VALUE!</v>
      </c>
      <c r="O62" s="13" t="e">
        <f aca="false">Table9[[#this row],[year 1]]</f>
        <v>#VALUE!</v>
      </c>
      <c r="P62" s="13" t="n">
        <f aca="false">COUNTIF(Q62:U62,"x")</f>
        <v>1</v>
      </c>
      <c r="Q62" s="14" t="s">
        <v>33</v>
      </c>
      <c r="R62" s="14" t="s">
        <v>34</v>
      </c>
      <c r="S62" s="14" t="s">
        <v>34</v>
      </c>
      <c r="T62" s="14" t="s">
        <v>34</v>
      </c>
      <c r="U62" s="14" t="s">
        <v>34</v>
      </c>
      <c r="V62" s="22" t="n">
        <v>2011</v>
      </c>
    </row>
    <row r="63" customFormat="false" ht="15" hidden="false" customHeight="false" outlineLevel="0" collapsed="false">
      <c r="A63" s="13" t="s">
        <v>164</v>
      </c>
      <c r="B63" s="16" t="s">
        <v>165</v>
      </c>
      <c r="C63" s="13"/>
      <c r="D63" s="13" t="n">
        <v>942</v>
      </c>
      <c r="E63" s="13" t="n">
        <v>2014</v>
      </c>
      <c r="F63" s="17" t="n">
        <v>222</v>
      </c>
      <c r="G63" s="13"/>
      <c r="H63" s="18" t="n">
        <v>118.966</v>
      </c>
      <c r="I63" s="13"/>
      <c r="J63" s="13" t="n">
        <v>1.88</v>
      </c>
      <c r="K63" s="19" t="s">
        <v>57</v>
      </c>
      <c r="L63" s="20" t="s">
        <v>38</v>
      </c>
      <c r="M63" s="13"/>
      <c r="N63" s="21" t="e">
        <f aca="false">Table9[[#this row],[national average]]</f>
        <v>#VALUE!</v>
      </c>
      <c r="O63" s="13" t="e">
        <f aca="false">Table9[[#this row],[year 1]]</f>
        <v>#VALUE!</v>
      </c>
      <c r="P63" s="13" t="n">
        <f aca="false">COUNTIF(Q63:U63,"x")</f>
        <v>3</v>
      </c>
      <c r="Q63" s="14" t="s">
        <v>33</v>
      </c>
      <c r="R63" s="14" t="s">
        <v>33</v>
      </c>
      <c r="S63" s="14" t="s">
        <v>33</v>
      </c>
      <c r="T63" s="14" t="s">
        <v>34</v>
      </c>
      <c r="U63" s="14" t="s">
        <v>34</v>
      </c>
      <c r="V63" s="22" t="n">
        <v>2011</v>
      </c>
    </row>
    <row r="64" customFormat="false" ht="15" hidden="false" customHeight="false" outlineLevel="0" collapsed="false">
      <c r="A64" s="13" t="s">
        <v>166</v>
      </c>
      <c r="B64" s="16" t="s">
        <v>167</v>
      </c>
      <c r="C64" s="13"/>
      <c r="D64" s="13" t="n">
        <v>82</v>
      </c>
      <c r="E64" s="13" t="n">
        <v>2014</v>
      </c>
      <c r="F64" s="17" t="n">
        <v>17</v>
      </c>
      <c r="G64" s="13"/>
      <c r="H64" s="18" t="n">
        <v>70.33</v>
      </c>
      <c r="I64" s="13"/>
      <c r="J64" s="13" t="n">
        <v>22.77</v>
      </c>
      <c r="K64" s="19" t="s">
        <v>37</v>
      </c>
      <c r="L64" s="20" t="s">
        <v>38</v>
      </c>
      <c r="M64" s="13"/>
      <c r="N64" s="21" t="e">
        <f aca="false">Table9[[#this row],[national average]]</f>
        <v>#VALUE!</v>
      </c>
      <c r="O64" s="13"/>
      <c r="P64" s="13" t="n">
        <f aca="false">COUNTIF(Q64:U64,"x")</f>
        <v>1</v>
      </c>
      <c r="Q64" s="14" t="s">
        <v>33</v>
      </c>
      <c r="R64" s="14" t="s">
        <v>34</v>
      </c>
      <c r="S64" s="14" t="s">
        <v>34</v>
      </c>
      <c r="T64" s="14" t="s">
        <v>34</v>
      </c>
      <c r="U64" s="14" t="s">
        <v>34</v>
      </c>
      <c r="V64" s="22" t="n">
        <v>2011</v>
      </c>
    </row>
    <row r="65" customFormat="false" ht="15" hidden="false" customHeight="false" outlineLevel="0" collapsed="false">
      <c r="A65" s="13" t="s">
        <v>168</v>
      </c>
      <c r="B65" s="16" t="s">
        <v>169</v>
      </c>
      <c r="C65" s="13"/>
      <c r="D65" s="13" t="n">
        <v>1989</v>
      </c>
      <c r="E65" s="13" t="n">
        <v>2014</v>
      </c>
      <c r="F65" s="17" t="n">
        <v>452</v>
      </c>
      <c r="G65" s="13"/>
      <c r="H65" s="18" t="n">
        <v>127.154</v>
      </c>
      <c r="I65" s="13"/>
      <c r="J65" s="13" t="n">
        <v>1.49</v>
      </c>
      <c r="K65" s="19" t="s">
        <v>70</v>
      </c>
      <c r="L65" s="20" t="s">
        <v>38</v>
      </c>
      <c r="M65" s="13"/>
      <c r="N65" s="21" t="e">
        <f aca="false">Table9[[#this row],[national average]]</f>
        <v>#VALUE!</v>
      </c>
      <c r="O65" s="13" t="e">
        <f aca="false">Table9[[#this row],[year 1]]</f>
        <v>#VALUE!</v>
      </c>
      <c r="P65" s="13" t="n">
        <f aca="false">COUNTIF(Q65:U65,"x")</f>
        <v>1</v>
      </c>
      <c r="Q65" s="14" t="s">
        <v>33</v>
      </c>
      <c r="R65" s="14" t="s">
        <v>34</v>
      </c>
      <c r="S65" s="14" t="s">
        <v>34</v>
      </c>
      <c r="T65" s="14" t="s">
        <v>34</v>
      </c>
      <c r="U65" s="14" t="s">
        <v>34</v>
      </c>
      <c r="V65" s="22" t="n">
        <v>2011</v>
      </c>
    </row>
    <row r="66" customFormat="false" ht="15" hidden="false" customHeight="false" outlineLevel="0" collapsed="false">
      <c r="A66" s="13" t="s">
        <v>170</v>
      </c>
      <c r="B66" s="16" t="s">
        <v>171</v>
      </c>
      <c r="C66" s="13"/>
      <c r="D66" s="13" t="n">
        <v>5330</v>
      </c>
      <c r="E66" s="13" t="n">
        <v>2014</v>
      </c>
      <c r="F66" s="17" t="n">
        <v>1102</v>
      </c>
      <c r="G66" s="13"/>
      <c r="H66" s="18" t="n">
        <v>59.16</v>
      </c>
      <c r="I66" s="13"/>
      <c r="J66" s="13" t="n">
        <v>58.9</v>
      </c>
      <c r="K66" s="19" t="s">
        <v>31</v>
      </c>
      <c r="L66" s="20" t="s">
        <v>52</v>
      </c>
      <c r="M66" s="13"/>
      <c r="N66" s="21" t="e">
        <f aca="false">Table9[[#this row],[national average]]</f>
        <v>#VALUE!</v>
      </c>
      <c r="O66" s="13" t="e">
        <f aca="false">Table9[[#this row],[year 1]]</f>
        <v>#VALUE!</v>
      </c>
      <c r="P66" s="13" t="n">
        <f aca="false">COUNTIF(Q66:U66,"x")</f>
        <v>5</v>
      </c>
      <c r="Q66" s="14" t="s">
        <v>33</v>
      </c>
      <c r="R66" s="14" t="s">
        <v>33</v>
      </c>
      <c r="S66" s="14" t="s">
        <v>33</v>
      </c>
      <c r="T66" s="14" t="s">
        <v>33</v>
      </c>
      <c r="U66" s="14" t="s">
        <v>33</v>
      </c>
      <c r="V66" s="22" t="n">
        <v>2011</v>
      </c>
    </row>
    <row r="67" customFormat="false" ht="15" hidden="false" customHeight="false" outlineLevel="0" collapsed="false">
      <c r="A67" s="13" t="s">
        <v>172</v>
      </c>
      <c r="B67" s="16" t="s">
        <v>173</v>
      </c>
      <c r="C67" s="13"/>
      <c r="D67" s="13" t="n">
        <v>1831</v>
      </c>
      <c r="E67" s="13" t="n">
        <v>2014</v>
      </c>
      <c r="F67" s="17" t="n">
        <v>396</v>
      </c>
      <c r="G67" s="13"/>
      <c r="H67" s="18" t="n">
        <v>95.351</v>
      </c>
      <c r="I67" s="13"/>
      <c r="J67" s="13" t="s">
        <v>60</v>
      </c>
      <c r="K67" s="19"/>
      <c r="L67" s="20" t="s">
        <v>38</v>
      </c>
      <c r="M67" s="13"/>
      <c r="N67" s="21" t="e">
        <f aca="false">Table9[[#this row],[national average]]</f>
        <v>#VALUE!</v>
      </c>
      <c r="O67" s="13"/>
      <c r="P67" s="13" t="n">
        <f aca="false">COUNTIF(Q67:U67,"x")</f>
        <v>0</v>
      </c>
      <c r="Q67" s="14" t="s">
        <v>174</v>
      </c>
      <c r="R67" s="14" t="s">
        <v>174</v>
      </c>
      <c r="S67" s="14" t="s">
        <v>174</v>
      </c>
      <c r="T67" s="14" t="s">
        <v>174</v>
      </c>
      <c r="U67" s="14" t="s">
        <v>174</v>
      </c>
      <c r="V67" s="22" t="n">
        <v>2011</v>
      </c>
    </row>
    <row r="68" customFormat="false" ht="15" hidden="false" customHeight="false" outlineLevel="0" collapsed="false">
      <c r="A68" s="13" t="s">
        <v>175</v>
      </c>
      <c r="B68" s="16" t="s">
        <v>176</v>
      </c>
      <c r="C68" s="13"/>
      <c r="D68" s="13" t="n">
        <v>5789</v>
      </c>
      <c r="E68" s="13" t="n">
        <v>2014</v>
      </c>
      <c r="F68" s="17" t="n">
        <v>1263</v>
      </c>
      <c r="G68" s="13"/>
      <c r="H68" s="18" t="n">
        <v>106.617</v>
      </c>
      <c r="I68" s="13"/>
      <c r="J68" s="13" t="n">
        <v>11.2</v>
      </c>
      <c r="K68" s="19" t="s">
        <v>46</v>
      </c>
      <c r="L68" s="20" t="s">
        <v>47</v>
      </c>
      <c r="M68" s="13"/>
      <c r="N68" s="21" t="e">
        <f aca="false">Table9[[#this row],[national average]]</f>
        <v>#VALUE!</v>
      </c>
      <c r="O68" s="13"/>
      <c r="P68" s="13" t="n">
        <f aca="false">COUNTIF(Q68:U68,"x")</f>
        <v>1</v>
      </c>
      <c r="Q68" s="14" t="s">
        <v>33</v>
      </c>
      <c r="R68" s="14" t="s">
        <v>34</v>
      </c>
      <c r="S68" s="14" t="s">
        <v>34</v>
      </c>
      <c r="T68" s="14" t="s">
        <v>34</v>
      </c>
      <c r="U68" s="14" t="s">
        <v>34</v>
      </c>
      <c r="V68" s="22" t="n">
        <v>2011</v>
      </c>
    </row>
    <row r="69" customFormat="false" ht="15" hidden="false" customHeight="false" outlineLevel="0" collapsed="false">
      <c r="A69" s="13" t="s">
        <v>177</v>
      </c>
      <c r="B69" s="16" t="s">
        <v>178</v>
      </c>
      <c r="C69" s="13"/>
      <c r="D69" s="13" t="n">
        <v>170</v>
      </c>
      <c r="E69" s="13" t="n">
        <v>2014</v>
      </c>
      <c r="F69" s="17" t="n">
        <v>37</v>
      </c>
      <c r="G69" s="13"/>
      <c r="H69" s="18" t="n">
        <v>87.984</v>
      </c>
      <c r="I69" s="13"/>
      <c r="J69" s="13" t="n">
        <v>17.72</v>
      </c>
      <c r="K69" s="19" t="s">
        <v>37</v>
      </c>
      <c r="L69" s="20" t="s">
        <v>47</v>
      </c>
      <c r="M69" s="13"/>
      <c r="N69" s="21" t="e">
        <f aca="false">Table9[[#this row],[national average]]</f>
        <v>#VALUE!</v>
      </c>
      <c r="O69" s="13" t="e">
        <f aca="false">Table9[[#this row],[year 1]]</f>
        <v>#VALUE!</v>
      </c>
      <c r="P69" s="13" t="n">
        <f aca="false">COUNTIF(Q69:U69,"x")</f>
        <v>3</v>
      </c>
      <c r="Q69" s="14" t="s">
        <v>33</v>
      </c>
      <c r="R69" s="14" t="s">
        <v>33</v>
      </c>
      <c r="S69" s="14" t="s">
        <v>33</v>
      </c>
      <c r="T69" s="14" t="s">
        <v>34</v>
      </c>
      <c r="U69" s="14" t="s">
        <v>34</v>
      </c>
      <c r="V69" s="22" t="n">
        <v>2011</v>
      </c>
    </row>
    <row r="70" customFormat="false" ht="15" hidden="false" customHeight="false" outlineLevel="0" collapsed="false">
      <c r="A70" s="13" t="s">
        <v>179</v>
      </c>
      <c r="B70" s="16" t="s">
        <v>180</v>
      </c>
      <c r="C70" s="13"/>
      <c r="D70" s="13" t="n">
        <v>1227</v>
      </c>
      <c r="E70" s="13" t="n">
        <v>2014</v>
      </c>
      <c r="F70" s="17" t="n">
        <v>265</v>
      </c>
      <c r="G70" s="13"/>
      <c r="H70" s="18" t="n">
        <v>44.8</v>
      </c>
      <c r="I70" s="13"/>
      <c r="J70" s="13" t="n">
        <v>69.36</v>
      </c>
      <c r="K70" s="19" t="s">
        <v>31</v>
      </c>
      <c r="L70" s="20" t="s">
        <v>52</v>
      </c>
      <c r="M70" s="13"/>
      <c r="N70" s="21" t="e">
        <f aca="false">Table9[[#this row],[national average]]</f>
        <v>#VALUE!</v>
      </c>
      <c r="O70" s="13" t="e">
        <f aca="false">Table9[[#this row],[year 1]]</f>
        <v>#VALUE!</v>
      </c>
      <c r="P70" s="13" t="n">
        <f aca="false">COUNTIF(Q70:U70,"x")</f>
        <v>5</v>
      </c>
      <c r="Q70" s="14" t="s">
        <v>33</v>
      </c>
      <c r="R70" s="14" t="s">
        <v>33</v>
      </c>
      <c r="S70" s="14" t="s">
        <v>33</v>
      </c>
      <c r="T70" s="14" t="s">
        <v>33</v>
      </c>
      <c r="U70" s="14" t="s">
        <v>33</v>
      </c>
      <c r="V70" s="22" t="n">
        <v>2011</v>
      </c>
    </row>
    <row r="71" customFormat="false" ht="15" hidden="false" customHeight="false" outlineLevel="0" collapsed="false">
      <c r="A71" s="13" t="s">
        <v>181</v>
      </c>
      <c r="B71" s="16" t="s">
        <v>182</v>
      </c>
      <c r="C71" s="13"/>
      <c r="D71" s="13" t="n">
        <v>1115</v>
      </c>
      <c r="E71" s="13" t="n">
        <v>2014</v>
      </c>
      <c r="F71" s="17" t="n">
        <v>245</v>
      </c>
      <c r="G71" s="13"/>
      <c r="H71" s="18" t="n">
        <v>90.096</v>
      </c>
      <c r="I71" s="13"/>
      <c r="J71" s="13" t="n">
        <v>3.27</v>
      </c>
      <c r="K71" s="19" t="s">
        <v>46</v>
      </c>
      <c r="L71" s="20" t="s">
        <v>47</v>
      </c>
      <c r="M71" s="13"/>
      <c r="N71" s="21" t="e">
        <f aca="false">Table9[[#this row],[national average]]</f>
        <v>#VALUE!</v>
      </c>
      <c r="O71" s="13" t="e">
        <f aca="false">Table9[[#this row],[year 1]]</f>
        <v>#VALUE!</v>
      </c>
      <c r="P71" s="13" t="n">
        <f aca="false">COUNTIF(Q71:U71,"x")</f>
        <v>2</v>
      </c>
      <c r="Q71" s="14" t="s">
        <v>33</v>
      </c>
      <c r="R71" s="14" t="s">
        <v>33</v>
      </c>
      <c r="S71" s="14" t="s">
        <v>34</v>
      </c>
      <c r="T71" s="14" t="s">
        <v>34</v>
      </c>
      <c r="U71" s="14" t="s">
        <v>34</v>
      </c>
      <c r="V71" s="22" t="n">
        <v>2011</v>
      </c>
    </row>
    <row r="72" customFormat="false" ht="15" hidden="false" customHeight="false" outlineLevel="0" collapsed="false">
      <c r="A72" s="13" t="s">
        <v>183</v>
      </c>
      <c r="B72" s="16" t="s">
        <v>184</v>
      </c>
      <c r="C72" s="13"/>
      <c r="D72" s="13" t="n">
        <v>524</v>
      </c>
      <c r="E72" s="13" t="n">
        <v>2014</v>
      </c>
      <c r="F72" s="17" t="n">
        <v>111</v>
      </c>
      <c r="G72" s="13"/>
      <c r="H72" s="18" t="n">
        <v>20.886</v>
      </c>
      <c r="I72" s="13"/>
      <c r="J72" s="13" t="s">
        <v>60</v>
      </c>
      <c r="K72" s="19" t="s">
        <v>31</v>
      </c>
      <c r="L72" s="20" t="s">
        <v>38</v>
      </c>
      <c r="M72" s="13"/>
      <c r="N72" s="21" t="e">
        <f aca="false">Table9[[#this row],[national average]]</f>
        <v>#VALUE!</v>
      </c>
      <c r="O72" s="13"/>
      <c r="P72" s="13" t="n">
        <f aca="false">COUNTIF(Q72:U72,"x")</f>
        <v>5</v>
      </c>
      <c r="Q72" s="14" t="s">
        <v>33</v>
      </c>
      <c r="R72" s="14" t="s">
        <v>33</v>
      </c>
      <c r="S72" s="14" t="s">
        <v>33</v>
      </c>
      <c r="T72" s="14" t="s">
        <v>33</v>
      </c>
      <c r="U72" s="14" t="s">
        <v>33</v>
      </c>
      <c r="V72" s="22" t="n">
        <v>2011</v>
      </c>
    </row>
    <row r="73" customFormat="false" ht="15" hidden="false" customHeight="false" outlineLevel="0" collapsed="false">
      <c r="A73" s="13" t="s">
        <v>185</v>
      </c>
      <c r="B73" s="16" t="s">
        <v>186</v>
      </c>
      <c r="C73" s="13"/>
      <c r="D73" s="13" t="n">
        <v>7291</v>
      </c>
      <c r="E73" s="13" t="n">
        <v>2014</v>
      </c>
      <c r="F73" s="17" t="n">
        <v>1591</v>
      </c>
      <c r="G73" s="13"/>
      <c r="H73" s="18" t="n">
        <v>149.93</v>
      </c>
      <c r="I73" s="13"/>
      <c r="J73" s="13" t="s">
        <v>60</v>
      </c>
      <c r="K73" s="19" t="s">
        <v>63</v>
      </c>
      <c r="L73" s="20" t="s">
        <v>47</v>
      </c>
      <c r="M73" s="13"/>
      <c r="N73" s="21" t="e">
        <f aca="false">Table9[[#this row],[national average]]</f>
        <v>#VALUE!</v>
      </c>
      <c r="O73" s="13" t="e">
        <f aca="false">Table9[[#this row],[year 1]]</f>
        <v>#VALUE!</v>
      </c>
      <c r="P73" s="13" t="n">
        <f aca="false">COUNTIF(Q73:U73,"x")</f>
        <v>3</v>
      </c>
      <c r="Q73" s="14" t="s">
        <v>33</v>
      </c>
      <c r="R73" s="14" t="s">
        <v>33</v>
      </c>
      <c r="S73" s="14" t="s">
        <v>33</v>
      </c>
      <c r="T73" s="14" t="s">
        <v>34</v>
      </c>
      <c r="U73" s="14" t="s">
        <v>34</v>
      </c>
      <c r="V73" s="22" t="n">
        <v>2011</v>
      </c>
    </row>
    <row r="74" customFormat="false" ht="15" hidden="false" customHeight="false" outlineLevel="0" collapsed="false">
      <c r="A74" s="13" t="s">
        <v>187</v>
      </c>
      <c r="B74" s="16" t="s">
        <v>188</v>
      </c>
      <c r="C74" s="13"/>
      <c r="D74" s="13" t="n">
        <v>8814</v>
      </c>
      <c r="E74" s="13" t="n">
        <v>2014</v>
      </c>
      <c r="F74" s="17" t="n">
        <v>1898</v>
      </c>
      <c r="G74" s="13"/>
      <c r="H74" s="18" t="n">
        <v>130.437</v>
      </c>
      <c r="I74" s="13"/>
      <c r="J74" s="13" t="n">
        <v>4.67</v>
      </c>
      <c r="K74" s="19" t="s">
        <v>63</v>
      </c>
      <c r="L74" s="20" t="s">
        <v>52</v>
      </c>
      <c r="M74" s="13"/>
      <c r="N74" s="21" t="e">
        <f aca="false">Table9[[#this row],[national average]]</f>
        <v>#VALUE!</v>
      </c>
      <c r="O74" s="13" t="e">
        <f aca="false">Table9[[#this row],[year 1]]</f>
        <v>#VALUE!</v>
      </c>
      <c r="P74" s="13" t="n">
        <f aca="false">COUNTIF(Q74:U74,"x")</f>
        <v>3</v>
      </c>
      <c r="Q74" s="14" t="s">
        <v>33</v>
      </c>
      <c r="R74" s="14" t="s">
        <v>33</v>
      </c>
      <c r="S74" s="14" t="s">
        <v>33</v>
      </c>
      <c r="T74" s="14" t="s">
        <v>34</v>
      </c>
      <c r="U74" s="14" t="s">
        <v>34</v>
      </c>
      <c r="V74" s="22" t="n">
        <v>2011</v>
      </c>
    </row>
    <row r="75" customFormat="false" ht="15" hidden="false" customHeight="false" outlineLevel="0" collapsed="false">
      <c r="A75" s="13" t="s">
        <v>189</v>
      </c>
      <c r="B75" s="16" t="s">
        <v>190</v>
      </c>
      <c r="C75" s="13"/>
      <c r="D75" s="13" t="n">
        <v>2941</v>
      </c>
      <c r="E75" s="13" t="n">
        <v>2014</v>
      </c>
      <c r="F75" s="17" t="n">
        <v>623</v>
      </c>
      <c r="G75" s="13"/>
      <c r="H75" s="18" t="n">
        <v>48.824</v>
      </c>
      <c r="I75" s="13"/>
      <c r="J75" s="13" t="n">
        <v>144.72</v>
      </c>
      <c r="K75" s="19" t="s">
        <v>31</v>
      </c>
      <c r="L75" s="20" t="s">
        <v>52</v>
      </c>
      <c r="M75" s="13"/>
      <c r="N75" s="21" t="e">
        <f aca="false">Table9[[#this row],[national average]]</f>
        <v>#VALUE!</v>
      </c>
      <c r="O75" s="13" t="e">
        <f aca="false">Table9[[#this row],[year 1]]</f>
        <v>#VALUE!</v>
      </c>
      <c r="P75" s="13" t="n">
        <f aca="false">COUNTIF(Q75:U75,"x")</f>
        <v>5</v>
      </c>
      <c r="Q75" s="14" t="s">
        <v>33</v>
      </c>
      <c r="R75" s="14" t="s">
        <v>33</v>
      </c>
      <c r="S75" s="14" t="s">
        <v>33</v>
      </c>
      <c r="T75" s="14" t="s">
        <v>33</v>
      </c>
      <c r="U75" s="14" t="s">
        <v>33</v>
      </c>
      <c r="V75" s="22" t="n">
        <v>2011</v>
      </c>
    </row>
    <row r="76" customFormat="false" ht="15" hidden="false" customHeight="false" outlineLevel="0" collapsed="false">
      <c r="A76" s="13" t="s">
        <v>191</v>
      </c>
      <c r="B76" s="16" t="s">
        <v>192</v>
      </c>
      <c r="C76" s="13"/>
      <c r="D76" s="13" t="n">
        <v>7083</v>
      </c>
      <c r="E76" s="13" t="n">
        <v>2014</v>
      </c>
      <c r="F76" s="17" t="n">
        <v>1440</v>
      </c>
      <c r="G76" s="13"/>
      <c r="H76" s="18" t="n">
        <v>31.719</v>
      </c>
      <c r="I76" s="13"/>
      <c r="J76" s="13" t="n">
        <v>24.26</v>
      </c>
      <c r="K76" s="19" t="s">
        <v>31</v>
      </c>
      <c r="L76" s="20" t="s">
        <v>52</v>
      </c>
      <c r="M76" s="13"/>
      <c r="N76" s="21" t="e">
        <f aca="false">Table9[[#this row],[national average]]</f>
        <v>#VALUE!</v>
      </c>
      <c r="O76" s="13" t="e">
        <f aca="false">Table9[[#this row],[year 1]]</f>
        <v>#VALUE!</v>
      </c>
      <c r="P76" s="13" t="n">
        <f aca="false">COUNTIF(Q76:U76,"x")</f>
        <v>5</v>
      </c>
      <c r="Q76" s="14" t="s">
        <v>33</v>
      </c>
      <c r="R76" s="14" t="s">
        <v>33</v>
      </c>
      <c r="S76" s="14" t="s">
        <v>33</v>
      </c>
      <c r="T76" s="14" t="s">
        <v>33</v>
      </c>
      <c r="U76" s="14" t="s">
        <v>33</v>
      </c>
      <c r="V76" s="22" t="n">
        <v>2011</v>
      </c>
    </row>
    <row r="77" customFormat="false" ht="15" hidden="false" customHeight="false" outlineLevel="0" collapsed="false">
      <c r="A77" s="13" t="s">
        <v>193</v>
      </c>
      <c r="B77" s="16" t="s">
        <v>194</v>
      </c>
      <c r="C77" s="13"/>
      <c r="D77" s="13" t="n">
        <v>3499</v>
      </c>
      <c r="E77" s="13" t="n">
        <v>2014</v>
      </c>
      <c r="F77" s="17" t="n">
        <v>752</v>
      </c>
      <c r="G77" s="13"/>
      <c r="H77" s="18" t="n">
        <v>56.406</v>
      </c>
      <c r="I77" s="13"/>
      <c r="J77" s="13" t="n">
        <v>8.74</v>
      </c>
      <c r="K77" s="19" t="s">
        <v>57</v>
      </c>
      <c r="L77" s="20" t="s">
        <v>47</v>
      </c>
      <c r="M77" s="13"/>
      <c r="N77" s="21" t="e">
        <f aca="false">Table9[[#this row],[national average]]</f>
        <v>#VALUE!</v>
      </c>
      <c r="O77" s="13" t="e">
        <f aca="false">Table9[[#this row],[year 1]]</f>
        <v>#VALUE!</v>
      </c>
      <c r="P77" s="13" t="n">
        <f aca="false">COUNTIF(Q77:U77,"x")</f>
        <v>1</v>
      </c>
      <c r="Q77" s="14" t="s">
        <v>33</v>
      </c>
      <c r="R77" s="14" t="s">
        <v>34</v>
      </c>
      <c r="S77" s="14" t="s">
        <v>34</v>
      </c>
      <c r="T77" s="14" t="s">
        <v>34</v>
      </c>
      <c r="U77" s="14" t="s">
        <v>34</v>
      </c>
      <c r="V77" s="22" t="n">
        <v>2011</v>
      </c>
    </row>
    <row r="78" customFormat="false" ht="15" hidden="false" customHeight="false" outlineLevel="0" collapsed="false">
      <c r="A78" s="13" t="s">
        <v>195</v>
      </c>
      <c r="B78" s="16" t="s">
        <v>196</v>
      </c>
      <c r="C78" s="13"/>
      <c r="D78" s="13" t="n">
        <v>2753</v>
      </c>
      <c r="E78" s="13" t="n">
        <v>2014</v>
      </c>
      <c r="F78" s="17" t="n">
        <v>608</v>
      </c>
      <c r="G78" s="13"/>
      <c r="H78" s="18" t="n">
        <v>139.724</v>
      </c>
      <c r="I78" s="13"/>
      <c r="J78" s="13" t="n">
        <v>1.73</v>
      </c>
      <c r="K78" s="19" t="s">
        <v>63</v>
      </c>
      <c r="L78" s="20" t="s">
        <v>47</v>
      </c>
      <c r="M78" s="13"/>
      <c r="N78" s="21" t="e">
        <f aca="false">Table9[[#this row],[national average]]</f>
        <v>#VALUE!</v>
      </c>
      <c r="O78" s="13" t="e">
        <f aca="false">Table9[[#this row],[year 1]]</f>
        <v>#VALUE!</v>
      </c>
      <c r="P78" s="13" t="n">
        <f aca="false">COUNTIF(Q78:U78,"x")</f>
        <v>4</v>
      </c>
      <c r="Q78" s="14" t="s">
        <v>33</v>
      </c>
      <c r="R78" s="14" t="s">
        <v>33</v>
      </c>
      <c r="S78" s="14" t="s">
        <v>33</v>
      </c>
      <c r="T78" s="14" t="s">
        <v>33</v>
      </c>
      <c r="U78" s="14" t="s">
        <v>34</v>
      </c>
      <c r="V78" s="22" t="n">
        <v>2011</v>
      </c>
    </row>
    <row r="79" customFormat="false" ht="15" hidden="false" customHeight="false" outlineLevel="0" collapsed="false">
      <c r="A79" s="13" t="s">
        <v>197</v>
      </c>
      <c r="B79" s="16" t="s">
        <v>198</v>
      </c>
      <c r="C79" s="13"/>
      <c r="D79" s="13" t="n">
        <v>2080</v>
      </c>
      <c r="E79" s="13" t="n">
        <v>2014</v>
      </c>
      <c r="F79" s="17" t="n">
        <v>439</v>
      </c>
      <c r="G79" s="13"/>
      <c r="H79" s="18" t="n">
        <v>72.618</v>
      </c>
      <c r="I79" s="13"/>
      <c r="J79" s="13" t="n">
        <v>14.18</v>
      </c>
      <c r="K79" s="19" t="s">
        <v>43</v>
      </c>
      <c r="L79" s="20" t="s">
        <v>38</v>
      </c>
      <c r="M79" s="13"/>
      <c r="N79" s="21" t="e">
        <f aca="false">Table9[[#this row],[national average]]</f>
        <v>#VALUE!</v>
      </c>
      <c r="O79" s="13" t="e">
        <f aca="false">Table9[[#this row],[year 1]]</f>
        <v>#VALUE!</v>
      </c>
      <c r="P79" s="13" t="n">
        <f aca="false">COUNTIF(Q79:U79,"x")</f>
        <v>2</v>
      </c>
      <c r="Q79" s="14" t="s">
        <v>33</v>
      </c>
      <c r="R79" s="14" t="s">
        <v>33</v>
      </c>
      <c r="S79" s="14" t="s">
        <v>34</v>
      </c>
      <c r="T79" s="14" t="s">
        <v>34</v>
      </c>
      <c r="U79" s="14" t="s">
        <v>34</v>
      </c>
      <c r="V79" s="22" t="n">
        <v>2011</v>
      </c>
    </row>
    <row r="80" customFormat="false" ht="12" hidden="false" customHeight="false" outlineLevel="0" collapsed="false">
      <c r="A80" s="23" t="s">
        <v>199</v>
      </c>
      <c r="B80" s="13"/>
      <c r="C80" s="13"/>
      <c r="D80" s="13"/>
      <c r="E80" s="13"/>
      <c r="F80" s="13"/>
      <c r="G80" s="13"/>
      <c r="H80" s="13"/>
      <c r="I80" s="13"/>
      <c r="J80" s="13"/>
      <c r="K80" s="13"/>
      <c r="L80" s="13"/>
      <c r="M80" s="13"/>
      <c r="N80" s="13"/>
      <c r="O80" s="13"/>
      <c r="P80" s="13"/>
      <c r="Q80" s="13"/>
      <c r="R80" s="13"/>
      <c r="S80" s="13"/>
      <c r="T80" s="13"/>
      <c r="U80" s="13"/>
      <c r="V80" s="13"/>
    </row>
    <row r="81" customFormat="false" ht="12" hidden="false" customHeight="false" outlineLevel="0" collapsed="false">
      <c r="A81" s="23" t="s">
        <v>200</v>
      </c>
      <c r="B81" s="13"/>
      <c r="C81" s="13"/>
      <c r="D81" s="13"/>
      <c r="E81" s="13"/>
      <c r="F81" s="13"/>
      <c r="G81" s="13"/>
      <c r="H81" s="13"/>
      <c r="I81" s="13"/>
      <c r="J81" s="13"/>
      <c r="K81" s="13"/>
      <c r="L81" s="13"/>
      <c r="M81" s="13"/>
      <c r="N81" s="13"/>
      <c r="O81" s="13"/>
      <c r="P81" s="13"/>
      <c r="Q81" s="13"/>
      <c r="R81" s="13"/>
      <c r="S81" s="13"/>
      <c r="T81" s="13"/>
      <c r="U81" s="13"/>
      <c r="V81" s="13"/>
    </row>
    <row r="82" customFormat="false" ht="12" hidden="false" customHeight="false" outlineLevel="0" collapsed="false">
      <c r="A82" s="23" t="s">
        <v>201</v>
      </c>
      <c r="B82" s="13"/>
      <c r="C82" s="13"/>
      <c r="D82" s="13"/>
      <c r="E82" s="13"/>
      <c r="F82" s="13"/>
      <c r="G82" s="13"/>
      <c r="H82" s="13"/>
      <c r="I82" s="13"/>
      <c r="J82" s="13"/>
      <c r="K82" s="13"/>
      <c r="L82" s="13"/>
      <c r="M82" s="13"/>
      <c r="N82" s="13"/>
      <c r="O82" s="13"/>
      <c r="P82" s="13"/>
      <c r="Q82" s="13"/>
      <c r="R82" s="13"/>
      <c r="S82" s="13"/>
      <c r="T82" s="13"/>
      <c r="U82" s="13"/>
      <c r="V82" s="13"/>
    </row>
  </sheetData>
  <mergeCells count="5">
    <mergeCell ref="H3:I3"/>
    <mergeCell ref="J3:K3"/>
    <mergeCell ref="L3:M3"/>
    <mergeCell ref="N3:O3"/>
    <mergeCell ref="P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1:8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F5" activePane="bottomRight" state="frozen"/>
      <selection pane="topLeft" activeCell="A1" activeCellId="0" sqref="A1"/>
      <selection pane="topRight" activeCell="F1" activeCellId="0" sqref="F1"/>
      <selection pane="bottomLeft" activeCell="A5" activeCellId="0" sqref="A5"/>
      <selection pane="bottomRight" activeCell="Q5" activeCellId="0" sqref="Q5"/>
    </sheetView>
  </sheetViews>
  <sheetFormatPr defaultRowHeight="12"/>
  <cols>
    <col collapsed="false" hidden="false" max="1" min="1" style="1" width="31.7125506072874"/>
    <col collapsed="false" hidden="false" max="4" min="2" style="1" width="8.4251012145749"/>
    <col collapsed="false" hidden="false" max="5" min="5" style="1" width="13.4251012145749"/>
    <col collapsed="false" hidden="false" max="6" min="6" style="1" width="19.4251012145749"/>
    <col collapsed="false" hidden="false" max="9" min="7" style="1" width="8.4251012145749"/>
    <col collapsed="false" hidden="false" max="10" min="10" style="1" width="13.4251012145749"/>
    <col collapsed="false" hidden="false" max="11" min="11" style="1" width="18.4251012145749"/>
    <col collapsed="false" hidden="false" max="17" min="12" style="1" width="8.4251012145749"/>
    <col collapsed="false" hidden="false" max="18" min="18" style="1" width="17.4251012145749"/>
    <col collapsed="false" hidden="false" max="21" min="19" style="1" width="8.4251012145749"/>
    <col collapsed="false" hidden="false" max="22" min="22" style="1" width="17.4251012145749"/>
    <col collapsed="false" hidden="false" max="1025" min="23" style="1" width="8.85425101214575"/>
  </cols>
  <sheetData>
    <row r="1" customFormat="false" ht="12" hidden="false" customHeight="false" outlineLevel="0" collapsed="false">
      <c r="A1" s="24" t="s">
        <v>202</v>
      </c>
      <c r="B1" s="25"/>
      <c r="C1" s="25"/>
      <c r="D1" s="25"/>
      <c r="E1" s="25"/>
      <c r="F1" s="0"/>
      <c r="G1" s="0"/>
      <c r="H1" s="0"/>
      <c r="I1" s="0"/>
      <c r="J1" s="0"/>
      <c r="K1" s="0"/>
      <c r="L1" s="0"/>
      <c r="M1" s="0"/>
      <c r="N1" s="0"/>
      <c r="O1" s="0"/>
      <c r="P1" s="0"/>
      <c r="Q1" s="0"/>
      <c r="R1" s="0"/>
      <c r="S1" s="26"/>
      <c r="T1" s="26"/>
      <c r="U1" s="26"/>
      <c r="V1" s="26"/>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7" customFormat="true" ht="25.5" hidden="false" customHeight="true" outlineLevel="0" collapsed="false"/>
    <row r="3" customFormat="false" ht="24.75" hidden="false" customHeight="true" outlineLevel="0" collapsed="false">
      <c r="A3" s="28"/>
      <c r="B3" s="29" t="s">
        <v>203</v>
      </c>
      <c r="C3" s="29"/>
      <c r="D3" s="29"/>
      <c r="E3" s="30" t="s">
        <v>204</v>
      </c>
      <c r="F3" s="30"/>
      <c r="G3" s="31" t="s">
        <v>205</v>
      </c>
      <c r="H3" s="31"/>
      <c r="I3" s="31"/>
      <c r="J3" s="31" t="s">
        <v>206</v>
      </c>
      <c r="K3" s="31"/>
      <c r="L3" s="31" t="s">
        <v>207</v>
      </c>
      <c r="M3" s="31"/>
      <c r="N3" s="31"/>
      <c r="O3" s="31"/>
      <c r="P3" s="31"/>
      <c r="Q3" s="31"/>
      <c r="R3" s="31"/>
      <c r="S3" s="31" t="s">
        <v>208</v>
      </c>
      <c r="T3" s="31"/>
      <c r="U3" s="31"/>
      <c r="V3" s="31"/>
    </row>
    <row r="4" customFormat="false" ht="24" hidden="false" customHeight="true" outlineLevel="0" collapsed="false">
      <c r="A4" s="32" t="s">
        <v>24</v>
      </c>
      <c r="B4" s="32" t="s">
        <v>209</v>
      </c>
      <c r="C4" s="32" t="s">
        <v>210</v>
      </c>
      <c r="D4" s="32" t="s">
        <v>211</v>
      </c>
      <c r="E4" s="33" t="s">
        <v>212</v>
      </c>
      <c r="F4" s="34" t="s">
        <v>213</v>
      </c>
      <c r="G4" s="32" t="s">
        <v>214</v>
      </c>
      <c r="H4" s="32" t="s">
        <v>215</v>
      </c>
      <c r="I4" s="32" t="s">
        <v>216</v>
      </c>
      <c r="J4" s="33" t="s">
        <v>217</v>
      </c>
      <c r="K4" s="34" t="s">
        <v>218</v>
      </c>
      <c r="L4" s="32" t="s">
        <v>219</v>
      </c>
      <c r="M4" s="32" t="s">
        <v>1</v>
      </c>
      <c r="N4" s="32" t="s">
        <v>220</v>
      </c>
      <c r="O4" s="32" t="s">
        <v>221</v>
      </c>
      <c r="P4" s="32" t="s">
        <v>222</v>
      </c>
      <c r="Q4" s="32" t="s">
        <v>223</v>
      </c>
      <c r="R4" s="34" t="s">
        <v>224</v>
      </c>
      <c r="S4" s="32" t="s">
        <v>225</v>
      </c>
      <c r="T4" s="32" t="s">
        <v>226</v>
      </c>
      <c r="U4" s="32" t="s">
        <v>227</v>
      </c>
      <c r="V4" s="34" t="s">
        <v>224</v>
      </c>
    </row>
    <row r="5" customFormat="false" ht="12.75" hidden="false" customHeight="false" outlineLevel="0" collapsed="false">
      <c r="A5" s="35" t="s">
        <v>29</v>
      </c>
      <c r="B5" s="16" t="s">
        <v>228</v>
      </c>
      <c r="C5" s="16" t="s">
        <v>229</v>
      </c>
      <c r="D5" s="16" t="s">
        <v>230</v>
      </c>
      <c r="E5" s="36" t="n">
        <v>300</v>
      </c>
      <c r="F5" s="37"/>
      <c r="G5" s="16" t="n">
        <v>179.1</v>
      </c>
      <c r="H5" s="16" t="n">
        <v>135.6</v>
      </c>
      <c r="I5" s="16" t="n">
        <v>97.3</v>
      </c>
      <c r="J5" s="36" t="n">
        <v>59</v>
      </c>
      <c r="K5" s="37"/>
      <c r="L5" s="16" t="n">
        <v>53.2</v>
      </c>
      <c r="M5" s="16" t="n">
        <v>1997</v>
      </c>
      <c r="N5" s="16" t="s">
        <v>231</v>
      </c>
      <c r="O5" s="16" t="s">
        <v>231</v>
      </c>
      <c r="P5" s="16" t="n">
        <v>59.3</v>
      </c>
      <c r="Q5" s="16" t="n">
        <v>2004</v>
      </c>
      <c r="R5" s="38"/>
      <c r="S5" s="16" t="n">
        <v>51.4</v>
      </c>
      <c r="T5" s="16" t="n">
        <v>44.2</v>
      </c>
      <c r="U5" s="16" t="n">
        <v>36.3</v>
      </c>
      <c r="V5" s="39"/>
    </row>
    <row r="6" customFormat="false" ht="12.75" hidden="false" customHeight="false" outlineLevel="0" collapsed="false">
      <c r="A6" s="35" t="s">
        <v>35</v>
      </c>
      <c r="B6" s="16" t="s">
        <v>232</v>
      </c>
      <c r="C6" s="16" t="s">
        <v>229</v>
      </c>
      <c r="D6" s="16" t="s">
        <v>233</v>
      </c>
      <c r="E6" s="36" t="n">
        <v>350</v>
      </c>
      <c r="F6" s="37"/>
      <c r="G6" s="16" t="n">
        <v>226</v>
      </c>
      <c r="H6" s="16" t="n">
        <v>217</v>
      </c>
      <c r="I6" s="16" t="n">
        <v>167</v>
      </c>
      <c r="J6" s="36" t="n">
        <v>71</v>
      </c>
      <c r="K6" s="37"/>
      <c r="L6" s="16" t="n">
        <v>61.7</v>
      </c>
      <c r="M6" s="16" t="n">
        <v>1996</v>
      </c>
      <c r="N6" s="16" t="s">
        <v>231</v>
      </c>
      <c r="O6" s="16" t="s">
        <v>231</v>
      </c>
      <c r="P6" s="16" t="n">
        <v>29.2</v>
      </c>
      <c r="Q6" s="16" t="n">
        <v>2007</v>
      </c>
      <c r="R6" s="38"/>
      <c r="S6" s="16" t="n">
        <v>54</v>
      </c>
      <c r="T6" s="16" t="n">
        <v>53</v>
      </c>
      <c r="U6" s="16" t="n">
        <v>47</v>
      </c>
      <c r="V6" s="39"/>
    </row>
    <row r="7" customFormat="false" ht="12.75" hidden="false" customHeight="false" outlineLevel="0" collapsed="false">
      <c r="A7" s="35" t="s">
        <v>39</v>
      </c>
      <c r="B7" s="16" t="s">
        <v>234</v>
      </c>
      <c r="C7" s="16" t="s">
        <v>235</v>
      </c>
      <c r="D7" s="16" t="s">
        <v>236</v>
      </c>
      <c r="E7" s="36" t="n">
        <v>15</v>
      </c>
      <c r="F7" s="37"/>
      <c r="G7" s="16" t="n">
        <v>95</v>
      </c>
      <c r="H7" s="16" t="n">
        <v>74</v>
      </c>
      <c r="I7" s="16" t="n">
        <v>34</v>
      </c>
      <c r="J7" s="36" t="n">
        <v>31</v>
      </c>
      <c r="K7" s="37"/>
      <c r="L7" s="16" t="n">
        <v>28</v>
      </c>
      <c r="M7" s="16" t="n">
        <v>1996</v>
      </c>
      <c r="N7" s="16" t="n">
        <v>24.1</v>
      </c>
      <c r="O7" s="16" t="n">
        <v>2000</v>
      </c>
      <c r="P7" s="16" t="n">
        <v>26.8</v>
      </c>
      <c r="Q7" s="16" t="n">
        <v>2006</v>
      </c>
      <c r="R7" s="38"/>
      <c r="S7" s="16" t="n">
        <v>32</v>
      </c>
      <c r="T7" s="16" t="n">
        <v>28</v>
      </c>
      <c r="U7" s="16" t="n">
        <v>16</v>
      </c>
      <c r="V7" s="39"/>
    </row>
    <row r="8" customFormat="false" ht="12.75" hidden="false" customHeight="false" outlineLevel="0" collapsed="false">
      <c r="A8" s="35" t="s">
        <v>41</v>
      </c>
      <c r="B8" s="16" t="s">
        <v>237</v>
      </c>
      <c r="C8" s="16" t="s">
        <v>238</v>
      </c>
      <c r="D8" s="16" t="s">
        <v>239</v>
      </c>
      <c r="E8" s="36" t="n">
        <v>140</v>
      </c>
      <c r="F8" s="37"/>
      <c r="G8" s="16" t="n">
        <v>143.7</v>
      </c>
      <c r="H8" s="16" t="n">
        <v>88.1</v>
      </c>
      <c r="I8" s="16" t="n">
        <v>41.1</v>
      </c>
      <c r="J8" s="36" t="n">
        <v>48</v>
      </c>
      <c r="K8" s="37"/>
      <c r="L8" s="16" t="n">
        <v>63.4</v>
      </c>
      <c r="M8" s="16" t="n">
        <v>1990</v>
      </c>
      <c r="N8" s="16" t="n">
        <v>50.8</v>
      </c>
      <c r="O8" s="16" t="n">
        <v>2000</v>
      </c>
      <c r="P8" s="16" t="n">
        <v>41.4</v>
      </c>
      <c r="Q8" s="16" t="n">
        <v>2011</v>
      </c>
      <c r="R8" s="38"/>
      <c r="S8" s="16" t="n">
        <v>54.8</v>
      </c>
      <c r="T8" s="16" t="n">
        <v>41</v>
      </c>
      <c r="U8" s="16" t="n">
        <v>24.2</v>
      </c>
      <c r="V8" s="38"/>
    </row>
    <row r="9" customFormat="false" ht="12.75" hidden="false" customHeight="false" outlineLevel="0" collapsed="false">
      <c r="A9" s="35" t="s">
        <v>44</v>
      </c>
      <c r="B9" s="16" t="s">
        <v>240</v>
      </c>
      <c r="C9" s="16" t="s">
        <v>241</v>
      </c>
      <c r="D9" s="16" t="s">
        <v>238</v>
      </c>
      <c r="E9" s="36" t="n">
        <v>150</v>
      </c>
      <c r="F9" s="37"/>
      <c r="G9" s="16" t="n">
        <v>179.4</v>
      </c>
      <c r="H9" s="16" t="n">
        <v>146</v>
      </c>
      <c r="I9" s="16" t="n">
        <v>85.3</v>
      </c>
      <c r="J9" s="36" t="n">
        <v>60</v>
      </c>
      <c r="K9" s="37"/>
      <c r="L9" s="16" t="n">
        <v>39.1</v>
      </c>
      <c r="M9" s="16" t="n">
        <v>1996</v>
      </c>
      <c r="N9" s="16" t="n">
        <v>39.1</v>
      </c>
      <c r="O9" s="16" t="n">
        <v>2001</v>
      </c>
      <c r="P9" s="16" t="n">
        <v>44.7</v>
      </c>
      <c r="Q9" s="16" t="n">
        <v>2006</v>
      </c>
      <c r="R9" s="38"/>
      <c r="S9" s="16" t="n">
        <v>41.4</v>
      </c>
      <c r="T9" s="16" t="n">
        <v>37</v>
      </c>
      <c r="U9" s="16" t="n">
        <v>26.9</v>
      </c>
      <c r="V9" s="38"/>
    </row>
    <row r="10" customFormat="false" ht="12.75" hidden="false" customHeight="false" outlineLevel="0" collapsed="false">
      <c r="A10" s="35" t="s">
        <v>48</v>
      </c>
      <c r="B10" s="16" t="s">
        <v>242</v>
      </c>
      <c r="C10" s="16" t="s">
        <v>243</v>
      </c>
      <c r="D10" s="16" t="s">
        <v>244</v>
      </c>
      <c r="E10" s="36" t="n">
        <v>130</v>
      </c>
      <c r="F10" s="37"/>
      <c r="G10" s="16" t="n">
        <v>122.7</v>
      </c>
      <c r="H10" s="16" t="n">
        <v>77.4</v>
      </c>
      <c r="I10" s="16" t="n">
        <v>39.1</v>
      </c>
      <c r="J10" s="36" t="n">
        <v>41</v>
      </c>
      <c r="K10" s="37"/>
      <c r="L10" s="16" t="n">
        <v>44</v>
      </c>
      <c r="M10" s="16" t="n">
        <v>1989</v>
      </c>
      <c r="N10" s="16" t="n">
        <v>33.1</v>
      </c>
      <c r="O10" s="16" t="n">
        <v>1998</v>
      </c>
      <c r="P10" s="16" t="n">
        <v>27.2</v>
      </c>
      <c r="Q10" s="16" t="n">
        <v>2008</v>
      </c>
      <c r="R10" s="38"/>
      <c r="S10" s="16" t="n">
        <v>84.6</v>
      </c>
      <c r="T10" s="16" t="n">
        <v>57</v>
      </c>
      <c r="U10" s="16" t="n">
        <v>31.2</v>
      </c>
      <c r="V10" s="38"/>
    </row>
    <row r="11" customFormat="false" ht="12.75" hidden="false" customHeight="false" outlineLevel="0" collapsed="false">
      <c r="A11" s="35" t="s">
        <v>50</v>
      </c>
      <c r="B11" s="16" t="s">
        <v>245</v>
      </c>
      <c r="C11" s="16" t="s">
        <v>246</v>
      </c>
      <c r="D11" s="16" t="s">
        <v>239</v>
      </c>
      <c r="E11" s="36" t="n">
        <v>90</v>
      </c>
      <c r="F11" s="37"/>
      <c r="G11" s="16" t="n">
        <v>49.5</v>
      </c>
      <c r="H11" s="16" t="n">
        <v>85.1</v>
      </c>
      <c r="I11" s="16" t="n">
        <v>46.6</v>
      </c>
      <c r="J11" s="36" t="n">
        <v>16</v>
      </c>
      <c r="K11" s="37"/>
      <c r="L11" s="16" t="n">
        <v>35.1</v>
      </c>
      <c r="M11" s="16" t="n">
        <v>1996</v>
      </c>
      <c r="N11" s="16" t="n">
        <v>29.1</v>
      </c>
      <c r="O11" s="16" t="n">
        <v>2000</v>
      </c>
      <c r="P11" s="16" t="n">
        <v>31.4</v>
      </c>
      <c r="Q11" s="16" t="n">
        <v>2007</v>
      </c>
      <c r="R11" s="38"/>
      <c r="S11" s="16" t="n">
        <v>24.8</v>
      </c>
      <c r="T11" s="16" t="n">
        <v>21.9</v>
      </c>
      <c r="U11" s="16" t="n">
        <v>24.9</v>
      </c>
      <c r="V11" s="38"/>
    </row>
    <row r="12" customFormat="false" ht="12.75" hidden="false" customHeight="false" outlineLevel="0" collapsed="false">
      <c r="A12" s="35" t="s">
        <v>53</v>
      </c>
      <c r="B12" s="16" t="s">
        <v>247</v>
      </c>
      <c r="C12" s="16" t="s">
        <v>248</v>
      </c>
      <c r="D12" s="16" t="s">
        <v>249</v>
      </c>
      <c r="E12" s="36" t="n">
        <v>30</v>
      </c>
      <c r="F12" s="37"/>
      <c r="G12" s="16" t="n">
        <v>61.5</v>
      </c>
      <c r="H12" s="16" t="n">
        <v>32.9</v>
      </c>
      <c r="I12" s="16" t="n">
        <v>13.7</v>
      </c>
      <c r="J12" s="36" t="n">
        <v>21</v>
      </c>
      <c r="K12" s="37"/>
      <c r="L12" s="16" t="n">
        <v>19.4</v>
      </c>
      <c r="M12" s="16" t="n">
        <v>1989</v>
      </c>
      <c r="N12" s="16" t="n">
        <v>13.5</v>
      </c>
      <c r="O12" s="16" t="n">
        <v>1996</v>
      </c>
      <c r="P12" s="16" t="n">
        <v>7.1</v>
      </c>
      <c r="Q12" s="16" t="n">
        <v>2007</v>
      </c>
      <c r="R12" s="38"/>
      <c r="S12" s="16" t="n">
        <v>27.8</v>
      </c>
      <c r="T12" s="16" t="n">
        <v>17.6</v>
      </c>
      <c r="U12" s="16" t="n">
        <v>8.4</v>
      </c>
      <c r="V12" s="38"/>
    </row>
    <row r="13" customFormat="false" ht="12.75" hidden="false" customHeight="false" outlineLevel="0" collapsed="false">
      <c r="A13" s="35" t="s">
        <v>55</v>
      </c>
      <c r="B13" s="16" t="s">
        <v>250</v>
      </c>
      <c r="C13" s="16" t="s">
        <v>251</v>
      </c>
      <c r="D13" s="16" t="s">
        <v>230</v>
      </c>
      <c r="E13" s="36" t="n">
        <v>190</v>
      </c>
      <c r="F13" s="37"/>
      <c r="G13" s="16" t="n">
        <v>202.2</v>
      </c>
      <c r="H13" s="16" t="n">
        <v>185.8</v>
      </c>
      <c r="I13" s="16" t="n">
        <v>97.6</v>
      </c>
      <c r="J13" s="36" t="n">
        <v>67</v>
      </c>
      <c r="K13" s="37"/>
      <c r="L13" s="16" t="n">
        <v>40.7</v>
      </c>
      <c r="M13" s="16" t="n">
        <v>1993</v>
      </c>
      <c r="N13" s="16" t="n">
        <v>45.5</v>
      </c>
      <c r="O13" s="16" t="n">
        <v>1999</v>
      </c>
      <c r="P13" s="16" t="n">
        <v>32.9</v>
      </c>
      <c r="Q13" s="16" t="n">
        <v>2012</v>
      </c>
      <c r="R13" s="38"/>
      <c r="S13" s="16" t="n">
        <v>40.4</v>
      </c>
      <c r="T13" s="16" t="n">
        <v>38.7</v>
      </c>
      <c r="U13" s="16" t="n">
        <v>26.9</v>
      </c>
      <c r="V13" s="38"/>
    </row>
    <row r="14" customFormat="false" ht="12.75" hidden="false" customHeight="false" outlineLevel="0" collapsed="false">
      <c r="A14" s="35" t="s">
        <v>58</v>
      </c>
      <c r="B14" s="16" t="s">
        <v>252</v>
      </c>
      <c r="C14" s="16" t="s">
        <v>253</v>
      </c>
      <c r="D14" s="16" t="s">
        <v>254</v>
      </c>
      <c r="E14" s="36" t="n">
        <v>330</v>
      </c>
      <c r="F14" s="37"/>
      <c r="G14" s="16" t="n">
        <v>170.8</v>
      </c>
      <c r="H14" s="16" t="n">
        <v>148.9</v>
      </c>
      <c r="I14" s="16" t="n">
        <v>82.9</v>
      </c>
      <c r="J14" s="36" t="n">
        <v>55</v>
      </c>
      <c r="K14" s="37"/>
      <c r="L14" s="16" t="n">
        <v>56.2</v>
      </c>
      <c r="M14" s="16" t="n">
        <v>1987</v>
      </c>
      <c r="N14" s="16" t="n">
        <v>63.1</v>
      </c>
      <c r="O14" s="16" t="n">
        <v>2000</v>
      </c>
      <c r="P14" s="16" t="n">
        <v>57.5</v>
      </c>
      <c r="Q14" s="16" t="n">
        <v>2010</v>
      </c>
      <c r="R14" s="38"/>
      <c r="S14" s="16" t="n">
        <v>45.5</v>
      </c>
      <c r="T14" s="16" t="n">
        <v>42.3</v>
      </c>
      <c r="U14" s="16" t="n">
        <v>29.8</v>
      </c>
      <c r="V14" s="38"/>
    </row>
    <row r="15" customFormat="false" ht="12.75" hidden="false" customHeight="false" outlineLevel="0" collapsed="false">
      <c r="A15" s="35" t="s">
        <v>61</v>
      </c>
      <c r="B15" s="16" t="s">
        <v>228</v>
      </c>
      <c r="C15" s="16" t="s">
        <v>255</v>
      </c>
      <c r="D15" s="16" t="s">
        <v>239</v>
      </c>
      <c r="E15" s="36" t="n">
        <v>300</v>
      </c>
      <c r="F15" s="37"/>
      <c r="G15" s="16" t="n">
        <v>117.5</v>
      </c>
      <c r="H15" s="16" t="n">
        <v>110.5</v>
      </c>
      <c r="I15" s="16" t="n">
        <v>37.9</v>
      </c>
      <c r="J15" s="36" t="n">
        <v>39</v>
      </c>
      <c r="K15" s="37"/>
      <c r="L15" s="16" t="n">
        <v>58.6</v>
      </c>
      <c r="M15" s="16" t="n">
        <v>1996</v>
      </c>
      <c r="N15" s="16" t="n">
        <v>49.2</v>
      </c>
      <c r="O15" s="16" t="n">
        <v>2000</v>
      </c>
      <c r="P15" s="16" t="n">
        <v>40.9</v>
      </c>
      <c r="Q15" s="16" t="n">
        <v>2010</v>
      </c>
      <c r="R15" s="38"/>
      <c r="S15" s="16" t="n">
        <v>37.7</v>
      </c>
      <c r="T15" s="16" t="n">
        <v>36.3</v>
      </c>
      <c r="U15" s="16" t="n">
        <v>17.6</v>
      </c>
      <c r="V15" s="38"/>
    </row>
    <row r="16" customFormat="false" ht="12.75" hidden="false" customHeight="false" outlineLevel="0" collapsed="false">
      <c r="A16" s="35" t="s">
        <v>64</v>
      </c>
      <c r="B16" s="16" t="s">
        <v>256</v>
      </c>
      <c r="C16" s="16" t="s">
        <v>254</v>
      </c>
      <c r="D16" s="16" t="s">
        <v>257</v>
      </c>
      <c r="E16" s="36" t="n">
        <v>180</v>
      </c>
      <c r="F16" s="37"/>
      <c r="G16" s="16" t="n">
        <v>136.4</v>
      </c>
      <c r="H16" s="16" t="n">
        <v>151.2</v>
      </c>
      <c r="I16" s="16" t="n">
        <v>94.5</v>
      </c>
      <c r="J16" s="36" t="n">
        <v>45</v>
      </c>
      <c r="K16" s="37"/>
      <c r="L16" s="16" t="n">
        <v>36.3</v>
      </c>
      <c r="M16" s="16" t="n">
        <v>1991</v>
      </c>
      <c r="N16" s="16" t="n">
        <v>38.2</v>
      </c>
      <c r="O16" s="16" t="n">
        <v>1998</v>
      </c>
      <c r="P16" s="16" t="n">
        <v>32.6</v>
      </c>
      <c r="Q16" s="16" t="n">
        <v>2011</v>
      </c>
      <c r="R16" s="38"/>
      <c r="S16" s="16" t="n">
        <v>35.2</v>
      </c>
      <c r="T16" s="16" t="n">
        <v>36.5</v>
      </c>
      <c r="U16" s="16" t="n">
        <v>28.2</v>
      </c>
      <c r="V16" s="38"/>
    </row>
    <row r="17" customFormat="false" ht="12.75" hidden="false" customHeight="false" outlineLevel="0" collapsed="false">
      <c r="A17" s="35" t="s">
        <v>66</v>
      </c>
      <c r="B17" s="16" t="s">
        <v>228</v>
      </c>
      <c r="C17" s="16" t="s">
        <v>228</v>
      </c>
      <c r="D17" s="16" t="s">
        <v>258</v>
      </c>
      <c r="E17" s="36" t="n">
        <v>300</v>
      </c>
      <c r="F17" s="37"/>
      <c r="G17" s="16" t="n">
        <v>176.9</v>
      </c>
      <c r="H17" s="16" t="n">
        <v>174.1</v>
      </c>
      <c r="I17" s="16" t="n">
        <v>139.2</v>
      </c>
      <c r="J17" s="36" t="n">
        <v>57</v>
      </c>
      <c r="K17" s="37"/>
      <c r="L17" s="16" t="n">
        <v>41.5</v>
      </c>
      <c r="M17" s="16" t="n">
        <v>1994</v>
      </c>
      <c r="N17" s="16" t="n">
        <v>44.6</v>
      </c>
      <c r="O17" s="16" t="n">
        <v>2000</v>
      </c>
      <c r="P17" s="16" t="n">
        <v>40.7</v>
      </c>
      <c r="Q17" s="16" t="n">
        <v>2010</v>
      </c>
      <c r="R17" s="38"/>
      <c r="S17" s="16" t="n">
        <v>48.3</v>
      </c>
      <c r="T17" s="16" t="n">
        <v>47.4</v>
      </c>
      <c r="U17" s="16" t="n">
        <v>43</v>
      </c>
      <c r="V17" s="38"/>
    </row>
    <row r="18" customFormat="false" ht="12.75" hidden="false" customHeight="false" outlineLevel="0" collapsed="false">
      <c r="A18" s="35" t="s">
        <v>68</v>
      </c>
      <c r="B18" s="16" t="s">
        <v>259</v>
      </c>
      <c r="C18" s="16" t="s">
        <v>260</v>
      </c>
      <c r="D18" s="16" t="s">
        <v>261</v>
      </c>
      <c r="E18" s="36" t="n">
        <v>430</v>
      </c>
      <c r="F18" s="37"/>
      <c r="G18" s="16" t="n">
        <v>214.7</v>
      </c>
      <c r="H18" s="16" t="n">
        <v>190.7</v>
      </c>
      <c r="I18" s="16" t="n">
        <v>147.5</v>
      </c>
      <c r="J18" s="36" t="n">
        <v>70</v>
      </c>
      <c r="K18" s="37"/>
      <c r="L18" s="16" t="n">
        <v>45</v>
      </c>
      <c r="M18" s="16" t="n">
        <v>1997</v>
      </c>
      <c r="N18" s="16" t="n">
        <v>39.3</v>
      </c>
      <c r="O18" s="16" t="n">
        <v>2000</v>
      </c>
      <c r="P18" s="16" t="n">
        <v>38.7</v>
      </c>
      <c r="Q18" s="16" t="n">
        <v>2010</v>
      </c>
      <c r="R18" s="38"/>
      <c r="S18" s="16" t="n">
        <v>48.4</v>
      </c>
      <c r="T18" s="16" t="n">
        <v>45.6</v>
      </c>
      <c r="U18" s="16" t="n">
        <v>39.8</v>
      </c>
      <c r="V18" s="38"/>
    </row>
    <row r="19" customFormat="false" ht="15" hidden="false" customHeight="false" outlineLevel="0" collapsed="false">
      <c r="A19" s="35" t="s">
        <v>71</v>
      </c>
      <c r="B19" s="16" t="s">
        <v>262</v>
      </c>
      <c r="C19" s="16" t="s">
        <v>263</v>
      </c>
      <c r="D19" s="16" t="s">
        <v>264</v>
      </c>
      <c r="E19" s="36" t="n">
        <v>24</v>
      </c>
      <c r="F19" s="37"/>
      <c r="G19" s="40" t="n">
        <v>54</v>
      </c>
      <c r="H19" s="16" t="n">
        <v>37</v>
      </c>
      <c r="I19" s="16" t="n">
        <v>13</v>
      </c>
      <c r="J19" s="36" t="n">
        <v>18</v>
      </c>
      <c r="K19" s="37"/>
      <c r="L19" s="16" t="n">
        <v>32.3</v>
      </c>
      <c r="M19" s="16" t="n">
        <v>1990</v>
      </c>
      <c r="N19" s="16" t="n">
        <v>17.8</v>
      </c>
      <c r="O19" s="16" t="n">
        <v>2000</v>
      </c>
      <c r="P19" s="16" t="n">
        <v>9.4</v>
      </c>
      <c r="Q19" s="16" t="n">
        <v>2010</v>
      </c>
      <c r="R19" s="38"/>
      <c r="S19" s="16" t="n">
        <v>25</v>
      </c>
      <c r="T19" s="16" t="n">
        <v>19</v>
      </c>
      <c r="U19" s="16" t="n">
        <v>8</v>
      </c>
      <c r="V19" s="38"/>
    </row>
    <row r="20" customFormat="false" ht="12.75" hidden="false" customHeight="false" outlineLevel="0" collapsed="false">
      <c r="A20" s="35" t="s">
        <v>73</v>
      </c>
      <c r="B20" s="16" t="s">
        <v>265</v>
      </c>
      <c r="C20" s="16" t="s">
        <v>266</v>
      </c>
      <c r="D20" s="16" t="s">
        <v>267</v>
      </c>
      <c r="E20" s="41" t="n">
        <v>160</v>
      </c>
      <c r="F20" s="42"/>
      <c r="G20" s="16" t="n">
        <v>125.4</v>
      </c>
      <c r="H20" s="16" t="n">
        <v>101.3</v>
      </c>
      <c r="I20" s="16" t="n">
        <v>77.9</v>
      </c>
      <c r="J20" s="41" t="n">
        <v>41</v>
      </c>
      <c r="K20" s="42"/>
      <c r="L20" s="16" t="n">
        <v>38.5</v>
      </c>
      <c r="M20" s="16" t="n">
        <v>1992</v>
      </c>
      <c r="N20" s="16" t="n">
        <v>46.9</v>
      </c>
      <c r="O20" s="16" t="n">
        <v>2000</v>
      </c>
      <c r="P20" s="16" t="n">
        <v>32.1</v>
      </c>
      <c r="Q20" s="16" t="n">
        <v>2012</v>
      </c>
      <c r="R20" s="39"/>
      <c r="S20" s="16" t="n">
        <v>41.2</v>
      </c>
      <c r="T20" s="16" t="n">
        <v>36.3</v>
      </c>
      <c r="U20" s="16" t="n">
        <v>30.8</v>
      </c>
      <c r="V20" s="39"/>
    </row>
    <row r="21" customFormat="false" ht="12.75" hidden="false" customHeight="false" outlineLevel="0" collapsed="false">
      <c r="A21" s="35" t="s">
        <v>76</v>
      </c>
      <c r="B21" s="16" t="s">
        <v>268</v>
      </c>
      <c r="C21" s="16" t="s">
        <v>269</v>
      </c>
      <c r="D21" s="16" t="s">
        <v>270</v>
      </c>
      <c r="E21" s="41" t="n">
        <v>170</v>
      </c>
      <c r="F21" s="42"/>
      <c r="G21" s="16" t="n">
        <v>92.2</v>
      </c>
      <c r="H21" s="16" t="n">
        <v>121.4</v>
      </c>
      <c r="I21" s="16" t="n">
        <v>49.1</v>
      </c>
      <c r="J21" s="41" t="n">
        <v>33</v>
      </c>
      <c r="K21" s="42"/>
      <c r="L21" s="16" t="n">
        <v>30.1</v>
      </c>
      <c r="M21" s="16" t="n">
        <v>1987</v>
      </c>
      <c r="N21" s="16" t="n">
        <v>31.2</v>
      </c>
      <c r="O21" s="16" t="n">
        <v>2005</v>
      </c>
      <c r="P21" s="16" t="n">
        <v>25</v>
      </c>
      <c r="Q21" s="16" t="n">
        <v>2011</v>
      </c>
      <c r="R21" s="39"/>
      <c r="S21" s="16" t="n">
        <v>29.7</v>
      </c>
      <c r="T21" s="16" t="n">
        <v>35</v>
      </c>
      <c r="U21" s="16" t="n">
        <v>19.4</v>
      </c>
      <c r="V21" s="39"/>
    </row>
    <row r="22" customFormat="false" ht="12.75" hidden="false" customHeight="false" outlineLevel="0" collapsed="false">
      <c r="A22" s="35" t="s">
        <v>79</v>
      </c>
      <c r="B22" s="16" t="s">
        <v>254</v>
      </c>
      <c r="C22" s="16" t="s">
        <v>268</v>
      </c>
      <c r="D22" s="16" t="s">
        <v>256</v>
      </c>
      <c r="E22" s="41" t="n">
        <v>190</v>
      </c>
      <c r="F22" s="42"/>
      <c r="G22" s="16" t="n">
        <v>151.6</v>
      </c>
      <c r="H22" s="16" t="n">
        <v>146.1</v>
      </c>
      <c r="I22" s="16" t="n">
        <v>100</v>
      </c>
      <c r="J22" s="41" t="n">
        <v>51</v>
      </c>
      <c r="K22" s="42"/>
      <c r="L22" s="16" t="n">
        <v>34.2</v>
      </c>
      <c r="M22" s="16" t="n">
        <v>1994</v>
      </c>
      <c r="N22" s="16" t="n">
        <v>31.5</v>
      </c>
      <c r="O22" s="16" t="n">
        <v>1998</v>
      </c>
      <c r="P22" s="16" t="n">
        <v>29.6</v>
      </c>
      <c r="Q22" s="16" t="n">
        <v>2012</v>
      </c>
      <c r="R22" s="39"/>
      <c r="S22" s="16" t="n">
        <v>47.8</v>
      </c>
      <c r="T22" s="16" t="n">
        <v>46</v>
      </c>
      <c r="U22" s="16" t="n">
        <v>37.5</v>
      </c>
      <c r="V22" s="39"/>
    </row>
    <row r="23" customFormat="false" ht="12.75" hidden="false" customHeight="false" outlineLevel="0" collapsed="false">
      <c r="A23" s="35" t="s">
        <v>81</v>
      </c>
      <c r="B23" s="16" t="s">
        <v>248</v>
      </c>
      <c r="C23" s="16" t="s">
        <v>247</v>
      </c>
      <c r="D23" s="16" t="s">
        <v>271</v>
      </c>
      <c r="E23" s="41" t="n">
        <v>21</v>
      </c>
      <c r="F23" s="42"/>
      <c r="G23" s="16" t="n">
        <v>43.4</v>
      </c>
      <c r="H23" s="16" t="n">
        <v>60</v>
      </c>
      <c r="I23" s="16" t="n">
        <v>27.4</v>
      </c>
      <c r="J23" s="41" t="n">
        <v>15</v>
      </c>
      <c r="K23" s="42"/>
      <c r="L23" s="16" t="s">
        <v>231</v>
      </c>
      <c r="M23" s="16" t="s">
        <v>231</v>
      </c>
      <c r="N23" s="16" t="n">
        <v>51</v>
      </c>
      <c r="O23" s="16" t="n">
        <v>2000</v>
      </c>
      <c r="P23" s="16" t="n">
        <v>27.9</v>
      </c>
      <c r="Q23" s="16" t="n">
        <v>2012</v>
      </c>
      <c r="R23" s="39"/>
      <c r="S23" s="16" t="n">
        <v>21.3</v>
      </c>
      <c r="T23" s="16" t="n">
        <v>26.8</v>
      </c>
      <c r="U23" s="16" t="n">
        <v>14.9</v>
      </c>
      <c r="V23" s="39"/>
    </row>
    <row r="24" customFormat="false" ht="12.75" hidden="false" customHeight="false" outlineLevel="0" collapsed="false">
      <c r="A24" s="35" t="s">
        <v>84</v>
      </c>
      <c r="B24" s="16" t="s">
        <v>253</v>
      </c>
      <c r="C24" s="16" t="s">
        <v>229</v>
      </c>
      <c r="D24" s="16" t="s">
        <v>272</v>
      </c>
      <c r="E24" s="41" t="n">
        <v>250</v>
      </c>
      <c r="F24" s="42"/>
      <c r="G24" s="16" t="n">
        <v>176</v>
      </c>
      <c r="H24" s="16" t="n">
        <v>175.9</v>
      </c>
      <c r="I24" s="16" t="n">
        <v>118.5</v>
      </c>
      <c r="J24" s="41" t="n">
        <v>57</v>
      </c>
      <c r="K24" s="42"/>
      <c r="L24" s="16" t="n">
        <v>51</v>
      </c>
      <c r="M24" s="16" t="n">
        <v>1995</v>
      </c>
      <c r="N24" s="16" t="n">
        <v>44.4</v>
      </c>
      <c r="O24" s="16" t="n">
        <v>2001</v>
      </c>
      <c r="P24" s="16" t="n">
        <v>43.5</v>
      </c>
      <c r="Q24" s="16" t="n">
        <v>2010</v>
      </c>
      <c r="R24" s="39"/>
      <c r="S24" s="16" t="n">
        <v>47.6</v>
      </c>
      <c r="T24" s="16" t="n">
        <v>47.5</v>
      </c>
      <c r="U24" s="16" t="n">
        <v>38.2</v>
      </c>
      <c r="V24" s="39"/>
    </row>
    <row r="25" customFormat="false" ht="12.75" hidden="false" customHeight="false" outlineLevel="0" collapsed="false">
      <c r="A25" s="35" t="s">
        <v>86</v>
      </c>
      <c r="B25" s="16" t="s">
        <v>230</v>
      </c>
      <c r="C25" s="16" t="s">
        <v>245</v>
      </c>
      <c r="D25" s="16" t="s">
        <v>273</v>
      </c>
      <c r="E25" s="41" t="n">
        <v>100</v>
      </c>
      <c r="F25" s="42"/>
      <c r="G25" s="16" t="n">
        <v>118.6</v>
      </c>
      <c r="H25" s="16" t="n">
        <v>100.7</v>
      </c>
      <c r="I25" s="16" t="n">
        <v>69.6</v>
      </c>
      <c r="J25" s="41" t="n">
        <v>40</v>
      </c>
      <c r="K25" s="42"/>
      <c r="L25" s="16" t="n">
        <v>28</v>
      </c>
      <c r="M25" s="16" t="n">
        <v>1989</v>
      </c>
      <c r="N25" s="16" t="n">
        <v>26.5</v>
      </c>
      <c r="O25" s="16" t="n">
        <v>2002</v>
      </c>
      <c r="P25" s="16" t="n">
        <v>33.5</v>
      </c>
      <c r="Q25" s="16" t="n">
        <v>2012</v>
      </c>
      <c r="R25" s="39"/>
      <c r="S25" s="16" t="n">
        <v>43.6</v>
      </c>
      <c r="T25" s="16" t="n">
        <v>39.5</v>
      </c>
      <c r="U25" s="16" t="n">
        <v>31.2</v>
      </c>
      <c r="V25" s="39"/>
    </row>
    <row r="26" customFormat="false" ht="12.75" hidden="false" customHeight="false" outlineLevel="0" collapsed="false">
      <c r="A26" s="35" t="s">
        <v>88</v>
      </c>
      <c r="B26" s="16" t="s">
        <v>247</v>
      </c>
      <c r="C26" s="16" t="s">
        <v>274</v>
      </c>
      <c r="D26" s="16" t="s">
        <v>275</v>
      </c>
      <c r="E26" s="41" t="n">
        <v>30</v>
      </c>
      <c r="F26" s="42"/>
      <c r="G26" s="16" t="n">
        <v>85.1</v>
      </c>
      <c r="H26" s="16" t="n">
        <v>44.8</v>
      </c>
      <c r="I26" s="16" t="n">
        <v>21.8</v>
      </c>
      <c r="J26" s="41" t="n">
        <v>29</v>
      </c>
      <c r="K26" s="42"/>
      <c r="L26" s="16" t="n">
        <v>34.9</v>
      </c>
      <c r="M26" s="16" t="n">
        <v>1991</v>
      </c>
      <c r="N26" s="16" t="n">
        <v>24.6</v>
      </c>
      <c r="O26" s="16" t="n">
        <v>2000</v>
      </c>
      <c r="P26" s="16" t="n">
        <v>30.7</v>
      </c>
      <c r="Q26" s="16" t="n">
        <v>2008</v>
      </c>
      <c r="R26" s="39"/>
      <c r="S26" s="16" t="n">
        <v>32.2</v>
      </c>
      <c r="T26" s="16" t="n">
        <v>20.7</v>
      </c>
      <c r="U26" s="16" t="n">
        <v>11.8</v>
      </c>
      <c r="V26" s="39"/>
    </row>
    <row r="27" customFormat="false" ht="12.75" hidden="false" customHeight="false" outlineLevel="0" collapsed="false">
      <c r="A27" s="35" t="s">
        <v>90</v>
      </c>
      <c r="B27" s="16" t="s">
        <v>276</v>
      </c>
      <c r="C27" s="16" t="s">
        <v>277</v>
      </c>
      <c r="D27" s="16" t="s">
        <v>278</v>
      </c>
      <c r="E27" s="41" t="n">
        <v>400</v>
      </c>
      <c r="F27" s="42"/>
      <c r="G27" s="16" t="n">
        <v>184</v>
      </c>
      <c r="H27" s="16" t="n">
        <v>142.4</v>
      </c>
      <c r="I27" s="16" t="n">
        <v>95.8</v>
      </c>
      <c r="J27" s="41" t="n">
        <v>61</v>
      </c>
      <c r="K27" s="42"/>
      <c r="L27" s="16" t="s">
        <v>231</v>
      </c>
      <c r="M27" s="16" t="s">
        <v>231</v>
      </c>
      <c r="N27" s="16" t="n">
        <v>42.6</v>
      </c>
      <c r="O27" s="16" t="n">
        <v>2000</v>
      </c>
      <c r="P27" s="16" t="n">
        <v>26.2</v>
      </c>
      <c r="Q27" s="16" t="n">
        <v>2010</v>
      </c>
      <c r="R27" s="39"/>
      <c r="S27" s="16" t="n">
        <v>48.1</v>
      </c>
      <c r="T27" s="16" t="n">
        <v>41.9</v>
      </c>
      <c r="U27" s="16" t="n">
        <v>33.2</v>
      </c>
      <c r="V27" s="39"/>
    </row>
    <row r="28" customFormat="false" ht="12.75" hidden="false" customHeight="false" outlineLevel="0" collapsed="false">
      <c r="A28" s="35" t="s">
        <v>92</v>
      </c>
      <c r="B28" s="16" t="s">
        <v>259</v>
      </c>
      <c r="C28" s="16" t="s">
        <v>268</v>
      </c>
      <c r="D28" s="16" t="s">
        <v>279</v>
      </c>
      <c r="E28" s="41" t="n">
        <v>430</v>
      </c>
      <c r="F28" s="42"/>
      <c r="G28" s="16" t="n">
        <v>150.6</v>
      </c>
      <c r="H28" s="16" t="n">
        <v>89.3</v>
      </c>
      <c r="I28" s="16" t="n">
        <v>49.9</v>
      </c>
      <c r="J28" s="41" t="n">
        <v>50</v>
      </c>
      <c r="K28" s="42"/>
      <c r="L28" s="16" t="n">
        <v>69.6</v>
      </c>
      <c r="M28" s="16" t="n">
        <v>1993</v>
      </c>
      <c r="N28" s="16" t="n">
        <v>43.7</v>
      </c>
      <c r="O28" s="16" t="n">
        <v>2002</v>
      </c>
      <c r="P28" s="16" t="n">
        <v>50.3</v>
      </c>
      <c r="Q28" s="16" t="n">
        <v>2010</v>
      </c>
      <c r="R28" s="39"/>
      <c r="S28" s="16" t="n">
        <v>35.7</v>
      </c>
      <c r="T28" s="16" t="n">
        <v>26.2</v>
      </c>
      <c r="U28" s="16" t="n">
        <v>17.7</v>
      </c>
      <c r="V28" s="39"/>
    </row>
    <row r="29" customFormat="false" ht="12.75" hidden="false" customHeight="false" outlineLevel="0" collapsed="false">
      <c r="A29" s="35" t="s">
        <v>94</v>
      </c>
      <c r="B29" s="16" t="s">
        <v>232</v>
      </c>
      <c r="C29" s="16" t="s">
        <v>280</v>
      </c>
      <c r="D29" s="16" t="s">
        <v>281</v>
      </c>
      <c r="E29" s="41" t="n">
        <v>350</v>
      </c>
      <c r="F29" s="42"/>
      <c r="G29" s="16" t="n">
        <v>205</v>
      </c>
      <c r="H29" s="16" t="n">
        <v>145.5</v>
      </c>
      <c r="I29" s="16" t="n">
        <v>64.4</v>
      </c>
      <c r="J29" s="41" t="n">
        <v>68</v>
      </c>
      <c r="K29" s="42"/>
      <c r="L29" s="16" t="n">
        <v>66.9</v>
      </c>
      <c r="M29" s="16" t="n">
        <v>1992</v>
      </c>
      <c r="N29" s="16" t="n">
        <v>57.4</v>
      </c>
      <c r="O29" s="16" t="n">
        <v>2000</v>
      </c>
      <c r="P29" s="16" t="n">
        <v>44.2</v>
      </c>
      <c r="Q29" s="16" t="n">
        <v>2011</v>
      </c>
      <c r="R29" s="39"/>
      <c r="S29" s="16" t="n">
        <v>54.6</v>
      </c>
      <c r="T29" s="16" t="n">
        <v>45.5</v>
      </c>
      <c r="U29" s="16" t="n">
        <v>27.5</v>
      </c>
      <c r="V29" s="39"/>
    </row>
    <row r="30" customFormat="false" ht="15" hidden="false" customHeight="false" outlineLevel="0" collapsed="false">
      <c r="A30" s="35" t="s">
        <v>96</v>
      </c>
      <c r="B30" s="16" t="s">
        <v>279</v>
      </c>
      <c r="C30" s="16" t="s">
        <v>243</v>
      </c>
      <c r="D30" s="16" t="s">
        <v>282</v>
      </c>
      <c r="E30" s="41" t="n">
        <v>95</v>
      </c>
      <c r="F30" s="42"/>
      <c r="G30" s="16" t="n">
        <v>92.7</v>
      </c>
      <c r="H30" s="16" t="n">
        <v>84.6</v>
      </c>
      <c r="I30" s="16" t="n">
        <v>56.1</v>
      </c>
      <c r="J30" s="41" t="n">
        <v>31</v>
      </c>
      <c r="K30" s="43"/>
      <c r="L30" s="16" t="s">
        <v>231</v>
      </c>
      <c r="M30" s="16" t="s">
        <v>231</v>
      </c>
      <c r="N30" s="16" t="n">
        <v>26.3</v>
      </c>
      <c r="O30" s="16" t="n">
        <v>2000</v>
      </c>
      <c r="P30" s="16" t="n">
        <v>17.5</v>
      </c>
      <c r="Q30" s="16" t="n">
        <v>2012</v>
      </c>
      <c r="R30" s="39"/>
      <c r="S30" s="16" t="n">
        <v>33</v>
      </c>
      <c r="T30" s="16" t="n">
        <v>30</v>
      </c>
      <c r="U30" s="16" t="n">
        <v>22.8</v>
      </c>
      <c r="V30" s="39"/>
    </row>
    <row r="31" customFormat="false" ht="12.75" hidden="false" customHeight="false" outlineLevel="0" collapsed="false">
      <c r="A31" s="35" t="s">
        <v>98</v>
      </c>
      <c r="B31" s="16" t="s">
        <v>283</v>
      </c>
      <c r="C31" s="16" t="s">
        <v>251</v>
      </c>
      <c r="D31" s="16" t="s">
        <v>284</v>
      </c>
      <c r="E31" s="41" t="n">
        <v>180</v>
      </c>
      <c r="F31" s="42"/>
      <c r="G31" s="16" t="n">
        <v>169.8</v>
      </c>
      <c r="H31" s="16" t="n">
        <v>119</v>
      </c>
      <c r="I31" s="16" t="n">
        <v>73.8</v>
      </c>
      <c r="J31" s="41" t="n">
        <v>57</v>
      </c>
      <c r="K31" s="42"/>
      <c r="L31" s="16" t="n">
        <v>36.1</v>
      </c>
      <c r="M31" s="16" t="n">
        <v>1996</v>
      </c>
      <c r="N31" s="16" t="n">
        <v>24.1</v>
      </c>
      <c r="O31" s="16" t="n">
        <v>2000</v>
      </c>
      <c r="P31" s="16" t="n">
        <v>23.4</v>
      </c>
      <c r="Q31" s="16" t="n">
        <v>2010</v>
      </c>
      <c r="R31" s="39"/>
      <c r="S31" s="16" t="n">
        <v>46.1</v>
      </c>
      <c r="T31" s="16" t="n">
        <v>37.8</v>
      </c>
      <c r="U31" s="16" t="n">
        <v>28.1</v>
      </c>
      <c r="V31" s="39"/>
    </row>
    <row r="32" customFormat="false" ht="12.75" hidden="false" customHeight="false" outlineLevel="0" collapsed="false">
      <c r="A32" s="35" t="s">
        <v>100</v>
      </c>
      <c r="B32" s="16" t="s">
        <v>285</v>
      </c>
      <c r="C32" s="16" t="s">
        <v>286</v>
      </c>
      <c r="D32" s="16" t="s">
        <v>279</v>
      </c>
      <c r="E32" s="41" t="n">
        <v>190</v>
      </c>
      <c r="F32" s="42"/>
      <c r="G32" s="16" t="n">
        <v>128</v>
      </c>
      <c r="H32" s="16" t="n">
        <v>101</v>
      </c>
      <c r="I32" s="16" t="n">
        <v>78</v>
      </c>
      <c r="J32" s="41" t="n">
        <v>43</v>
      </c>
      <c r="K32" s="42"/>
      <c r="L32" s="16" t="n">
        <v>42.6</v>
      </c>
      <c r="M32" s="16" t="n">
        <v>1988</v>
      </c>
      <c r="N32" s="16" t="n">
        <v>31.3</v>
      </c>
      <c r="O32" s="16" t="n">
        <v>1999</v>
      </c>
      <c r="P32" s="16" t="n">
        <v>22.7</v>
      </c>
      <c r="Q32" s="16" t="n">
        <v>2011</v>
      </c>
      <c r="R32" s="39"/>
      <c r="S32" s="16" t="n">
        <v>40</v>
      </c>
      <c r="T32" s="16" t="n">
        <v>34</v>
      </c>
      <c r="U32" s="16" t="n">
        <v>29</v>
      </c>
      <c r="V32" s="39"/>
    </row>
    <row r="33" customFormat="false" ht="12.75" hidden="false" customHeight="false" outlineLevel="0" collapsed="false">
      <c r="A33" s="35" t="s">
        <v>102</v>
      </c>
      <c r="B33" s="16" t="s">
        <v>287</v>
      </c>
      <c r="C33" s="16" t="s">
        <v>288</v>
      </c>
      <c r="D33" s="16" t="s">
        <v>289</v>
      </c>
      <c r="E33" s="41" t="n">
        <v>68</v>
      </c>
      <c r="F33" s="42"/>
      <c r="G33" s="16" t="n">
        <v>80.6</v>
      </c>
      <c r="H33" s="16" t="n">
        <v>50.7</v>
      </c>
      <c r="I33" s="16" t="n">
        <v>31</v>
      </c>
      <c r="J33" s="41" t="n">
        <v>27</v>
      </c>
      <c r="K33" s="42"/>
      <c r="L33" s="16" t="n">
        <v>66.2</v>
      </c>
      <c r="M33" s="16" t="n">
        <v>1987</v>
      </c>
      <c r="N33" s="16" t="n">
        <v>50</v>
      </c>
      <c r="O33" s="16" t="n">
        <v>2000</v>
      </c>
      <c r="P33" s="16" t="n">
        <v>48</v>
      </c>
      <c r="Q33" s="16" t="n">
        <v>2009</v>
      </c>
      <c r="R33" s="39"/>
      <c r="S33" s="16" t="n">
        <v>29.3</v>
      </c>
      <c r="T33" s="16" t="n">
        <v>21.4</v>
      </c>
      <c r="U33" s="16" t="n">
        <v>14.8</v>
      </c>
      <c r="V33" s="39"/>
    </row>
    <row r="34" customFormat="false" ht="12.75" hidden="false" customHeight="false" outlineLevel="0" collapsed="false">
      <c r="A34" s="35" t="s">
        <v>104</v>
      </c>
      <c r="B34" s="16" t="s">
        <v>229</v>
      </c>
      <c r="C34" s="16" t="s">
        <v>290</v>
      </c>
      <c r="D34" s="16" t="s">
        <v>291</v>
      </c>
      <c r="E34" s="41" t="n">
        <v>280</v>
      </c>
      <c r="F34" s="42"/>
      <c r="G34" s="16" t="n">
        <v>237.6</v>
      </c>
      <c r="H34" s="16" t="n">
        <v>170.2</v>
      </c>
      <c r="I34" s="16" t="n">
        <v>100.7</v>
      </c>
      <c r="J34" s="41" t="n">
        <v>80</v>
      </c>
      <c r="K34" s="42"/>
      <c r="L34" s="16" t="n">
        <v>35.3</v>
      </c>
      <c r="M34" s="16" t="n">
        <v>1994</v>
      </c>
      <c r="N34" s="16" t="n">
        <v>46.9</v>
      </c>
      <c r="O34" s="16" t="n">
        <v>2000</v>
      </c>
      <c r="P34" s="16" t="n">
        <v>31.3</v>
      </c>
      <c r="Q34" s="16" t="n">
        <v>2012</v>
      </c>
      <c r="R34" s="39"/>
      <c r="S34" s="16" t="n">
        <v>52.5</v>
      </c>
      <c r="T34" s="16" t="n">
        <v>44.3</v>
      </c>
      <c r="U34" s="16" t="n">
        <v>32.8</v>
      </c>
      <c r="V34" s="39"/>
    </row>
    <row r="35" customFormat="false" ht="12.75" hidden="false" customHeight="false" outlineLevel="0" collapsed="false">
      <c r="A35" s="35" t="s">
        <v>107</v>
      </c>
      <c r="B35" s="16" t="s">
        <v>292</v>
      </c>
      <c r="C35" s="16" t="s">
        <v>293</v>
      </c>
      <c r="D35" s="16" t="s">
        <v>294</v>
      </c>
      <c r="E35" s="41" t="n">
        <v>230</v>
      </c>
      <c r="F35" s="42"/>
      <c r="G35" s="16" t="n">
        <v>224.8</v>
      </c>
      <c r="H35" s="16" t="n">
        <v>180.8</v>
      </c>
      <c r="I35" s="16" t="n">
        <v>123.9</v>
      </c>
      <c r="J35" s="41" t="n">
        <v>69</v>
      </c>
      <c r="K35" s="42"/>
      <c r="L35" s="16" t="s">
        <v>231</v>
      </c>
      <c r="M35" s="16" t="s">
        <v>231</v>
      </c>
      <c r="N35" s="16" t="n">
        <v>36.1</v>
      </c>
      <c r="O35" s="16" t="n">
        <v>2000</v>
      </c>
      <c r="P35" s="16" t="n">
        <v>32.2</v>
      </c>
      <c r="Q35" s="16" t="n">
        <v>2010</v>
      </c>
      <c r="R35" s="39"/>
      <c r="S35" s="16" t="n">
        <v>60.6</v>
      </c>
      <c r="T35" s="16" t="n">
        <v>54.2</v>
      </c>
      <c r="U35" s="16" t="n">
        <v>44</v>
      </c>
      <c r="V35" s="39"/>
    </row>
    <row r="36" customFormat="false" ht="12.75" hidden="false" customHeight="false" outlineLevel="0" collapsed="false">
      <c r="A36" s="35" t="s">
        <v>109</v>
      </c>
      <c r="B36" s="16" t="s">
        <v>268</v>
      </c>
      <c r="C36" s="16" t="s">
        <v>242</v>
      </c>
      <c r="D36" s="16" t="s">
        <v>279</v>
      </c>
      <c r="E36" s="36" t="n">
        <v>170</v>
      </c>
      <c r="F36" s="37"/>
      <c r="G36" s="16" t="n">
        <v>144.6</v>
      </c>
      <c r="H36" s="16" t="n">
        <v>104.4</v>
      </c>
      <c r="I36" s="16" t="n">
        <v>72.8</v>
      </c>
      <c r="J36" s="36" t="n">
        <v>48</v>
      </c>
      <c r="K36" s="37"/>
      <c r="L36" s="16" t="n">
        <v>40.1</v>
      </c>
      <c r="M36" s="16" t="n">
        <v>1990</v>
      </c>
      <c r="N36" s="16" t="n">
        <v>28.3</v>
      </c>
      <c r="O36" s="16" t="n">
        <v>2000</v>
      </c>
      <c r="P36" s="16" t="n">
        <v>21.9</v>
      </c>
      <c r="Q36" s="16" t="n">
        <v>2012</v>
      </c>
      <c r="R36" s="38"/>
      <c r="S36" s="16" t="n">
        <v>37.8</v>
      </c>
      <c r="T36" s="16" t="n">
        <v>31.3</v>
      </c>
      <c r="U36" s="16" t="n">
        <v>24.9</v>
      </c>
      <c r="V36" s="38"/>
    </row>
    <row r="37" customFormat="false" ht="12.75" hidden="false" customHeight="false" outlineLevel="0" collapsed="false">
      <c r="A37" s="35" t="s">
        <v>112</v>
      </c>
      <c r="B37" s="16" t="s">
        <v>294</v>
      </c>
      <c r="C37" s="16" t="s">
        <v>295</v>
      </c>
      <c r="D37" s="16" t="s">
        <v>296</v>
      </c>
      <c r="E37" s="36" t="n">
        <v>140</v>
      </c>
      <c r="F37" s="37"/>
      <c r="G37" s="16" t="n">
        <v>125.9</v>
      </c>
      <c r="H37" s="16" t="n">
        <v>91.4</v>
      </c>
      <c r="I37" s="16" t="n">
        <v>52.7</v>
      </c>
      <c r="J37" s="36" t="n">
        <v>42</v>
      </c>
      <c r="K37" s="37"/>
      <c r="L37" s="16" t="n">
        <v>62.7</v>
      </c>
      <c r="M37" s="16" t="n">
        <v>1989</v>
      </c>
      <c r="N37" s="16" t="n">
        <v>54.2</v>
      </c>
      <c r="O37" s="16" t="n">
        <v>1999</v>
      </c>
      <c r="P37" s="16" t="n">
        <v>47.9</v>
      </c>
      <c r="Q37" s="16" t="n">
        <v>2006</v>
      </c>
      <c r="R37" s="38"/>
      <c r="S37" s="16" t="n">
        <v>51.1</v>
      </c>
      <c r="T37" s="16" t="n">
        <v>42.1</v>
      </c>
      <c r="U37" s="16" t="n">
        <v>29.2</v>
      </c>
      <c r="V37" s="38"/>
    </row>
    <row r="38" customFormat="false" ht="12.75" hidden="false" customHeight="false" outlineLevel="0" collapsed="false">
      <c r="A38" s="35" t="s">
        <v>114</v>
      </c>
      <c r="B38" s="16" t="s">
        <v>284</v>
      </c>
      <c r="C38" s="16" t="s">
        <v>297</v>
      </c>
      <c r="D38" s="16" t="s">
        <v>296</v>
      </c>
      <c r="E38" s="36" t="n">
        <v>110</v>
      </c>
      <c r="F38" s="37"/>
      <c r="G38" s="16" t="n">
        <v>84.3</v>
      </c>
      <c r="H38" s="16" t="n">
        <v>52.2</v>
      </c>
      <c r="I38" s="16" t="n">
        <v>29.3</v>
      </c>
      <c r="J38" s="36" t="n">
        <v>28</v>
      </c>
      <c r="K38" s="37"/>
      <c r="L38" s="16" t="n">
        <v>48.1</v>
      </c>
      <c r="M38" s="16" t="n">
        <v>1995</v>
      </c>
      <c r="N38" s="16" t="n">
        <v>42.4</v>
      </c>
      <c r="O38" s="16" t="n">
        <v>2000</v>
      </c>
      <c r="P38" s="16" t="n">
        <v>36.4</v>
      </c>
      <c r="Q38" s="16" t="n">
        <v>2013</v>
      </c>
      <c r="R38" s="38"/>
      <c r="S38" s="16" t="n">
        <v>30.8</v>
      </c>
      <c r="T38" s="16" t="n">
        <v>22.3</v>
      </c>
      <c r="U38" s="16" t="n">
        <v>14.4</v>
      </c>
      <c r="V38" s="38"/>
    </row>
    <row r="39" customFormat="false" ht="12.75" hidden="false" customHeight="false" outlineLevel="0" collapsed="false">
      <c r="A39" s="35" t="s">
        <v>116</v>
      </c>
      <c r="B39" s="16" t="s">
        <v>298</v>
      </c>
      <c r="C39" s="16" t="s">
        <v>299</v>
      </c>
      <c r="D39" s="16" t="s">
        <v>300</v>
      </c>
      <c r="E39" s="36" t="n">
        <v>28</v>
      </c>
      <c r="F39" s="37"/>
      <c r="G39" s="16" t="n">
        <v>53</v>
      </c>
      <c r="H39" s="16" t="n">
        <v>45</v>
      </c>
      <c r="I39" s="16" t="n">
        <v>34</v>
      </c>
      <c r="J39" s="36" t="n">
        <v>18</v>
      </c>
      <c r="K39" s="37"/>
      <c r="L39" s="16" t="n">
        <v>27.6</v>
      </c>
      <c r="M39" s="16" t="n">
        <v>1991</v>
      </c>
      <c r="N39" s="16" t="n">
        <v>28.3</v>
      </c>
      <c r="O39" s="16" t="n">
        <v>2000</v>
      </c>
      <c r="P39" s="16" t="n">
        <v>22.6</v>
      </c>
      <c r="Q39" s="16" t="n">
        <v>2011</v>
      </c>
      <c r="R39" s="38"/>
      <c r="S39" s="16" t="n">
        <v>26</v>
      </c>
      <c r="T39" s="16" t="n">
        <v>23</v>
      </c>
      <c r="U39" s="16" t="n">
        <v>19</v>
      </c>
      <c r="V39" s="38"/>
    </row>
    <row r="40" customFormat="false" ht="12.75" hidden="false" customHeight="false" outlineLevel="0" collapsed="false">
      <c r="A40" s="35" t="s">
        <v>118</v>
      </c>
      <c r="B40" s="16" t="s">
        <v>241</v>
      </c>
      <c r="C40" s="16" t="s">
        <v>286</v>
      </c>
      <c r="D40" s="16" t="s">
        <v>230</v>
      </c>
      <c r="E40" s="36" t="n">
        <v>120</v>
      </c>
      <c r="F40" s="37"/>
      <c r="G40" s="16" t="n">
        <v>98.7</v>
      </c>
      <c r="H40" s="16" t="n">
        <v>110.9</v>
      </c>
      <c r="I40" s="16" t="n">
        <v>70.7</v>
      </c>
      <c r="J40" s="36" t="n">
        <v>33</v>
      </c>
      <c r="K40" s="37"/>
      <c r="L40" s="16" t="n">
        <v>37</v>
      </c>
      <c r="M40" s="16" t="n">
        <v>1987</v>
      </c>
      <c r="N40" s="16" t="n">
        <v>41</v>
      </c>
      <c r="O40" s="16" t="n">
        <v>2000</v>
      </c>
      <c r="P40" s="16" t="n">
        <v>35.2</v>
      </c>
      <c r="Q40" s="16" t="n">
        <v>2009</v>
      </c>
      <c r="R40" s="38"/>
      <c r="S40" s="16" t="n">
        <v>32.8</v>
      </c>
      <c r="T40" s="16" t="n">
        <v>32.7</v>
      </c>
      <c r="U40" s="16" t="n">
        <v>26.3</v>
      </c>
      <c r="V40" s="38"/>
    </row>
    <row r="41" customFormat="false" ht="12.75" hidden="false" customHeight="false" outlineLevel="0" collapsed="false">
      <c r="A41" s="35" t="s">
        <v>120</v>
      </c>
      <c r="B41" s="16" t="s">
        <v>248</v>
      </c>
      <c r="C41" s="16" t="s">
        <v>301</v>
      </c>
      <c r="D41" s="16" t="s">
        <v>274</v>
      </c>
      <c r="E41" s="36" t="n">
        <v>21</v>
      </c>
      <c r="F41" s="37"/>
      <c r="G41" s="16" t="n">
        <v>65.7</v>
      </c>
      <c r="H41" s="16" t="n">
        <v>49.2</v>
      </c>
      <c r="I41" s="16" t="n">
        <v>24.2</v>
      </c>
      <c r="J41" s="36" t="n">
        <v>24</v>
      </c>
      <c r="K41" s="37"/>
      <c r="L41" s="16" t="n">
        <v>36.2</v>
      </c>
      <c r="M41" s="16" t="n">
        <v>1997</v>
      </c>
      <c r="N41" s="16" t="n">
        <v>18.1</v>
      </c>
      <c r="O41" s="16" t="n">
        <v>2006</v>
      </c>
      <c r="P41" s="16" t="n">
        <v>17.8</v>
      </c>
      <c r="Q41" s="16" t="n">
        <v>2012</v>
      </c>
      <c r="R41" s="38"/>
      <c r="S41" s="16" t="n">
        <v>28.2</v>
      </c>
      <c r="T41" s="16" t="n">
        <v>23.1</v>
      </c>
      <c r="U41" s="16" t="n">
        <v>13.3</v>
      </c>
      <c r="V41" s="38"/>
    </row>
    <row r="42" customFormat="false" ht="12.75" hidden="false" customHeight="false" outlineLevel="0" collapsed="false">
      <c r="A42" s="35" t="s">
        <v>122</v>
      </c>
      <c r="B42" s="16" t="s">
        <v>229</v>
      </c>
      <c r="C42" s="16" t="s">
        <v>240</v>
      </c>
      <c r="D42" s="16" t="s">
        <v>302</v>
      </c>
      <c r="E42" s="36" t="n">
        <v>280</v>
      </c>
      <c r="F42" s="37"/>
      <c r="G42" s="16" t="n">
        <v>162</v>
      </c>
      <c r="H42" s="16" t="n">
        <v>117</v>
      </c>
      <c r="I42" s="16" t="n">
        <v>71</v>
      </c>
      <c r="J42" s="36" t="n">
        <v>54</v>
      </c>
      <c r="K42" s="37"/>
      <c r="L42" s="16" t="n">
        <v>53.6</v>
      </c>
      <c r="M42" s="16" t="n">
        <v>1993</v>
      </c>
      <c r="N42" s="16" t="n">
        <v>48.2</v>
      </c>
      <c r="O42" s="16" t="n">
        <v>2000</v>
      </c>
      <c r="P42" s="16" t="n">
        <v>43.8</v>
      </c>
      <c r="Q42" s="16" t="n">
        <v>2011</v>
      </c>
      <c r="R42" s="38"/>
      <c r="S42" s="16" t="n">
        <v>48</v>
      </c>
      <c r="T42" s="16" t="n">
        <v>40</v>
      </c>
      <c r="U42" s="16" t="n">
        <v>29</v>
      </c>
      <c r="V42" s="38"/>
    </row>
    <row r="43" customFormat="false" ht="12.75" hidden="false" customHeight="false" outlineLevel="0" collapsed="false">
      <c r="A43" s="35" t="s">
        <v>124</v>
      </c>
      <c r="B43" s="16" t="s">
        <v>256</v>
      </c>
      <c r="C43" s="16" t="s">
        <v>303</v>
      </c>
      <c r="D43" s="16" t="s">
        <v>241</v>
      </c>
      <c r="E43" s="36" t="n">
        <v>180</v>
      </c>
      <c r="F43" s="37"/>
      <c r="G43" s="16" t="n">
        <v>86.3</v>
      </c>
      <c r="H43" s="16" t="n">
        <v>114.6</v>
      </c>
      <c r="I43" s="16" t="n">
        <v>98</v>
      </c>
      <c r="J43" s="36" t="n">
        <v>28</v>
      </c>
      <c r="K43" s="37"/>
      <c r="L43" s="16" t="n">
        <v>39.2</v>
      </c>
      <c r="M43" s="16" t="n">
        <v>1992</v>
      </c>
      <c r="N43" s="16" t="n">
        <v>53</v>
      </c>
      <c r="O43" s="16" t="n">
        <v>2000</v>
      </c>
      <c r="P43" s="16" t="n">
        <v>41.8</v>
      </c>
      <c r="Q43" s="16" t="n">
        <v>2010</v>
      </c>
      <c r="R43" s="38"/>
      <c r="S43" s="16" t="n">
        <v>44.6</v>
      </c>
      <c r="T43" s="16" t="n">
        <v>40.7</v>
      </c>
      <c r="U43" s="16" t="n">
        <v>43.9</v>
      </c>
      <c r="V43" s="38"/>
    </row>
    <row r="44" customFormat="false" ht="12.75" hidden="false" customHeight="false" outlineLevel="0" collapsed="false">
      <c r="A44" s="35" t="s">
        <v>126</v>
      </c>
      <c r="B44" s="16" t="s">
        <v>228</v>
      </c>
      <c r="C44" s="16" t="s">
        <v>229</v>
      </c>
      <c r="D44" s="16" t="s">
        <v>304</v>
      </c>
      <c r="E44" s="36" t="n">
        <v>300</v>
      </c>
      <c r="F44" s="37"/>
      <c r="G44" s="16" t="n">
        <v>248</v>
      </c>
      <c r="H44" s="16" t="n">
        <v>175.2</v>
      </c>
      <c r="I44" s="16" t="n">
        <v>71.1</v>
      </c>
      <c r="J44" s="36" t="n">
        <v>83</v>
      </c>
      <c r="K44" s="37"/>
      <c r="L44" s="16" t="s">
        <v>231</v>
      </c>
      <c r="M44" s="16" t="s">
        <v>231</v>
      </c>
      <c r="N44" s="16" t="n">
        <v>45.3</v>
      </c>
      <c r="O44" s="16" t="n">
        <v>2000</v>
      </c>
      <c r="P44" s="16" t="n">
        <v>39.4</v>
      </c>
      <c r="Q44" s="16" t="n">
        <v>2007</v>
      </c>
      <c r="R44" s="38"/>
      <c r="S44" s="16" t="n">
        <v>52.1</v>
      </c>
      <c r="T44" s="16" t="n">
        <v>43.8</v>
      </c>
      <c r="U44" s="16" t="n">
        <v>25.6</v>
      </c>
      <c r="V44" s="38"/>
    </row>
    <row r="45" customFormat="false" ht="12.75" hidden="false" customHeight="false" outlineLevel="0" collapsed="false">
      <c r="A45" s="35" t="s">
        <v>128</v>
      </c>
      <c r="B45" s="16" t="s">
        <v>254</v>
      </c>
      <c r="C45" s="16" t="s">
        <v>237</v>
      </c>
      <c r="D45" s="16" t="s">
        <v>305</v>
      </c>
      <c r="E45" s="36" t="n">
        <v>190</v>
      </c>
      <c r="F45" s="37"/>
      <c r="G45" s="16" t="n">
        <v>160.8</v>
      </c>
      <c r="H45" s="16" t="n">
        <v>110.6</v>
      </c>
      <c r="I45" s="16" t="n">
        <v>56</v>
      </c>
      <c r="J45" s="36" t="n">
        <v>53</v>
      </c>
      <c r="K45" s="37"/>
      <c r="L45" s="16" t="n">
        <v>60.9</v>
      </c>
      <c r="M45" s="16" t="n">
        <v>1992</v>
      </c>
      <c r="N45" s="16" t="n">
        <v>58.2</v>
      </c>
      <c r="O45" s="16" t="n">
        <v>1997</v>
      </c>
      <c r="P45" s="16" t="n">
        <v>49.2</v>
      </c>
      <c r="Q45" s="16" t="n">
        <v>2009</v>
      </c>
      <c r="R45" s="38"/>
      <c r="S45" s="16" t="n">
        <v>41.2</v>
      </c>
      <c r="T45" s="16" t="n">
        <v>33.3</v>
      </c>
      <c r="U45" s="16" t="n">
        <v>21.4</v>
      </c>
      <c r="V45" s="38"/>
    </row>
    <row r="46" customFormat="false" ht="12.75" hidden="false" customHeight="false" outlineLevel="0" collapsed="false">
      <c r="A46" s="35" t="s">
        <v>130</v>
      </c>
      <c r="B46" s="16" t="s">
        <v>229</v>
      </c>
      <c r="C46" s="16" t="s">
        <v>306</v>
      </c>
      <c r="D46" s="16" t="s">
        <v>242</v>
      </c>
      <c r="E46" s="36" t="n">
        <v>280</v>
      </c>
      <c r="F46" s="37"/>
      <c r="G46" s="16" t="n">
        <v>245.3</v>
      </c>
      <c r="H46" s="16" t="n">
        <v>174.2</v>
      </c>
      <c r="I46" s="16" t="n">
        <v>67.9</v>
      </c>
      <c r="J46" s="36" t="n">
        <v>81</v>
      </c>
      <c r="K46" s="37"/>
      <c r="L46" s="16" t="n">
        <v>55.8</v>
      </c>
      <c r="M46" s="16" t="n">
        <v>1992</v>
      </c>
      <c r="N46" s="16" t="n">
        <v>54.6</v>
      </c>
      <c r="O46" s="16" t="n">
        <v>2000</v>
      </c>
      <c r="P46" s="16" t="n">
        <v>47.8</v>
      </c>
      <c r="Q46" s="16" t="n">
        <v>2010</v>
      </c>
      <c r="R46" s="38"/>
      <c r="S46" s="16" t="n">
        <v>50</v>
      </c>
      <c r="T46" s="16" t="n">
        <v>40.1</v>
      </c>
      <c r="U46" s="16" t="n">
        <v>23.2</v>
      </c>
      <c r="V46" s="38"/>
    </row>
    <row r="47" customFormat="false" ht="12.75" hidden="false" customHeight="false" outlineLevel="0" collapsed="false">
      <c r="A47" s="35" t="s">
        <v>132</v>
      </c>
      <c r="B47" s="16" t="s">
        <v>229</v>
      </c>
      <c r="C47" s="16" t="s">
        <v>307</v>
      </c>
      <c r="D47" s="16" t="s">
        <v>237</v>
      </c>
      <c r="E47" s="36" t="n">
        <v>280</v>
      </c>
      <c r="F47" s="37"/>
      <c r="G47" s="16" t="n">
        <v>254.2</v>
      </c>
      <c r="H47" s="16" t="n">
        <v>219.9</v>
      </c>
      <c r="I47" s="16" t="n">
        <v>122.7</v>
      </c>
      <c r="J47" s="36" t="n">
        <v>84</v>
      </c>
      <c r="K47" s="37"/>
      <c r="L47" s="16" t="n">
        <v>35.8</v>
      </c>
      <c r="M47" s="16" t="n">
        <v>1987</v>
      </c>
      <c r="N47" s="16" t="n">
        <v>42.7</v>
      </c>
      <c r="O47" s="16" t="n">
        <v>2001</v>
      </c>
      <c r="P47" s="16" t="n">
        <v>38.5</v>
      </c>
      <c r="Q47" s="16" t="n">
        <v>2006</v>
      </c>
      <c r="R47" s="38"/>
      <c r="S47" s="16" t="n">
        <v>58.9</v>
      </c>
      <c r="T47" s="16" t="n">
        <v>54.9</v>
      </c>
      <c r="U47" s="16" t="n">
        <v>40.2</v>
      </c>
      <c r="V47" s="38"/>
    </row>
    <row r="48" customFormat="false" ht="12.75" hidden="false" customHeight="false" outlineLevel="0" collapsed="false">
      <c r="A48" s="35" t="s">
        <v>134</v>
      </c>
      <c r="B48" s="16" t="s">
        <v>265</v>
      </c>
      <c r="C48" s="16" t="s">
        <v>266</v>
      </c>
      <c r="D48" s="16" t="s">
        <v>308</v>
      </c>
      <c r="E48" s="36" t="n">
        <v>160</v>
      </c>
      <c r="F48" s="37"/>
      <c r="G48" s="16" t="n">
        <v>118</v>
      </c>
      <c r="H48" s="16" t="n">
        <v>113</v>
      </c>
      <c r="I48" s="16" t="n">
        <v>90</v>
      </c>
      <c r="J48" s="36" t="n">
        <v>43</v>
      </c>
      <c r="K48" s="37"/>
      <c r="L48" s="16" t="n">
        <v>54.8</v>
      </c>
      <c r="M48" s="16" t="n">
        <v>1990</v>
      </c>
      <c r="N48" s="16" t="n">
        <v>39.5</v>
      </c>
      <c r="O48" s="16" t="n">
        <v>2000</v>
      </c>
      <c r="P48" s="16" t="n">
        <v>22</v>
      </c>
      <c r="Q48" s="16" t="n">
        <v>2012</v>
      </c>
      <c r="R48" s="38"/>
      <c r="S48" s="16" t="n">
        <v>41</v>
      </c>
      <c r="T48" s="16" t="n">
        <v>40</v>
      </c>
      <c r="U48" s="16" t="n">
        <v>35</v>
      </c>
      <c r="V48" s="38"/>
    </row>
    <row r="49" customFormat="false" ht="12.75" hidden="false" customHeight="false" outlineLevel="0" collapsed="false">
      <c r="A49" s="35" t="s">
        <v>136</v>
      </c>
      <c r="B49" s="16" t="s">
        <v>309</v>
      </c>
      <c r="C49" s="16" t="s">
        <v>300</v>
      </c>
      <c r="D49" s="16" t="s">
        <v>310</v>
      </c>
      <c r="E49" s="36" t="n">
        <v>22</v>
      </c>
      <c r="F49" s="37"/>
      <c r="G49" s="16" t="n">
        <v>46.4</v>
      </c>
      <c r="H49" s="16" t="n">
        <v>25.6</v>
      </c>
      <c r="I49" s="16" t="n">
        <v>14.5</v>
      </c>
      <c r="J49" s="36" t="n">
        <v>15</v>
      </c>
      <c r="K49" s="37"/>
      <c r="L49" s="16" t="n">
        <v>26</v>
      </c>
      <c r="M49" s="16" t="n">
        <v>1989</v>
      </c>
      <c r="N49" s="16" t="n">
        <v>21.7</v>
      </c>
      <c r="O49" s="16" t="n">
        <v>1998</v>
      </c>
      <c r="P49" s="16" t="n">
        <v>13.6</v>
      </c>
      <c r="Q49" s="16" t="n">
        <v>2012</v>
      </c>
      <c r="R49" s="38"/>
      <c r="S49" s="16" t="n">
        <v>16.9</v>
      </c>
      <c r="T49" s="16" t="n">
        <v>10.7</v>
      </c>
      <c r="U49" s="16" t="n">
        <v>6.5</v>
      </c>
      <c r="V49" s="38"/>
    </row>
    <row r="50" customFormat="false" ht="12.75" hidden="false" customHeight="false" outlineLevel="0" collapsed="false">
      <c r="A50" s="35" t="s">
        <v>138</v>
      </c>
      <c r="B50" s="16" t="s">
        <v>297</v>
      </c>
      <c r="C50" s="16" t="s">
        <v>244</v>
      </c>
      <c r="D50" s="16" t="s">
        <v>247</v>
      </c>
      <c r="E50" s="36" t="n">
        <v>78</v>
      </c>
      <c r="F50" s="37"/>
      <c r="G50" s="16" t="n">
        <v>80.7</v>
      </c>
      <c r="H50" s="16" t="n">
        <v>50.8</v>
      </c>
      <c r="I50" s="16" t="n">
        <v>30.4</v>
      </c>
      <c r="J50" s="36" t="n">
        <v>27</v>
      </c>
      <c r="K50" s="37"/>
      <c r="L50" s="16" t="n">
        <v>34.5</v>
      </c>
      <c r="M50" s="16" t="n">
        <v>1987</v>
      </c>
      <c r="N50" s="16" t="n">
        <v>23.1</v>
      </c>
      <c r="O50" s="16" t="n">
        <v>2003</v>
      </c>
      <c r="P50" s="16" t="n">
        <v>14.9</v>
      </c>
      <c r="Q50" s="16" t="n">
        <v>2011</v>
      </c>
      <c r="R50" s="38"/>
      <c r="S50" s="16" t="n">
        <v>36.1</v>
      </c>
      <c r="T50" s="16" t="n">
        <v>26.3</v>
      </c>
      <c r="U50" s="16" t="n">
        <v>17.9</v>
      </c>
      <c r="V50" s="38"/>
    </row>
    <row r="51" customFormat="false" ht="12.75" hidden="false" customHeight="false" outlineLevel="0" collapsed="false">
      <c r="A51" s="35" t="s">
        <v>140</v>
      </c>
      <c r="B51" s="16" t="s">
        <v>252</v>
      </c>
      <c r="C51" s="16" t="s">
        <v>311</v>
      </c>
      <c r="D51" s="16" t="s">
        <v>266</v>
      </c>
      <c r="E51" s="36" t="n">
        <v>330</v>
      </c>
      <c r="F51" s="37"/>
      <c r="G51" s="16" t="n">
        <v>237</v>
      </c>
      <c r="H51" s="16" t="n">
        <v>168.5</v>
      </c>
      <c r="I51" s="16" t="n">
        <v>87.2</v>
      </c>
      <c r="J51" s="36" t="n">
        <v>78</v>
      </c>
      <c r="K51" s="37"/>
      <c r="L51" s="16" t="n">
        <v>59.9</v>
      </c>
      <c r="M51" s="16" t="n">
        <v>1995</v>
      </c>
      <c r="N51" s="16" t="n">
        <v>49.6</v>
      </c>
      <c r="O51" s="16" t="n">
        <v>2001</v>
      </c>
      <c r="P51" s="16" t="n">
        <v>43.1</v>
      </c>
      <c r="Q51" s="16" t="n">
        <v>2011</v>
      </c>
      <c r="R51" s="38"/>
      <c r="S51" s="16" t="n">
        <v>56.4</v>
      </c>
      <c r="T51" s="16" t="n">
        <v>45.7</v>
      </c>
      <c r="U51" s="16" t="n">
        <v>30.4</v>
      </c>
      <c r="V51" s="38"/>
    </row>
    <row r="52" customFormat="false" ht="12.75" hidden="false" customHeight="false" outlineLevel="0" collapsed="false">
      <c r="A52" s="35" t="s">
        <v>142</v>
      </c>
      <c r="B52" s="16" t="s">
        <v>251</v>
      </c>
      <c r="C52" s="16" t="s">
        <v>245</v>
      </c>
      <c r="D52" s="16" t="s">
        <v>244</v>
      </c>
      <c r="E52" s="36" t="n">
        <v>150</v>
      </c>
      <c r="F52" s="37"/>
      <c r="G52" s="16" t="n">
        <v>108.6</v>
      </c>
      <c r="H52" s="16" t="n">
        <v>79.5</v>
      </c>
      <c r="I52" s="16" t="n">
        <v>50.5</v>
      </c>
      <c r="J52" s="36" t="n">
        <v>35</v>
      </c>
      <c r="K52" s="37"/>
      <c r="L52" s="16" t="n">
        <v>53.6</v>
      </c>
      <c r="M52" s="16" t="n">
        <v>1991</v>
      </c>
      <c r="N52" s="16" t="n">
        <v>40.8</v>
      </c>
      <c r="O52" s="16" t="n">
        <v>2000</v>
      </c>
      <c r="P52" s="16" t="n">
        <v>35.1</v>
      </c>
      <c r="Q52" s="16" t="n">
        <v>2009</v>
      </c>
      <c r="R52" s="38"/>
      <c r="S52" s="16" t="n">
        <v>42.2</v>
      </c>
      <c r="T52" s="16" t="n">
        <v>34.8</v>
      </c>
      <c r="U52" s="16" t="n">
        <v>25.5</v>
      </c>
      <c r="V52" s="38"/>
    </row>
    <row r="53" customFormat="false" ht="12.75" hidden="false" customHeight="false" outlineLevel="0" collapsed="false">
      <c r="A53" s="35" t="s">
        <v>144</v>
      </c>
      <c r="B53" s="16" t="s">
        <v>277</v>
      </c>
      <c r="C53" s="16" t="s">
        <v>284</v>
      </c>
      <c r="D53" s="16" t="s">
        <v>296</v>
      </c>
      <c r="E53" s="36" t="n">
        <v>200</v>
      </c>
      <c r="F53" s="37"/>
      <c r="G53" s="16" t="n">
        <v>142.3</v>
      </c>
      <c r="H53" s="16" t="n">
        <v>81.9</v>
      </c>
      <c r="I53" s="16" t="n">
        <v>39.7</v>
      </c>
      <c r="J53" s="36" t="n">
        <v>47</v>
      </c>
      <c r="K53" s="37"/>
      <c r="L53" s="16" t="n">
        <v>68.2</v>
      </c>
      <c r="M53" s="16" t="n">
        <v>1995</v>
      </c>
      <c r="N53" s="16" t="n">
        <v>57.1</v>
      </c>
      <c r="O53" s="16" t="n">
        <v>2001</v>
      </c>
      <c r="P53" s="16" t="n">
        <v>40.5</v>
      </c>
      <c r="Q53" s="16" t="n">
        <v>2011</v>
      </c>
      <c r="R53" s="38"/>
      <c r="S53" s="16" t="n">
        <v>53.2</v>
      </c>
      <c r="T53" s="16" t="n">
        <v>38.1</v>
      </c>
      <c r="U53" s="16" t="n">
        <v>23</v>
      </c>
      <c r="V53" s="38"/>
    </row>
    <row r="54" customFormat="false" ht="12.75" hidden="false" customHeight="false" outlineLevel="0" collapsed="false">
      <c r="A54" s="35" t="s">
        <v>146</v>
      </c>
      <c r="B54" s="16" t="s">
        <v>253</v>
      </c>
      <c r="C54" s="16" t="s">
        <v>312</v>
      </c>
      <c r="D54" s="16" t="s">
        <v>265</v>
      </c>
      <c r="E54" s="36" t="n">
        <v>250</v>
      </c>
      <c r="F54" s="37"/>
      <c r="G54" s="16" t="n">
        <v>327.3</v>
      </c>
      <c r="H54" s="16" t="n">
        <v>226.9</v>
      </c>
      <c r="I54" s="16" t="n">
        <v>104.2</v>
      </c>
      <c r="J54" s="36" t="n">
        <v>109</v>
      </c>
      <c r="K54" s="37"/>
      <c r="L54" s="16" t="n">
        <v>48.3</v>
      </c>
      <c r="M54" s="16" t="n">
        <v>1992</v>
      </c>
      <c r="N54" s="16" t="n">
        <v>54.2</v>
      </c>
      <c r="O54" s="16" t="n">
        <v>2000</v>
      </c>
      <c r="P54" s="16" t="n">
        <v>43</v>
      </c>
      <c r="Q54" s="16" t="n">
        <v>2012</v>
      </c>
      <c r="R54" s="38"/>
      <c r="S54" s="16" t="n">
        <v>49.8</v>
      </c>
      <c r="T54" s="16" t="n">
        <v>42</v>
      </c>
      <c r="U54" s="16" t="n">
        <v>27.5</v>
      </c>
      <c r="V54" s="38"/>
    </row>
    <row r="55" customFormat="false" ht="12.75" hidden="false" customHeight="false" outlineLevel="0" collapsed="false">
      <c r="A55" s="35" t="s">
        <v>148</v>
      </c>
      <c r="B55" s="16" t="s">
        <v>228</v>
      </c>
      <c r="C55" s="16" t="s">
        <v>290</v>
      </c>
      <c r="D55" s="16" t="s">
        <v>294</v>
      </c>
      <c r="E55" s="36" t="n">
        <v>300</v>
      </c>
      <c r="F55" s="37"/>
      <c r="G55" s="16" t="n">
        <v>213.2</v>
      </c>
      <c r="H55" s="16" t="n">
        <v>187.7</v>
      </c>
      <c r="I55" s="16" t="n">
        <v>117.4</v>
      </c>
      <c r="J55" s="36" t="n">
        <v>71</v>
      </c>
      <c r="K55" s="37"/>
      <c r="L55" s="16" t="n">
        <v>50.5</v>
      </c>
      <c r="M55" s="16" t="n">
        <v>1990</v>
      </c>
      <c r="N55" s="16" t="n">
        <v>43</v>
      </c>
      <c r="O55" s="16" t="n">
        <v>2003</v>
      </c>
      <c r="P55" s="16" t="n">
        <v>36.4</v>
      </c>
      <c r="Q55" s="16" t="n">
        <v>2013</v>
      </c>
      <c r="R55" s="38"/>
      <c r="S55" s="16" t="n">
        <v>51.7</v>
      </c>
      <c r="T55" s="16" t="n">
        <v>48.5</v>
      </c>
      <c r="U55" s="16" t="n">
        <v>37.4</v>
      </c>
      <c r="V55" s="38"/>
    </row>
    <row r="56" customFormat="false" ht="12.75" hidden="false" customHeight="false" outlineLevel="0" collapsed="false">
      <c r="A56" s="35" t="s">
        <v>150</v>
      </c>
      <c r="B56" s="16" t="s">
        <v>230</v>
      </c>
      <c r="C56" s="16" t="s">
        <v>313</v>
      </c>
      <c r="D56" s="16" t="s">
        <v>239</v>
      </c>
      <c r="E56" s="36" t="n">
        <v>100</v>
      </c>
      <c r="F56" s="37"/>
      <c r="G56" s="16" t="n">
        <v>138.6</v>
      </c>
      <c r="H56" s="16" t="n">
        <v>112.6</v>
      </c>
      <c r="I56" s="16" t="n">
        <v>85.5</v>
      </c>
      <c r="J56" s="36" t="n">
        <v>46</v>
      </c>
      <c r="K56" s="37"/>
      <c r="L56" s="16" t="n">
        <v>54.5</v>
      </c>
      <c r="M56" s="16" t="n">
        <v>1991</v>
      </c>
      <c r="N56" s="16" t="n">
        <v>41.5</v>
      </c>
      <c r="O56" s="16" t="n">
        <v>2001</v>
      </c>
      <c r="P56" s="16" t="n">
        <v>45</v>
      </c>
      <c r="Q56" s="16" t="n">
        <v>2012</v>
      </c>
      <c r="R56" s="38"/>
      <c r="S56" s="16" t="n">
        <v>56.1</v>
      </c>
      <c r="T56" s="16" t="n">
        <v>49.8</v>
      </c>
      <c r="U56" s="16" t="n">
        <v>42</v>
      </c>
      <c r="V56" s="38"/>
    </row>
    <row r="57" customFormat="false" ht="12.75" hidden="false" customHeight="false" outlineLevel="0" collapsed="false">
      <c r="A57" s="35" t="s">
        <v>152</v>
      </c>
      <c r="B57" s="16" t="s">
        <v>314</v>
      </c>
      <c r="C57" s="16" t="s">
        <v>238</v>
      </c>
      <c r="D57" s="16" t="s">
        <v>302</v>
      </c>
      <c r="E57" s="36" t="n">
        <v>120</v>
      </c>
      <c r="F57" s="37"/>
      <c r="G57" s="16" t="n">
        <v>89.1</v>
      </c>
      <c r="H57" s="16" t="n">
        <v>78.4</v>
      </c>
      <c r="I57" s="16" t="n">
        <v>61.4</v>
      </c>
      <c r="J57" s="36" t="n">
        <v>30</v>
      </c>
      <c r="K57" s="37"/>
      <c r="L57" s="16" t="n">
        <v>46</v>
      </c>
      <c r="M57" s="16" t="n">
        <v>1983</v>
      </c>
      <c r="N57" s="16" t="n">
        <v>43.9</v>
      </c>
      <c r="O57" s="16" t="n">
        <v>2005</v>
      </c>
      <c r="P57" s="16" t="n">
        <v>49.5</v>
      </c>
      <c r="Q57" s="16" t="n">
        <v>2009</v>
      </c>
      <c r="R57" s="38"/>
      <c r="S57" s="16" t="n">
        <v>30.6</v>
      </c>
      <c r="T57" s="16" t="n">
        <v>28.2</v>
      </c>
      <c r="U57" s="16" t="n">
        <v>24</v>
      </c>
      <c r="V57" s="38"/>
    </row>
    <row r="58" customFormat="false" ht="12.75" hidden="false" customHeight="false" outlineLevel="0" collapsed="false">
      <c r="A58" s="35" t="s">
        <v>154</v>
      </c>
      <c r="B58" s="16" t="s">
        <v>315</v>
      </c>
      <c r="C58" s="16" t="s">
        <v>288</v>
      </c>
      <c r="D58" s="16" t="s">
        <v>316</v>
      </c>
      <c r="E58" s="36" t="n">
        <v>63</v>
      </c>
      <c r="F58" s="37"/>
      <c r="G58" s="16" t="n">
        <v>80</v>
      </c>
      <c r="H58" s="16" t="n">
        <v>39.8</v>
      </c>
      <c r="I58" s="16" t="n">
        <v>16.7</v>
      </c>
      <c r="J58" s="36" t="n">
        <v>26</v>
      </c>
      <c r="K58" s="37"/>
      <c r="L58" s="16" t="n">
        <v>37.3</v>
      </c>
      <c r="M58" s="16" t="n">
        <v>1991</v>
      </c>
      <c r="N58" s="16" t="n">
        <v>31.3</v>
      </c>
      <c r="O58" s="16" t="n">
        <v>2000</v>
      </c>
      <c r="P58" s="16" t="n">
        <v>18.4</v>
      </c>
      <c r="Q58" s="16" t="n">
        <v>2012</v>
      </c>
      <c r="R58" s="38"/>
      <c r="S58" s="16" t="n">
        <v>26.4</v>
      </c>
      <c r="T58" s="16" t="n">
        <v>16.2</v>
      </c>
      <c r="U58" s="16" t="n">
        <v>8</v>
      </c>
      <c r="V58" s="38"/>
    </row>
    <row r="59" customFormat="false" ht="12.75" hidden="false" customHeight="false" outlineLevel="0" collapsed="false">
      <c r="A59" s="35" t="s">
        <v>156</v>
      </c>
      <c r="B59" s="16" t="s">
        <v>298</v>
      </c>
      <c r="C59" s="16" t="s">
        <v>247</v>
      </c>
      <c r="D59" s="16" t="s">
        <v>247</v>
      </c>
      <c r="E59" s="36" t="n">
        <v>28</v>
      </c>
      <c r="F59" s="37"/>
      <c r="G59" s="16" t="n">
        <v>58.6</v>
      </c>
      <c r="H59" s="16" t="n">
        <v>39.9</v>
      </c>
      <c r="I59" s="16" t="n">
        <v>29.9</v>
      </c>
      <c r="J59" s="36" t="n">
        <v>20</v>
      </c>
      <c r="K59" s="37"/>
      <c r="L59" s="16" t="n">
        <v>43.3</v>
      </c>
      <c r="M59" s="16" t="n">
        <v>1990</v>
      </c>
      <c r="N59" s="16" t="n">
        <v>33.8</v>
      </c>
      <c r="O59" s="16" t="n">
        <v>2003</v>
      </c>
      <c r="P59" s="16" t="n">
        <v>30.3</v>
      </c>
      <c r="Q59" s="16" t="n">
        <v>2013</v>
      </c>
      <c r="R59" s="38"/>
      <c r="S59" s="16" t="n">
        <v>22.6</v>
      </c>
      <c r="T59" s="16" t="n">
        <v>17.1</v>
      </c>
      <c r="U59" s="16" t="n">
        <v>13.7</v>
      </c>
      <c r="V59" s="38"/>
    </row>
    <row r="60" customFormat="false" ht="12.75" hidden="false" customHeight="false" outlineLevel="0" collapsed="false">
      <c r="A60" s="35" t="s">
        <v>158</v>
      </c>
      <c r="B60" s="16" t="s">
        <v>232</v>
      </c>
      <c r="C60" s="16" t="s">
        <v>253</v>
      </c>
      <c r="D60" s="16" t="s">
        <v>308</v>
      </c>
      <c r="E60" s="36" t="n">
        <v>350</v>
      </c>
      <c r="F60" s="37"/>
      <c r="G60" s="16" t="n">
        <v>151.8</v>
      </c>
      <c r="H60" s="16" t="n">
        <v>181.9</v>
      </c>
      <c r="I60" s="16" t="n">
        <v>52</v>
      </c>
      <c r="J60" s="36" t="n">
        <v>50</v>
      </c>
      <c r="K60" s="37"/>
      <c r="L60" s="16" t="n">
        <v>56.8</v>
      </c>
      <c r="M60" s="16" t="n">
        <v>1992</v>
      </c>
      <c r="N60" s="16" t="n">
        <v>48.3</v>
      </c>
      <c r="O60" s="16" t="n">
        <v>2000</v>
      </c>
      <c r="P60" s="16" t="n">
        <v>44.3</v>
      </c>
      <c r="Q60" s="16" t="n">
        <v>2010</v>
      </c>
      <c r="R60" s="38"/>
      <c r="S60" s="16" t="n">
        <v>38.5</v>
      </c>
      <c r="T60" s="16" t="n">
        <v>42.7</v>
      </c>
      <c r="U60" s="16" t="n">
        <v>20.1</v>
      </c>
      <c r="V60" s="38"/>
    </row>
    <row r="61" customFormat="false" ht="12.75" hidden="false" customHeight="false" outlineLevel="0" collapsed="false">
      <c r="A61" s="35" t="s">
        <v>160</v>
      </c>
      <c r="B61" s="16" t="s">
        <v>270</v>
      </c>
      <c r="C61" s="16" t="s">
        <v>317</v>
      </c>
      <c r="D61" s="16" t="s">
        <v>318</v>
      </c>
      <c r="E61" s="41" t="n">
        <v>100</v>
      </c>
      <c r="F61" s="42"/>
      <c r="G61" s="16" t="n">
        <v>110.4</v>
      </c>
      <c r="H61" s="16" t="n">
        <v>89.3</v>
      </c>
      <c r="I61" s="16" t="n">
        <v>51</v>
      </c>
      <c r="J61" s="36" t="n">
        <v>35</v>
      </c>
      <c r="K61" s="37"/>
      <c r="L61" s="16" t="n">
        <v>32</v>
      </c>
      <c r="M61" s="16" t="n">
        <v>1986</v>
      </c>
      <c r="N61" s="16" t="n">
        <v>35.2</v>
      </c>
      <c r="O61" s="16" t="n">
        <v>2000</v>
      </c>
      <c r="P61" s="16" t="n">
        <v>31.6</v>
      </c>
      <c r="Q61" s="16" t="n">
        <v>2008</v>
      </c>
      <c r="R61" s="38"/>
      <c r="S61" s="16" t="n">
        <v>32.2</v>
      </c>
      <c r="T61" s="16" t="n">
        <v>28.3</v>
      </c>
      <c r="U61" s="16" t="n">
        <v>19.4</v>
      </c>
      <c r="V61" s="38"/>
    </row>
    <row r="62" customFormat="false" ht="12.75" hidden="false" customHeight="false" outlineLevel="0" collapsed="false">
      <c r="A62" s="35" t="s">
        <v>162</v>
      </c>
      <c r="B62" s="16" t="s">
        <v>319</v>
      </c>
      <c r="C62" s="16" t="s">
        <v>266</v>
      </c>
      <c r="D62" s="16" t="s">
        <v>308</v>
      </c>
      <c r="E62" s="41" t="n">
        <v>130</v>
      </c>
      <c r="F62" s="42"/>
      <c r="G62" s="16" t="n">
        <v>141</v>
      </c>
      <c r="H62" s="16" t="n">
        <v>137</v>
      </c>
      <c r="I62" s="16" t="n">
        <v>55</v>
      </c>
      <c r="J62" s="36" t="n">
        <v>47</v>
      </c>
      <c r="K62" s="37"/>
      <c r="L62" s="16" t="n">
        <v>34.4</v>
      </c>
      <c r="M62" s="16" t="n">
        <v>1992</v>
      </c>
      <c r="N62" s="16" t="n">
        <v>29.5</v>
      </c>
      <c r="O62" s="16" t="n">
        <v>2000</v>
      </c>
      <c r="P62" s="16" t="n">
        <v>19.2</v>
      </c>
      <c r="Q62" s="16" t="n">
        <v>2013</v>
      </c>
      <c r="R62" s="38"/>
      <c r="S62" s="16" t="n">
        <v>42</v>
      </c>
      <c r="T62" s="16" t="n">
        <v>41</v>
      </c>
      <c r="U62" s="16" t="n">
        <v>23</v>
      </c>
      <c r="V62" s="38"/>
    </row>
    <row r="63" customFormat="false" ht="12.75" hidden="false" customHeight="false" outlineLevel="0" collapsed="false">
      <c r="A63" s="35" t="s">
        <v>164</v>
      </c>
      <c r="B63" s="16" t="s">
        <v>320</v>
      </c>
      <c r="C63" s="16" t="s">
        <v>321</v>
      </c>
      <c r="D63" s="16" t="s">
        <v>229</v>
      </c>
      <c r="E63" s="36" t="n">
        <v>580</v>
      </c>
      <c r="F63" s="37"/>
      <c r="G63" s="16" t="n">
        <v>267.7</v>
      </c>
      <c r="H63" s="16" t="n">
        <v>231.5</v>
      </c>
      <c r="I63" s="16" t="n">
        <v>160.6</v>
      </c>
      <c r="J63" s="36" t="n">
        <v>86</v>
      </c>
      <c r="K63" s="37"/>
      <c r="L63" s="16" t="n">
        <v>40.9</v>
      </c>
      <c r="M63" s="16" t="n">
        <v>1990</v>
      </c>
      <c r="N63" s="16" t="n">
        <v>38.4</v>
      </c>
      <c r="O63" s="16" t="n">
        <v>2000</v>
      </c>
      <c r="P63" s="16" t="n">
        <v>44.9</v>
      </c>
      <c r="Q63" s="16" t="n">
        <v>2010</v>
      </c>
      <c r="R63" s="38"/>
      <c r="S63" s="16" t="n">
        <v>57.3</v>
      </c>
      <c r="T63" s="16" t="n">
        <v>53.5</v>
      </c>
      <c r="U63" s="16" t="n">
        <v>44.3</v>
      </c>
      <c r="V63" s="38"/>
    </row>
    <row r="64" customFormat="false" ht="12.75" hidden="false" customHeight="false" outlineLevel="0" collapsed="false">
      <c r="A64" s="35" t="s">
        <v>166</v>
      </c>
      <c r="B64" s="16" t="s">
        <v>308</v>
      </c>
      <c r="C64" s="16" t="s">
        <v>318</v>
      </c>
      <c r="D64" s="16" t="s">
        <v>322</v>
      </c>
      <c r="E64" s="36" t="n">
        <v>80</v>
      </c>
      <c r="F64" s="37"/>
      <c r="G64" s="16" t="n">
        <v>38.7</v>
      </c>
      <c r="H64" s="16" t="n">
        <v>34.4</v>
      </c>
      <c r="I64" s="16" t="n">
        <v>30.1</v>
      </c>
      <c r="J64" s="36" t="n">
        <v>13</v>
      </c>
      <c r="K64" s="37"/>
      <c r="L64" s="16" t="n">
        <v>33.7</v>
      </c>
      <c r="M64" s="16" t="n">
        <v>1989</v>
      </c>
      <c r="N64" s="16" t="s">
        <v>231</v>
      </c>
      <c r="O64" s="16" t="s">
        <v>231</v>
      </c>
      <c r="P64" s="16" t="n">
        <v>32.8</v>
      </c>
      <c r="Q64" s="16" t="n">
        <v>2007</v>
      </c>
      <c r="R64" s="38"/>
      <c r="S64" s="16" t="n">
        <v>16.1</v>
      </c>
      <c r="T64" s="16" t="n">
        <v>14.7</v>
      </c>
      <c r="U64" s="16" t="n">
        <v>13.2</v>
      </c>
      <c r="V64" s="38"/>
    </row>
    <row r="65" customFormat="false" ht="15" hidden="false" customHeight="false" outlineLevel="0" collapsed="false">
      <c r="A65" s="35" t="s">
        <v>168</v>
      </c>
      <c r="B65" s="16" t="s">
        <v>252</v>
      </c>
      <c r="C65" s="16" t="s">
        <v>228</v>
      </c>
      <c r="D65" s="16" t="s">
        <v>312</v>
      </c>
      <c r="E65" s="36" t="n">
        <v>330</v>
      </c>
      <c r="F65" s="37"/>
      <c r="G65" s="40" t="n">
        <v>179.7</v>
      </c>
      <c r="H65" s="16" t="n">
        <v>173.6</v>
      </c>
      <c r="I65" s="16" t="n">
        <v>145.6</v>
      </c>
      <c r="J65" s="36" t="n">
        <v>59</v>
      </c>
      <c r="K65" s="37"/>
      <c r="L65" s="16" t="s">
        <v>231</v>
      </c>
      <c r="M65" s="16" t="s">
        <v>231</v>
      </c>
      <c r="N65" s="16" t="n">
        <v>29.2</v>
      </c>
      <c r="O65" s="16" t="n">
        <v>2000</v>
      </c>
      <c r="P65" s="16" t="n">
        <v>42.1</v>
      </c>
      <c r="Q65" s="16" t="n">
        <v>2006</v>
      </c>
      <c r="R65" s="38"/>
      <c r="S65" s="16" t="n">
        <v>51.8</v>
      </c>
      <c r="T65" s="16" t="n">
        <v>50.9</v>
      </c>
      <c r="U65" s="16" t="n">
        <v>46.2</v>
      </c>
      <c r="V65" s="38"/>
    </row>
    <row r="66" customFormat="false" ht="12.75" hidden="false" customHeight="false" outlineLevel="0" collapsed="false">
      <c r="A66" s="35" t="s">
        <v>170</v>
      </c>
      <c r="B66" s="16" t="s">
        <v>323</v>
      </c>
      <c r="C66" s="16" t="s">
        <v>323</v>
      </c>
      <c r="D66" s="16" t="s">
        <v>289</v>
      </c>
      <c r="E66" s="36" t="n">
        <v>38</v>
      </c>
      <c r="F66" s="37"/>
      <c r="G66" s="16" t="n">
        <v>61</v>
      </c>
      <c r="H66" s="16" t="n">
        <v>74.3</v>
      </c>
      <c r="I66" s="16" t="n">
        <v>43.9</v>
      </c>
      <c r="J66" s="36" t="n">
        <v>20</v>
      </c>
      <c r="K66" s="37"/>
      <c r="L66" s="16" t="n">
        <v>31.5</v>
      </c>
      <c r="M66" s="16" t="n">
        <v>1994</v>
      </c>
      <c r="N66" s="16" t="n">
        <v>30.1</v>
      </c>
      <c r="O66" s="16" t="n">
        <v>1999</v>
      </c>
      <c r="P66" s="16" t="n">
        <v>23.9</v>
      </c>
      <c r="Q66" s="16" t="n">
        <v>2008</v>
      </c>
      <c r="R66" s="38"/>
      <c r="S66" s="16" t="n">
        <v>20.3</v>
      </c>
      <c r="T66" s="16" t="n">
        <v>18.2</v>
      </c>
      <c r="U66" s="16" t="n">
        <v>14.8</v>
      </c>
      <c r="V66" s="38"/>
    </row>
    <row r="67" customFormat="false" ht="12.75" hidden="false" customHeight="false" outlineLevel="0" collapsed="false">
      <c r="A67" s="35" t="s">
        <v>172</v>
      </c>
      <c r="B67" s="16" t="s">
        <v>324</v>
      </c>
      <c r="C67" s="16" t="s">
        <v>228</v>
      </c>
      <c r="D67" s="16" t="s">
        <v>272</v>
      </c>
      <c r="E67" s="41" t="n">
        <v>450</v>
      </c>
      <c r="F67" s="42"/>
      <c r="G67" s="16" t="n">
        <v>253</v>
      </c>
      <c r="H67" s="16" t="n">
        <v>183</v>
      </c>
      <c r="I67" s="16" t="n">
        <v>99</v>
      </c>
      <c r="J67" s="41" t="n">
        <v>84</v>
      </c>
      <c r="K67" s="42"/>
      <c r="L67" s="16" t="s">
        <v>231</v>
      </c>
      <c r="M67" s="16" t="s">
        <v>231</v>
      </c>
      <c r="N67" s="16" t="n">
        <v>36.2</v>
      </c>
      <c r="O67" s="16" t="n">
        <v>2006</v>
      </c>
      <c r="P67" s="16" t="n">
        <v>31.1</v>
      </c>
      <c r="Q67" s="16" t="n">
        <v>2010</v>
      </c>
      <c r="R67" s="39"/>
      <c r="S67" s="16" t="n">
        <v>65</v>
      </c>
      <c r="T67" s="16" t="n">
        <v>55</v>
      </c>
      <c r="U67" s="16" t="n">
        <v>39</v>
      </c>
      <c r="V67" s="38"/>
    </row>
    <row r="68" customFormat="false" ht="12.75" hidden="false" customHeight="false" outlineLevel="0" collapsed="false">
      <c r="A68" s="35" t="s">
        <v>175</v>
      </c>
      <c r="B68" s="16" t="s">
        <v>256</v>
      </c>
      <c r="C68" s="16" t="s">
        <v>255</v>
      </c>
      <c r="D68" s="16" t="s">
        <v>245</v>
      </c>
      <c r="E68" s="41" t="n">
        <v>180</v>
      </c>
      <c r="F68" s="42"/>
      <c r="G68" s="16" t="n">
        <v>128</v>
      </c>
      <c r="H68" s="16" t="n">
        <v>107.8</v>
      </c>
      <c r="I68" s="16" t="n">
        <v>76.6</v>
      </c>
      <c r="J68" s="41" t="n">
        <v>43</v>
      </c>
      <c r="K68" s="42"/>
      <c r="L68" s="16" t="s">
        <v>231</v>
      </c>
      <c r="M68" s="16" t="s">
        <v>231</v>
      </c>
      <c r="N68" s="16" t="n">
        <v>38.3</v>
      </c>
      <c r="O68" s="16" t="n">
        <v>2006</v>
      </c>
      <c r="P68" s="16" t="n">
        <v>35</v>
      </c>
      <c r="Q68" s="16" t="n">
        <v>2010</v>
      </c>
      <c r="R68" s="39"/>
      <c r="S68" s="16" t="n">
        <v>41</v>
      </c>
      <c r="T68" s="16" t="n">
        <v>37.1</v>
      </c>
      <c r="U68" s="16" t="n">
        <v>29.9</v>
      </c>
      <c r="V68" s="38"/>
    </row>
    <row r="69" customFormat="false" ht="12.75" hidden="false" customHeight="false" outlineLevel="0" collapsed="false">
      <c r="A69" s="35" t="s">
        <v>177</v>
      </c>
      <c r="B69" s="16" t="s">
        <v>237</v>
      </c>
      <c r="C69" s="16" t="s">
        <v>325</v>
      </c>
      <c r="D69" s="16" t="s">
        <v>297</v>
      </c>
      <c r="E69" s="36" t="n">
        <v>140</v>
      </c>
      <c r="F69" s="37"/>
      <c r="G69" s="16" t="n">
        <v>73.9</v>
      </c>
      <c r="H69" s="16" t="n">
        <v>122.5</v>
      </c>
      <c r="I69" s="16" t="n">
        <v>80</v>
      </c>
      <c r="J69" s="36" t="n">
        <v>24</v>
      </c>
      <c r="K69" s="37"/>
      <c r="L69" s="16" t="s">
        <v>231</v>
      </c>
      <c r="M69" s="16" t="s">
        <v>231</v>
      </c>
      <c r="N69" s="16" t="n">
        <v>36.6</v>
      </c>
      <c r="O69" s="16" t="n">
        <v>2000</v>
      </c>
      <c r="P69" s="16" t="n">
        <v>31</v>
      </c>
      <c r="Q69" s="16" t="n">
        <v>2010</v>
      </c>
      <c r="R69" s="38"/>
      <c r="S69" s="16" t="n">
        <v>29.5</v>
      </c>
      <c r="T69" s="16" t="n">
        <v>34.4</v>
      </c>
      <c r="U69" s="16" t="n">
        <v>29.8</v>
      </c>
      <c r="V69" s="38"/>
    </row>
    <row r="70" customFormat="false" ht="12.75" hidden="false" customHeight="false" outlineLevel="0" collapsed="false">
      <c r="A70" s="35" t="s">
        <v>179</v>
      </c>
      <c r="B70" s="16" t="s">
        <v>326</v>
      </c>
      <c r="C70" s="16" t="s">
        <v>316</v>
      </c>
      <c r="D70" s="16" t="s">
        <v>327</v>
      </c>
      <c r="E70" s="36" t="n">
        <v>17</v>
      </c>
      <c r="F70" s="37"/>
      <c r="G70" s="16" t="n">
        <v>108.2</v>
      </c>
      <c r="H70" s="16" t="n">
        <v>93.5</v>
      </c>
      <c r="I70" s="16" t="n">
        <v>47.7</v>
      </c>
      <c r="J70" s="36" t="n">
        <v>35</v>
      </c>
      <c r="K70" s="37"/>
      <c r="L70" s="16" t="s">
        <v>231</v>
      </c>
      <c r="M70" s="16" t="s">
        <v>231</v>
      </c>
      <c r="N70" s="16" t="n">
        <v>42.1</v>
      </c>
      <c r="O70" s="16" t="n">
        <v>2000</v>
      </c>
      <c r="P70" s="16" t="n">
        <v>26.8</v>
      </c>
      <c r="Q70" s="16" t="n">
        <v>2012</v>
      </c>
      <c r="R70" s="38"/>
      <c r="S70" s="16" t="n">
        <v>37.6</v>
      </c>
      <c r="T70" s="16" t="n">
        <v>34.4</v>
      </c>
      <c r="U70" s="16" t="n">
        <v>21.9</v>
      </c>
      <c r="V70" s="38"/>
    </row>
    <row r="71" customFormat="false" ht="12.75" hidden="false" customHeight="false" outlineLevel="0" collapsed="false">
      <c r="A71" s="35" t="s">
        <v>181</v>
      </c>
      <c r="B71" s="16" t="s">
        <v>328</v>
      </c>
      <c r="C71" s="16" t="s">
        <v>251</v>
      </c>
      <c r="D71" s="16" t="s">
        <v>329</v>
      </c>
      <c r="E71" s="36" t="n">
        <v>170</v>
      </c>
      <c r="F71" s="37"/>
      <c r="G71" s="16" t="n">
        <v>146.4</v>
      </c>
      <c r="H71" s="16" t="n">
        <v>121.8</v>
      </c>
      <c r="I71" s="16" t="n">
        <v>84.7</v>
      </c>
      <c r="J71" s="36" t="n">
        <v>48</v>
      </c>
      <c r="K71" s="37"/>
      <c r="L71" s="16" t="n">
        <v>40.7</v>
      </c>
      <c r="M71" s="16" t="n">
        <v>1988</v>
      </c>
      <c r="N71" s="16" t="n">
        <v>33.2</v>
      </c>
      <c r="O71" s="16" t="n">
        <v>1998</v>
      </c>
      <c r="P71" s="16" t="n">
        <v>29.8</v>
      </c>
      <c r="Q71" s="16" t="n">
        <v>2010</v>
      </c>
      <c r="R71" s="38"/>
      <c r="S71" s="16" t="n">
        <v>42.1</v>
      </c>
      <c r="T71" s="16" t="n">
        <v>37.9</v>
      </c>
      <c r="U71" s="16" t="n">
        <v>30.4</v>
      </c>
      <c r="V71" s="38"/>
    </row>
    <row r="72" customFormat="false" ht="12.75" hidden="false" customHeight="false" outlineLevel="0" collapsed="false">
      <c r="A72" s="35" t="s">
        <v>183</v>
      </c>
      <c r="B72" s="16" t="s">
        <v>330</v>
      </c>
      <c r="C72" s="16" t="s">
        <v>331</v>
      </c>
      <c r="D72" s="16" t="s">
        <v>332</v>
      </c>
      <c r="E72" s="36" t="n">
        <v>17</v>
      </c>
      <c r="F72" s="37"/>
      <c r="G72" s="16" t="n">
        <v>91</v>
      </c>
      <c r="H72" s="16" t="n">
        <v>82</v>
      </c>
      <c r="I72" s="16" t="n">
        <v>55</v>
      </c>
      <c r="J72" s="36" t="n">
        <v>30</v>
      </c>
      <c r="K72" s="37"/>
      <c r="L72" s="16" t="s">
        <v>231</v>
      </c>
      <c r="M72" s="16" t="s">
        <v>231</v>
      </c>
      <c r="N72" s="16" t="n">
        <v>28.1</v>
      </c>
      <c r="O72" s="16" t="n">
        <v>2000</v>
      </c>
      <c r="P72" s="16" t="s">
        <v>231</v>
      </c>
      <c r="Q72" s="16" t="s">
        <v>231</v>
      </c>
      <c r="R72" s="38"/>
      <c r="S72" s="16" t="n">
        <v>32</v>
      </c>
      <c r="T72" s="16" t="n">
        <v>30</v>
      </c>
      <c r="U72" s="16" t="n">
        <v>23</v>
      </c>
      <c r="V72" s="38"/>
    </row>
    <row r="73" customFormat="false" ht="12.75" hidden="false" customHeight="false" outlineLevel="0" collapsed="false">
      <c r="A73" s="35" t="s">
        <v>185</v>
      </c>
      <c r="B73" s="16" t="s">
        <v>333</v>
      </c>
      <c r="C73" s="16" t="s">
        <v>291</v>
      </c>
      <c r="D73" s="16" t="s">
        <v>245</v>
      </c>
      <c r="E73" s="36" t="n">
        <v>200</v>
      </c>
      <c r="F73" s="37"/>
      <c r="G73" s="16" t="n">
        <v>178.7</v>
      </c>
      <c r="H73" s="16" t="n">
        <v>147</v>
      </c>
      <c r="I73" s="16" t="n">
        <v>66.1</v>
      </c>
      <c r="J73" s="36" t="n">
        <v>59</v>
      </c>
      <c r="K73" s="37"/>
      <c r="L73" s="16" t="n">
        <v>47.6</v>
      </c>
      <c r="M73" s="16" t="n">
        <v>1988</v>
      </c>
      <c r="N73" s="16" t="n">
        <v>44.8</v>
      </c>
      <c r="O73" s="16" t="n">
        <v>2000</v>
      </c>
      <c r="P73" s="16" t="n">
        <v>33.7</v>
      </c>
      <c r="Q73" s="16" t="n">
        <v>2011</v>
      </c>
      <c r="R73" s="38"/>
      <c r="S73" s="16" t="n">
        <v>39.5</v>
      </c>
      <c r="T73" s="16" t="n">
        <v>35.9</v>
      </c>
      <c r="U73" s="16" t="n">
        <v>22.1</v>
      </c>
      <c r="V73" s="38"/>
    </row>
    <row r="74" customFormat="false" ht="12.75" hidden="false" customHeight="false" outlineLevel="0" collapsed="false">
      <c r="A74" s="35" t="s">
        <v>187</v>
      </c>
      <c r="B74" s="16" t="s">
        <v>334</v>
      </c>
      <c r="C74" s="16" t="s">
        <v>250</v>
      </c>
      <c r="D74" s="16" t="s">
        <v>270</v>
      </c>
      <c r="E74" s="36" t="n">
        <v>230</v>
      </c>
      <c r="F74" s="37"/>
      <c r="G74" s="16" t="n">
        <v>167</v>
      </c>
      <c r="H74" s="16" t="n">
        <v>131.5</v>
      </c>
      <c r="I74" s="16" t="n">
        <v>51.8</v>
      </c>
      <c r="J74" s="36" t="n">
        <v>55</v>
      </c>
      <c r="K74" s="37"/>
      <c r="L74" s="16" t="n">
        <v>49.7</v>
      </c>
      <c r="M74" s="16" t="n">
        <v>1991</v>
      </c>
      <c r="N74" s="16" t="n">
        <v>48.3</v>
      </c>
      <c r="O74" s="16" t="n">
        <v>1999</v>
      </c>
      <c r="P74" s="16" t="n">
        <v>34.8</v>
      </c>
      <c r="Q74" s="16" t="n">
        <v>2011</v>
      </c>
      <c r="R74" s="38"/>
      <c r="S74" s="16" t="n">
        <v>43.3</v>
      </c>
      <c r="T74" s="16" t="n">
        <v>36.5</v>
      </c>
      <c r="U74" s="16" t="n">
        <v>20.7</v>
      </c>
      <c r="V74" s="38"/>
    </row>
    <row r="75" customFormat="false" ht="12.75" hidden="false" customHeight="false" outlineLevel="0" collapsed="false">
      <c r="A75" s="35" t="s">
        <v>189</v>
      </c>
      <c r="B75" s="16" t="s">
        <v>330</v>
      </c>
      <c r="C75" s="16" t="s">
        <v>335</v>
      </c>
      <c r="D75" s="16" t="s">
        <v>336</v>
      </c>
      <c r="E75" s="36" t="n">
        <v>17</v>
      </c>
      <c r="F75" s="37"/>
      <c r="G75" s="16" t="n">
        <v>71</v>
      </c>
      <c r="H75" s="16" t="n">
        <v>64</v>
      </c>
      <c r="I75" s="16" t="n">
        <v>43</v>
      </c>
      <c r="J75" s="36" t="n">
        <v>25</v>
      </c>
      <c r="K75" s="37"/>
      <c r="L75" s="16" t="n">
        <v>39.5</v>
      </c>
      <c r="M75" s="16" t="n">
        <v>1996</v>
      </c>
      <c r="N75" s="16" t="n">
        <v>25.3</v>
      </c>
      <c r="O75" s="16" t="n">
        <v>2002</v>
      </c>
      <c r="P75" s="16" t="n">
        <v>19.6</v>
      </c>
      <c r="Q75" s="16" t="n">
        <v>2006</v>
      </c>
      <c r="R75" s="38"/>
      <c r="S75" s="16" t="n">
        <v>20</v>
      </c>
      <c r="T75" s="16" t="n">
        <v>19</v>
      </c>
      <c r="U75" s="16" t="n">
        <v>14</v>
      </c>
      <c r="V75" s="38"/>
    </row>
    <row r="76" customFormat="false" ht="12.75" hidden="false" customHeight="false" outlineLevel="0" collapsed="false">
      <c r="A76" s="35" t="s">
        <v>191</v>
      </c>
      <c r="B76" s="16" t="s">
        <v>289</v>
      </c>
      <c r="C76" s="16" t="s">
        <v>337</v>
      </c>
      <c r="D76" s="16" t="s">
        <v>310</v>
      </c>
      <c r="E76" s="36" t="n">
        <v>35</v>
      </c>
      <c r="F76" s="37"/>
      <c r="G76" s="16" t="n">
        <v>51</v>
      </c>
      <c r="H76" s="16" t="n">
        <v>35</v>
      </c>
      <c r="I76" s="16" t="n">
        <v>24</v>
      </c>
      <c r="J76" s="36" t="n">
        <v>17</v>
      </c>
      <c r="K76" s="37"/>
      <c r="L76" s="16" t="n">
        <v>61.3</v>
      </c>
      <c r="M76" s="16" t="n">
        <v>1988</v>
      </c>
      <c r="N76" s="16" t="n">
        <v>43.4</v>
      </c>
      <c r="O76" s="16" t="n">
        <v>2000</v>
      </c>
      <c r="P76" s="16" t="n">
        <v>23.3</v>
      </c>
      <c r="Q76" s="16" t="n">
        <v>2011</v>
      </c>
      <c r="R76" s="38"/>
      <c r="S76" s="16" t="n">
        <v>23</v>
      </c>
      <c r="T76" s="16" t="n">
        <v>17</v>
      </c>
      <c r="U76" s="16" t="n">
        <v>13</v>
      </c>
      <c r="V76" s="38"/>
    </row>
    <row r="77" customFormat="false" ht="12.75" hidden="false" customHeight="false" outlineLevel="0" collapsed="false">
      <c r="A77" s="35" t="s">
        <v>193</v>
      </c>
      <c r="B77" s="16" t="s">
        <v>233</v>
      </c>
      <c r="C77" s="16" t="s">
        <v>295</v>
      </c>
      <c r="D77" s="16" t="s">
        <v>287</v>
      </c>
      <c r="E77" s="36" t="n">
        <v>120</v>
      </c>
      <c r="F77" s="37"/>
      <c r="G77" s="16" t="n">
        <v>125</v>
      </c>
      <c r="H77" s="16" t="n">
        <v>96</v>
      </c>
      <c r="I77" s="16" t="n">
        <v>51</v>
      </c>
      <c r="J77" s="36" t="n">
        <v>42</v>
      </c>
      <c r="K77" s="37"/>
      <c r="L77" s="16" t="n">
        <v>52.4</v>
      </c>
      <c r="M77" s="16" t="n">
        <v>1991</v>
      </c>
      <c r="N77" s="16" t="n">
        <v>57.7</v>
      </c>
      <c r="O77" s="16" t="n">
        <v>2003</v>
      </c>
      <c r="P77" s="16" t="n">
        <v>46.6</v>
      </c>
      <c r="Q77" s="16" t="n">
        <v>2011</v>
      </c>
      <c r="R77" s="38"/>
      <c r="S77" s="16" t="n">
        <v>43</v>
      </c>
      <c r="T77" s="16" t="n">
        <v>37</v>
      </c>
      <c r="U77" s="16" t="n">
        <v>24</v>
      </c>
      <c r="V77" s="39"/>
    </row>
    <row r="78" customFormat="false" ht="12.75" hidden="false" customHeight="false" outlineLevel="0" collapsed="false">
      <c r="A78" s="35" t="s">
        <v>195</v>
      </c>
      <c r="B78" s="16" t="s">
        <v>251</v>
      </c>
      <c r="C78" s="16" t="s">
        <v>269</v>
      </c>
      <c r="D78" s="16" t="s">
        <v>313</v>
      </c>
      <c r="E78" s="36" t="n">
        <v>150</v>
      </c>
      <c r="F78" s="37"/>
      <c r="G78" s="16" t="n">
        <v>193</v>
      </c>
      <c r="H78" s="16" t="n">
        <v>169</v>
      </c>
      <c r="I78" s="16" t="n">
        <v>87</v>
      </c>
      <c r="J78" s="36" t="n">
        <v>64</v>
      </c>
      <c r="K78" s="37"/>
      <c r="L78" s="16" t="n">
        <v>46.4</v>
      </c>
      <c r="M78" s="16" t="n">
        <v>1992</v>
      </c>
      <c r="N78" s="16" t="n">
        <v>52.5</v>
      </c>
      <c r="O78" s="16" t="n">
        <v>2002</v>
      </c>
      <c r="P78" s="16" t="n">
        <v>45.8</v>
      </c>
      <c r="Q78" s="16" t="n">
        <v>2007</v>
      </c>
      <c r="R78" s="38"/>
      <c r="S78" s="16" t="n">
        <v>44</v>
      </c>
      <c r="T78" s="16" t="n">
        <v>40</v>
      </c>
      <c r="U78" s="16" t="n">
        <v>29</v>
      </c>
      <c r="V78" s="39"/>
    </row>
    <row r="79" customFormat="false" ht="12.75" hidden="false" customHeight="false" outlineLevel="0" collapsed="false">
      <c r="A79" s="35" t="s">
        <v>197</v>
      </c>
      <c r="B79" s="16" t="s">
        <v>325</v>
      </c>
      <c r="C79" s="16" t="s">
        <v>303</v>
      </c>
      <c r="D79" s="16" t="s">
        <v>314</v>
      </c>
      <c r="E79" s="36" t="n">
        <v>130</v>
      </c>
      <c r="F79" s="37"/>
      <c r="G79" s="16" t="n">
        <v>74.6</v>
      </c>
      <c r="H79" s="16" t="n">
        <v>102.6</v>
      </c>
      <c r="I79" s="16" t="n">
        <v>88.5</v>
      </c>
      <c r="J79" s="36" t="n">
        <v>25</v>
      </c>
      <c r="K79" s="37"/>
      <c r="L79" s="16" t="n">
        <v>31</v>
      </c>
      <c r="M79" s="16" t="n">
        <v>1988</v>
      </c>
      <c r="N79" s="16" t="n">
        <v>33.7</v>
      </c>
      <c r="O79" s="16" t="n">
        <v>1999</v>
      </c>
      <c r="P79" s="16" t="n">
        <v>32.3</v>
      </c>
      <c r="Q79" s="16" t="n">
        <v>2010</v>
      </c>
      <c r="R79" s="38"/>
      <c r="S79" s="16" t="n">
        <v>31</v>
      </c>
      <c r="T79" s="16" t="n">
        <v>29.1</v>
      </c>
      <c r="U79" s="16" t="n">
        <v>39.2</v>
      </c>
      <c r="V79" s="39"/>
    </row>
    <row r="80" customFormat="false" ht="12" hidden="false" customHeight="false" outlineLevel="0" collapsed="false">
      <c r="A80" s="44" t="s">
        <v>199</v>
      </c>
      <c r="B80" s="35"/>
      <c r="C80" s="35"/>
      <c r="D80" s="35"/>
      <c r="E80" s="35"/>
      <c r="F80" s="35"/>
      <c r="G80" s="35"/>
      <c r="H80" s="35"/>
      <c r="I80" s="35"/>
      <c r="J80" s="35"/>
      <c r="K80" s="35"/>
      <c r="L80" s="35"/>
      <c r="M80" s="35"/>
      <c r="N80" s="35"/>
      <c r="O80" s="35"/>
      <c r="P80" s="35"/>
      <c r="Q80" s="35"/>
      <c r="R80" s="35"/>
      <c r="S80" s="35"/>
      <c r="T80" s="35"/>
      <c r="U80" s="35"/>
      <c r="V80" s="35"/>
    </row>
    <row r="81" customFormat="false" ht="12" hidden="false" customHeight="false" outlineLevel="0" collapsed="false">
      <c r="A81" s="44" t="s">
        <v>200</v>
      </c>
      <c r="B81" s="35"/>
      <c r="C81" s="35"/>
      <c r="D81" s="35"/>
      <c r="E81" s="35"/>
      <c r="F81" s="35"/>
      <c r="G81" s="35"/>
      <c r="H81" s="35"/>
      <c r="I81" s="35"/>
      <c r="J81" s="35"/>
      <c r="K81" s="35"/>
      <c r="L81" s="35"/>
      <c r="M81" s="35"/>
      <c r="N81" s="35"/>
      <c r="O81" s="35"/>
      <c r="P81" s="35"/>
      <c r="Q81" s="35"/>
      <c r="R81" s="35"/>
      <c r="S81" s="35"/>
      <c r="T81" s="35"/>
      <c r="U81" s="35"/>
      <c r="V81" s="35"/>
    </row>
    <row r="82" customFormat="false" ht="12" hidden="false" customHeight="false" outlineLevel="0" collapsed="false">
      <c r="A82" s="44" t="s">
        <v>338</v>
      </c>
      <c r="B82" s="35"/>
      <c r="C82" s="35"/>
      <c r="D82" s="35"/>
      <c r="E82" s="35"/>
      <c r="F82" s="35"/>
      <c r="G82" s="35"/>
      <c r="H82" s="35"/>
      <c r="I82" s="35"/>
      <c r="J82" s="35"/>
      <c r="K82" s="35"/>
      <c r="L82" s="35"/>
      <c r="M82" s="35"/>
      <c r="N82" s="35"/>
      <c r="O82" s="35"/>
      <c r="P82" s="35"/>
      <c r="Q82" s="35"/>
      <c r="R82" s="35"/>
      <c r="S82" s="35"/>
      <c r="T82" s="35"/>
      <c r="U82" s="35"/>
      <c r="V82" s="35"/>
    </row>
  </sheetData>
  <mergeCells count="1">
    <mergeCell ref="B3:D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standalone="yes"?>
<worksheet xmlns="http://schemas.openxmlformats.org/spreadsheetml/2006/main" xmlns:r="http://schemas.openxmlformats.org/officeDocument/2006/relationships"><sheetPr filterMode="false"><tabColor rgb="00FFFFFF"/><pageSetUpPr fitToPage="false"/></sheetPr><dimension ref="1:86"/><sheetViews><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pane xSplit="0" ySplit="4" topLeftCell="AD15" activePane="bottomLeft" state="frozen"/><selection pane="topLeft" activeCell="A1" activeCellId="0" sqref="A1"/><selection pane="bottomLeft" activeCell="E21" activeCellId="0" sqref="E21"/></sheetView></sheetViews><sheetFormatPr defaultRowHeight="12"></sheetFormatPr><cols><col collapsed="false" hidden="false" max="1" min="1" style="1" width="27.4210526315789"/><col collapsed="false" hidden="false" max="4" min="2" style="1" width="8.4251012145749"/><col collapsed="false" hidden="false" max="5" min="5" style="1" width="7.71255060728745"/><col collapsed="false" hidden="false" max="6" min="6" style="1" width="26"/><col collapsed="false" hidden="false" max="9" min="7" style="1" width="8.4251012145749"/><col collapsed="false" hidden="false" max="10" min="10" style="1" width="7.71255060728745"/><col collapsed="false" hidden="false" max="11" min="11" style="1" width="26"/><col collapsed="false" hidden="false" max="14" min="12" style="1" width="8.4251012145749"/><col collapsed="false" hidden="false" max="15" min="15" style="1" width="7.71255060728745"/><col collapsed="false" hidden="false" max="16" min="16" style="1" width="27.4210526315789"/><col collapsed="false" hidden="false" max="19" min="17" style="1" width="8.4251012145749"/><col collapsed="false" hidden="false" max="20" min="20" style="1" width="7.71255060728745"/><col collapsed="false" hidden="false" max="21" min="21" style="1" width="18.2834008097166"/><col collapsed="false" hidden="false" max="24" min="22" style="1" width="8.4251012145749"/><col collapsed="false" hidden="false" max="25" min="25" style="1" width="7.71255060728745"/><col collapsed="false" hidden="false" max="26" min="26" style="1" width="26"/><col collapsed="false" hidden="false" max="29" min="27" style="1" width="8.4251012145749"/><col collapsed="false" hidden="false" max="30" min="30" style="1" width="7.71255060728745"/><col collapsed="false" hidden="false" max="31" min="31" style="1" width="17.4251012145749"/><col collapsed="false" hidden="false" max="34" min="32" style="1" width="8.4251012145749"/><col collapsed="false" hidden="false" max="35" min="35" style="1" width="7.71255060728745"/><col collapsed="false" hidden="false" max="36" min="36" style="1" width="20.7085020242915"/><col collapsed="false" hidden="false" max="39" min="37" style="1" width="8.4251012145749"/><col collapsed="false" hidden="false" max="40" min="40" style="1" width="7.71255060728745"/><col collapsed="false" hidden="false" max="41" min="41" style="1" width="17.4251012145749"/><col collapsed="false" hidden="false" max="1025" min="42" style="1" width="8.85425101214575"/></cols><sheetData><row r="1" customFormat="false" ht="12" hidden="false" customHeight="false" outlineLevel="0" collapsed="false"><c r="A1" s="24" t="s"><v>202</v></c><c r="B1" s="24"/><c r="C1" s="24"/><c r="D1" s="24"/><c r="E1" s="24"/><c r="F1" s="24"/><c r="G1" s="0"/><c r="H1" s="0"/><c r="I1" s="0"/><c r="J1" s="0"/><c r="K1" s="0"/><c r="L1" s="0"/><c r="M1" s="0"/><c r="N1" s="0"/><c r="O1" s="0"/><c r="P1" s="0"/><c r="Q1" s="0"/><c r="R1" s="0"/><c r="S1" s="0"/><c r="T1" s="0"/><c r="U1" s="0"/><c r="V1" s="0"/><c r="W1" s="0"/><c r="X1" s="0"/><c r="Y1" s="0"/><c r="Z1" s="0"/><c r="AA1" s="0"/><c r="AB1" s="0"/><c r="AC1" s="0"/><c r="AD1" s="0"/><c r="AE1" s="0"/><c r="AF1" s="0"/><c r="AG1" s="0"/><c r="AH1" s="0"/><c r="AI1" s="0"/><c r="AJ1" s="0"/><c r="AK1" s="0"/><c r="AL1" s="0"/><c r="AM1" s="0"/><c r="AN1" s="0"/><c r="AO1" s="0"/><c r="AP1" s="0"/><c r="AQ1" s="0"/><c r="AR1" s="0"/><c r="AS1" s="0"/><c r="AT1" s="0"/><c r="AU1" s="0"/><c r="AV1" s="0"/><c r="AW1" s="0"/><c r="AX1" s="0"/><c r="AY1" s="0"/><c r="AZ1" s="0"/><c r="BA1" s="0"/><c r="BB1" s="0"/><c r="BC1" s="0"/><c r="BD1" s="0"/><c r="BE1" s="0"/><c r="BF1" s="0"/><c r="BG1" s="0"/><c r="BH1" s="0"/><c r="BI1" s="0"/><c r="BJ1" s="0"/><c r="BK1" s="0"/><c r="BL1" s="0"/><c r="BM1" s="0"/><c r="BN1" s="0"/><c r="BO1" s="0"/><c r="BP1" s="0"/><c r="BQ1" s="0"/><c r="BR1" s="0"/><c r="BS1" s="0"/><c r="BT1" s="0"/><c r="BU1" s="0"/><c r="BV1" s="0"/><c r="BW1" s="0"/><c r="BX1" s="0"/><c r="BY1" s="0"/><c r="BZ1" s="0"/><c r="CA1" s="0"/><c r="CB1" s="0"/><c r="CC1" s="0"/><c r="CD1" s="0"/><c r="CE1" s="0"/><c r="CF1" s="0"/><c r="CG1" s="0"/><c r="CH1" s="0"/><c r="CI1" s="0"/><c r="CJ1" s="0"/><c r="CK1" s="0"/><c r="CL1" s="0"/><c r="CM1" s="0"/><c r="CN1" s="0"/><c r="CO1" s="0"/><c r="CP1" s="0"/><c r="CQ1" s="0"/><c r="CR1" s="0"/><c r="CS1" s="0"/><c r="CT1" s="0"/><c r="CU1" s="0"/><c r="CV1" s="0"/><c r="CW1" s="0"/><c r="CX1" s="0"/><c r="CY1" s="0"/><c r="CZ1" s="0"/><c r="DA1" s="0"/><c r="DB1" s="0"/><c r="DC1" s="0"/><c r="DD1" s="0"/><c r="DE1" s="0"/><c r="DF1" s="0"/><c r="DG1" s="0"/><c r="DH1" s="0"/><c r="DI1" s="0"/><c r="DJ1" s="0"/><c r="DK1" s="0"/><c r="DL1" s="0"/><c r="DM1" s="0"/><c r="DN1" s="0"/><c r="DO1" s="0"/><c r="DP1" s="0"/><c r="DQ1" s="0"/><c r="DR1" s="0"/><c r="DS1" s="0"/><c r="DT1" s="0"/><c r="DU1" s="0"/><c r="DV1" s="0"/><c r="DW1" s="0"/><c r="DX1" s="0"/><c r="DY1" s="0"/><c r="DZ1" s="0"/><c r="EA1" s="0"/><c r="EB1" s="0"/><c r="EC1" s="0"/><c r="ED1" s="0"/><c r="EE1" s="0"/><c r="EF1" s="0"/><c r="EG1" s="0"/><c r="EH1" s="0"/><c r="EI1" s="0"/><c r="EJ1" s="0"/><c r="EK1" s="0"/><c r="EL1" s="0"/><c r="EM1" s="0"/><c r="EN1" s="0"/><c r="EO1" s="0"/><c r="EP1" s="0"/><c r="EQ1" s="0"/><c r="ER1" s="0"/><c r="ES1" s="0"/><c r="ET1" s="0"/><c r="EU1" s="0"/><c r="EV1" s="0"/><c r="EW1" s="0"/><c r="EX1" s="0"/><c r="EY1" s="0"/><c r="EZ1" s="0"/><c r="FA1" s="0"/><c r="FB1" s="0"/><c r="FC1" s="0"/><c r="FD1" s="0"/><c r="FE1" s="0"/><c r="FF1" s="0"/><c r="FG1" s="0"/><c r="FH1" s="0"/><c r="FI1" s="0"/><c r="FJ1" s="0"/><c r="FK1" s="0"/><c r="FL1" s="0"/><c r="FM1" s="0"/><c r="FN1" s="0"/><c r="FO1" s="0"/><c r="FP1" s="0"/><c r="FQ1" s="0"/><c r="FR1" s="0"/><c r="FS1" s="0"/><c r="FT1" s="0"/><c r="FU1" s="0"/><c r="FV1" s="0"/><c r="FW1" s="0"/><c r="FX1" s="0"/><c r="FY1" s="0"/><c r="FZ1" s="0"/><c r="GA1" s="0"/><c r="GB1" s="0"/><c r="GC1" s="0"/><c r="GD1" s="0"/><c r="GE1" s="0"/><c r="GF1" s="0"/><c r="GG1" s="0"/><c r="GH1" s="0"/><c r="GI1" s="0"/><c r="GJ1" s="0"/><c r="GK1" s="0"/><c r="GL1" s="0"/><c r="GM1" s="0"/><c r="GN1" s="0"/><c r="GO1" s="0"/><c r="GP1" s="0"/><c r="GQ1" s="0"/><c r="GR1" s="0"/><c r="GS1" s="0"/><c r="GT1" s="0"/><c r="GU1" s="0"/><c r="GV1" s="0"/><c r="GW1" s="0"/><c r="GX1" s="0"/><c r="GY1" s="0"/><c r="GZ1" s="0"/><c r="HA1" s="0"/><c r="HB1" s="0"/><c r="HC1" s="0"/><c r="HD1" s="0"/><c r="HE1" s="0"/><c r="HF1" s="0"/><c r="HG1" s="0"/><c r="HH1" s="0"/><c r="HI1" s="0"/><c r="HJ1" s="0"/><c r="HK1" s="0"/><c r="HL1" s="0"/><c r="HM1" s="0"/><c r="HN1" s="0"/><c r="HO1" s="0"/><c r="HP1" s="0"/><c r="HQ1" s="0"/><c r="HR1" s="0"/><c r="HS1" s="0"/><c r="HT1" s="0"/><c r="HU1" s="0"/><c r="HV1" s="0"/><c r="HW1" s="0"/><c r="HX1" s="0"/><c r="HY1" s="0"/><c r="HZ1" s="0"/><c r="IA1" s="0"/><c r="IB1" s="0"/><c r="IC1" s="0"/><c r="ID1" s="0"/><c r="IE1" s="0"/><c r="IF1" s="0"/><c r="IG1" s="0"/><c r="IH1" s="0"/><c r="II1" s="0"/><c r="IJ1" s="0"/><c r="IK1" s="0"/><c r="IL1" s="0"/><c r="IM1" s="0"/><c r="IN1" s="0"/><c r="IO1" s="0"/><c r="IP1" s="0"/><c r="IQ1" s="0"/><c r="IR1" s="0"/><c r="IS1" s="0"/><c r="IT1" s="0"/><c r="IU1" s="0"/><c r="IV1" s="0"/><c r="IW1" s="0"/><c r="IX1" s="0"/><c r="IY1" s="0"/><c r="IZ1" s="0"/><c r="JA1" s="0"/><c r="JB1" s="0"/><c r="JC1" s="0"/><c r="JD1" s="0"/><c r="JE1" s="0"/><c r="JF1" s="0"/><c r="JG1" s="0"/><c r="JH1" s="0"/><c r="JI1" s="0"/><c r="JJ1" s="0"/><c r="JK1" s="0"/><c r="JL1" s="0"/><c r="JM1" s="0"/><c r="JN1" s="0"/><c r="JO1" s="0"/><c r="JP1" s="0"/><c r="JQ1" s="0"/><c r="JR1" s="0"/><c r="JS1" s="0"/><c r="JT1" s="0"/><c r="JU1" s="0"/><c r="JV1" s="0"/><c r="JW1" s="0"/><c r="JX1" s="0"/><c r="JY1" s="0"/><c r="JZ1" s="0"/><c r="KA1" s="0"/><c r="KB1" s="0"/><c r="KC1" s="0"/><c r="KD1" s="0"/><c r="KE1" s="0"/><c r="KF1" s="0"/><c r="KG1" s="0"/><c r="KH1" s="0"/><c r="KI1" s="0"/><c r="KJ1" s="0"/><c r="KK1" s="0"/><c r="KL1" s="0"/><c r="KM1" s="0"/><c r="KN1" s="0"/><c r="KO1" s="0"/><c r="KP1" s="0"/><c r="KQ1" s="0"/><c r="KR1" s="0"/><c r="KS1" s="0"/><c r="KT1" s="0"/><c r="KU1" s="0"/><c r="KV1" s="0"/><c r="KW1" s="0"/><c r="KX1" s="0"/><c r="KY1" s="0"/><c r="KZ1" s="0"/><c r="LA1" s="0"/><c r="LB1" s="0"/><c r="LC1" s="0"/><c r="LD1" s="0"/><c r="LE1" s="0"/><c r="LF1" s="0"/><c r="LG1" s="0"/><c r="LH1" s="0"/><c r="LI1" s="0"/><c r="LJ1" s="0"/><c r="LK1" s="0"/><c r="LL1" s="0"/><c r="LM1" s="0"/><c r="LN1" s="0"/><c r="LO1" s="0"/><c r="LP1" s="0"/><c r="LQ1" s="0"/><c r="LR1" s="0"/><c r="LS1" s="0"/><c r="LT1" s="0"/><c r="LU1" s="0"/><c r="LV1" s="0"/><c r="LW1" s="0"/><c r="LX1" s="0"/><c r="LY1" s="0"/><c r="LZ1" s="0"/><c r="MA1" s="0"/><c r="MB1" s="0"/><c r="MC1" s="0"/><c r="MD1" s="0"/><c r="ME1" s="0"/><c r="MF1" s="0"/><c r="MG1" s="0"/><c r="MH1" s="0"/><c r="MI1" s="0"/><c r="MJ1" s="0"/><c r="MK1" s="0"/><c r="ML1" s="0"/><c r="MM1" s="0"/><c r="MN1" s="0"/><c r="MO1" s="0"/><c r="MP1" s="0"/><c r="MQ1" s="0"/><c r="MR1" s="0"/><c r="MS1" s="0"/><c r="MT1" s="0"/><c r="MU1" s="0"/><c r="MV1" s="0"/><c r="MW1" s="0"/><c r="MX1" s="0"/><c r="MY1" s="0"/><c r="MZ1" s="0"/><c r="NA1" s="0"/><c r="NB1" s="0"/><c r="NC1" s="0"/><c r="ND1" s="0"/><c r="NE1" s="0"/><c r="NF1" s="0"/><c r="NG1" s="0"/><c r="NH1" s="0"/><c r="NI1" s="0"/><c r="NJ1" s="0"/><c r="NK1" s="0"/><c r="NL1" s="0"/><c r="NM1" s="0"/><c r="NN1" s="0"/><c r="NO1" s="0"/><c r="NP1" s="0"/><c r="NQ1" s="0"/><c r="NR1" s="0"/><c r="NS1" s="0"/><c r="NT1" s="0"/><c r="NU1" s="0"/><c r="NV1" s="0"/><c r="NW1" s="0"/><c r="NX1" s="0"/><c r="NY1" s="0"/><c r="NZ1" s="0"/><c r="OA1" s="0"/><c r="OB1" s="0"/><c r="OC1" s="0"/><c r="OD1" s="0"/><c r="OE1" s="0"/><c r="OF1" s="0"/><c r="OG1" s="0"/><c r="OH1" s="0"/><c r="OI1" s="0"/><c r="OJ1" s="0"/><c r="OK1" s="0"/><c r="OL1" s="0"/><c r="OM1" s="0"/><c r="ON1" s="0"/><c r="OO1" s="0"/><c r="OP1" s="0"/><c r="OQ1" s="0"/><c r="OR1" s="0"/><c r="OS1" s="0"/><c r="OT1" s="0"/><c r="OU1" s="0"/><c r="OV1" s="0"/><c r="OW1" s="0"/><c r="OX1" s="0"/><c r="OY1" s="0"/><c r="OZ1" s="0"/><c r="PA1" s="0"/><c r="PB1" s="0"/><c r="PC1" s="0"/><c r="PD1" s="0"/><c r="PE1" s="0"/><c r="PF1" s="0"/><c r="PG1" s="0"/><c r="PH1" s="0"/><c r="PI1" s="0"/><c r="PJ1" s="0"/><c r="PK1" s="0"/><c r="PL1" s="0"/><c r="PM1" s="0"/><c r="PN1" s="0"/><c r="PO1" s="0"/><c r="PP1" s="0"/><c r="PQ1" s="0"/><c r="PR1" s="0"/><c r="PS1" s="0"/><c r="PT1" s="0"/><c r="PU1" s="0"/><c r="PV1" s="0"/><c r="PW1" s="0"/><c r="PX1" s="0"/><c r="PY1" s="0"/><c r="PZ1" s="0"/><c r="QA1" s="0"/><c r="QB1" s="0"/><c r="QC1" s="0"/><c r="QD1" s="0"/><c r="QE1" s="0"/><c r="QF1" s="0"/><c r="QG1" s="0"/><c r="QH1" s="0"/><c r="QI1" s="0"/><c r="QJ1" s="0"/><c r="QK1" s="0"/><c r="QL1" s="0"/><c r="QM1" s="0"/><c r="QN1" s="0"/><c r="QO1" s="0"/><c r="QP1" s="0"/><c r="QQ1" s="0"/><c r="QR1" s="0"/><c r="QS1" s="0"/><c r="QT1" s="0"/><c r="QU1" s="0"/><c r="QV1" s="0"/><c r="QW1" s="0"/><c r="QX1" s="0"/><c r="QY1" s="0"/><c r="QZ1" s="0"/><c r="RA1" s="0"/><c r="RB1" s="0"/><c r="RC1" s="0"/><c r="RD1" s="0"/><c r="RE1" s="0"/><c r="RF1" s="0"/><c r="RG1" s="0"/><c r="RH1" s="0"/><c r="RI1" s="0"/><c r="RJ1" s="0"/><c r="RK1" s="0"/><c r="RL1" s="0"/><c r="RM1" s="0"/><c r="RN1" s="0"/><c r="RO1" s="0"/><c r="RP1" s="0"/><c r="RQ1" s="0"/><c r="RR1" s="0"/><c r="RS1" s="0"/><c r="RT1" s="0"/><c r="RU1" s="0"/><c r="RV1" s="0"/><c r="RW1" s="0"/><c r="RX1" s="0"/><c r="RY1" s="0"/><c r="RZ1" s="0"/><c r="SA1" s="0"/><c r="SB1" s="0"/><c r="SC1" s="0"/><c r="SD1" s="0"/><c r="SE1" s="0"/><c r="SF1" s="0"/><c r="SG1" s="0"/><c r="SH1" s="0"/><c r="SI1" s="0"/><c r="SJ1" s="0"/><c r="SK1" s="0"/><c r="SL1" s="0"/><c r="SM1" s="0"/><c r="SN1" s="0"/><c r="SO1" s="0"/><c r="SP1" s="0"/><c r="SQ1" s="0"/><c r="SR1" s="0"/><c r="SS1" s="0"/><c r="ST1" s="0"/><c r="SU1" s="0"/><c r="SV1" s="0"/><c r="SW1" s="0"/><c r="SX1" s="0"/><c r="SY1" s="0"/><c r="SZ1" s="0"/><c r="TA1" s="0"/><c r="TB1" s="0"/><c r="TC1" s="0"/><c r="TD1" s="0"/><c r="TE1" s="0"/><c r="TF1" s="0"/><c r="TG1" s="0"/><c r="TH1" s="0"/><c r="TI1" s="0"/><c r="TJ1" s="0"/><c r="TK1" s="0"/><c r="TL1" s="0"/><c r="TM1" s="0"/><c r="TN1" s="0"/><c r="TO1" s="0"/><c r="TP1" s="0"/><c r="TQ1" s="0"/><c r="TR1" s="0"/><c r="TS1" s="0"/><c r="TT1" s="0"/><c r="TU1" s="0"/><c r="TV1" s="0"/><c r="TW1" s="0"/><c r="TX1" s="0"/><c r="TY1" s="0"/><c r="TZ1" s="0"/><c r="UA1" s="0"/><c r="UB1" s="0"/><c r="UC1" s="0"/><c r="UD1" s="0"/><c r="UE1" s="0"/><c r="UF1" s="0"/><c r="UG1" s="0"/><c r="UH1" s="0"/><c r="UI1" s="0"/><c r="UJ1" s="0"/><c r="UK1" s="0"/><c r="UL1" s="0"/><c r="UM1" s="0"/><c r="UN1" s="0"/><c r="UO1" s="0"/><c r="UP1" s="0"/><c r="UQ1" s="0"/><c r="UR1" s="0"/><c r="US1" s="0"/><c r="UT1" s="0"/><c r="UU1" s="0"/><c r="UV1" s="0"/><c r="UW1" s="0"/><c r="UX1" s="0"/><c r="UY1" s="0"/><c r="UZ1" s="0"/><c r="VA1" s="0"/><c r="VB1" s="0"/><c r="VC1" s="0"/><c r="VD1" s="0"/><c r="VE1" s="0"/><c r="VF1" s="0"/><c r="VG1" s="0"/><c r="VH1" s="0"/><c r="VI1" s="0"/><c r="VJ1" s="0"/><c r="VK1" s="0"/><c r="VL1" s="0"/><c r="VM1" s="0"/><c r="VN1" s="0"/><c r="VO1" s="0"/><c r="VP1" s="0"/><c r="VQ1" s="0"/><c r="VR1" s="0"/><c r="VS1" s="0"/><c r="VT1" s="0"/><c r="VU1" s="0"/><c r="VV1" s="0"/><c r="VW1" s="0"/><c r="VX1" s="0"/><c r="VY1" s="0"/><c r="VZ1" s="0"/><c r="WA1" s="0"/><c r="WB1" s="0"/><c r="WC1" s="0"/><c r="WD1" s="0"/><c r="WE1" s="0"/><c r="WF1" s="0"/><c r="WG1" s="0"/><c r="WH1" s="0"/><c r="WI1" s="0"/><c r="WJ1" s="0"/><c r="WK1" s="0"/><c r="WL1" s="0"/><c r="WM1" s="0"/><c r="WN1" s="0"/><c r="WO1" s="0"/><c r="WP1" s="0"/><c r="WQ1" s="0"/><c r="WR1" s="0"/><c r="WS1" s="0"/><c r="WT1" s="0"/><c r="WU1" s="0"/><c r="WV1" s="0"/><c r="WW1" s="0"/><c r="WX1" s="0"/><c r="WY1" s="0"/><c r="WZ1" s="0"/><c r="XA1" s="0"/><c r="XB1" s="0"/><c r="XC1" s="0"/><c r="XD1" s="0"/><c r="XE1" s="0"/><c r="XF1" s="0"/><c r="XG1" s="0"/><c r="XH1" s="0"/><c r="XI1" s="0"/><c r="XJ1" s="0"/><c r="XK1" s="0"/><c r="XL1" s="0"/><c r="XM1" s="0"/><c r="XN1" s="0"/><c r="XO1" s="0"/><c r="XP1" s="0"/><c r="XQ1" s="0"/><c r="XR1" s="0"/><c r="XS1" s="0"/><c r="XT1" s="0"/><c r="XU1" s="0"/><c r="XV1" s="0"/><c r="XW1" s="0"/><c r="XX1" s="0"/><c r="XY1" s="0"/><c r="XZ1" s="0"/><c r="YA1" s="0"/><c r="YB1" s="0"/><c r="YC1" s="0"/><c r="YD1" s="0"/><c r="YE1" s="0"/><c r="YF1" s="0"/><c r="YG1" s="0"/><c r="YH1" s="0"/><c r="YI1" s="0"/><c r="YJ1" s="0"/><c r="YK1" s="0"/><c r="YL1" s="0"/><c r="YM1" s="0"/><c r="YN1" s="0"/><c r="YO1" s="0"/><c r="YP1" s="0"/><c r="YQ1" s="0"/><c r="YR1" s="0"/><c r="YS1" s="0"/><c r="YT1" s="0"/><c r="YU1" s="0"/><c r="YV1" s="0"/><c r="YW1" s="0"/><c r="YX1" s="0"/><c r="YY1" s="0"/><c r="YZ1" s="0"/><c r="ZA1" s="0"/><c r="ZB1" s="0"/><c r="ZC1" s="0"/><c r="ZD1" s="0"/><c r="ZE1" s="0"/><c r="ZF1" s="0"/><c r="ZG1" s="0"/><c r="ZH1" s="0"/><c r="ZI1" s="0"/><c r="ZJ1" s="0"/><c r="ZK1" s="0"/><c r="ZL1" s="0"/><c r="ZM1" s="0"/><c r="ZN1" s="0"/><c r="ZO1" s="0"/><c r="ZP1" s="0"/><c r="ZQ1" s="0"/><c r="ZR1" s="0"/><c r="ZS1" s="0"/><c r="ZT1" s="0"/><c r="ZU1" s="0"/><c r="ZV1" s="0"/><c r="ZW1" s="0"/><c r="ZX1" s="0"/><c r="ZY1" s="0"/><c r="ZZ1" s="0"/><c r="AAA1" s="0"/><c r="AAB1" s="0"/><c r="AAC1" s="0"/><c r="AAD1" s="0"/><c r="AAE1" s="0"/><c r="AAF1" s="0"/><c r="AAG1" s="0"/><c r="AAH1" s="0"/><c r="AAI1" s="0"/><c r="AAJ1" s="0"/><c r="AAK1" s="0"/><c r="AAL1" s="0"/><c r="AAM1" s="0"/><c r="AAN1" s="0"/><c r="AAO1" s="0"/><c r="AAP1" s="0"/><c r="AAQ1" s="0"/><c r="AAR1" s="0"/><c r="AAS1" s="0"/><c r="AAT1" s="0"/><c r="AAU1" s="0"/><c r="AAV1" s="0"/><c r="AAW1" s="0"/><c r="AAX1" s="0"/><c r="AAY1" s="0"/><c r="AAZ1" s="0"/><c r="ABA1" s="0"/><c r="ABB1" s="0"/><c r="ABC1" s="0"/><c r="ABD1" s="0"/><c r="ABE1" s="0"/><c r="ABF1" s="0"/><c r="ABG1" s="0"/><c r="ABH1" s="0"/><c r="ABI1" s="0"/><c r="ABJ1" s="0"/><c r="ABK1" s="0"/><c r="ABL1" s="0"/><c r="ABM1" s="0"/><c r="ABN1" s="0"/><c r="ABO1" s="0"/><c r="ABP1" s="0"/><c r="ABQ1" s="0"/><c r="ABR1" s="0"/><c r="ABS1" s="0"/><c r="ABT1" s="0"/><c r="ABU1" s="0"/><c r="ABV1" s="0"/><c r="ABW1" s="0"/><c r="ABX1" s="0"/><c r="ABY1" s="0"/><c r="ABZ1" s="0"/><c r="ACA1" s="0"/><c r="ACB1" s="0"/><c r="ACC1" s="0"/><c r="ACD1" s="0"/><c r="ACE1" s="0"/><c r="ACF1" s="0"/><c r="ACG1" s="0"/><c r="ACH1" s="0"/><c r="ACI1" s="0"/><c r="ACJ1" s="0"/><c r="ACK1" s="0"/><c r="ACL1" s="0"/><c r="ACM1" s="0"/><c r="ACN1" s="0"/><c r="ACO1" s="0"/><c r="ACP1" s="0"/><c r="ACQ1" s="0"/><c r="ACR1" s="0"/><c r="ACS1" s="0"/><c r="ACT1" s="0"/><c r="ACU1" s="0"/><c r="ACV1" s="0"/><c r="ACW1" s="0"/><c r="ACX1" s="0"/><c r="ACY1" s="0"/><c r="ACZ1" s="0"/><c r="ADA1" s="0"/><c r="ADB1" s="0"/><c r="ADC1" s="0"/><c r="ADD1" s="0"/><c r="ADE1" s="0"/><c r="ADF1" s="0"/><c r="ADG1" s="0"/><c r="ADH1" s="0"/><c r="ADI1" s="0"/><c r="ADJ1" s="0"/><c r="ADK1" s="0"/><c r="ADL1" s="0"/><c r="ADM1" s="0"/><c r="ADN1" s="0"/><c r="ADO1" s="0"/><c r="ADP1" s="0"/><c r="ADQ1" s="0"/><c r="ADR1" s="0"/><c r="ADS1" s="0"/><c r="ADT1" s="0"/><c r="ADU1" s="0"/><c r="ADV1" s="0"/><c r="ADW1" s="0"/><c r="ADX1" s="0"/><c r="ADY1" s="0"/><c r="ADZ1" s="0"/><c r="AEA1" s="0"/><c r="AEB1" s="0"/><c r="AEC1" s="0"/><c r="AED1" s="0"/><c r="AEE1" s="0"/><c r="AEF1" s="0"/><c r="AEG1" s="0"/><c r="AEH1" s="0"/><c r="AEI1" s="0"/><c r="AEJ1" s="0"/><c r="AEK1" s="0"/><c r="AEL1" s="0"/><c r="AEM1" s="0"/><c r="AEN1" s="0"/><c r="AEO1" s="0"/><c r="AEP1" s="0"/><c r="AEQ1" s="0"/><c r="AER1" s="0"/><c r="AES1" s="0"/><c r="AET1" s="0"/><c r="AEU1" s="0"/><c r="AEV1" s="0"/><c r="AEW1" s="0"/><c r="AEX1" s="0"/><c r="AEY1" s="0"/><c r="AEZ1" s="0"/><c r="AFA1" s="0"/><c r="AFB1" s="0"/><c r="AFC1" s="0"/><c r="AFD1" s="0"/><c r="AFE1" s="0"/><c r="AFF1" s="0"/><c r="AFG1" s="0"/><c r="AFH1" s="0"/><c r="AFI1" s="0"/><c r="AFJ1" s="0"/><c r="AFK1" s="0"/><c r="AFL1" s="0"/><c r="AFM1" s="0"/><c r="AFN1" s="0"/><c r="AFO1" s="0"/><c r="AFP1" s="0"/><c r="AFQ1" s="0"/><c r="AFR1" s="0"/><c r="AFS1" s="0"/><c r="AFT1" s="0"/><c r="AFU1" s="0"/><c r="AFV1" s="0"/><c r="AFW1" s="0"/><c r="AFX1" s="0"/><c r="AFY1" s="0"/><c r="AFZ1" s="0"/><c r="AGA1" s="0"/><c r="AGB1" s="0"/><c r="AGC1" s="0"/><c r="AGD1" s="0"/><c r="AGE1" s="0"/><c r="AGF1" s="0"/><c r="AGG1" s="0"/><c r="AGH1" s="0"/><c r="AGI1" s="0"/><c r="AGJ1" s="0"/><c r="AGK1" s="0"/><c r="AGL1" s="0"/><c r="AGM1" s="0"/><c r="AGN1" s="0"/><c r="AGO1" s="0"/><c r="AGP1" s="0"/><c r="AGQ1" s="0"/><c r="AGR1" s="0"/><c r="AGS1" s="0"/><c r="AGT1" s="0"/><c r="AGU1" s="0"/><c r="AGV1" s="0"/><c r="AGW1" s="0"/><c r="AGX1" s="0"/><c r="AGY1" s="0"/><c r="AGZ1" s="0"/><c r="AHA1" s="0"/><c r="AHB1" s="0"/><c r="AHC1" s="0"/><c r="AHD1" s="0"/><c r="AHE1" s="0"/><c r="AHF1" s="0"/><c r="AHG1" s="0"/><c r="AHH1" s="0"/><c r="AHI1" s="0"/><c r="AHJ1" s="0"/><c r="AHK1" s="0"/><c r="AHL1" s="0"/><c r="AHM1" s="0"/><c r="AHN1" s="0"/><c r="AHO1" s="0"/><c r="AHP1" s="0"/><c r="AHQ1" s="0"/><c r="AHR1" s="0"/><c r="AHS1" s="0"/><c r="AHT1" s="0"/><c r="AHU1" s="0"/><c r="AHV1" s="0"/><c r="AHW1" s="0"/><c r="AHX1" s="0"/><c r="AHY1" s="0"/><c r="AHZ1" s="0"/><c r="AIA1" s="0"/><c r="AIB1" s="0"/><c r="AIC1" s="0"/><c r="AID1" s="0"/><c r="AIE1" s="0"/><c r="AIF1" s="0"/><c r="AIG1" s="0"/><c r="AIH1" s="0"/><c r="AII1" s="0"/><c r="AIJ1" s="0"/><c r="AIK1" s="0"/><c r="AIL1" s="0"/><c r="AIM1" s="0"/><c r="AIN1" s="0"/><c r="AIO1" s="0"/><c r="AIP1" s="0"/><c r="AIQ1" s="0"/><c r="AIR1" s="0"/><c r="AIS1" s="0"/><c r="AIT1" s="0"/><c r="AIU1" s="0"/><c r="AIV1" s="0"/><c r="AIW1" s="0"/><c r="AIX1" s="0"/><c r="AIY1" s="0"/><c r="AIZ1" s="0"/><c r="AJA1" s="0"/><c r="AJB1" s="0"/><c r="AJC1" s="0"/><c r="AJD1" s="0"/><c r="AJE1" s="0"/><c r="AJF1" s="0"/><c r="AJG1" s="0"/><c r="AJH1" s="0"/><c r="AJI1" s="0"/><c r="AJJ1" s="0"/><c r="AJK1" s="0"/><c r="AJL1" s="0"/><c r="AJM1" s="0"/><c r="AJN1" s="0"/><c r="AJO1" s="0"/><c r="AJP1" s="0"/><c r="AJQ1" s="0"/><c r="AJR1" s="0"/><c r="AJS1" s="0"/><c r="AJT1" s="0"/><c r="AJU1" s="0"/><c r="AJV1" s="0"/><c r="AJW1" s="0"/><c r="AJX1" s="0"/><c r="AJY1" s="0"/><c r="AJZ1" s="0"/><c r="AKA1" s="0"/><c r="AKB1" s="0"/><c r="AKC1" s="0"/><c r="AKD1" s="0"/><c r="AKE1" s="0"/><c r="AKF1" s="0"/><c r="AKG1" s="0"/><c r="AKH1" s="0"/><c r="AKI1" s="0"/><c r="AKJ1" s="0"/><c r="AKK1" s="0"/><c r="AKL1" s="0"/><c r="AKM1" s="0"/><c r="AKN1" s="0"/><c r="AKO1" s="0"/><c r="AKP1" s="0"/><c r="AKQ1" s="0"/><c r="AKR1" s="0"/><c r="AKS1" s="0"/><c r="AKT1" s="0"/><c r="AKU1" s="0"/><c r="AKV1" s="0"/><c r="AKW1" s="0"/><c r="AKX1" s="0"/><c r="AKY1" s="0"/><c r="AKZ1" s="0"/><c r="ALA1" s="0"/><c r="ALB1" s="0"/><c r="ALC1" s="0"/><c r="ALD1" s="0"/><c r="ALE1" s="0"/><c r="ALF1" s="0"/><c r="ALG1" s="0"/><c r="ALH1" s="0"/><c r="ALI1" s="0"/><c r="ALJ1" s="0"/><c r="ALK1" s="0"/><c r="ALL1" s="0"/><c r="ALM1" s="0"/><c r="ALN1" s="0"/><c r="ALO1" s="0"/><c r="ALP1" s="0"/><c r="ALQ1" s="0"/><c r="ALR1" s="0"/><c r="ALS1" s="0"/><c r="ALT1" s="0"/><c r="ALU1" s="0"/><c r="ALV1" s="0"/><c r="ALW1" s="0"/><c r="ALX1" s="0"/><c r="ALY1" s="0"/><c r="ALZ1" s="0"/><c r="AMA1" s="0"/><c r="AMB1" s="0"/><c r="AMC1" s="0"/><c r="AMD1" s="0"/><c r="AME1" s="0"/><c r="AMF1" s="0"/><c r="AMG1" s="0"/><c r="AMH1" s="0"/><c r="AMI1" s="0"/><c r="AMJ1" s="0"/></row><row r="2" customFormat="false" ht="16.5" hidden="false" customHeight="true" outlineLevel="0" collapsed="false"><c r="A2" s="45"/><c r="B2" s="45"/><c r="C2" s="45"/><c r="D2" s="45"/><c r="E2" s="45"/><c r="F2" s="45"/><c r="G2" s="0"/><c r="H2" s="0"/><c r="I2" s="0"/><c r="J2" s="0"/><c r="K2" s="0"/><c r="L2" s="0"/><c r="M2" s="0"/><c r="N2" s="0"/><c r="O2" s="0"/><c r="P2" s="0"/><c r="Q2" s="0"/><c r="R2" s="0"/><c r="S2" s="0"/><c r="T2" s="0"/><c r="U2" s="0"/><c r="V2" s="0"/><c r="W2" s="0"/><c r="X2" s="0"/><c r="Y2" s="0"/><c r="Z2" s="0"/><c r="AA2" s="0"/><c r="AB2" s="0"/><c r="AC2" s="0"/><c r="AD2" s="0"/><c r="AE2" s="0"/><c r="AF2" s="0"/><c r="AG2" s="0"/><c r="AH2" s="0"/><c r="AI2" s="0"/><c r="AJ2" s="0"/><c r="AK2" s="0"/><c r="AL2" s="0"/><c r="AM2" s="0"/><c r="AN2" s="0"/><c r="AO2" s="0"/><c r="AP2" s="0"/><c r="AQ2" s="0"/><c r="AR2" s="0"/><c r="AS2" s="0"/><c r="AT2" s="0"/><c r="AU2" s="0"/><c r="AV2" s="0"/><c r="AW2" s="0"/><c r="AX2" s="0"/><c r="AY2" s="0"/><c r="AZ2" s="0"/><c r="BA2" s="0"/><c r="BB2" s="0"/><c r="BC2" s="0"/><c r="BD2" s="0"/><c r="BE2" s="0"/><c r="BF2" s="0"/><c r="BG2" s="0"/><c r="BH2" s="0"/><c r="BI2" s="0"/><c r="BJ2" s="0"/><c r="BK2" s="0"/><c r="BL2" s="0"/><c r="BM2" s="0"/><c r="BN2" s="0"/><c r="BO2" s="0"/><c r="BP2" s="0"/><c r="BQ2" s="0"/><c r="BR2" s="0"/><c r="BS2" s="0"/><c r="BT2" s="0"/><c r="BU2" s="0"/><c r="BV2" s="0"/><c r="BW2" s="0"/><c r="BX2" s="0"/><c r="BY2" s="0"/><c r="BZ2" s="0"/><c r="CA2" s="0"/><c r="CB2" s="0"/><c r="CC2" s="0"/><c r="CD2" s="0"/><c r="CE2" s="0"/><c r="CF2" s="0"/><c r="CG2" s="0"/><c r="CH2" s="0"/><c r="CI2" s="0"/><c r="CJ2" s="0"/><c r="CK2" s="0"/><c r="CL2" s="0"/><c r="CM2" s="0"/><c r="CN2" s="0"/><c r="CO2" s="0"/><c r="CP2" s="0"/><c r="CQ2" s="0"/><c r="CR2" s="0"/><c r="CS2" s="0"/><c r="CT2" s="0"/><c r="CU2" s="0"/><c r="CV2" s="0"/><c r="CW2" s="0"/><c r="CX2" s="0"/><c r="CY2" s="0"/><c r="CZ2" s="0"/><c r="DA2" s="0"/><c r="DB2" s="0"/><c r="DC2" s="0"/><c r="DD2" s="0"/><c r="DE2" s="0"/><c r="DF2" s="0"/><c r="DG2" s="0"/><c r="DH2" s="0"/><c r="DI2" s="0"/><c r="DJ2" s="0"/><c r="DK2" s="0"/><c r="DL2" s="0"/><c r="DM2" s="0"/><c r="DN2" s="0"/><c r="DO2" s="0"/><c r="DP2" s="0"/><c r="DQ2" s="0"/><c r="DR2" s="0"/><c r="DS2" s="0"/><c r="DT2" s="0"/><c r="DU2" s="0"/><c r="DV2" s="0"/><c r="DW2" s="0"/><c r="DX2" s="0"/><c r="DY2" s="0"/><c r="DZ2" s="0"/><c r="EA2" s="0"/><c r="EB2" s="0"/><c r="EC2" s="0"/><c r="ED2" s="0"/><c r="EE2" s="0"/><c r="EF2" s="0"/><c r="EG2" s="0"/><c r="EH2" s="0"/><c r="EI2" s="0"/><c r="EJ2" s="0"/><c r="EK2" s="0"/><c r="EL2" s="0"/><c r="EM2" s="0"/><c r="EN2" s="0"/><c r="EO2" s="0"/><c r="EP2" s="0"/><c r="EQ2" s="0"/><c r="ER2" s="0"/><c r="ES2" s="0"/><c r="ET2" s="0"/><c r="EU2" s="0"/><c r="EV2" s="0"/><c r="EW2" s="0"/><c r="EX2" s="0"/><c r="EY2" s="0"/><c r="EZ2" s="0"/><c r="FA2" s="0"/><c r="FB2" s="0"/><c r="FC2" s="0"/><c r="FD2" s="0"/><c r="FE2" s="0"/><c r="FF2" s="0"/><c r="FG2" s="0"/><c r="FH2" s="0"/><c r="FI2" s="0"/><c r="FJ2" s="0"/><c r="FK2" s="0"/><c r="FL2" s="0"/><c r="FM2" s="0"/><c r="FN2" s="0"/><c r="FO2" s="0"/><c r="FP2" s="0"/><c r="FQ2" s="0"/><c r="FR2" s="0"/><c r="FS2" s="0"/><c r="FT2" s="0"/><c r="FU2" s="0"/><c r="FV2" s="0"/><c r="FW2" s="0"/><c r="FX2" s="0"/><c r="FY2" s="0"/><c r="FZ2" s="0"/><c r="GA2" s="0"/><c r="GB2" s="0"/><c r="GC2" s="0"/><c r="GD2" s="0"/><c r="GE2" s="0"/><c r="GF2" s="0"/><c r="GG2" s="0"/><c r="GH2" s="0"/><c r="GI2" s="0"/><c r="GJ2" s="0"/><c r="GK2" s="0"/><c r="GL2" s="0"/><c r="GM2" s="0"/><c r="GN2" s="0"/><c r="GO2" s="0"/><c r="GP2" s="0"/><c r="GQ2" s="0"/><c r="GR2" s="0"/><c r="GS2" s="0"/><c r="GT2" s="0"/><c r="GU2" s="0"/><c r="GV2" s="0"/><c r="GW2" s="0"/><c r="GX2" s="0"/><c r="GY2" s="0"/><c r="GZ2" s="0"/><c r="HA2" s="0"/><c r="HB2" s="0"/><c r="HC2" s="0"/><c r="HD2" s="0"/><c r="HE2" s="0"/><c r="HF2" s="0"/><c r="HG2" s="0"/><c r="HH2" s="0"/><c r="HI2" s="0"/><c r="HJ2" s="0"/><c r="HK2" s="0"/><c r="HL2" s="0"/><c r="HM2" s="0"/><c r="HN2" s="0"/><c r="HO2" s="0"/><c r="HP2" s="0"/><c r="HQ2" s="0"/><c r="HR2" s="0"/><c r="HS2" s="0"/><c r="HT2" s="0"/><c r="HU2" s="0"/><c r="HV2" s="0"/><c r="HW2" s="0"/><c r="HX2" s="0"/><c r="HY2" s="0"/><c r="HZ2" s="0"/><c r="IA2" s="0"/><c r="IB2" s="0"/><c r="IC2" s="0"/><c r="ID2" s="0"/><c r="IE2" s="0"/><c r="IF2" s="0"/><c r="IG2" s="0"/><c r="IH2" s="0"/><c r="II2" s="0"/><c r="IJ2" s="0"/><c r="IK2" s="0"/><c r="IL2" s="0"/><c r="IM2" s="0"/><c r="IN2" s="0"/><c r="IO2" s="0"/><c r="IP2" s="0"/><c r="IQ2" s="0"/><c r="IR2" s="0"/><c r="IS2" s="0"/><c r="IT2" s="0"/><c r="IU2" s="0"/><c r="IV2" s="0"/><c r="IW2" s="0"/><c r="IX2" s="0"/><c r="IY2" s="0"/><c r="IZ2" s="0"/><c r="JA2" s="0"/><c r="JB2" s="0"/><c r="JC2" s="0"/><c r="JD2" s="0"/><c r="JE2" s="0"/><c r="JF2" s="0"/><c r="JG2" s="0"/><c r="JH2" s="0"/><c r="JI2" s="0"/><c r="JJ2" s="0"/><c r="JK2" s="0"/><c r="JL2" s="0"/><c r="JM2" s="0"/><c r="JN2" s="0"/><c r="JO2" s="0"/><c r="JP2" s="0"/><c r="JQ2" s="0"/><c r="JR2" s="0"/><c r="JS2" s="0"/><c r="JT2" s="0"/><c r="JU2" s="0"/><c r="JV2" s="0"/><c r="JW2" s="0"/><c r="JX2" s="0"/><c r="JY2" s="0"/><c r="JZ2" s="0"/><c r="KA2" s="0"/><c r="KB2" s="0"/><c r="KC2" s="0"/><c r="KD2" s="0"/><c r="KE2" s="0"/><c r="KF2" s="0"/><c r="KG2" s="0"/><c r="KH2" s="0"/><c r="KI2" s="0"/><c r="KJ2" s="0"/><c r="KK2" s="0"/><c r="KL2" s="0"/><c r="KM2" s="0"/><c r="KN2" s="0"/><c r="KO2" s="0"/><c r="KP2" s="0"/><c r="KQ2" s="0"/><c r="KR2" s="0"/><c r="KS2" s="0"/><c r="KT2" s="0"/><c r="KU2" s="0"/><c r="KV2" s="0"/><c r="KW2" s="0"/><c r="KX2" s="0"/><c r="KY2" s="0"/><c r="KZ2" s="0"/><c r="LA2" s="0"/><c r="LB2" s="0"/><c r="LC2" s="0"/><c r="LD2" s="0"/><c r="LE2" s="0"/><c r="LF2" s="0"/><c r="LG2" s="0"/><c r="LH2" s="0"/><c r="LI2" s="0"/><c r="LJ2" s="0"/><c r="LK2" s="0"/><c r="LL2" s="0"/><c r="LM2" s="0"/><c r="LN2" s="0"/><c r="LO2" s="0"/><c r="LP2" s="0"/><c r="LQ2" s="0"/><c r="LR2" s="0"/><c r="LS2" s="0"/><c r="LT2" s="0"/><c r="LU2" s="0"/><c r="LV2" s="0"/><c r="LW2" s="0"/><c r="LX2" s="0"/><c r="LY2" s="0"/><c r="LZ2" s="0"/><c r="MA2" s="0"/><c r="MB2" s="0"/><c r="MC2" s="0"/><c r="MD2" s="0"/><c r="ME2" s="0"/><c r="MF2" s="0"/><c r="MG2" s="0"/><c r="MH2" s="0"/><c r="MI2" s="0"/><c r="MJ2" s="0"/><c r="MK2" s="0"/><c r="ML2" s="0"/><c r="MM2" s="0"/><c r="MN2" s="0"/><c r="MO2" s="0"/><c r="MP2" s="0"/><c r="MQ2" s="0"/><c r="MR2" s="0"/><c r="MS2" s="0"/><c r="MT2" s="0"/><c r="MU2" s="0"/><c r="MV2" s="0"/><c r="MW2" s="0"/><c r="MX2" s="0"/><c r="MY2" s="0"/><c r="MZ2" s="0"/><c r="NA2" s="0"/><c r="NB2" s="0"/><c r="NC2" s="0"/><c r="ND2" s="0"/><c r="NE2" s="0"/><c r="NF2" s="0"/><c r="NG2" s="0"/><c r="NH2" s="0"/><c r="NI2" s="0"/><c r="NJ2" s="0"/><c r="NK2" s="0"/><c r="NL2" s="0"/><c r="NM2" s="0"/><c r="NN2" s="0"/><c r="NO2" s="0"/><c r="NP2" s="0"/><c r="NQ2" s="0"/><c r="NR2" s="0"/><c r="NS2" s="0"/><c r="NT2" s="0"/><c r="NU2" s="0"/><c r="NV2" s="0"/><c r="NW2" s="0"/><c r="NX2" s="0"/><c r="NY2" s="0"/><c r="NZ2" s="0"/><c r="OA2" s="0"/><c r="OB2" s="0"/><c r="OC2" s="0"/><c r="OD2" s="0"/><c r="OE2" s="0"/><c r="OF2" s="0"/><c r="OG2" s="0"/><c r="OH2" s="0"/><c r="OI2" s="0"/><c r="OJ2" s="0"/><c r="OK2" s="0"/><c r="OL2" s="0"/><c r="OM2" s="0"/><c r="ON2" s="0"/><c r="OO2" s="0"/><c r="OP2" s="0"/><c r="OQ2" s="0"/><c r="OR2" s="0"/><c r="OS2" s="0"/><c r="OT2" s="0"/><c r="OU2" s="0"/><c r="OV2" s="0"/><c r="OW2" s="0"/><c r="OX2" s="0"/><c r="OY2" s="0"/><c r="OZ2" s="0"/><c r="PA2" s="0"/><c r="PB2" s="0"/><c r="PC2" s="0"/><c r="PD2" s="0"/><c r="PE2" s="0"/><c r="PF2" s="0"/><c r="PG2" s="0"/><c r="PH2" s="0"/><c r="PI2" s="0"/><c r="PJ2" s="0"/><c r="PK2" s="0"/><c r="PL2" s="0"/><c r="PM2" s="0"/><c r="PN2" s="0"/><c r="PO2" s="0"/><c r="PP2" s="0"/><c r="PQ2" s="0"/><c r="PR2" s="0"/><c r="PS2" s="0"/><c r="PT2" s="0"/><c r="PU2" s="0"/><c r="PV2" s="0"/><c r="PW2" s="0"/><c r="PX2" s="0"/><c r="PY2" s="0"/><c r="PZ2" s="0"/><c r="QA2" s="0"/><c r="QB2" s="0"/><c r="QC2" s="0"/><c r="QD2" s="0"/><c r="QE2" s="0"/><c r="QF2" s="0"/><c r="QG2" s="0"/><c r="QH2" s="0"/><c r="QI2" s="0"/><c r="QJ2" s="0"/><c r="QK2" s="0"/><c r="QL2" s="0"/><c r="QM2" s="0"/><c r="QN2" s="0"/><c r="QO2" s="0"/><c r="QP2" s="0"/><c r="QQ2" s="0"/><c r="QR2" s="0"/><c r="QS2" s="0"/><c r="QT2" s="0"/><c r="QU2" s="0"/><c r="QV2" s="0"/><c r="QW2" s="0"/><c r="QX2" s="0"/><c r="QY2" s="0"/><c r="QZ2" s="0"/><c r="RA2" s="0"/><c r="RB2" s="0"/><c r="RC2" s="0"/><c r="RD2" s="0"/><c r="RE2" s="0"/><c r="RF2" s="0"/><c r="RG2" s="0"/><c r="RH2" s="0"/><c r="RI2" s="0"/><c r="RJ2" s="0"/><c r="RK2" s="0"/><c r="RL2" s="0"/><c r="RM2" s="0"/><c r="RN2" s="0"/><c r="RO2" s="0"/><c r="RP2" s="0"/><c r="RQ2" s="0"/><c r="RR2" s="0"/><c r="RS2" s="0"/><c r="RT2" s="0"/><c r="RU2" s="0"/><c r="RV2" s="0"/><c r="RW2" s="0"/><c r="RX2" s="0"/><c r="RY2" s="0"/><c r="RZ2" s="0"/><c r="SA2" s="0"/><c r="SB2" s="0"/><c r="SC2" s="0"/><c r="SD2" s="0"/><c r="SE2" s="0"/><c r="SF2" s="0"/><c r="SG2" s="0"/><c r="SH2" s="0"/><c r="SI2" s="0"/><c r="SJ2" s="0"/><c r="SK2" s="0"/><c r="SL2" s="0"/><c r="SM2" s="0"/><c r="SN2" s="0"/><c r="SO2" s="0"/><c r="SP2" s="0"/><c r="SQ2" s="0"/><c r="SR2" s="0"/><c r="SS2" s="0"/><c r="ST2" s="0"/><c r="SU2" s="0"/><c r="SV2" s="0"/><c r="SW2" s="0"/><c r="SX2" s="0"/><c r="SY2" s="0"/><c r="SZ2" s="0"/><c r="TA2" s="0"/><c r="TB2" s="0"/><c r="TC2" s="0"/><c r="TD2" s="0"/><c r="TE2" s="0"/><c r="TF2" s="0"/><c r="TG2" s="0"/><c r="TH2" s="0"/><c r="TI2" s="0"/><c r="TJ2" s="0"/><c r="TK2" s="0"/><c r="TL2" s="0"/><c r="TM2" s="0"/><c r="TN2" s="0"/><c r="TO2" s="0"/><c r="TP2" s="0"/><c r="TQ2" s="0"/><c r="TR2" s="0"/><c r="TS2" s="0"/><c r="TT2" s="0"/><c r="TU2" s="0"/><c r="TV2" s="0"/><c r="TW2" s="0"/><c r="TX2" s="0"/><c r="TY2" s="0"/><c r="TZ2" s="0"/><c r="UA2" s="0"/><c r="UB2" s="0"/><c r="UC2" s="0"/><c r="UD2" s="0"/><c r="UE2" s="0"/><c r="UF2" s="0"/><c r="UG2" s="0"/><c r="UH2" s="0"/><c r="UI2" s="0"/><c r="UJ2" s="0"/><c r="UK2" s="0"/><c r="UL2" s="0"/><c r="UM2" s="0"/><c r="UN2" s="0"/><c r="UO2" s="0"/><c r="UP2" s="0"/><c r="UQ2" s="0"/><c r="UR2" s="0"/><c r="US2" s="0"/><c r="UT2" s="0"/><c r="UU2" s="0"/><c r="UV2" s="0"/><c r="UW2" s="0"/><c r="UX2" s="0"/><c r="UY2" s="0"/><c r="UZ2" s="0"/><c r="VA2" s="0"/><c r="VB2" s="0"/><c r="VC2" s="0"/><c r="VD2" s="0"/><c r="VE2" s="0"/><c r="VF2" s="0"/><c r="VG2" s="0"/><c r="VH2" s="0"/><c r="VI2" s="0"/><c r="VJ2" s="0"/><c r="VK2" s="0"/><c r="VL2" s="0"/><c r="VM2" s="0"/><c r="VN2" s="0"/><c r="VO2" s="0"/><c r="VP2" s="0"/><c r="VQ2" s="0"/><c r="VR2" s="0"/><c r="VS2" s="0"/><c r="VT2" s="0"/><c r="VU2" s="0"/><c r="VV2" s="0"/><c r="VW2" s="0"/><c r="VX2" s="0"/><c r="VY2" s="0"/><c r="VZ2" s="0"/><c r="WA2" s="0"/><c r="WB2" s="0"/><c r="WC2" s="0"/><c r="WD2" s="0"/><c r="WE2" s="0"/><c r="WF2" s="0"/><c r="WG2" s="0"/><c r="WH2" s="0"/><c r="WI2" s="0"/><c r="WJ2" s="0"/><c r="WK2" s="0"/><c r="WL2" s="0"/><c r="WM2" s="0"/><c r="WN2" s="0"/><c r="WO2" s="0"/><c r="WP2" s="0"/><c r="WQ2" s="0"/><c r="WR2" s="0"/><c r="WS2" s="0"/><c r="WT2" s="0"/><c r="WU2" s="0"/><c r="WV2" s="0"/><c r="WW2" s="0"/><c r="WX2" s="0"/><c r="WY2" s="0"/><c r="WZ2" s="0"/><c r="XA2" s="0"/><c r="XB2" s="0"/><c r="XC2" s="0"/><c r="XD2" s="0"/><c r="XE2" s="0"/><c r="XF2" s="0"/><c r="XG2" s="0"/><c r="XH2" s="0"/><c r="XI2" s="0"/><c r="XJ2" s="0"/><c r="XK2" s="0"/><c r="XL2" s="0"/><c r="XM2" s="0"/><c r="XN2" s="0"/><c r="XO2" s="0"/><c r="XP2" s="0"/><c r="XQ2" s="0"/><c r="XR2" s="0"/><c r="XS2" s="0"/><c r="XT2" s="0"/><c r="XU2" s="0"/><c r="XV2" s="0"/><c r="XW2" s="0"/><c r="XX2" s="0"/><c r="XY2" s="0"/><c r="XZ2" s="0"/><c r="YA2" s="0"/><c r="YB2" s="0"/><c r="YC2" s="0"/><c r="YD2" s="0"/><c r="YE2" s="0"/><c r="YF2" s="0"/><c r="YG2" s="0"/><c r="YH2" s="0"/><c r="YI2" s="0"/><c r="YJ2" s="0"/><c r="YK2" s="0"/><c r="YL2" s="0"/><c r="YM2" s="0"/><c r="YN2" s="0"/><c r="YO2" s="0"/><c r="YP2" s="0"/><c r="YQ2" s="0"/><c r="YR2" s="0"/><c r="YS2" s="0"/><c r="YT2" s="0"/><c r="YU2" s="0"/><c r="YV2" s="0"/><c r="YW2" s="0"/><c r="YX2" s="0"/><c r="YY2" s="0"/><c r="YZ2" s="0"/><c r="ZA2" s="0"/><c r="ZB2" s="0"/><c r="ZC2" s="0"/><c r="ZD2" s="0"/><c r="ZE2" s="0"/><c r="ZF2" s="0"/><c r="ZG2" s="0"/><c r="ZH2" s="0"/><c r="ZI2" s="0"/><c r="ZJ2" s="0"/><c r="ZK2" s="0"/><c r="ZL2" s="0"/><c r="ZM2" s="0"/><c r="ZN2" s="0"/><c r="ZO2" s="0"/><c r="ZP2" s="0"/><c r="ZQ2" s="0"/><c r="ZR2" s="0"/><c r="ZS2" s="0"/><c r="ZT2" s="0"/><c r="ZU2" s="0"/><c r="ZV2" s="0"/><c r="ZW2" s="0"/><c r="ZX2" s="0"/><c r="ZY2" s="0"/><c r="ZZ2" s="0"/><c r="AAA2" s="0"/><c r="AAB2" s="0"/><c r="AAC2" s="0"/><c r="AAD2" s="0"/><c r="AAE2" s="0"/><c r="AAF2" s="0"/><c r="AAG2" s="0"/><c r="AAH2" s="0"/><c r="AAI2" s="0"/><c r="AAJ2" s="0"/><c r="AAK2" s="0"/><c r="AAL2" s="0"/><c r="AAM2" s="0"/><c r="AAN2" s="0"/><c r="AAO2" s="0"/><c r="AAP2" s="0"/><c r="AAQ2" s="0"/><c r="AAR2" s="0"/><c r="AAS2" s="0"/><c r="AAT2" s="0"/><c r="AAU2" s="0"/><c r="AAV2" s="0"/><c r="AAW2" s="0"/><c r="AAX2" s="0"/><c r="AAY2" s="0"/><c r="AAZ2" s="0"/><c r="ABA2" s="0"/><c r="ABB2" s="0"/><c r="ABC2" s="0"/><c r="ABD2" s="0"/><c r="ABE2" s="0"/><c r="ABF2" s="0"/><c r="ABG2" s="0"/><c r="ABH2" s="0"/><c r="ABI2" s="0"/><c r="ABJ2" s="0"/><c r="ABK2" s="0"/><c r="ABL2" s="0"/><c r="ABM2" s="0"/><c r="ABN2" s="0"/><c r="ABO2" s="0"/><c r="ABP2" s="0"/><c r="ABQ2" s="0"/><c r="ABR2" s="0"/><c r="ABS2" s="0"/><c r="ABT2" s="0"/><c r="ABU2" s="0"/><c r="ABV2" s="0"/><c r="ABW2" s="0"/><c r="ABX2" s="0"/><c r="ABY2" s="0"/><c r="ABZ2" s="0"/><c r="ACA2" s="0"/><c r="ACB2" s="0"/><c r="ACC2" s="0"/><c r="ACD2" s="0"/><c r="ACE2" s="0"/><c r="ACF2" s="0"/><c r="ACG2" s="0"/><c r="ACH2" s="0"/><c r="ACI2" s="0"/><c r="ACJ2" s="0"/><c r="ACK2" s="0"/><c r="ACL2" s="0"/><c r="ACM2" s="0"/><c r="ACN2" s="0"/><c r="ACO2" s="0"/><c r="ACP2" s="0"/><c r="ACQ2" s="0"/><c r="ACR2" s="0"/><c r="ACS2" s="0"/><c r="ACT2" s="0"/><c r="ACU2" s="0"/><c r="ACV2" s="0"/><c r="ACW2" s="0"/><c r="ACX2" s="0"/><c r="ACY2" s="0"/><c r="ACZ2" s="0"/><c r="ADA2" s="0"/><c r="ADB2" s="0"/><c r="ADC2" s="0"/><c r="ADD2" s="0"/><c r="ADE2" s="0"/><c r="ADF2" s="0"/><c r="ADG2" s="0"/><c r="ADH2" s="0"/><c r="ADI2" s="0"/><c r="ADJ2" s="0"/><c r="ADK2" s="0"/><c r="ADL2" s="0"/><c r="ADM2" s="0"/><c r="ADN2" s="0"/><c r="ADO2" s="0"/><c r="ADP2" s="0"/><c r="ADQ2" s="0"/><c r="ADR2" s="0"/><c r="ADS2" s="0"/><c r="ADT2" s="0"/><c r="ADU2" s="0"/><c r="ADV2" s="0"/><c r="ADW2" s="0"/><c r="ADX2" s="0"/><c r="ADY2" s="0"/><c r="ADZ2" s="0"/><c r="AEA2" s="0"/><c r="AEB2" s="0"/><c r="AEC2" s="0"/><c r="AED2" s="0"/><c r="AEE2" s="0"/><c r="AEF2" s="0"/><c r="AEG2" s="0"/><c r="AEH2" s="0"/><c r="AEI2" s="0"/><c r="AEJ2" s="0"/><c r="AEK2" s="0"/><c r="AEL2" s="0"/><c r="AEM2" s="0"/><c r="AEN2" s="0"/><c r="AEO2" s="0"/><c r="AEP2" s="0"/><c r="AEQ2" s="0"/><c r="AER2" s="0"/><c r="AES2" s="0"/><c r="AET2" s="0"/><c r="AEU2" s="0"/><c r="AEV2" s="0"/><c r="AEW2" s="0"/><c r="AEX2" s="0"/><c r="AEY2" s="0"/><c r="AEZ2" s="0"/><c r="AFA2" s="0"/><c r="AFB2" s="0"/><c r="AFC2" s="0"/><c r="AFD2" s="0"/><c r="AFE2" s="0"/><c r="AFF2" s="0"/><c r="AFG2" s="0"/><c r="AFH2" s="0"/><c r="AFI2" s="0"/><c r="AFJ2" s="0"/><c r="AFK2" s="0"/><c r="AFL2" s="0"/><c r="AFM2" s="0"/><c r="AFN2" s="0"/><c r="AFO2" s="0"/><c r="AFP2" s="0"/><c r="AFQ2" s="0"/><c r="AFR2" s="0"/><c r="AFS2" s="0"/><c r="AFT2" s="0"/><c r="AFU2" s="0"/><c r="AFV2" s="0"/><c r="AFW2" s="0"/><c r="AFX2" s="0"/><c r="AFY2" s="0"/><c r="AFZ2" s="0"/><c r="AGA2" s="0"/><c r="AGB2" s="0"/><c r="AGC2" s="0"/><c r="AGD2" s="0"/><c r="AGE2" s="0"/><c r="AGF2" s="0"/><c r="AGG2" s="0"/><c r="AGH2" s="0"/><c r="AGI2" s="0"/><c r="AGJ2" s="0"/><c r="AGK2" s="0"/><c r="AGL2" s="0"/><c r="AGM2" s="0"/><c r="AGN2" s="0"/><c r="AGO2" s="0"/><c r="AGP2" s="0"/><c r="AGQ2" s="0"/><c r="AGR2" s="0"/><c r="AGS2" s="0"/><c r="AGT2" s="0"/><c r="AGU2" s="0"/><c r="AGV2" s="0"/><c r="AGW2" s="0"/><c r="AGX2" s="0"/><c r="AGY2" s="0"/><c r="AGZ2" s="0"/><c r="AHA2" s="0"/><c r="AHB2" s="0"/><c r="AHC2" s="0"/><c r="AHD2" s="0"/><c r="AHE2" s="0"/><c r="AHF2" s="0"/><c r="AHG2" s="0"/><c r="AHH2" s="0"/><c r="AHI2" s="0"/><c r="AHJ2" s="0"/><c r="AHK2" s="0"/><c r="AHL2" s="0"/><c r="AHM2" s="0"/><c r="AHN2" s="0"/><c r="AHO2" s="0"/><c r="AHP2" s="0"/><c r="AHQ2" s="0"/><c r="AHR2" s="0"/><c r="AHS2" s="0"/><c r="AHT2" s="0"/><c r="AHU2" s="0"/><c r="AHV2" s="0"/><c r="AHW2" s="0"/><c r="AHX2" s="0"/><c r="AHY2" s="0"/><c r="AHZ2" s="0"/><c r="AIA2" s="0"/><c r="AIB2" s="0"/><c r="AIC2" s="0"/><c r="AID2" s="0"/><c r="AIE2" s="0"/><c r="AIF2" s="0"/><c r="AIG2" s="0"/><c r="AIH2" s="0"/><c r="AII2" s="0"/><c r="AIJ2" s="0"/><c r="AIK2" s="0"/><c r="AIL2" s="0"/><c r="AIM2" s="0"/><c r="AIN2" s="0"/><c r="AIO2" s="0"/><c r="AIP2" s="0"/><c r="AIQ2" s="0"/><c r="AIR2" s="0"/><c r="AIS2" s="0"/><c r="AIT2" s="0"/><c r="AIU2" s="0"/><c r="AIV2" s="0"/><c r="AIW2" s="0"/><c r="AIX2" s="0"/><c r="AIY2" s="0"/><c r="AIZ2" s="0"/><c r="AJA2" s="0"/><c r="AJB2" s="0"/><c r="AJC2" s="0"/><c r="AJD2" s="0"/><c r="AJE2" s="0"/><c r="AJF2" s="0"/><c r="AJG2" s="0"/><c r="AJH2" s="0"/><c r="AJI2" s="0"/><c r="AJJ2" s="0"/><c r="AJK2" s="0"/><c r="AJL2" s="0"/><c r="AJM2" s="0"/><c r="AJN2" s="0"/><c r="AJO2" s="0"/><c r="AJP2" s="0"/><c r="AJQ2" s="0"/><c r="AJR2" s="0"/><c r="AJS2" s="0"/><c r="AJT2" s="0"/><c r="AJU2" s="0"/><c r="AJV2" s="0"/><c r="AJW2" s="0"/><c r="AJX2" s="0"/><c r="AJY2" s="0"/><c r="AJZ2" s="0"/><c r="AKA2" s="0"/><c r="AKB2" s="0"/><c r="AKC2" s="0"/><c r="AKD2" s="0"/><c r="AKE2" s="0"/><c r="AKF2" s="0"/><c r="AKG2" s="0"/><c r="AKH2" s="0"/><c r="AKI2" s="0"/><c r="AKJ2" s="0"/><c r="AKK2" s="0"/><c r="AKL2" s="0"/><c r="AKM2" s="0"/><c r="AKN2" s="0"/><c r="AKO2" s="0"/><c r="AKP2" s="0"/><c r="AKQ2" s="0"/><c r="AKR2" s="0"/><c r="AKS2" s="0"/><c r="AKT2" s="0"/><c r="AKU2" s="0"/><c r="AKV2" s="0"/><c r="AKW2" s="0"/><c r="AKX2" s="0"/><c r="AKY2" s="0"/><c r="AKZ2" s="0"/><c r="ALA2" s="0"/><c r="ALB2" s="0"/><c r="ALC2" s="0"/><c r="ALD2" s="0"/><c r="ALE2" s="0"/><c r="ALF2" s="0"/><c r="ALG2" s="0"/><c r="ALH2" s="0"/><c r="ALI2" s="0"/><c r="ALJ2" s="0"/><c r="ALK2" s="0"/><c r="ALL2" s="0"/><c r="ALM2" s="0"/><c r="ALN2" s="0"/><c r="ALO2" s="0"/><c r="ALP2" s="0"/><c r="ALQ2" s="0"/><c r="ALR2" s="0"/><c r="ALS2" s="0"/><c r="ALT2" s="0"/><c r="ALU2" s="0"/><c r="ALV2" s="0"/><c r="ALW2" s="0"/><c r="ALX2" s="0"/><c r="ALY2" s="0"/><c r="ALZ2" s="0"/><c r="AMA2" s="0"/><c r="AMB2" s="0"/><c r="AMC2" s="0"/><c r="AMD2" s="0"/><c r="AME2" s="0"/><c r="AMF2" s="0"/><c r="AMG2" s="0"/><c r="AMH2" s="0"/><c r="AMI2" s="0"/><c r="AMJ2" s="0"/></row><row r="3" customFormat="false" ht="12" hidden="false" customHeight="true" outlineLevel="0" collapsed="false"><c r="A3" s="30"/><c r="B3" s="46" t="s"><v>339</v></c><c r="C3" s="46"/><c r="D3" s="46"/><c r="E3" s="46"/><c r="F3" s="46"/><c r="G3" s="46" t="s"><v>340</v></c><c r="H3" s="46"/><c r="I3" s="46"/><c r="J3" s="46"/><c r="K3" s="46"/><c r="L3" s="46" t="s"><v>341</v></c><c r="M3" s="46"/><c r="N3" s="46"/><c r="O3" s="46"/><c r="P3" s="46"/><c r="Q3" s="46" t="s"><v>342</v></c><c r="R3" s="46"/><c r="S3" s="46"/><c r="T3" s="46"/><c r="U3" s="46"/><c r="V3" s="46" t="s"><v>343</v></c><c r="W3" s="46"/><c r="X3" s="46"/><c r="Y3" s="46"/><c r="Z3" s="46"/><c r="AA3" s="46" t="s"><v>344</v></c><c r="AB3" s="46"/><c r="AC3" s="46"/><c r="AD3" s="46"/><c r="AE3" s="46"/><c r="AF3" s="46" t="s"><v>345</v></c><c r="AG3" s="46"/><c r="AH3" s="46"/><c r="AI3" s="46"/><c r="AJ3" s="46"/><c r="AK3" s="46" t="s"><v>346</v></c><c r="AL3" s="46"/><c r="AM3" s="46"/><c r="AN3" s="46"/><c r="AO3" s="46"/><c r="AP3" s="0"/><c r="AQ3" s="0"/><c r="AR3" s="0"/><c r="AS3" s="0"/><c r="AT3" s="0"/><c r="AU3" s="0"/><c r="AV3" s="0"/><c r="AW3" s="0"/><c r="AX3" s="0"/><c r="AY3" s="0"/><c r="AZ3" s="0"/><c r="BA3" s="0"/><c r="BB3" s="0"/><c r="BC3" s="0"/><c r="BD3" s="0"/><c r="BE3" s="0"/><c r="BF3" s="0"/><c r="BG3" s="0"/><c r="BH3" s="0"/><c r="BI3" s="0"/><c r="BJ3" s="0"/><c r="BK3" s="0"/><c r="BL3" s="0"/><c r="BM3" s="0"/><c r="BN3" s="0"/><c r="BO3" s="0"/><c r="BP3" s="0"/><c r="BQ3" s="0"/><c r="BR3" s="0"/><c r="BS3" s="0"/><c r="BT3" s="0"/><c r="BU3" s="0"/><c r="BV3" s="0"/><c r="BW3" s="0"/><c r="BX3" s="0"/><c r="BY3" s="0"/><c r="BZ3" s="0"/><c r="CA3" s="0"/><c r="CB3" s="0"/><c r="CC3" s="0"/><c r="CD3" s="0"/><c r="CE3" s="0"/><c r="CF3" s="0"/><c r="CG3" s="0"/><c r="CH3" s="0"/><c r="CI3" s="0"/><c r="CJ3" s="0"/><c r="CK3" s="0"/><c r="CL3" s="0"/><c r="CM3" s="0"/><c r="CN3" s="0"/><c r="CO3" s="0"/><c r="CP3" s="0"/><c r="CQ3" s="0"/><c r="CR3" s="0"/><c r="CS3" s="0"/><c r="CT3" s="0"/><c r="CU3" s="0"/><c r="CV3" s="0"/><c r="CW3" s="0"/><c r="CX3" s="0"/><c r="CY3" s="0"/><c r="CZ3" s="0"/><c r="DA3" s="0"/><c r="DB3" s="0"/><c r="DC3" s="0"/><c r="DD3" s="0"/><c r="DE3" s="0"/><c r="DF3" s="0"/><c r="DG3" s="0"/><c r="DH3" s="0"/><c r="DI3" s="0"/><c r="DJ3" s="0"/><c r="DK3" s="0"/><c r="DL3" s="0"/><c r="DM3" s="0"/><c r="DN3" s="0"/><c r="DO3" s="0"/><c r="DP3" s="0"/><c r="DQ3" s="0"/><c r="DR3" s="0"/><c r="DS3" s="0"/><c r="DT3" s="0"/><c r="DU3" s="0"/><c r="DV3" s="0"/><c r="DW3" s="0"/><c r="DX3" s="0"/><c r="DY3" s="0"/><c r="DZ3" s="0"/><c r="EA3" s="0"/><c r="EB3" s="0"/><c r="EC3" s="0"/><c r="ED3" s="0"/><c r="EE3" s="0"/><c r="EF3" s="0"/><c r="EG3" s="0"/><c r="EH3" s="0"/><c r="EI3" s="0"/><c r="EJ3" s="0"/><c r="EK3" s="0"/><c r="EL3" s="0"/><c r="EM3" s="0"/><c r="EN3" s="0"/><c r="EO3" s="0"/><c r="EP3" s="0"/><c r="EQ3" s="0"/><c r="ER3" s="0"/><c r="ES3" s="0"/><c r="ET3" s="0"/><c r="EU3" s="0"/><c r="EV3" s="0"/><c r="EW3" s="0"/><c r="EX3" s="0"/><c r="EY3" s="0"/><c r="EZ3" s="0"/><c r="FA3" s="0"/><c r="FB3" s="0"/><c r="FC3" s="0"/><c r="FD3" s="0"/><c r="FE3" s="0"/><c r="FF3" s="0"/><c r="FG3" s="0"/><c r="FH3" s="0"/><c r="FI3" s="0"/><c r="FJ3" s="0"/><c r="FK3" s="0"/><c r="FL3" s="0"/><c r="FM3" s="0"/><c r="FN3" s="0"/><c r="FO3" s="0"/><c r="FP3" s="0"/><c r="FQ3" s="0"/><c r="FR3" s="0"/><c r="FS3" s="0"/><c r="FT3" s="0"/><c r="FU3" s="0"/><c r="FV3" s="0"/><c r="FW3" s="0"/><c r="FX3" s="0"/><c r="FY3" s="0"/><c r="FZ3" s="0"/><c r="GA3" s="0"/><c r="GB3" s="0"/><c r="GC3" s="0"/><c r="GD3" s="0"/><c r="GE3" s="0"/><c r="GF3" s="0"/><c r="GG3" s="0"/><c r="GH3" s="0"/><c r="GI3" s="0"/><c r="GJ3" s="0"/><c r="GK3" s="0"/><c r="GL3" s="0"/><c r="GM3" s="0"/><c r="GN3" s="0"/><c r="GO3" s="0"/><c r="GP3" s="0"/><c r="GQ3" s="0"/><c r="GR3" s="0"/><c r="GS3" s="0"/><c r="GT3" s="0"/><c r="GU3" s="0"/><c r="GV3" s="0"/><c r="GW3" s="0"/><c r="GX3" s="0"/><c r="GY3" s="0"/><c r="GZ3" s="0"/><c r="HA3" s="0"/><c r="HB3" s="0"/><c r="HC3" s="0"/><c r="HD3" s="0"/><c r="HE3" s="0"/><c r="HF3" s="0"/><c r="HG3" s="0"/><c r="HH3" s="0"/><c r="HI3" s="0"/><c r="HJ3" s="0"/><c r="HK3" s="0"/><c r="HL3" s="0"/><c r="HM3" s="0"/><c r="HN3" s="0"/><c r="HO3" s="0"/><c r="HP3" s="0"/><c r="HQ3" s="0"/><c r="HR3" s="0"/><c r="HS3" s="0"/><c r="HT3" s="0"/><c r="HU3" s="0"/><c r="HV3" s="0"/><c r="HW3" s="0"/><c r="HX3" s="0"/><c r="HY3" s="0"/><c r="HZ3" s="0"/><c r="IA3" s="0"/><c r="IB3" s="0"/><c r="IC3" s="0"/><c r="ID3" s="0"/><c r="IE3" s="0"/><c r="IF3" s="0"/><c r="IG3" s="0"/><c r="IH3" s="0"/><c r="II3" s="0"/><c r="IJ3" s="0"/><c r="IK3" s="0"/><c r="IL3" s="0"/><c r="IM3" s="0"/><c r="IN3" s="0"/><c r="IO3" s="0"/><c r="IP3" s="0"/><c r="IQ3" s="0"/><c r="IR3" s="0"/><c r="IS3" s="0"/><c r="IT3" s="0"/><c r="IU3" s="0"/><c r="IV3" s="0"/><c r="IW3" s="0"/><c r="IX3" s="0"/><c r="IY3" s="0"/><c r="IZ3" s="0"/><c r="JA3" s="0"/><c r="JB3" s="0"/><c r="JC3" s="0"/><c r="JD3" s="0"/><c r="JE3" s="0"/><c r="JF3" s="0"/><c r="JG3" s="0"/><c r="JH3" s="0"/><c r="JI3" s="0"/><c r="JJ3" s="0"/><c r="JK3" s="0"/><c r="JL3" s="0"/><c r="JM3" s="0"/><c r="JN3" s="0"/><c r="JO3" s="0"/><c r="JP3" s="0"/><c r="JQ3" s="0"/><c r="JR3" s="0"/><c r="JS3" s="0"/><c r="JT3" s="0"/><c r="JU3" s="0"/><c r="JV3" s="0"/><c r="JW3" s="0"/><c r="JX3" s="0"/><c r="JY3" s="0"/><c r="JZ3" s="0"/><c r="KA3" s="0"/><c r="KB3" s="0"/><c r="KC3" s="0"/><c r="KD3" s="0"/><c r="KE3" s="0"/><c r="KF3" s="0"/><c r="KG3" s="0"/><c r="KH3" s="0"/><c r="KI3" s="0"/><c r="KJ3" s="0"/><c r="KK3" s="0"/><c r="KL3" s="0"/><c r="KM3" s="0"/><c r="KN3" s="0"/><c r="KO3" s="0"/><c r="KP3" s="0"/><c r="KQ3" s="0"/><c r="KR3" s="0"/><c r="KS3" s="0"/><c r="KT3" s="0"/><c r="KU3" s="0"/><c r="KV3" s="0"/><c r="KW3" s="0"/><c r="KX3" s="0"/><c r="KY3" s="0"/><c r="KZ3" s="0"/><c r="LA3" s="0"/><c r="LB3" s="0"/><c r="LC3" s="0"/><c r="LD3" s="0"/><c r="LE3" s="0"/><c r="LF3" s="0"/><c r="LG3" s="0"/><c r="LH3" s="0"/><c r="LI3" s="0"/><c r="LJ3" s="0"/><c r="LK3" s="0"/><c r="LL3" s="0"/><c r="LM3" s="0"/><c r="LN3" s="0"/><c r="LO3" s="0"/><c r="LP3" s="0"/><c r="LQ3" s="0"/><c r="LR3" s="0"/><c r="LS3" s="0"/><c r="LT3" s="0"/><c r="LU3" s="0"/><c r="LV3" s="0"/><c r="LW3" s="0"/><c r="LX3" s="0"/><c r="LY3" s="0"/><c r="LZ3" s="0"/><c r="MA3" s="0"/><c r="MB3" s="0"/><c r="MC3" s="0"/><c r="MD3" s="0"/><c r="ME3" s="0"/><c r="MF3" s="0"/><c r="MG3" s="0"/><c r="MH3" s="0"/><c r="MI3" s="0"/><c r="MJ3" s="0"/><c r="MK3" s="0"/><c r="ML3" s="0"/><c r="MM3" s="0"/><c r="MN3" s="0"/><c r="MO3" s="0"/><c r="MP3" s="0"/><c r="MQ3" s="0"/><c r="MR3" s="0"/><c r="MS3" s="0"/><c r="MT3" s="0"/><c r="MU3" s="0"/><c r="MV3" s="0"/><c r="MW3" s="0"/><c r="MX3" s="0"/><c r="MY3" s="0"/><c r="MZ3" s="0"/><c r="NA3" s="0"/><c r="NB3" s="0"/><c r="NC3" s="0"/><c r="ND3" s="0"/><c r="NE3" s="0"/><c r="NF3" s="0"/><c r="NG3" s="0"/><c r="NH3" s="0"/><c r="NI3" s="0"/><c r="NJ3" s="0"/><c r="NK3" s="0"/><c r="NL3" s="0"/><c r="NM3" s="0"/><c r="NN3" s="0"/><c r="NO3" s="0"/><c r="NP3" s="0"/><c r="NQ3" s="0"/><c r="NR3" s="0"/><c r="NS3" s="0"/><c r="NT3" s="0"/><c r="NU3" s="0"/><c r="NV3" s="0"/><c r="NW3" s="0"/><c r="NX3" s="0"/><c r="NY3" s="0"/><c r="NZ3" s="0"/><c r="OA3" s="0"/><c r="OB3" s="0"/><c r="OC3" s="0"/><c r="OD3" s="0"/><c r="OE3" s="0"/><c r="OF3" s="0"/><c r="OG3" s="0"/><c r="OH3" s="0"/><c r="OI3" s="0"/><c r="OJ3" s="0"/><c r="OK3" s="0"/><c r="OL3" s="0"/><c r="OM3" s="0"/><c r="ON3" s="0"/><c r="OO3" s="0"/><c r="OP3" s="0"/><c r="OQ3" s="0"/><c r="OR3" s="0"/><c r="OS3" s="0"/><c r="OT3" s="0"/><c r="OU3" s="0"/><c r="OV3" s="0"/><c r="OW3" s="0"/><c r="OX3" s="0"/><c r="OY3" s="0"/><c r="OZ3" s="0"/><c r="PA3" s="0"/><c r="PB3" s="0"/><c r="PC3" s="0"/><c r="PD3" s="0"/><c r="PE3" s="0"/><c r="PF3" s="0"/><c r="PG3" s="0"/><c r="PH3" s="0"/><c r="PI3" s="0"/><c r="PJ3" s="0"/><c r="PK3" s="0"/><c r="PL3" s="0"/><c r="PM3" s="0"/><c r="PN3" s="0"/><c r="PO3" s="0"/><c r="PP3" s="0"/><c r="PQ3" s="0"/><c r="PR3" s="0"/><c r="PS3" s="0"/><c r="PT3" s="0"/><c r="PU3" s="0"/><c r="PV3" s="0"/><c r="PW3" s="0"/><c r="PX3" s="0"/><c r="PY3" s="0"/><c r="PZ3" s="0"/><c r="QA3" s="0"/><c r="QB3" s="0"/><c r="QC3" s="0"/><c r="QD3" s="0"/><c r="QE3" s="0"/><c r="QF3" s="0"/><c r="QG3" s="0"/><c r="QH3" s="0"/><c r="QI3" s="0"/><c r="QJ3" s="0"/><c r="QK3" s="0"/><c r="QL3" s="0"/><c r="QM3" s="0"/><c r="QN3" s="0"/><c r="QO3" s="0"/><c r="QP3" s="0"/><c r="QQ3" s="0"/><c r="QR3" s="0"/><c r="QS3" s="0"/><c r="QT3" s="0"/><c r="QU3" s="0"/><c r="QV3" s="0"/><c r="QW3" s="0"/><c r="QX3" s="0"/><c r="QY3" s="0"/><c r="QZ3" s="0"/><c r="RA3" s="0"/><c r="RB3" s="0"/><c r="RC3" s="0"/><c r="RD3" s="0"/><c r="RE3" s="0"/><c r="RF3" s="0"/><c r="RG3" s="0"/><c r="RH3" s="0"/><c r="RI3" s="0"/><c r="RJ3" s="0"/><c r="RK3" s="0"/><c r="RL3" s="0"/><c r="RM3" s="0"/><c r="RN3" s="0"/><c r="RO3" s="0"/><c r="RP3" s="0"/><c r="RQ3" s="0"/><c r="RR3" s="0"/><c r="RS3" s="0"/><c r="RT3" s="0"/><c r="RU3" s="0"/><c r="RV3" s="0"/><c r="RW3" s="0"/><c r="RX3" s="0"/><c r="RY3" s="0"/><c r="RZ3" s="0"/><c r="SA3" s="0"/><c r="SB3" s="0"/><c r="SC3" s="0"/><c r="SD3" s="0"/><c r="SE3" s="0"/><c r="SF3" s="0"/><c r="SG3" s="0"/><c r="SH3" s="0"/><c r="SI3" s="0"/><c r="SJ3" s="0"/><c r="SK3" s="0"/><c r="SL3" s="0"/><c r="SM3" s="0"/><c r="SN3" s="0"/><c r="SO3" s="0"/><c r="SP3" s="0"/><c r="SQ3" s="0"/><c r="SR3" s="0"/><c r="SS3" s="0"/><c r="ST3" s="0"/><c r="SU3" s="0"/><c r="SV3" s="0"/><c r="SW3" s="0"/><c r="SX3" s="0"/><c r="SY3" s="0"/><c r="SZ3" s="0"/><c r="TA3" s="0"/><c r="TB3" s="0"/><c r="TC3" s="0"/><c r="TD3" s="0"/><c r="TE3" s="0"/><c r="TF3" s="0"/><c r="TG3" s="0"/><c r="TH3" s="0"/><c r="TI3" s="0"/><c r="TJ3" s="0"/><c r="TK3" s="0"/><c r="TL3" s="0"/><c r="TM3" s="0"/><c r="TN3" s="0"/><c r="TO3" s="0"/><c r="TP3" s="0"/><c r="TQ3" s="0"/><c r="TR3" s="0"/><c r="TS3" s="0"/><c r="TT3" s="0"/><c r="TU3" s="0"/><c r="TV3" s="0"/><c r="TW3" s="0"/><c r="TX3" s="0"/><c r="TY3" s="0"/><c r="TZ3" s="0"/><c r="UA3" s="0"/><c r="UB3" s="0"/><c r="UC3" s="0"/><c r="UD3" s="0"/><c r="UE3" s="0"/><c r="UF3" s="0"/><c r="UG3" s="0"/><c r="UH3" s="0"/><c r="UI3" s="0"/><c r="UJ3" s="0"/><c r="UK3" s="0"/><c r="UL3" s="0"/><c r="UM3" s="0"/><c r="UN3" s="0"/><c r="UO3" s="0"/><c r="UP3" s="0"/><c r="UQ3" s="0"/><c r="UR3" s="0"/><c r="US3" s="0"/><c r="UT3" s="0"/><c r="UU3" s="0"/><c r="UV3" s="0"/><c r="UW3" s="0"/><c r="UX3" s="0"/><c r="UY3" s="0"/><c r="UZ3" s="0"/><c r="VA3" s="0"/><c r="VB3" s="0"/><c r="VC3" s="0"/><c r="VD3" s="0"/><c r="VE3" s="0"/><c r="VF3" s="0"/><c r="VG3" s="0"/><c r="VH3" s="0"/><c r="VI3" s="0"/><c r="VJ3" s="0"/><c r="VK3" s="0"/><c r="VL3" s="0"/><c r="VM3" s="0"/><c r="VN3" s="0"/><c r="VO3" s="0"/><c r="VP3" s="0"/><c r="VQ3" s="0"/><c r="VR3" s="0"/><c r="VS3" s="0"/><c r="VT3" s="0"/><c r="VU3" s="0"/><c r="VV3" s="0"/><c r="VW3" s="0"/><c r="VX3" s="0"/><c r="VY3" s="0"/><c r="VZ3" s="0"/><c r="WA3" s="0"/><c r="WB3" s="0"/><c r="WC3" s="0"/><c r="WD3" s="0"/><c r="WE3" s="0"/><c r="WF3" s="0"/><c r="WG3" s="0"/><c r="WH3" s="0"/><c r="WI3" s="0"/><c r="WJ3" s="0"/><c r="WK3" s="0"/><c r="WL3" s="0"/><c r="WM3" s="0"/><c r="WN3" s="0"/><c r="WO3" s="0"/><c r="WP3" s="0"/><c r="WQ3" s="0"/><c r="WR3" s="0"/><c r="WS3" s="0"/><c r="WT3" s="0"/><c r="WU3" s="0"/><c r="WV3" s="0"/><c r="WW3" s="0"/><c r="WX3" s="0"/><c r="WY3" s="0"/><c r="WZ3" s="0"/><c r="XA3" s="0"/><c r="XB3" s="0"/><c r="XC3" s="0"/><c r="XD3" s="0"/><c r="XE3" s="0"/><c r="XF3" s="0"/><c r="XG3" s="0"/><c r="XH3" s="0"/><c r="XI3" s="0"/><c r="XJ3" s="0"/><c r="XK3" s="0"/><c r="XL3" s="0"/><c r="XM3" s="0"/><c r="XN3" s="0"/><c r="XO3" s="0"/><c r="XP3" s="0"/><c r="XQ3" s="0"/><c r="XR3" s="0"/><c r="XS3" s="0"/><c r="XT3" s="0"/><c r="XU3" s="0"/><c r="XV3" s="0"/><c r="XW3" s="0"/><c r="XX3" s="0"/><c r="XY3" s="0"/><c r="XZ3" s="0"/><c r="YA3" s="0"/><c r="YB3" s="0"/><c r="YC3" s="0"/><c r="YD3" s="0"/><c r="YE3" s="0"/><c r="YF3" s="0"/><c r="YG3" s="0"/><c r="YH3" s="0"/><c r="YI3" s="0"/><c r="YJ3" s="0"/><c r="YK3" s="0"/><c r="YL3" s="0"/><c r="YM3" s="0"/><c r="YN3" s="0"/><c r="YO3" s="0"/><c r="YP3" s="0"/><c r="YQ3" s="0"/><c r="YR3" s="0"/><c r="YS3" s="0"/><c r="YT3" s="0"/><c r="YU3" s="0"/><c r="YV3" s="0"/><c r="YW3" s="0"/><c r="YX3" s="0"/><c r="YY3" s="0"/><c r="YZ3" s="0"/><c r="ZA3" s="0"/><c r="ZB3" s="0"/><c r="ZC3" s="0"/><c r="ZD3" s="0"/><c r="ZE3" s="0"/><c r="ZF3" s="0"/><c r="ZG3" s="0"/><c r="ZH3" s="0"/><c r="ZI3" s="0"/><c r="ZJ3" s="0"/><c r="ZK3" s="0"/><c r="ZL3" s="0"/><c r="ZM3" s="0"/><c r="ZN3" s="0"/><c r="ZO3" s="0"/><c r="ZP3" s="0"/><c r="ZQ3" s="0"/><c r="ZR3" s="0"/><c r="ZS3" s="0"/><c r="ZT3" s="0"/><c r="ZU3" s="0"/><c r="ZV3" s="0"/><c r="ZW3" s="0"/><c r="ZX3" s="0"/><c r="ZY3" s="0"/><c r="ZZ3" s="0"/><c r="AAA3" s="0"/><c r="AAB3" s="0"/><c r="AAC3" s="0"/><c r="AAD3" s="0"/><c r="AAE3" s="0"/><c r="AAF3" s="0"/><c r="AAG3" s="0"/><c r="AAH3" s="0"/><c r="AAI3" s="0"/><c r="AAJ3" s="0"/><c r="AAK3" s="0"/><c r="AAL3" s="0"/><c r="AAM3" s="0"/><c r="AAN3" s="0"/><c r="AAO3" s="0"/><c r="AAP3" s="0"/><c r="AAQ3" s="0"/><c r="AAR3" s="0"/><c r="AAS3" s="0"/><c r="AAT3" s="0"/><c r="AAU3" s="0"/><c r="AAV3" s="0"/><c r="AAW3" s="0"/><c r="AAX3" s="0"/><c r="AAY3" s="0"/><c r="AAZ3" s="0"/><c r="ABA3" s="0"/><c r="ABB3" s="0"/><c r="ABC3" s="0"/><c r="ABD3" s="0"/><c r="ABE3" s="0"/><c r="ABF3" s="0"/><c r="ABG3" s="0"/><c r="ABH3" s="0"/><c r="ABI3" s="0"/><c r="ABJ3" s="0"/><c r="ABK3" s="0"/><c r="ABL3" s="0"/><c r="ABM3" s="0"/><c r="ABN3" s="0"/><c r="ABO3" s="0"/><c r="ABP3" s="0"/><c r="ABQ3" s="0"/><c r="ABR3" s="0"/><c r="ABS3" s="0"/><c r="ABT3" s="0"/><c r="ABU3" s="0"/><c r="ABV3" s="0"/><c r="ABW3" s="0"/><c r="ABX3" s="0"/><c r="ABY3" s="0"/><c r="ABZ3" s="0"/><c r="ACA3" s="0"/><c r="ACB3" s="0"/><c r="ACC3" s="0"/><c r="ACD3" s="0"/><c r="ACE3" s="0"/><c r="ACF3" s="0"/><c r="ACG3" s="0"/><c r="ACH3" s="0"/><c r="ACI3" s="0"/><c r="ACJ3" s="0"/><c r="ACK3" s="0"/><c r="ACL3" s="0"/><c r="ACM3" s="0"/><c r="ACN3" s="0"/><c r="ACO3" s="0"/><c r="ACP3" s="0"/><c r="ACQ3" s="0"/><c r="ACR3" s="0"/><c r="ACS3" s="0"/><c r="ACT3" s="0"/><c r="ACU3" s="0"/><c r="ACV3" s="0"/><c r="ACW3" s="0"/><c r="ACX3" s="0"/><c r="ACY3" s="0"/><c r="ACZ3" s="0"/><c r="ADA3" s="0"/><c r="ADB3" s="0"/><c r="ADC3" s="0"/><c r="ADD3" s="0"/><c r="ADE3" s="0"/><c r="ADF3" s="0"/><c r="ADG3" s="0"/><c r="ADH3" s="0"/><c r="ADI3" s="0"/><c r="ADJ3" s="0"/><c r="ADK3" s="0"/><c r="ADL3" s="0"/><c r="ADM3" s="0"/><c r="ADN3" s="0"/><c r="ADO3" s="0"/><c r="ADP3" s="0"/><c r="ADQ3" s="0"/><c r="ADR3" s="0"/><c r="ADS3" s="0"/><c r="ADT3" s="0"/><c r="ADU3" s="0"/><c r="ADV3" s="0"/><c r="ADW3" s="0"/><c r="ADX3" s="0"/><c r="ADY3" s="0"/><c r="ADZ3" s="0"/><c r="AEA3" s="0"/><c r="AEB3" s="0"/><c r="AEC3" s="0"/><c r="AED3" s="0"/><c r="AEE3" s="0"/><c r="AEF3" s="0"/><c r="AEG3" s="0"/><c r="AEH3" s="0"/><c r="AEI3" s="0"/><c r="AEJ3" s="0"/><c r="AEK3" s="0"/><c r="AEL3" s="0"/><c r="AEM3" s="0"/><c r="AEN3" s="0"/><c r="AEO3" s="0"/><c r="AEP3" s="0"/><c r="AEQ3" s="0"/><c r="AER3" s="0"/><c r="AES3" s="0"/><c r="AET3" s="0"/><c r="AEU3" s="0"/><c r="AEV3" s="0"/><c r="AEW3" s="0"/><c r="AEX3" s="0"/><c r="AEY3" s="0"/><c r="AEZ3" s="0"/><c r="AFA3" s="0"/><c r="AFB3" s="0"/><c r="AFC3" s="0"/><c r="AFD3" s="0"/><c r="AFE3" s="0"/><c r="AFF3" s="0"/><c r="AFG3" s="0"/><c r="AFH3" s="0"/><c r="AFI3" s="0"/><c r="AFJ3" s="0"/><c r="AFK3" s="0"/><c r="AFL3" s="0"/><c r="AFM3" s="0"/><c r="AFN3" s="0"/><c r="AFO3" s="0"/><c r="AFP3" s="0"/><c r="AFQ3" s="0"/><c r="AFR3" s="0"/><c r="AFS3" s="0"/><c r="AFT3" s="0"/><c r="AFU3" s="0"/><c r="AFV3" s="0"/><c r="AFW3" s="0"/><c r="AFX3" s="0"/><c r="AFY3" s="0"/><c r="AFZ3" s="0"/><c r="AGA3" s="0"/><c r="AGB3" s="0"/><c r="AGC3" s="0"/><c r="AGD3" s="0"/><c r="AGE3" s="0"/><c r="AGF3" s="0"/><c r="AGG3" s="0"/><c r="AGH3" s="0"/><c r="AGI3" s="0"/><c r="AGJ3" s="0"/><c r="AGK3" s="0"/><c r="AGL3" s="0"/><c r="AGM3" s="0"/><c r="AGN3" s="0"/><c r="AGO3" s="0"/><c r="AGP3" s="0"/><c r="AGQ3" s="0"/><c r="AGR3" s="0"/><c r="AGS3" s="0"/><c r="AGT3" s="0"/><c r="AGU3" s="0"/><c r="AGV3" s="0"/><c r="AGW3" s="0"/><c r="AGX3" s="0"/><c r="AGY3" s="0"/><c r="AGZ3" s="0"/><c r="AHA3" s="0"/><c r="AHB3" s="0"/><c r="AHC3" s="0"/><c r="AHD3" s="0"/><c r="AHE3" s="0"/><c r="AHF3" s="0"/><c r="AHG3" s="0"/><c r="AHH3" s="0"/><c r="AHI3" s="0"/><c r="AHJ3" s="0"/><c r="AHK3" s="0"/><c r="AHL3" s="0"/><c r="AHM3" s="0"/><c r="AHN3" s="0"/><c r="AHO3" s="0"/><c r="AHP3" s="0"/><c r="AHQ3" s="0"/><c r="AHR3" s="0"/><c r="AHS3" s="0"/><c r="AHT3" s="0"/><c r="AHU3" s="0"/><c r="AHV3" s="0"/><c r="AHW3" s="0"/><c r="AHX3" s="0"/><c r="AHY3" s="0"/><c r="AHZ3" s="0"/><c r="AIA3" s="0"/><c r="AIB3" s="0"/><c r="AIC3" s="0"/><c r="AID3" s="0"/><c r="AIE3" s="0"/><c r="AIF3" s="0"/><c r="AIG3" s="0"/><c r="AIH3" s="0"/><c r="AII3" s="0"/><c r="AIJ3" s="0"/><c r="AIK3" s="0"/><c r="AIL3" s="0"/><c r="AIM3" s="0"/><c r="AIN3" s="0"/><c r="AIO3" s="0"/><c r="AIP3" s="0"/><c r="AIQ3" s="0"/><c r="AIR3" s="0"/><c r="AIS3" s="0"/><c r="AIT3" s="0"/><c r="AIU3" s="0"/><c r="AIV3" s="0"/><c r="AIW3" s="0"/><c r="AIX3" s="0"/><c r="AIY3" s="0"/><c r="AIZ3" s="0"/><c r="AJA3" s="0"/><c r="AJB3" s="0"/><c r="AJC3" s="0"/><c r="AJD3" s="0"/><c r="AJE3" s="0"/><c r="AJF3" s="0"/><c r="AJG3" s="0"/><c r="AJH3" s="0"/><c r="AJI3" s="0"/><c r="AJJ3" s="0"/><c r="AJK3" s="0"/><c r="AJL3" s="0"/><c r="AJM3" s="0"/><c r="AJN3" s="0"/><c r="AJO3" s="0"/><c r="AJP3" s="0"/><c r="AJQ3" s="0"/><c r="AJR3" s="0"/><c r="AJS3" s="0"/><c r="AJT3" s="0"/><c r="AJU3" s="0"/><c r="AJV3" s="0"/><c r="AJW3" s="0"/><c r="AJX3" s="0"/><c r="AJY3" s="0"/><c r="AJZ3" s="0"/><c r="AKA3" s="0"/><c r="AKB3" s="0"/><c r="AKC3" s="0"/><c r="AKD3" s="0"/><c r="AKE3" s="0"/><c r="AKF3" s="0"/><c r="AKG3" s="0"/><c r="AKH3" s="0"/><c r="AKI3" s="0"/><c r="AKJ3" s="0"/><c r="AKK3" s="0"/><c r="AKL3" s="0"/><c r="AKM3" s="0"/><c r="AKN3" s="0"/><c r="AKO3" s="0"/><c r="AKP3" s="0"/><c r="AKQ3" s="0"/><c r="AKR3" s="0"/><c r="AKS3" s="0"/><c r="AKT3" s="0"/><c r="AKU3" s="0"/><c r="AKV3" s="0"/><c r="AKW3" s="0"/><c r="AKX3" s="0"/><c r="AKY3" s="0"/><c r="AKZ3" s="0"/><c r="ALA3" s="0"/><c r="ALB3" s="0"/><c r="ALC3" s="0"/><c r="ALD3" s="0"/><c r="ALE3" s="0"/><c r="ALF3" s="0"/><c r="ALG3" s="0"/><c r="ALH3" s="0"/><c r="ALI3" s="0"/><c r="ALJ3" s="0"/><c r="ALK3" s="0"/><c r="ALL3" s="0"/><c r="ALM3" s="0"/><c r="ALN3" s="0"/><c r="ALO3" s="0"/><c r="ALP3" s="0"/><c r="ALQ3" s="0"/><c r="ALR3" s="0"/><c r="ALS3" s="0"/><c r="ALT3" s="0"/><c r="ALU3" s="0"/><c r="ALV3" s="0"/><c r="ALW3" s="0"/><c r="ALX3" s="0"/><c r="ALY3" s="0"/><c r="ALZ3" s="0"/><c r="AMA3" s="0"/><c r="AMB3" s="0"/><c r="AMC3" s="0"/><c r="AMD3" s="0"/><c r="AME3" s="0"/><c r="AMF3" s="0"/><c r="AMG3" s="0"/><c r="AMH3" s="0"/><c r="AMI3" s="0"/><c r="AMJ3" s="0"/></row><row r="4" s="48" customFormat="true" ht="22.5" hidden="false" customHeight="false" outlineLevel="0" collapsed="false"><c r="A4" s="33" t="s"><v>24</v></c><c r="B4" s="33" t="s"><v>347</v></c><c r="C4" s="33" t="s"><v>348</v></c><c r="D4" s="33" t="s"><v>349</v></c><c r="E4" s="47" t="s"><v>350</v></c><c r="F4" s="47" t="s"><v>213</v></c><c r="G4" s="33" t="s"><v>351</v></c><c r="H4" s="33" t="s"><v>352</v></c><c r="I4" s="33" t="s"><v>353</v></c><c r="J4" s="47" t="s"><v>354</v></c><c r="K4" s="47" t="s"><v>218</v></c><c r="L4" s="33" t="s"><v>355</v></c><c r="M4" s="33" t="s"><v>356</v></c><c r="N4" s="33" t="s"><v>357</v></c><c r="O4" s="47" t="s"><v>358</v></c><c r="P4" s="47" t="s"><v>224</v></c><c r="Q4" s="33" t="s"><v>359</v></c><c r="R4" s="33" t="s"><v>360</v></c><c r="S4" s="33" t="s"><v>361</v></c><c r="T4" s="47" t="s"><v>362</v></c><c r="U4" s="47" t="s"><v>363</v></c><c r="V4" s="33" t="s"><v>364</v></c><c r="W4" s="33" t="s"><v>365</v></c><c r="X4" s="33" t="s"><v>366</v></c><c r="Y4" s="47" t="s"><v>367</v></c><c r="Z4" s="47" t="s"><v>368</v></c><c r="AA4" s="33" t="s"><v>369</v></c><c r="AB4" s="33" t="s"><v>370</v></c><c r="AC4" s="33" t="s"><v>371</v></c><c r="AD4" s="47" t="s"><v>372</v></c><c r="AE4" s="47" t="s"><v>373</v></c><c r="AF4" s="33" t="s"><v>374</v></c><c r="AG4" s="33" t="s"><v>375</v></c><c r="AH4" s="33" t="s"><v>376</v></c><c r="AI4" s="47" t="s"><v>377</v></c><c r="AJ4" s="47" t="s"><v>378</v></c><c r="AK4" s="33" t="s"><v>379</v></c><c r="AL4" s="33" t="s"><v>380</v></c><c r="AM4" s="33" t="s"><v>381</v></c><c r="AN4" s="47" t="s"><v>382</v></c><c r="AO4" s="47" t="s"><v>383</v></c></row><row r="5" customFormat="false" ht="15" hidden="false" customHeight="false" outlineLevel="0" collapsed="false"><c r="A5" s="49" t="s"><v>29</v></c><c r="B5" s="50" t="s"><v>384</v></c><c r="C5" s="50" t="s"><v>384</v></c><c r="D5" s="50" t="s"><v>384</v></c><c r="E5" s="51" t="n"><v>2010</v></c><c r="F5" s="41"/><c r="G5" s="21" t="n"><v>14.6570876241</v></c><c r="H5" s="21" t="n"><v>6.02885</v></c><c r="I5" s="21" t="n"><v>32.25257</v></c><c r="J5" s="13" t="n"><v>2010</v></c><c r="K5" s="41"/><c r="L5" s="52" t="n"><v>2.48447204968944</v></c><c r="M5" s="53" t="s"><v>231</v></c><c r="N5" s="53" t="s"><v>231</v></c><c r="O5" s="52" t="n"><v>2014</v></c><c r="P5" s="54"/><c r="Q5" s="21" t="n"><v>38.6525511742</v></c><c r="R5" s="21" t="n"><v>15.55044</v></c><c r="S5" s="21" t="n"><v>75.8773</v></c><c r="T5" s="13" t="n"><v>2010</v></c><c r="U5" s="54"/><c r="V5" s="21" t="s"><v>384</v></c><c r="W5" s="21" t="s"><v>384</v></c><c r="X5" s="21" t="s"><v>384</v></c><c r="Y5" s="13" t="n"><v>2010</v></c><c r="Z5" s="41"/><c r="AA5" s="21" t="n"><v>51.39318</v></c><c r="AB5" s="21" t="n"><v>57.16633</v></c><c r="AC5" s="21" t="n"><v>52.0902</v></c><c r="AD5" s="13" t="n"><v>2010</v></c><c r="AE5" s="54"/><c r="AF5" s="21" t="n"><v>30.374572</v></c><c r="AG5" s="21" t="n"><v>21.67637</v></c><c r="AH5" s="21" t="n"><v>45.2742</v></c><c r="AI5" s="13" t="n"><v>2010</v></c><c r="AJ5" s="54"/><c r="AK5" s="21" t="n"><v>60.5432927608</v></c><c r="AL5" s="21" t="n"><v>45.18126</v></c><c r="AM5" s="21" t="n"><v>65.6386</v></c><c r="AN5" s="13" t="n"><v>2010</v></c><c r="AO5" s="54"/></row><row r="6" customFormat="false" ht="15" hidden="false" customHeight="false" outlineLevel="0" collapsed="false"><c r="A6" s="49" t="s"><v>35</v></c><c r="B6" s="50" t="n"><v>77</v></c><c r="C6" s="50" t="s"><v>231</v></c><c r="D6" s="50" t="s"><v>231</v></c><c r="E6" s="51" t="n"><v>2006</v></c><c r="F6" s="41"/><c r="G6" s="50" t="n"><v>47</v></c><c r="H6" s="50" t="s"><v>231</v></c><c r="I6" s="50" t="s"><v>231</v></c><c r="J6" s="13" t="n"><v>2006</v></c><c r="K6" s="41"/><c r="L6" s="52" t="n"><v>39.1910112359551</v></c><c r="M6" s="53" t="s"><v>231</v></c><c r="N6" s="53" t="s"><v>231</v></c><c r="O6" s="52" t="n"><v>2014</v></c><c r="P6" s="41"/><c r="Q6" s="50" t="n"><v>49</v></c><c r="R6" s="50" t="s"><v>231</v></c><c r="S6" s="50" t="s"><v>231</v></c><c r="T6" s="51" t="n"><v>2006</v></c><c r="U6" s="41"/><c r="V6" s="50" t="s"><v>231</v></c><c r="W6" s="50" t="s"><v>231</v></c><c r="X6" s="50" t="s"><v>231</v></c><c r="Y6" s="13"/><c r="Z6" s="41"/><c r="AA6" s="50" t="n"><v>77</v></c><c r="AB6" s="50" t="s"><v>231</v></c><c r="AC6" s="50" t="s"><v>231</v></c><c r="AD6" s="51" t="n"><v>2006</v></c><c r="AE6" s="41"/><c r="AF6" s="50" t="n"><v>93</v></c><c r="AG6" s="50" t="s"><v>231</v></c><c r="AH6" s="50" t="s"><v>231</v></c><c r="AI6" s="51" t="n"><v>2006</v></c><c r="AJ6" s="41"/><c r="AK6" s="50" t="s"><v>231</v></c><c r="AL6" s="50" t="s"><v>231</v></c><c r="AM6" s="50" t="s"><v>231</v></c><c r="AN6" s="13"/><c r="AO6" s="41"/></row><row r="7" customFormat="false" ht="15" hidden="false" customHeight="false" outlineLevel="0" collapsed="false"><c r="A7" s="49" t="s"><v>39</v></c><c r="B7" s="55" t="n"><v>69.3571209908</v></c><c r="C7" s="55" t="n"><v>71.28582</v></c><c r="D7" s="55" t="n"><v>78.43568</v></c><c r="E7" s="51" t="n"><v>2006</v></c><c r="F7" s="41"/><c r="G7" s="21" t="n"><v>45.2462524176</v></c><c r="H7" s="21" t="n"><v>19.74894</v></c><c r="I7" s="21" t="n"><v>74.00547</v></c><c r="J7" s="13" t="n"><v>2006</v></c><c r="K7" s="41"/><c r="L7" s="52" t="n"><v>26.7080745341615</v></c><c r="M7" s="53" t="s"><v>231</v></c><c r="N7" s="53" t="s"><v>231</v></c><c r="O7" s="52" t="n"><v>2014</v></c><c r="P7" s="41"/><c r="Q7" s="21" t="n"><v>88.6133253574</v></c><c r="R7" s="21" t="n"><v>77.77275</v></c><c r="S7" s="21" t="n"><v>99.59285</v></c><c r="T7" s="13" t="n"><v>2006</v></c><c r="U7" s="41"/><c r="V7" s="21" t="s"><v>384</v></c><c r="W7" s="21" t="s"><v>384</v></c><c r="X7" s="21" t="s"><v>384</v></c><c r="Y7" s="13" t="n"><v>2006</v></c><c r="Z7" s="41"/><c r="AA7" s="21" t="n"><v>11.77189</v></c><c r="AB7" s="21" t="n"><v>17.66411</v></c><c r="AC7" s="21" t="n"><v>6.86649</v></c><c r="AD7" s="13" t="n"><v>2006</v></c><c r="AE7" s="41"/><c r="AF7" s="21" t="n"><v>70.7682728767</v></c><c r="AG7" s="21" t="n"><v>59.83689</v></c><c r="AH7" s="21" t="n"><v>83.37583</v></c><c r="AI7" s="13" t="n"><v>2006</v></c><c r="AJ7" s="41"/><c r="AK7" s="21" t="n"><v>32.5439065695</v></c><c r="AL7" s="21" t="s"><v>231</v></c><c r="AM7" s="21" t="s"><v>231</v></c><c r="AN7" s="13" t="n"><v>2006</v></c><c r="AO7" s="41"/></row><row r="8" customFormat="false" ht="15" hidden="false" customHeight="false" outlineLevel="0" collapsed="false"><c r="A8" s="49" t="s"><v>41</v></c><c r="B8" s="55" t="n"><v>84.3225598335</v></c><c r="C8" s="55" t="n"><v>84.63136</v></c><c r="D8" s="55" t="n"><v>84.2535</v></c><c r="E8" s="51" t="n"><v>2011</v></c><c r="F8" s="41"/><c r="G8" s="21" t="n"><v>23.8474979997</v></c><c r="H8" s="21" t="n"><v>9.01142</v></c><c r="I8" s="21" t="n"><v>52.89989</v></c><c r="J8" s="13" t="n"><v>2011</v></c><c r="K8" s="41"/><c r="L8" s="52" t="n"><v>13.0434782608696</v></c><c r="M8" s="53" t="s"><v>231</v></c><c r="N8" s="53" t="s"><v>231</v></c><c r="O8" s="52" t="n"><v>2014</v></c><c r="P8" s="41"/><c r="Q8" s="21" t="n"><v>27.7074724436</v></c><c r="R8" s="21" t="n"><v>9.41639</v></c><c r="S8" s="21" t="n"><v>61.0813</v></c><c r="T8" s="13" t="n"><v>2011</v></c><c r="U8" s="41"/><c r="V8" s="21" t="n"><v>41.6044175625</v></c><c r="W8" s="21" t="n"><v>25.38334</v></c><c r="X8" s="21" t="n"><v>67.33622</v></c><c r="Y8" s="13" t="n"><v>2011</v></c><c r="Z8" s="22"/><c r="AA8" s="21" t="n"><v>64.08828</v></c><c r="AB8" s="21" t="n"><v>56.88714</v></c><c r="AC8" s="21" t="n"><v>62.35994</v></c><c r="AD8" s="13" t="n"><v>2011</v></c><c r="AE8" s="41"/><c r="AF8" s="21" t="n"><v>93.4211552143</v></c><c r="AG8" s="21" t="n"><v>90.3311</v></c><c r="AH8" s="21" t="n"><v>97.84362</v></c><c r="AI8" s="13" t="n"><v>2011</v></c><c r="AJ8" s="41"/><c r="AK8" s="21" t="n"><v>33.2090049982</v></c><c r="AL8" s="21" t="n"><v>25.74478</v></c><c r="AM8" s="21" t="n"><v>51.70451</v></c><c r="AN8" s="13" t="n"><v>2011</v></c><c r="AO8" s="22"/></row><row r="9" customFormat="false" ht="15" hidden="false" customHeight="false" outlineLevel="0" collapsed="false"><c r="A9" s="49" t="s"><v>44</v></c><c r="B9" s="55" t="n"><v>28.43062</v></c><c r="C9" s="55" t="n"><v>20.83568</v></c><c r="D9" s="55" t="n"><v>35.29872</v></c><c r="E9" s="51" t="n"><v>2011</v></c><c r="F9" s="41"/><c r="G9" s="21" t="n"><v>58.20378</v></c><c r="H9" s="21" t="n"><v>38.19698</v></c><c r="I9" s="21" t="n"><v>76.55958</v></c><c r="J9" s="13" t="n"><v>2011</v></c><c r="K9" s="41"/><c r="L9" s="52" t="n"><v>44.5740956826138</v></c><c r="M9" s="53" t="s"><v>231</v></c><c r="N9" s="53" t="s"><v>231</v></c><c r="O9" s="52" t="n"><v>2014</v></c><c r="P9" s="41"/><c r="Q9" s="21" t="n"><v>84.1145</v></c><c r="R9" s="21" t="n"><v>64.36425</v></c><c r="S9" s="21" t="n"><v>98.77682</v></c><c r="T9" s="13" t="n"><v>2011</v></c><c r="U9" s="41"/><c r="V9" s="21" t="n"><v>27.98389</v></c><c r="W9" s="21" t="n"><v>21.88959</v></c><c r="X9" s="21" t="n"><v>34.54391</v></c><c r="Y9" s="13" t="n"><v>2011</v></c><c r="Z9" s="22"/><c r="AA9" s="21" t="n"><v>33</v></c><c r="AB9" s="21" t="s"><v>384</v></c><c r="AC9" s="21" t="s"><v>384</v></c><c r="AD9" s="13" t="n"><v>2011</v></c><c r="AE9" s="41"/><c r="AF9" s="21" t="n"><v>73.94744</v></c><c r="AG9" s="21" t="n"><v>59.04922</v></c><c r="AH9" s="21" t="n"><v>85.63178</v></c><c r="AI9" s="13" t="n"><v>2011</v></c><c r="AJ9" s="41"/><c r="AK9" s="21" t="n"><v>30.95106</v></c><c r="AL9" s="21" t="n"><v>19.96903</v></c><c r="AM9" s="21" t="n"><v>31.40548</v></c><c r="AN9" s="13" t="n"><v>2011</v></c><c r="AO9" s="22"/></row><row r="10" customFormat="false" ht="15" hidden="false" customHeight="false" outlineLevel="0" collapsed="false"><c r="A10" s="49" t="s"><v>48</v></c><c r="B10" s="55" t="n"><v>74.9946057796</v></c><c r="C10" s="55" t="n"><v>57.41576</v></c><c r="D10" s="55" t="n"><v>88.20297</v></c><c r="E10" s="51" t="n"><v>2008</v></c><c r="F10" s="41"/><c r="G10" s="21" t="n"><v>72.0735013485</v></c><c r="H10" s="21" t="n"><v>50.31819</v></c><c r="I10" s="21" t="n"><v>90.91662</v></c><c r="J10" s="13" t="n"><v>2008</v></c><c r="K10" s="41"/><c r="L10" s="52" t="n"><v>65.6346749226006</v></c><c r="M10" s="53" t="s"><v>231</v></c><c r="N10" s="53" t="s"><v>231</v></c><c r="O10" s="52" t="n"><v>2014</v></c><c r="P10" s="41"/><c r="Q10" s="21" t="n"><v>71.1064457893</v></c><c r="R10" s="21" t="n"><v>38.02162</v></c><c r="S10" s="21" t="n"><v>98.68031</v></c><c r="T10" s="13" t="n"><v>2008</v></c><c r="U10" s="41"/><c r="V10" s="21" t="n"><v>76.4297664165</v></c><c r="W10" s="21" t="n"><v>51.33713</v></c><c r="X10" s="21" t="n"><v>96.56593</v></c><c r="Y10" s="13" t="n"><v>2008</v></c><c r="Z10" s="41"/><c r="AA10" s="21" t="n"><v>56.67322</v></c><c r="AB10" s="21" t="n"><v>66.22679</v></c><c r="AC10" s="21" t="n"><v>41.27059</v></c><c r="AD10" s="13" t="n"><v>2008</v></c><c r="AE10" s="41"/><c r="AF10" s="21" t="n"><v>85.8029127121</v></c><c r="AG10" s="21" t="n"><v>85.68696</v></c><c r="AH10" s="21" t="n"><v>86.11168</v></c><c r="AI10" s="13" t="n"><v>2008</v></c><c r="AJ10" s="41"/><c r="AK10" s="21" t="n"><v>50.8683562279</v></c><c r="AL10" s="21" t="n"><v>40.42024</v></c><c r="AM10" s="21" t="n"><v>70.3381</v></c><c r="AN10" s="13" t="n"><v>2008</v></c><c r="AO10" s="41"/></row><row r="11" customFormat="false" ht="15" hidden="false" customHeight="false" outlineLevel="0" collapsed="false"><c r="A11" s="49" t="s"><v>50</v></c><c r="B11" s="50" t="n"><v>53</v></c><c r="C11" s="50" t="s"><v>231</v></c><c r="D11" s="50" t="s"><v>231</v></c><c r="E11" s="51"/><c r="F11" s="41"/><c r="G11" s="50" t="n"><v>73</v></c><c r="H11" s="50" t="s"><v>231</v></c><c r="I11" s="50" t="s"><v>231</v></c><c r="J11" s="13"/><c r="K11" s="41"/><c r="L11" s="52" t="n"><v>95.9020084661803</v></c><c r="M11" s="53" t="s"><v>231</v></c><c r="N11" s="53" t="s"><v>231</v></c><c r="O11" s="52" t="n"><v>2014</v></c><c r="P11" s="41"/><c r="Q11" s="50" t="n"><v>99</v></c><c r="R11" s="50" t="s"><v>231</v></c><c r="S11" s="50" t="s"><v>231</v></c><c r="T11" s="51"/><c r="U11" s="41"/><c r="V11" s="50" t="s"><v>231</v></c><c r="W11" s="50" t="s"><v>231</v></c><c r="X11" s="50" t="s"><v>231</v></c><c r="Y11" s="13"/><c r="Z11" s="41"/><c r="AA11" s="50" t="s"><v>231</v></c><c r="AB11" s="50" t="s"><v>231</v></c><c r="AC11" s="50" t="s"><v>231</v></c><c r="AD11" s="51"/><c r="AE11" s="41"/><c r="AF11" s="50" t="n"><v>96</v></c><c r="AG11" s="50" t="s"><v>231</v></c><c r="AH11" s="50" t="s"><v>231</v></c><c r="AI11" s="51"/><c r="AJ11" s="41"/><c r="AK11" s="50" t="s"><v>231</v></c><c r="AL11" s="50" t="s"><v>231</v></c><c r="AM11" s="50" t="s"><v>231</v></c><c r="AN11" s="13"/><c r="AO11" s="41"/></row><row r="12" customFormat="false" ht="15" hidden="false" customHeight="false" outlineLevel="0" collapsed="false"><c r="A12" s="49" t="s"><v>53</v></c><c r="B12" s="50" t="n"><v>93</v></c><c r="C12" s="50" t="s"><v>384</v></c><c r="D12" s="50" t="s"><v>384</v></c><c r="E12" s="51" t="n"><v>2006</v></c><c r="F12" s="41"/><c r="G12" s="21" t="n"><v>90.4401242733</v></c><c r="H12" s="21" t="n"><v>84.29412</v></c><c r="I12" s="21" t="n"><v>96.60732</v></c><c r="J12" s="13" t="n"><v>2006</v></c><c r="K12" s="41"/><c r="L12" s="52" t="n"><v>95</v></c><c r="M12" s="53" t="s"><v>231</v></c><c r="N12" s="53" t="s"><v>231</v></c><c r="O12" s="52" t="n"><v>2014</v></c><c r="P12" s="41"/><c r="Q12" s="21" t="n"><v>99</v></c><c r="R12" s="21" t="s"><v>384</v></c><c r="S12" s="21" t="s"><v>384</v></c><c r="T12" s="13" t="n"><v>2006</v></c><c r="U12" s="41"/><c r="V12" s="21" t="s"><v>384</v></c><c r="W12" s="21" t="s"><v>384</v></c><c r="X12" s="21" t="s"><v>384</v></c><c r="Y12" s="13" t="n"><v>2006</v></c><c r="Z12" s="41"/><c r="AA12" s="21" t="s"><v>384</v></c><c r="AB12" s="21" t="s"><v>384</v></c><c r="AC12" s="21" t="s"><v>384</v></c><c r="AD12" s="13" t="n"><v>2006</v></c><c r="AE12" s="41"/><c r="AF12" s="21" t="n"><v>95</v></c><c r="AG12" s="21" t="s"><v>384</v></c><c r="AH12" s="21" t="s"><v>384</v></c><c r="AI12" s="13" t="n"><v>2006</v></c><c r="AJ12" s="41"/><c r="AK12" s="21" t="n"><v>47.3698943853</v></c><c r="AL12" s="21" t="n"><v>41.51855</v></c><c r="AM12" s="21" t="n"><v>53.04804</v></c><c r="AN12" s="13" t="n"><v>2006</v></c><c r="AO12" s="41"/></row><row r="13" customFormat="false" ht="15" hidden="false" customHeight="false" outlineLevel="0" collapsed="false"><c r="A13" s="49" t="s"><v>55</v></c><c r="B13" s="55" t="n"><v>39.7650718689</v></c><c r="C13" s="55" t="n"><v>23.2054</v></c><c r="D13" s="55" t="n"><v>64.54415</v></c><c r="E13" s="51" t="n"><v>2010</v></c><c r="F13" s="41"/><c r="G13" s="21" t="n"><v>33.6675405502</v></c><c r="H13" s="21" t="n"><v>24.00516</v></c><c r="I13" s="21" t="n"><v>46.74278</v></c><c r="J13" s="13" t="n"><v>2010</v></c><c r="K13" s="41"/><c r="L13" s="52" t="n"><v>62.0899373387394</v></c><c r="M13" s="53" t="s"><v>231</v></c><c r="N13" s="53" t="s"><v>231</v></c><c r="O13" s="52" t="n"><v>2014</v></c><c r="P13" s="41"/><c r="Q13" s="21" t="n"><v>67.1464860439</v></c><c r="R13" s="21" t="n"><v>46.5899</v></c><c r="S13" s="21" t="n"><v>93.33361</v></c><c r="T13" s="13" t="n"><v>2010</v></c><c r="U13" s="41"/><c r="V13" s="21" t="n"><v>26.3141363859</v></c><c r="W13" s="21" t="n"><v>22.82205</v></c><c r="X13" s="21" t="n"><v>29.12128</v></c><c r="Y13" s="13" t="n"><v>2010</v></c><c r="Z13" s="41"/><c r="AA13" s="21" t="n"><v>26.15512</v></c><c r="AB13" s="21" t="n"><v>24.52821</v></c><c r="AC13" s="21" t="n"><v>32.01295</v></c><c r="AD13" s="13" t="n"><v>2010</v></c><c r="AE13" s="41"/><c r="AF13" s="21" t="n"><v>89.5193219185</v></c><c r="AG13" s="21" t="n"><v>83.40231</v></c><c r="AH13" s="21" t="n"><v>92.86647</v></c><c r="AI13" s="13" t="n"><v>2010</v></c><c r="AJ13" s="41"/><c r="AK13" s="21" t="n"><v>55.4735660553</v></c><c r="AL13" s="21" t="n"><v>35.71033</v></c><c r="AM13" s="21" t="n"><v>69.98525</v></c><c r="AN13" s="13" t="n"><v>2010</v></c><c r="AO13" s="41"/></row><row r="14" customFormat="false" ht="15" hidden="false" customHeight="false" outlineLevel="0" collapsed="false"><c r="A14" s="49" t="s"><v>58</v></c><c r="B14" s="55" t="n"><v>40.2911424637</v></c><c r="C14" s="55" t="n"><v>35.09971</v></c><c r="D14" s="55" t="n"><v>52.52712</v></c><c r="E14" s="51" t="n"><v>2010</v></c><c r="F14" s="41"/><c r="G14" s="21" t="n"><v>33.393445611</v></c><c r="H14" s="21" t="n"><v>34.20196</v></c><c r="I14" s="21" t="n"><v>37.24809</v></c><c r="J14" s="13" t="n"><v>2010</v></c><c r="K14" s="41"/><c r="L14" s="52" t="n"><v>57.9154929577465</v></c><c r="M14" s="53" t="s"><v>231</v></c><c r="N14" s="53" t="s"><v>231</v></c><c r="O14" s="52" t="n"><v>2014</v></c><c r="P14" s="41"/><c r="Q14" s="21" t="n"><v>60.2697134018</v></c><c r="R14" s="21" t="n"><v>50.65318</v></c><c r="S14" s="21" t="n"><v>80.83025</v></c><c r="T14" s="13" t="n"><v>2010</v></c><c r="U14" s="41"/><c r="V14" s="21" t="n"><v>7.5212441385</v></c><c r="W14" s="21" t="n"><v>6.29728</v></c><c r="X14" s="21" t="n"><v>11.59982</v></c><c r="Y14" s="13" t="n"><v>2010</v></c><c r="Z14" s="41"/><c r="AA14" s="21" t="n"><v>73.87013</v></c><c r="AB14" s="21" t="n"><v>69.36502</v></c><c r="AC14" s="21" t="n"><v>68.32657</v></c><c r="AD14" s="13" t="n"><v>2010</v></c><c r="AE14" s="41"/><c r="AF14" s="21" t="n"><v>95.7490503788</v></c><c r="AG14" s="21" t="n"><v>94.36415</v></c><c r="AH14" s="21" t="n"><v>94.19547</v></c><c r="AI14" s="13" t="n"><v>2010</v></c><c r="AJ14" s="41"/><c r="AK14" s="21" t="n"><v>54.6629667282</v></c><c r="AL14" s="21" t="n"><v>51.74498</v></c><c r="AM14" s="21" t="n"><v>57.77444</v></c><c r="AN14" s="13" t="n"><v>2010</v></c><c r="AO14" s="41"/></row><row r="15" customFormat="false" ht="15" hidden="false" customHeight="false" outlineLevel="0" collapsed="false"><c r="A15" s="49" t="s"><v>61</v></c><c r="B15" s="55" t="n"><v>75.5851626396</v></c><c r="C15" s="55" t="n"><v>69.2311</v></c><c r="D15" s="55" t="n"><v>82.69293</v></c><c r="E15" s="51" t="n"><v>2010</v></c><c r="F15" s="41"/><c r="G15" s="21" t="n"><v>59.3649506569</v></c><c r="H15" s="21" t="n"><v>42.81181</v></c><c r="I15" s="21" t="n"><v>82.4529</v></c><c r="J15" s="13" t="n"><v>2010</v></c><c r="K15" s="41"/><c r="L15" s="52" t="n"><v>79.4824399260628</v></c><c r="M15" s="53" t="s"><v>231</v></c><c r="N15" s="53" t="s"><v>231</v></c><c r="O15" s="52" t="n"><v>2014</v></c><c r="P15" s="41"/><c r="Q15" s="21" t="n"><v>71.0266530514</v></c><c r="R15" s="21" t="n"><v>48.67466</v></c><c r="S15" s="21" t="n"><v>96.72167</v></c><c r="T15" s="13" t="n"><v>2010</v></c><c r="U15" s="41"/><c r="V15" s="21" t="n"><v>29.9945503473</v></c><c r="W15" s="21" t="n"><v>20.4849</v></c><c r="X15" s="21" t="n"><v>52.7823</v></c><c r="Y15" s="13" t="n"><v>2010</v></c><c r="Z15" s="41"/><c r="AA15" s="21" t="n"><v>72.79221</v></c><c r="AB15" s="21" t="n"><v>69.55435</v></c><c r="AC15" s="21" t="n"><v>59.80649</v></c><c r="AD15" s="13" t="n"><v>2010</v></c><c r="AE15" s="41"/><c r="AF15" s="21" t="n"><v>84.8128557205</v></c><c r="AG15" s="21" t="n"><v>73.45052</v></c><c r="AH15" s="21" t="n"><v>92.57409</v></c><c r="AI15" s="13" t="n"><v>2010</v></c><c r="AJ15" s="41"/><c r="AK15" s="21" t="n"><v>76.7024457455</v></c><c r="AL15" s="21" t="n"><v>75.08833</v></c><c r="AM15" s="21" t="n"><v>90.56424</v></c><c r="AN15" s="13" t="n"><v>2010</v></c><c r="AO15" s="41"/></row><row r="16" customFormat="false" ht="15" hidden="false" customHeight="false" outlineLevel="0" collapsed="false"><c r="A16" s="49" t="s"><v>64</v></c><c r="B16" s="55" t="n"><v>49.8661696911</v></c><c r="C16" s="55" t="n"><v>10.17345</v></c><c r="D16" s="55" t="n"><v>68.58888</v></c><c r="E16" s="51" t="n"><v>2011</v></c><c r="F16" s="41"/><c r="G16" s="21" t="n"><v>62.1856689453</v></c><c r="H16" s="21" t="n"><v>33.38872</v></c><c r="I16" s="21" t="n"><v>85.86684</v></c><c r="J16" s="13" t="n"><v>2011</v></c><c r="K16" s="41"/><c r="L16" s="52" t="n"><v>60.6305599162742</v></c><c r="M16" s="53" t="s"><v>231</v></c><c r="N16" s="53" t="s"><v>231</v></c><c r="O16" s="52" t="n"><v>2014</v></c><c r="P16" s="41"/><c r="Q16" s="21" t="n"><v>63.5677099228</v></c><c r="R16" s="21" t="n"><v>19.0603</v></c><c r="S16" s="21" t="n"><v>96.77835</v></c><c r="T16" s="13" t="n"><v>2011</v></c><c r="U16" s="41"/><c r="V16" s="21" t="s"><v>384</v></c><c r="W16" s="21" t="s"><v>384</v></c><c r="X16" s="21" t="s"><v>384</v></c><c r="Y16" s="13" t="n"><v>2011</v></c><c r="Z16" s="41"/><c r="AA16" s="21" t="n"><v>20.8037</v></c><c r="AB16" s="21" t="n"><v>11.47155</v></c><c r="AC16" s="21" t="n"><v>26.06731</v></c><c r="AD16" s="13" t="n"><v>2011</v></c><c r="AE16" s="41"/><c r="AF16" s="21" t="n"><v>68.7847852707</v></c><c r="AG16" s="21" t="n"><v>44.60485</v></c><c r="AH16" s="21" t="n"><v>87.59033</v></c><c r="AI16" s="13" t="n"><v>2011</v></c><c r="AJ16" s="41"/><c r="AK16" s="21" t="n"><v>29.9443364143</v></c><c r="AL16" s="21" t="n"><v>9.30002</v></c><c r="AM16" s="21" t="n"><v>39.07859</v></c><c r="AN16" s="13" t="n"><v>2011</v></c><c r="AO16" s="41"/></row><row r="17" customFormat="false" ht="15" hidden="false" customHeight="false" outlineLevel="0" collapsed="false"><c r="A17" s="49" t="s"><v>66</v></c><c r="B17" s="55" t="n"><v>36.2908154726</v></c><c r="C17" s="55" t="n"><v>25.74173</v></c><c r="D17" s="55" t="n"><v>54.10348</v></c><c r="E17" s="51" t="n"><v>2010</v></c><c r="F17" s="41"/><c r="G17" s="21" t="n"><v>38.1335884333</v></c><c r="H17" s="21" t="n"><v>25.89695</v></c><c r="I17" s="21" t="n"><v>61.55784</v></c><c r="J17" s="13" t="n"><v>2010</v></c><c r="K17" s="41"/><c r="L17" s="52" t="n"><v>33.0757673320455</v></c><c r="M17" s="53" t="s"><v>231</v></c><c r="N17" s="53" t="s"><v>231</v></c><c r="O17" s="52" t="n"><v>2014</v></c><c r="P17" s="41"/><c r="Q17" s="21" t="n"><v>53.8144528866</v></c><c r="R17" s="21" t="n"><v>33.12693</v></c><c r="S17" s="21" t="n"><v>87.15917</v></c><c r="T17" s="13" t="n"><v>2010</v></c><c r="U17" s="41"/><c r="V17" s="21" t="s"><v>384</v></c><c r="W17" s="21" t="s"><v>384</v></c><c r="X17" s="21" t="s"><v>384</v></c><c r="Y17" s="13" t="n"><v>2010</v></c><c r="Z17" s="41"/><c r="AA17" s="21" t="n"><v>33.44777</v></c><c r="AB17" s="21" t="n"><v>27.23157</v></c><c r="AC17" s="21" t="n"><v>28.37032</v></c><c r="AD17" s="13" t="n"><v>2010</v></c><c r="AE17" s="41"/><c r="AF17" s="21" t="n"><v>32.1268260479</v></c><c r="AG17" s="21" t="n"><v>17.81561</v></c><c r="AH17" s="21" t="n"><v>59.56263</v></c><c r="AI17" s="13" t="n"><v>2010</v></c><c r="AJ17" s="41"/><c r="AK17" s="21" t="n"><v>29.8106491566</v></c><c r="AL17" s="21" t="n"><v>19.86804</v></c><c r="AM17" s="21" t="n"><v>56.37527</v></c><c r="AN17" s="13" t="n"><v>2010</v></c><c r="AO17" s="41"/></row><row r="18" customFormat="false" ht="14.9" hidden="false" customHeight="false" outlineLevel="0" collapsed="false"><c r="A18" s="49" t="s"><v>68</v></c><c r="B18" s="55" t="n"><v>11.8149623275</v></c><c r="C18" s="56" t="s"><v>231</v></c><c r="D18" s="21" t="s"><v>231</v></c><c r="E18" s="51" t="n"><v>2010</v></c><c r="F18" s="41"/><c r="G18" s="21" t="n"><v>23.152258</v></c><c r="H18" s="21" t="n"><v>11.250552</v></c><c r="I18" s="21" t="n"><v>45.441177</v></c><c r="J18" s="13" t="n"><v>2010</v></c><c r="K18" s="41"/><c r="L18" s="52" t="n"><v>18.6966640806827</v></c><c r="M18" s="53" t="s"><v>231</v></c><c r="N18" s="53" t="s"><v>231</v></c><c r="O18" s="52" t="n"><v>2014</v></c><c r="P18" s="41"/><c r="Q18" s="21" t="n"><v>22.713703</v></c><c r="R18" s="21" t="n"><v>8.144363</v></c><c r="S18" s="21" t="n"><v>61.306041</v></c><c r="T18" s="13" t="n"><v>2010</v></c><c r="U18" s="41"/><c r="V18" s="21" t="s"><v>384</v></c><c r="W18" s="21" t="s"><v>384</v></c><c r="X18" s="21" t="s"><v>384</v></c><c r="Y18" s="13" t="n"><v>2010</v></c><c r="Z18" s="41"/><c r="AA18" s="21" t="n"><v>3.401805</v></c><c r="AB18" s="21" t="n"><v>2.6438</v></c><c r="AC18" s="21" t="n"><v>5.88669</v></c><c r="AD18" s="13" t="n"><v>2010</v></c><c r="AE18" s="41"/><c r="AF18" s="21" t="n"><v>19.511369</v></c><c r="AG18" s="21" t="n"><v>11.415295</v></c><c r="AH18" s="21" t="n"><v>27.557501</v></c><c r="AI18" s="13" t="n"><v>2010</v></c><c r="AJ18" s="41"/><c r="AK18" s="21" t="n"><v>26.114866</v></c><c r="AL18" s="21" t="n"><v>14.101247</v></c><c r="AM18" s="21" t="n"><v>49.797964</v></c><c r="AN18" s="13" t="n"><v>2010</v></c><c r="AO18" s="41"/></row><row r="19" customFormat="false" ht="15" hidden="false" customHeight="false" outlineLevel="0" collapsed="false"><c r="A19" s="49" t="s"><v>71</v></c><c r="B19" s="50" t="n"><v>97</v></c><c r="C19" s="50" t="s"><v>231</v></c><c r="D19" s="50" t="s"><v>231</v></c><c r="E19" s="51" t="n"><v>2001</v></c><c r="F19" s="41"/><c r="G19" s="50" t="s"><v>231</v></c><c r="H19" s="50" t="s"><v>231</v></c><c r="I19" s="50" t="s"><v>231</v></c><c r="J19" s="13"/><c r="K19" s="41"/><c r="L19" s="52" t="s"><v>231</v></c><c r="M19" s="53" t="s"><v>231</v></c><c r="N19" s="53" t="s"><v>231</v></c><c r="O19" s="52" t="n"><v>2014</v></c><c r="P19" s="41"/><c r="Q19" s="50" t="n"><v>100</v></c><c r="R19" s="50" t="s"><v>231</v></c><c r="S19" s="50" t="s"><v>231</v></c><c r="T19" s="51"/><c r="U19" s="41"/><c r="V19" s="50" t="s"><v>231</v></c><c r="W19" s="50" t="s"><v>231</v></c><c r="X19" s="50" t="s"><v>231</v></c><c r="Y19" s="13"/><c r="Z19" s="41"/><c r="AA19" s="50" t="n"><v>28</v></c><c r="AB19" s="50" t="s"><v>231</v></c><c r="AC19" s="50" t="s"><v>231</v></c><c r="AD19" s="51"/><c r="AE19" s="41"/><c r="AF19" s="50" t="n"><v>99</v></c><c r="AG19" s="50" t="s"><v>231</v></c><c r="AH19" s="50" t="s"><v>231</v></c><c r="AI19" s="51"/><c r="AJ19" s="41"/><c r="AK19" s="50" t="s"><v>231</v></c><c r="AL19" s="50" t="s"><v>231</v></c><c r="AM19" s="50" t="s"><v>231</v></c><c r="AN19" s="13"/><c r="AO19" s="41"/></row><row r="20" customFormat="false" ht="15" hidden="false" customHeight="false" outlineLevel="0" collapsed="false"><c r="A20" s="49" t="s"><v>73</v></c><c r="B20" s="55" t="n"><v>37.44822</v></c><c r="C20" s="55" t="n"><v>23.48862</v></c><c r="D20" s="55" t="n"><v>47.58914</v></c><c r="E20" s="51" t="n"><v>2012</v></c><c r="F20" s="36"/><c r="G20" s="21" t="n"><v>48.88848</v></c><c r="H20" s="21" t="n"><v>37.92879</v></c><c r="I20" s="21" t="n"><v>55.88111</v></c><c r="J20" s="13" t="n"><v>2012</v></c><c r="K20" s="36"/><c r="L20" s="52" t="s"><v>231</v></c><c r="M20" s="53" t="s"><v>231</v></c><c r="N20" s="53" t="s"><v>231</v></c><c r="O20" s="52" t="n"><v>2014</v></c><c r="P20" s="36"/><c r="Q20" s="21" t="n"><v>82.18367</v></c><c r="R20" s="21" t="n"><v>66.26461</v></c><c r="S20" s="21" t="n"><v>92.69865</v></c><c r="T20" s="13" t="n"><v>2012</v></c><c r="U20" s="36"/><c r="V20" s="21" t="n"><v>13.68939</v></c><c r="W20" s="21" t="n"><v>12.15468</v></c><c r="X20" s="21" t="n"><v>17.85177</v></c><c r="Y20" s="13" t="n"><v>2012</v></c><c r="Z20" s="36"/><c r="AA20" s="21" t="n"><v>12</v></c><c r="AB20" s="21" t="s"><v>384</v></c><c r="AC20" s="21" t="s"><v>384</v></c><c r="AD20" s="13" t="n"><v>2012</v></c><c r="AE20" s="36"/><c r="AF20" s="21" t="n"><v>73.08343</v></c><c r="AG20" s="21" t="n"><v>57.53651</v></c><c r="AH20" s="21" t="n"><v>83.50525</v></c><c r="AI20" s="13" t="n"><v>2012</v></c><c r="AJ20" s="36"/><c r="AK20" s="21" t="n"><v>38.13834</v></c><c r="AL20" s="21" t="n"><v>27.06298</v></c><c r="AM20" s="21" t="n"><v>42.55703</v></c><c r="AN20" s="13" t="n"><v>2012</v></c><c r="AO20" s="36"/></row><row r="21" customFormat="false" ht="15" hidden="false" customHeight="false" outlineLevel="0" collapsed="false"><c r="A21" s="49" t="s"><v>76</v></c><c r="B21" s="55" t="n"><v>70.8975553513</v></c><c r="C21" s="55" t="n"><v>66.01328</v></c><c r="D21" s="55" t="n"><v>78.30714</v></c><c r="E21" s="51" t="n"><v>2011</v></c><c r="F21" s="36"/><c r="G21" s="21" t="n"><v>78.906172514</v></c><c r="H21" s="21" t="n"><v>63.75014</v></c><c r="I21" s="21" t="n"><v>92.32053</v></c><c r="J21" s="13" t="n"><v>2011</v></c><c r="K21" s="36"/><c r="L21" s="52" t="n"><v>22.8940929744844</v></c><c r="M21" s="53" t="s"><v>231</v></c><c r="N21" s="53" t="s"><v>231</v></c><c r="O21" s="52" t="n"><v>2014</v></c><c r="P21" s="36"/><c r="Q21" s="21" t="n"><v>93.5541450977</v></c><c r="R21" s="21" t="n"><v>80.84593</v></c><c r="S21" s="21" t="n"><v>99.50795</v></c><c r="T21" s="13" t="n"><v>2011</v></c><c r="U21" s="36"/><c r="V21" s="21" t="n"><v>28.1080335379</v></c><c r="W21" s="21" t="n"><v>24.24688</v></c><c r="X21" s="21" t="n"><v>34.45871</v></c><c r="Y21" s="13" t="n"><v>2011</v></c><c r="Z21" s="36"/><c r="AA21" s="21" t="n"><v>20.48915</v></c><c r="AB21" s="21" t="n"><v>23.90248</v></c><c r="AC21" s="21" t="n"><v>18.37029</v></c><c r="AD21" s="13" t="n"><v>2011</v></c><c r="AE21" s="36"/><c r="AF21" s="21" t="n"><v>69.1266596317</v></c><c r="AG21" s="21" t="n"><v>54.57256</v></c><c r="AH21" s="21" t="n"><v>81.61306</v></c><c r="AI21" s="13" t="n"><v>2011</v></c><c r="AJ21" s="36"/><c r="AK21" s="21" t="n"><v>52.1034002304</v></c><c r="AL21" s="21" t="n"><v>40.45607</v></c><c r="AM21" s="21" t="n"><v>70.51021</v></c><c r="AN21" s="13" t="n"><v>2011</v></c><c r="AO21" s="36"/></row><row r="22" customFormat="false" ht="15" hidden="false" customHeight="false" outlineLevel="0" collapsed="false"><c r="A22" s="49" t="s"><v>79</v></c><c r="B22" s="55" t="n"><v>40.1364058256</v></c><c r="C22" s="55" t="n"><v>27.71367</v></c><c r="D22" s="55" t="n"><v>58.51291</v></c><c r="E22" s="51" t="n"><v>2011</v></c><c r="F22" s="36"/><c r="G22" s="21" t="n"><v>44.1660255194</v></c><c r="H22" s="21" t="n"><v>26.24526</v></c><c r="I22" s="21" t="n"><v>71.77337</v></c><c r="J22" s="13" t="n"><v>2011</v></c><c r="K22" s="36"/><c r="L22" s="52" t="n"><v>74.5917275391988</v></c><c r="M22" s="53" t="s"><v>231</v></c><c r="N22" s="53" t="s"><v>231</v></c><c r="O22" s="52" t="n"><v>2014</v></c><c r="P22" s="36"/><c r="Q22" s="21" t="n"><v>59.4240069389</v></c><c r="R22" s="21" t="n"><v>35.03569</v></c><c r="S22" s="21" t="n"><v>91.18936</v></c><c r="T22" s="13" t="n"><v>2011</v></c><c r="U22" s="36"/><c r="V22" s="21" t="n"><v>34.5027416945</v></c><c r="W22" s="21" t="n"><v>26.33143</v></c><c r="X22" s="21" t="n"><v>39.44175</v></c><c r="Y22" s="13" t="n"><v>2011</v></c><c r="Z22" s="36"/><c r="AA22" s="21" t="n"><v>12.14165</v></c><c r="AB22" s="21" t="n"><v>10.88738</v></c><c r="AC22" s="21" t="n"><v>20.95572</v></c><c r="AD22" s="13" t="n"><v>2011</v></c><c r="AE22" s="36"/><c r="AF22" s="21" t="n"><v>63.8313353062</v></c><c r="AG22" s="21" t="n"><v>52.09535</v></c><c r="AH22" s="21" t="n"><v>80.65736</v></c><c r="AI22" s="13" t="n"><v>2011</v></c><c r="AJ22" s="36"/><c r="AK22" s="21" t="n"><v>38.1717711687</v></c><c r="AL22" s="21" t="n"><v>17.92179</v></c><c r="AM22" s="21" t="n"><v>41.81916</v></c><c r="AN22" s="13" t="n"><v>2011</v></c><c r="AO22" s="36"/></row><row r="23" customFormat="false" ht="15" hidden="false" customHeight="false" outlineLevel="0" collapsed="false"><c r="A23" s="49" t="s"><v>81</v></c><c r="B23" s="50" t="n"><v>83</v></c><c r="C23" s="50" t="s"><v>231</v></c><c r="D23" s="50" t="s"><v>231</v></c><c r="E23" s="51" t="n"><v>2010</v></c><c r="F23" s="36"/><c r="G23" s="50" t="n"><v>94</v></c><c r="H23" s="50" t="s"><v>231</v></c><c r="I23" s="50" t="s"><v>231</v></c><c r="J23" s="13"/><c r="K23" s="36"/><c r="L23" s="52" t="s"><v>231</v></c><c r="M23" s="53" t="s"><v>231</v></c><c r="N23" s="53" t="s"><v>231</v></c><c r="O23" s="52" t="n"><v>2014</v></c><c r="P23" s="36"/><c r="Q23" s="50" t="n"><v>100</v></c><c r="R23" s="50" t="s"><v>231</v></c><c r="S23" s="50" t="s"><v>231</v></c><c r="T23" s="51"/><c r="U23" s="41"/><c r="V23" s="50" t="s"><v>231</v></c><c r="W23" s="50" t="s"><v>231</v></c><c r="X23" s="50" t="s"><v>231</v></c><c r="Y23" s="13"/><c r="Z23" s="41"/><c r="AA23" s="50" t="n"><v>69</v></c><c r="AB23" s="50" t="s"><v>231</v></c><c r="AC23" s="50" t="s"><v>231</v></c><c r="AD23" s="51"/><c r="AE23" s="41"/><c r="AF23" s="50" t="n"><v>98</v></c><c r="AG23" s="50" t="s"><v>231</v></c><c r="AH23" s="50" t="s"><v>231</v></c><c r="AI23" s="51"/><c r="AJ23" s="41"/><c r="AK23" s="50" t="n"><v>80</v></c><c r="AL23" s="50" t="s"><v>231</v></c><c r="AM23" s="50" t="s"><v>231</v></c><c r="AN23" s="13"/><c r="AO23" s="36"/></row><row r="24" customFormat="false" ht="15" hidden="false" customHeight="false" outlineLevel="0" collapsed="false"><c r="A24" s="49" t="s"><v>84</v></c><c r="B24" s="55" t="n"><v>42.47638</v></c><c r="C24" s="55" t="n"><v>31.12691</v></c><c r="D24" s="55" t="n"><v>58.14071</v></c><c r="E24" s="51" t="n"><v>2013</v></c><c r="F24" s="36"/><c r="G24" s="21" t="n"><v>47.99241</v></c><c r="H24" s="21" t="n"><v>37.89639</v></c><c r="I24" s="21" t="n"><v>67.72016</v></c><c r="J24" s="13" t="n"><v>2013</v></c><c r="K24" s="36"/><c r="L24" s="52" t="n"><v>33.4216782944226</v></c><c r="M24" s="53" t="s"><v>231</v></c><c r="N24" s="53" t="s"><v>231</v></c><c r="O24" s="52" t="n"><v>2014</v></c><c r="P24" s="36"/><c r="Q24" s="21" t="n"><v>80.12085</v></c><c r="R24" s="21" t="n"><v>66.27796</v></c><c r="S24" s="21" t="n"><v>97.5494</v></c><c r="T24" s="13" t="n"><v>2013</v></c><c r="U24" s="36"/><c r="V24" s="21" t="n"><v>8.22916</v></c><c r="W24" s="21" t="n"><v>6.28106</v></c><c r="X24" s="21" t="n"><v>14.04585</v></c><c r="Y24" s="13" t="n"><v>2013</v></c><c r="Z24" s="36"/><c r="AA24" s="21" t="n"><v>37</v></c><c r="AB24" s="21" t="s"><v>384</v></c><c r="AC24" s="21" t="s"><v>384</v></c><c r="AD24" s="13" t="n"><v>2013</v></c><c r="AE24" s="36"/><c r="AF24" s="21" t="n"><v>60.63617</v></c><c r="AG24" s="21" t="n"><v>48.13053</v></c><c r="AH24" s="21" t="n"><v>82.9825</v></c><c r="AI24" s="13" t="n"><v>2013</v></c><c r="AJ24" s="36"/><c r="AK24" s="21" t="n"><v>41.64037</v></c><c r="AL24" s="21" t="n"><v>37.20803</v></c><c r="AM24" s="21" t="n"><v>43.47026</v></c><c r="AN24" s="13" t="n"><v>2013</v></c><c r="AO24" s="36"/></row><row r="25" customFormat="false" ht="15" hidden="false" customHeight="false" outlineLevel="0" collapsed="false"><c r="A25" s="49" t="s"><v>86</v></c><c r="B25" s="55" t="n"><v>44.629496336</v></c><c r="C25" s="57" t="s"><v>384</v></c><c r="D25" s="57" t="s"><v>384</v></c><c r="E25" s="51" t="n"><v>2006</v></c><c r="F25" s="36"/><c r="G25" s="21" t="s"><v>384</v></c><c r="H25" s="21" t="s"><v>384</v></c><c r="I25" s="21" t="s"><v>384</v></c><c r="J25" s="13" t="n"><v>2006</v></c><c r="K25" s="36"/><c r="L25" s="52" t="n"><v>36.283185840708</v></c><c r="M25" s="53" t="s"><v>231</v></c><c r="N25" s="53" t="s"><v>231</v></c><c r="O25" s="52" t="n"><v>2014</v></c><c r="P25" s="36"/><c r="Q25" s="21" t="n"><v>92.913800478</v></c><c r="R25" s="21" t="s"><v>384</v></c><c r="S25" s="21" t="s"><v>384</v></c><c r="T25" s="13" t="n"><v>2006</v></c><c r="U25" s="36"/><c r="V25" s="21" t="s"><v>384</v></c><c r="W25" s="21" t="s"><v>384</v></c><c r="X25" s="21" t="s"><v>384</v></c><c r="Y25" s="13" t="n"><v>2006</v></c><c r="Z25" s="36"/><c r="AA25" s="21" t="n"><v>1.27194</v></c><c r="AB25" s="21" t="s"><v>384</v></c><c r="AC25" s="21" t="s"><v>384</v></c><c r="AD25" s="13" t="n"><v>2006</v></c><c r="AE25" s="36"/><c r="AF25" s="21" t="n"><v>60.3902459145</v></c><c r="AG25" s="21" t="s"><v>384</v></c><c r="AH25" s="21" t="s"><v>384</v></c><c r="AI25" s="13" t="n"><v>2006</v></c><c r="AJ25" s="36"/><c r="AK25" s="21" t="n"><v>62.1122837067</v></c><c r="AL25" s="21" t="s"><v>231</v></c><c r="AM25" s="21" t="s"><v>231</v></c><c r="AN25" s="13" t="n"><v>2006</v></c><c r="AO25" s="36"/></row><row r="26" customFormat="false" ht="15" hidden="false" customHeight="false" outlineLevel="0" collapsed="false"><c r="A26" s="49" t="s"><v>88</v></c><c r="B26" s="55" t="n"><v>86.9599997997</v></c><c r="C26" s="55" t="n"><v>81.51233</v></c><c r="D26" s="55" t="n"><v>91.51114</v></c><c r="E26" s="51" t="n"><v>2008</v></c><c r="F26" s="36"/><c r="G26" s="21" t="n"><v>66.5185749531</v></c><c r="H26" s="21" t="n"><v>41.69961</v></c><c r="I26" s="21" t="n"><v>89.42724</v></c><c r="J26" s="13" t="n"><v>2008</v></c><c r="K26" s="36"/><c r="L26" s="52" t="n"><v>14.6153846153846</v></c><c r="M26" s="53" t="s"><v>231</v></c><c r="N26" s="53" t="s"><v>231</v></c><c r="O26" s="52" t="n"><v>2014</v></c><c r="P26" s="36"/><c r="Q26" s="21" t="n"><v>78.8635969162</v></c><c r="R26" s="21" t="n"><v>55.17269</v></c><c r="S26" s="21" t="n"><v>96.94316</v></c><c r="T26" s="13" t="n"><v>2008</v></c><c r="U26" s="36"/><c r="V26" s="21" t="n"><v>8.1004798412</v></c><c r="W26" s="21" t="n"><v>5.76627</v></c><c r="X26" s="21" t="n"><v>14.0579</v></c><c r="Y26" s="13" t="n"><v>2008</v></c><c r="Z26" s="36"/><c r="AA26" s="21" t="n"><v>52.82889</v></c><c r="AB26" s="21" t="n"><v>56.91931</v></c><c r="AC26" s="21" t="n"><v>45.60803</v></c><c r="AD26" s="13" t="n"><v>2008</v></c><c r="AE26" s="36"/><c r="AF26" s="21" t="n"><v>97.7571666241</v></c><c r="AG26" s="21" t="n"><v>97.09541</v></c><c r="AH26" s="21" t="n"><v>98.86991</v></c><c r="AI26" s="13" t="n"><v>2008</v></c><c r="AJ26" s="36"/><c r="AK26" s="21" t="n"><v>73.2953846455</v></c><c r="AL26" s="21" t="n"><v>69.61508</v></c><c r="AM26" s="21" t="n"><v>81.52601</v></c><c r="AN26" s="13" t="n"><v>2008</v></c><c r="AO26" s="36"/></row><row r="27" customFormat="false" ht="15" hidden="false" customHeight="false" outlineLevel="0" collapsed="false"><c r="A27" s="49" t="s"><v>90</v></c><c r="B27" s="50" t="n"><v>27</v></c><c r="C27" s="50" t="s"><v>231</v></c><c r="D27" s="50" t="s"><v>231</v></c><c r="E27" s="51"/><c r="F27" s="36"/><c r="G27" s="50" t="n"><v>67</v></c><c r="H27" s="50" t="s"><v>231</v></c><c r="I27" s="50" t="s"><v>231</v></c><c r="J27" s="13"/><c r="K27" s="36"/><c r="L27" s="52" t="s"><v>231</v></c><c r="M27" s="53" t="s"><v>231</v></c><c r="N27" s="53" t="s"><v>231</v></c><c r="O27" s="52" t="n"><v>2014</v></c><c r="P27" s="36"/><c r="Q27" s="50" t="n"><v>68</v></c><c r="R27" s="50" t="s"><v>231</v></c><c r="S27" s="50" t="s"><v>231</v></c><c r="T27" s="51"/><c r="U27" s="41"/><c r="V27" s="50" t="s"><v>231</v></c><c r="W27" s="50" t="s"><v>231</v></c><c r="X27" s="50" t="s"><v>231</v></c><c r="Y27" s="13"/><c r="Z27" s="41"/><c r="AA27" s="50" t="s"><v>231</v></c><c r="AB27" s="50" t="s"><v>231</v></c><c r="AC27" s="50" t="s"><v>231</v></c><c r="AD27" s="51"/><c r="AE27" s="41"/><c r="AF27" s="50" t="n"><v>3</v></c><c r="AG27" s="50" t="s"><v>231</v></c><c r="AH27" s="50" t="s"><v>231</v></c><c r="AI27" s="51"/><c r="AJ27" s="41"/><c r="AK27" s="50" t="n"><v>54</v></c><c r="AL27" s="50" t="s"><v>231</v></c><c r="AM27" s="50" t="s"><v>231</v></c><c r="AN27" s="13"/><c r="AO27" s="36"/></row><row r="28" customFormat="false" ht="15" hidden="false" customHeight="false" outlineLevel="0" collapsed="false"><c r="A28" s="49" t="s"><v>92</v></c><c r="B28" s="50" t="n"><v>22</v></c><c r="C28" s="50" t="s"><v>231</v></c><c r="D28" s="50" t="s"><v>231</v></c><c r="E28" s="51"/><c r="F28" s="36"/><c r="G28" s="50" t="n"><v>57</v></c><c r="H28" s="50" t="s"><v>231</v></c><c r="I28" s="50" t="s"><v>231</v></c><c r="J28" s="13"/><c r="K28" s="36"/><c r="L28" s="52" t="n"><v>37.8378378378378</v></c><c r="M28" s="53" t="s"><v>231</v></c><c r="N28" s="53" t="s"><v>231</v></c><c r="O28" s="52" t="n"><v>2014</v></c><c r="P28" s="36"/><c r="Q28" s="50" t="n"><v>32</v></c><c r="R28" s="50" t="s"><v>231</v></c><c r="S28" s="50" t="s"><v>231</v></c><c r="T28" s="51"/><c r="U28" s="41"/><c r="V28" s="50" t="s"><v>231</v></c><c r="W28" s="50" t="s"><v>231</v></c><c r="X28" s="50" t="s"><v>231</v></c><c r="Y28" s="13"/><c r="Z28" s="41"/><c r="AA28" s="50" t="s"><v>231</v></c><c r="AB28" s="50" t="s"><v>231</v></c><c r="AC28" s="50" t="s"><v>231</v></c><c r="AD28" s="51"/><c r="AE28" s="41"/><c r="AF28" s="50" t="n"><v>94</v></c><c r="AG28" s="50" t="s"><v>231</v></c><c r="AH28" s="50" t="s"><v>231</v></c><c r="AI28" s="51"/><c r="AJ28" s="41"/><c r="AK28" s="50" t="n"><v>45</v></c><c r="AL28" s="50" t="s"><v>231</v></c><c r="AM28" s="50" t="s"><v>231</v></c><c r="AN28" s="13"/><c r="AO28" s="36"/></row><row r="29" customFormat="false" ht="15" hidden="false" customHeight="false" outlineLevel="0" collapsed="false"><c r="A29" s="49" t="s"><v>94</v></c><c r="B29" s="55" t="n"><v>52.113622427</v></c><c r="C29" s="55" t="n"><v>29.46996</v></c><c r="D29" s="55" t="n"><v>77.49793</v></c><c r="E29" s="51" t="n"><v>2011</v></c><c r="F29" s="36"/><c r="G29" s="21" t="n"><v>19.0720975399</v></c><c r="H29" s="21" t="n"><v>8.27836</v></c><c r="I29" s="21" t="n"><v>45.96195</v></c><c r="J29" s="13" t="n"><v>2011</v></c><c r="K29" s="36"/><c r="L29" s="52" t="n"><v>55.090163440082</v></c><c r="M29" s="53" t="s"><v>231</v></c><c r="N29" s="53" t="s"><v>231</v></c><c r="O29" s="52" t="n"><v>2014</v></c><c r="P29" s="36"/><c r="Q29" s="21" t="n"><v>10.8036085963</v></c><c r="R29" s="21" t="n"><v>2.14848</v></c><c r="S29" s="21" t="n"><v>46.29914</v></c><c r="T29" s="13" t="n"><v>2011</v></c><c r="U29" s="36"/><c r="V29" s="21" t="s"><v>384</v></c><c r="W29" s="21" t="s"><v>384</v></c><c r="X29" s="21" t="s"><v>384</v></c><c r="Y29" s="13" t="n"><v>2011</v></c><c r="Z29" s="36"/><c r="AA29" s="21" t="n"><v>51.96178</v></c><c r="AB29" s="21" t="n"><v>53.95017</v></c><c r="AC29" s="21" t="n"><v>40.14443</v></c><c r="AD29" s="13" t="n"><v>2011</v></c><c r="AE29" s="36"/><c r="AF29" s="21" t="n"><v>37.0398521423</v></c><c r="AG29" s="21" t="n"><v>26.04741</v></c><c r="AH29" s="21" t="n"><v>63.59369</v></c><c r="AI29" s="13" t="n"><v>2011</v></c><c r="AJ29" s="36"/><c r="AK29" s="21" t="n"><v>27.0059078932</v></c><c r="AL29" s="21" t="n"><v>15.48379</v></c><c r="AM29" s="21" t="n"><v>61.72548</v></c><c r="AN29" s="13" t="n"><v>2011</v></c><c r="AO29" s="36"/></row><row r="30" customFormat="false" ht="15" hidden="false" customHeight="false" outlineLevel="0" collapsed="false"><c r="A30" s="49" t="s"><v>96</v></c><c r="B30" s="55" t="n"><v>54.0693998337</v></c><c r="C30" s="55" t="n"><v>39.4329</v></c><c r="D30" s="55" t="n"><v>63.85162</v></c><c r="E30" s="51" t="n"><v>2012</v></c><c r="F30" s="36"/><c r="G30" s="21" t="n"><v>77.6300489902</v></c><c r="H30" s="21" t="n"><v>58.55237</v></c><c r="I30" s="21" t="n"><v>89.29221</v></c><c r="J30" s="13" t="n"><v>2012</v></c><c r="K30" s="36"/><c r="L30" s="52" t="n"><v>61.7382087970323</v></c><c r="M30" s="53" t="s"><v>231</v></c><c r="N30" s="53" t="s"><v>231</v></c><c r="O30" s="52" t="n"><v>2014</v></c><c r="P30" s="36"/><c r="Q30" s="21" t="n"><v>89.9697244167</v></c><c r="R30" s="21" t="n"><v>75.58224</v></c><c r="S30" s="21" t="n"><v>95.19555</v></c><c r="T30" s="13" t="n"><v>2012</v></c><c r="U30" s="36"/><c r="V30" s="21" t="n"><v>25.5147576332</v></c><c r="W30" s="21" t="n"><v>18.01125</v></c><c r="X30" s="21" t="n"><v>40.68418</v></c><c r="Y30" s="13" t="n"><v>2012</v></c><c r="Z30" s="36"/><c r="AA30" s="21" t="n"><v>5.9969</v></c><c r="AB30" s="21" t="n"><v>6.3148</v></c><c r="AC30" s="21" t="n"><v>0.67367</v></c><c r="AD30" s="13" t="n"><v>2012</v></c><c r="AE30" s="36"/><c r="AF30" s="21" t="n"><v>72.8522121906</v></c><c r="AG30" s="21" t="n"><v>62.15585</v></c><c r="AH30" s="21" t="n"><v>71.82463</v></c><c r="AI30" s="13" t="n"><v>2012</v></c><c r="AJ30" s="36"/><c r="AK30" s="21" t="n"><v>67.696249485</v></c><c r="AL30" s="21" t="n"><v>48.05349</v></c><c r="AM30" s="21" t="n"><v>68.34942</v></c><c r="AN30" s="13" t="n"><v>2012</v></c><c r="AO30" s="36"/></row><row r="31" customFormat="false" ht="15" hidden="false" customHeight="false" outlineLevel="0" collapsed="false"><c r="A31" s="49" t="s"><v>98</v></c><c r="B31" s="50" t="n"><v>38</v></c><c r="C31" s="50" t="s"><v>384</v></c><c r="D31" s="50" t="s"><v>384</v></c><c r="E31" s="51" t="n"><v>2005</v></c><c r="F31" s="36"/><c r="G31" s="21" t="n"><v>72</v></c><c r="H31" s="21" t="s"><v>384</v></c><c r="I31" s="21" t="s"><v>384</v></c><c r="J31" s="13" t="n"><v>2005</v></c><c r="K31" s="36"/><c r="L31" s="52" t="n"><v>84.375</v></c><c r="M31" s="53" t="s"><v>231</v></c><c r="N31" s="53" t="s"><v>231</v></c><c r="O31" s="52" t="n"><v>2014</v></c><c r="P31" s="36"/><c r="Q31" s="21" t="n"><v>56.7713856697</v></c><c r="R31" s="21" t="n"><v>28.3261</v></c><c r="S31" s="21" t="n"><v>88.5529</v></c><c r="T31" s="13" t="n"><v>2005</v></c><c r="U31" s="36"/><c r="V31" s="21" t="s"><v>384</v></c><c r="W31" s="21" t="s"><v>384</v></c><c r="X31" s="21" t="s"><v>384</v></c><c r="Y31" s="13" t="n"><v>2005</v></c><c r="Z31" s="36"/><c r="AA31" s="21" t="n"><v>40.76717</v></c><c r="AB31" s="21" t="n"><v>40.34712</v></c><c r="AC31" s="21" t="n"><v>39.10789</v></c><c r="AD31" s="13" t="n"><v>2005</v></c><c r="AE31" s="36"/><c r="AF31" s="21" t="n"><v>86.255210638</v></c><c r="AG31" s="21" t="n"><v>89.16918</v></c><c r="AH31" s="21" t="n"><v>88.70664</v></c><c r="AI31" s="13" t="n"><v>2005</v></c><c r="AJ31" s="36"/><c r="AK31" s="21" t="n"><v>68.9076662064</v></c><c r="AL31" s="21" t="n"><v>68.21101</v></c><c r="AM31" s="21" t="n"><v>68.12309</v></c><c r="AN31" s="13" t="n"><v>2005</v></c><c r="AO31" s="36"/></row><row r="32" customFormat="false" ht="14.9" hidden="false" customHeight="false" outlineLevel="0" collapsed="false"><c r="A32" s="49" t="s"><v>100</v></c><c r="B32" s="55" t="n"><v>57.3111593723</v></c><c r="C32" s="55" t="n"><v>42.3876</v></c><c r="D32" s="55" t="n"><v>72.12285</v></c><c r="E32" s="51" t="n"><v>2011</v></c><c r="F32" s="36"/><c r="G32" s="21" t="n"><v>86.6182625294</v></c><c r="H32" s="21" t="n"><v>74.30956</v></c><c r="I32" s="21" t="n"><v>98.47223</v></c><c r="J32" s="13" t="n"><v>2011</v></c><c r="K32" s="36"/><c r="L32" s="52" t="n"><v>62.1982537236775</v></c><c r="M32" s="53" t="s"><v>231</v></c><c r="N32" s="53" t="s"><v>231</v></c><c r="O32" s="52" t="n"><v>2014</v></c><c r="P32" s="36"/><c r="Q32" s="21" t="n"><v>68.3701753616</v></c><c r="R32" s="21" t="n"><v>38.64526</v></c><c r="S32" s="21" t="n"><v>97.58588</v></c><c r="T32" s="13" t="n"><v>2011</v></c><c r="U32" s="36"/><c r="V32" s="21" t="n"><v>15.2887716889</v></c><c r="W32" s="21" t="n"><v>23.37558</v></c><c r="X32" s="21" t="n"><v>10.95828</v></c><c r="Y32" s="13" t="n"><v>2011</v></c><c r="Z32" s="36"/><c r="AA32" s="21" t="n"><v>45.01085</v></c><c r="AB32" s="21" t="n"><v>53.6131</v></c><c r="AC32" s="21" t="n"><v>44.53839</v></c><c r="AD32" s="13" t="n"><v>2011</v></c><c r="AE32" s="36"/><c r="AF32" s="21" t="n"><v>92.8825497627</v></c><c r="AG32" s="21" t="n"><v>92.98607</v></c><c r="AH32" s="21" t="n"><v>94.39503</v></c><c r="AI32" s="13" t="n"><v>2011</v></c><c r="AJ32" s="36"/><c r="AK32" s="21" t="n"><v>41.2711590528</v></c><c r="AL32" s="21" t="s"><v>231</v></c><c r="AM32" s="21" t="s"><v>231</v></c><c r="AN32" s="13" t="n"><v>2011</v></c><c r="AO32" s="36"/></row><row r="33" customFormat="false" ht="15" hidden="false" customHeight="false" outlineLevel="0" collapsed="false"><c r="A33" s="49" t="s"><v>102</v></c><c r="B33" s="58" t="n"><v>77.999997</v></c><c r="C33" s="58" t="n"><v>58.999997</v></c><c r="D33" s="58" t="n"><v>91.000003</v></c><c r="E33" s="59" t="n"><v>2008</v></c><c r="F33" s="36"/><c r="G33" s="21" t="n"><v>80.874938</v></c><c r="H33" s="21" t="n"><v>71.412957</v></c><c r="I33" s="21" t="n"><v>95.169312</v></c><c r="J33" s="22" t="n"><v>2008</v></c><c r="K33" s="36"/><c r="L33" s="52" t="n"><v>21.6008771929825</v></c><c r="M33" s="53" t="s"><v>231</v></c><c r="N33" s="53" t="s"><v>231</v></c><c r="O33" s="52" t="n"><v>2014</v></c><c r="P33" s="36"/><c r="Q33" s="21" t="n"><v>51.945305</v></c><c r="R33" s="21" t="n"><v>20.779239</v></c><c r="S33" s="21" t="n"><v>95.234561</v></c><c r="T33" s="22" t="n"><v>2008</v></c><c r="U33" s="36"/><c r="V33" s="21" t="n"><v>1.155527</v></c><c r="W33" s="21" t="n"><v>1.18141</v></c><c r="X33" s="21" t="n"><v>4.268819</v></c><c r="Y33" s="22" t="n"><v>2008</v></c><c r="Z33" s="36"/><c r="AA33" s="21" t="n"><v>49.6</v></c><c r="AB33" s="21" t="n"><v>71.9</v></c><c r="AC33" s="21" t="n"><v>14.7</v></c><c r="AD33" s="22" t="n"><v>2008</v></c><c r="AE33" s="36"/><c r="AF33" s="21" t="n"><v>83.841228</v></c><c r="AG33" s="21" t="n"><v>84.655035</v></c><c r="AH33" s="21" t="n"><v>85.068524</v></c><c r="AI33" s="22" t="n"><v>2008</v></c><c r="AJ33" s="36"/><c r="AK33" s="21" t="n"><v>48.541307</v></c><c r="AL33" s="21" t="n"><v>48.508376</v></c><c r="AM33" s="21" t="n"><v>64.117217</v></c><c r="AN33" s="22" t="n"><v>2008</v></c><c r="AO33" s="36"/></row><row r="34" customFormat="false" ht="15" hidden="false" customHeight="false" outlineLevel="0" collapsed="false"><c r="A34" s="49" t="s"><v>104</v></c><c r="B34" s="55" t="n"><v>19.0837</v></c><c r="C34" s="55" t="n"><v>12.15052</v></c><c r="D34" s="55" t="n"><v>27.16512</v></c><c r="E34" s="51" t="n"><v>2012</v></c><c r="F34" s="36"/><c r="G34" s="21" t="n"><v>56.57348</v></c><c r="H34" s="21" t="n"><v>38.33891</v></c><c r="I34" s="21" t="n"><v>83.24748</v></c><c r="J34" s="13" t="n"><v>2012</v></c><c r="K34" s="36"/><c r="L34" s="52" t="n"><v>45.756569012383</v></c><c r="M34" s="53" t="s"><v>231</v></c><c r="N34" s="53" t="s"><v>231</v></c><c r="O34" s="52" t="n"><v>2014</v></c><c r="P34" s="36"/><c r="Q34" s="21" t="n"><v>45.29415</v></c><c r="R34" s="21" t="n"><v>18.70789</v></c><c r="S34" s="21" t="n"><v>91.45252</v></c><c r="T34" s="13" t="n"><v>2012</v></c><c r="U34" s="36"/><c r="V34" s="21" t="n"><v>25.16189</v></c><c r="W34" s="21" t="n"><v>11.93774</v></c><c r="X34" s="21" t="n"><v>41.33239</v></c><c r="Y34" s="13" t="n"><v>2012</v></c><c r="Z34" s="36"/><c r="AA34" s="21" t="n"><v>21</v></c><c r="AB34" s="21" t="s"><v>384</v></c><c r="AC34" s="21" t="s"><v>231</v></c><c r="AD34" s="13" t="n"><v>2012</v></c><c r="AE34" s="36"/><c r="AF34" s="21" t="n"><v>49.99211</v></c><c r="AG34" s="21" t="n"><v>32.35798</v></c><c r="AH34" s="21" t="n"><v>63.04141</v></c><c r="AI34" s="13" t="n"><v>2012</v></c><c r="AJ34" s="36"/><c r="AK34" s="21" t="n"><v>37.31654</v></c><c r="AL34" s="21" t="n"><v>14.47807</v></c><c r="AM34" s="21" t="n"><v>77.70301</v></c><c r="AN34" s="13" t="n"><v>2012</v></c><c r="AO34" s="36"/></row><row r="35" customFormat="false" ht="14.9" hidden="false" customHeight="false" outlineLevel="0" collapsed="false"><c r="A35" s="49" t="s"><v>107</v></c><c r="B35" s="55" t="n"><v>29.3207675219</v></c><c r="C35" s="55" t="n"><v>21.29398</v></c><c r="D35" s="55" t="n"><v>53.25467</v></c><c r="E35" s="51" t="n"><v>2006</v></c><c r="F35" s="36"/><c r="G35" s="21" t="s"><v>231</v></c><c r="H35" s="21" t="s"><v>231</v></c><c r="I35" s="21" t="s"><v>231</v></c><c r="J35" s="13" t="n"><v>2006</v></c><c r="K35" s="36"/><c r="L35" s="52" t="n"><v>55.6914393226717</v></c><c r="M35" s="53" t="s"><v>231</v></c><c r="N35" s="53" t="s"><v>231</v></c><c r="O35" s="52" t="n"><v>2014</v></c><c r="P35" s="36"/><c r="Q35" s="21" t="n"><v>38.8411581516</v></c><c r="R35" s="21" t="n"><v>19.42699</v></c><c r="S35" s="21" t="n"><v>78.51551</v></c><c r="T35" s="13" t="n"><v>2006</v></c><c r="U35" s="36"/><c r="V35" s="21" t="s"><v>384</v></c><c r="W35" s="21" t="s"><v>384</v></c><c r="X35" s="21" t="s"><v>384</v></c><c r="Y35" s="13" t="n"><v>2006</v></c><c r="Z35" s="36"/><c r="AA35" s="21" t="n"><v>16.25797</v></c><c r="AB35" s="21" t="n"><v>19.58158</v></c><c r="AC35" s="21" t="n"><v>23.80816</v></c><c r="AD35" s="13" t="n"><v>2006</v></c><c r="AE35" s="36"/><c r="AF35" s="21" t="n"><v>64.5291626453</v></c><c r="AG35" s="21" t="n"><v>56.8654</v></c><c r="AH35" s="21" t="n"><v>77.92377</v></c><c r="AI35" s="13" t="n"><v>2006</v></c><c r="AJ35" s="36"/><c r="AK35" s="21" t="n"><v>56.4718365669</v></c><c r="AL35" s="21" t="n"><v>31.93806</v></c><c r="AM35" s="21" t="n"><v>81.60322</v></c><c r="AN35" s="13" t="n"><v>2006</v></c><c r="AO35" s="36"/></row><row r="36" customFormat="false" ht="15" hidden="false" customHeight="false" outlineLevel="0" collapsed="false"><c r="A36" s="49" t="s"><v>109</v></c><c r="B36" s="55" t="n"><v>49.4028717279</v></c><c r="C36" s="55" t="n"><v>46.98713</v></c><c r="D36" s="55" t="n"><v>51.58772</v></c><c r="E36" s="51" t="n"><v>2012</v></c><c r="F36" s="36"/><c r="G36" s="21" t="n"><v>67.2526836395</v></c><c r="H36" s="21" t="n"><v>50.86676</v></c><c r="I36" s="21" t="n"><v>88.10595</v></c><c r="J36" s="13" t="n"><v>2012</v></c><c r="K36" s="36"/><c r="L36" s="52" t="n"><v>92.9562433297759</v></c><c r="M36" s="53" t="s"><v>231</v></c><c r="N36" s="53" t="s"><v>231</v></c><c r="O36" s="52" t="n"><v>2014</v></c><c r="P36" s="36"/><c r="Q36" s="21" t="n"><v>37.3293459415</v></c><c r="R36" s="21" t="n"><v>9.6002</v></c><c r="S36" s="21" t="n"><v>78.14576</v></c><c r="T36" s="13" t="n"><v>2012</v></c><c r="U36" s="36"/><c r="V36" s="21" t="n"><v>19.1742897034</v></c><c r="W36" s="21" t="n"><v>9.21658</v></c><c r="X36" s="21" t="n"><v>43.86553</v></c><c r="Y36" s="13" t="n"><v>2012</v></c><c r="Z36" s="36"/><c r="AA36" s="21" t="n"><v>39.72337</v></c><c r="AB36" s="21" t="n"><v>44.20407</v></c><c r="AC36" s="21" t="n"><v>39.08163</v></c><c r="AD36" s="13" t="n"><v>2012</v></c><c r="AE36" s="36"/><c r="AF36" s="21" t="n"><v>62.7546608448</v></c><c r="AG36" s="21" t="n"><v>54.69018</v></c><c r="AH36" s="21" t="n"><v>67.93959</v></c><c r="AI36" s="13" t="n"><v>2012</v></c><c r="AJ36" s="36"/><c r="AK36" s="21" t="n"><v>39.0187501907</v></c><c r="AL36" s="21" t="n"><v>24.73126</v></c><c r="AM36" s="21" t="n"><v>51.22494</v></c><c r="AN36" s="13" t="n"><v>2012</v></c><c r="AO36" s="36"/></row><row r="37" customFormat="false" ht="15" hidden="false" customHeight="false" outlineLevel="0" collapsed="false"><c r="A37" s="49" t="s"><v>112</v></c><c r="B37" s="55" t="n"><v>81.5887272358</v></c><c r="C37" s="55" t="n"><v>70.10136</v></c><c r="D37" s="55" t="n"><v>89.35297</v></c><c r="E37" s="51" t="n"><v>2005</v></c><c r="F37" s="36"/><c r="G37" s="21" t="n"><v>36.9667172432</v></c><c r="H37" s="21" t="n"><v>12.08068</v></c><c r="I37" s="21" t="n"><v>77.32498</v></c><c r="J37" s="13" t="n"><v>2005</v></c><c r="K37" s="36"/><c r="L37" s="52" t="n"><v>17.7525886187304</v></c><c r="M37" s="53" t="s"><v>231</v></c><c r="N37" s="53" t="s"><v>231</v></c><c r="O37" s="52" t="n"><v>2014</v></c><c r="P37" s="36"/><c r="Q37" s="21" t="n"><v>46.587434411</v></c><c r="R37" s="21" t="n"><v>19.39682</v></c><c r="S37" s="21" t="n"><v>88.77512</v></c><c r="T37" s="13" t="n"><v>2005</v></c><c r="U37" s="36"/><c r="V37" s="21" t="s"><v>384</v></c><c r="W37" s="21" t="s"><v>384</v></c><c r="X37" s="21" t="s"><v>384</v></c><c r="Y37" s="13" t="n"><v>2005</v></c><c r="Z37" s="36"/><c r="AA37" s="21" t="n"><v>46.40241</v></c><c r="AB37" s="21" t="n"><v>53.41598</v></c><c r="AC37" s="21" t="n"><v>36.21231</v></c><c r="AD37" s="13" t="n"><v>2005</v></c><c r="AE37" s="36"/><c r="AF37" s="21" t="n"><v>55.44090271</v></c><c r="AG37" s="21" t="n"><v>33.88349</v></c><c r="AH37" s="21" t="n"><v>81.98084</v></c><c r="AI37" s="13" t="n"><v>2005</v></c><c r="AJ37" s="36"/><c r="AK37" s="21" t="n"><v>70.3211069107</v></c><c r="AL37" s="21" t="n"><v>62.28887</v></c><c r="AM37" s="21" t="n"><v>80.28374</v></c><c r="AN37" s="13" t="n"><v>2005</v></c><c r="AO37" s="36"/></row><row r="38" customFormat="false" ht="15" hidden="false" customHeight="false" outlineLevel="0" collapsed="false"><c r="A38" s="49" t="s"><v>114</v></c><c r="B38" s="55" t="n"><v>84.4718158245</v></c><c r="C38" s="55" t="n"><v>80.64018</v></c><c r="D38" s="55" t="n"><v>83.33269</v></c><c r="E38" s="51" t="n"><v>2012</v></c><c r="F38" s="36"/><c r="G38" s="21" t="n"><v>87.7714276314</v></c><c r="H38" s="21" t="n"><v>70.37229</v></c><c r="I38" s="21" t="n"><v>96.56941</v></c><c r="J38" s="13" t="n"><v>2012</v></c><c r="K38" s="36"/><c r="L38" s="52" t="n"><v>9.02583798882682</v></c><c r="M38" s="53" t="s"><v>231</v></c><c r="N38" s="53" t="s"><v>231</v></c><c r="O38" s="52" t="n"><v>2014</v></c><c r="P38" s="36"/><c r="Q38" s="21" t="n"><v>83.1277608871</v></c><c r="R38" s="21" t="n"><v>57.51189</v></c><c r="S38" s="21" t="n"><v>96.62185</v></c><c r="T38" s="13" t="n"><v>2012</v></c><c r="U38" s="36"/><c r="V38" s="21" t="n"><v>48.0043083429</v></c><c r="W38" s="21" t="n"><v>35.3198</v></c><c r="X38" s="21" t="n"><v>57.76752</v></c><c r="Y38" s="13" t="n"><v>2012</v></c><c r="Z38" s="36"/><c r="AA38" s="21" t="n"><v>41.45858</v></c><c r="AB38" s="21" t="n"><v>43.62446</v></c><c r="AC38" s="21" t="n"><v>46.41889</v></c><c r="AD38" s="13" t="n"><v>2012</v></c><c r="AE38" s="36"/><c r="AF38" s="21" t="n"><v>72.2095251083</v></c><c r="AG38" s="21" t="n"><v>52.53493</v></c><c r="AH38" s="21" t="n"><v>85.13123</v></c><c r="AI38" s="13" t="n"><v>2012</v></c><c r="AJ38" s="36"/><c r="AK38" s="21" t="n"><v>75.3278255463</v></c><c r="AL38" s="21" t="n"><v>60.70696</v></c><c r="AM38" s="21" t="n"><v>70.96984</v></c><c r="AN38" s="13" t="n"><v>2012</v></c><c r="AO38" s="36"/></row><row r="39" customFormat="false" ht="15" hidden="false" customHeight="false" outlineLevel="0" collapsed="false"><c r="A39" s="49" t="s"><v>116</v></c><c r="B39" s="55" t="n"><v>87.0415091515</v></c><c r="C39" s="55" t="n"><v>80.2312</v></c><c r="D39" s="55" t="n"><v>91.79119</v></c><c r="E39" s="51" t="n"><v>2011</v></c><c r="F39" s="36"/><c r="G39" s="21" t="n"><v>49.6295571327</v></c><c r="H39" s="21" t="n"><v>35.43792</v></c><c r="I39" s="21" t="n"><v>64.89773</v></c><c r="J39" s="13" t="n"><v>2011</v></c><c r="K39" s="36"/><c r="L39" s="52" t="s"><v>231</v></c><c r="M39" s="53" t="s"><v>231</v></c><c r="N39" s="53" t="s"><v>231</v></c><c r="O39" s="52" t="n"><v>2014</v></c><c r="P39" s="36"/><c r="Q39" s="21" t="n"><v>90.8708631992</v></c><c r="R39" s="21" t="n"><v>82.15729</v></c><c r="S39" s="21" t="n"><v>95.95403</v></c><c r="T39" s="13" t="n"><v>2011</v></c><c r="U39" s="36"/><c r="V39" s="21" t="s"><v>384</v></c><c r="W39" s="21" t="s"><v>384</v></c><c r="X39" s="21" t="s"><v>384</v></c><c r="Y39" s="13" t="n"><v>2011</v></c><c r="Z39" s="36"/><c r="AA39" s="21" t="n"><v>19.07792</v></c><c r="AB39" s="21" t="n"><v>22.57393</v></c><c r="AC39" s="21" t="n"><v>15.45668</v></c><c r="AD39" s="13" t="n"><v>2011</v></c><c r="AE39" s="36"/><c r="AF39" s="21" t="n"><v>70.129108429</v></c><c r="AG39" s="21" t="n"><v>55.1609</v></c><c r="AH39" s="21" t="n"><v>82.27775</v></c><c r="AI39" s="13" t="n"><v>2011</v></c><c r="AJ39" s="36"/><c r="AK39" s="21" t="n"><v>74.4390964508</v></c><c r="AL39" s="21" t="n"><v>69.95644</v></c><c r="AM39" s="21" t="n"><v>77.66842</v></c><c r="AN39" s="13" t="n"><v>2011</v></c><c r="AO39" s="36"/></row><row r="40" customFormat="false" ht="15" hidden="false" customHeight="false" outlineLevel="0" collapsed="false"><c r="A40" s="49" t="s"><v>118</v></c><c r="B40" s="55" t="n"><v>63.9661729336</v></c><c r="C40" s="55" t="n"><v>34.57903</v></c><c r="D40" s="55" t="n"><v>74.33748</v></c><c r="E40" s="51" t="n"><v>2008</v></c><c r="F40" s="36"/><c r="G40" s="21" t="n"><v>47.1263319254</v></c><c r="H40" s="21" t="n"><v>35.9836</v></c><c r="I40" s="21" t="n"><v>63.38103</v></c><c r="J40" s="13" t="n"><v>2008</v></c><c r="K40" s="36"/><c r="L40" s="52" t="n"><v>63.2623108456906</v></c><c r="M40" s="53" t="s"><v>231</v></c><c r="N40" s="53" t="s"><v>231</v></c><c r="O40" s="52" t="n"><v>2014</v></c><c r="P40" s="36"/><c r="Q40" s="21" t="n"><v>43.7727481127</v></c><c r="R40" s="21" t="n"><v>20.31493</v></c><c r="S40" s="21" t="n"><v>81.43993</v></c><c r="T40" s="13" t="n"><v>2008</v></c><c r="U40" s="36"/><c r="V40" s="21" t="s"><v>384</v></c><c r="W40" s="21" t="s"><v>384</v></c><c r="X40" s="21" t="s"><v>384</v></c><c r="Y40" s="13" t="n"><v>2008</v></c><c r="Z40" s="36"/><c r="AA40" s="21" t="n"><v>31.87808</v></c><c r="AB40" s="21" t="n"><v>41.67449</v></c><c r="AC40" s="21" t="n"><v>28.40798</v></c><c r="AD40" s="13" t="n"><v>2008</v></c><c r="AE40" s="36"/><c r="AF40" s="21" t="n"><v>86.5915596485</v></c><c r="AG40" s="21" t="n"><v>77.64152</v></c><c r="AH40" s="21" t="n"><v>89.58604</v></c><c r="AI40" s="13" t="n"><v>2008</v></c><c r="AJ40" s="36"/><c r="AK40" s="21" t="n"><v>55.8978974819</v></c><c r="AL40" s="21" t="n"><v>56.51702</v></c><c r="AM40" s="21" t="n"><v>62.58162</v></c><c r="AN40" s="13" t="n"><v>2008</v></c><c r="AO40" s="36"/></row><row r="41" customFormat="false" ht="15" hidden="false" customHeight="false" outlineLevel="0" collapsed="false"><c r="A41" s="49" t="s"><v>120</v></c><c r="B41" s="55" t="n"><v>66.81989</v></c><c r="C41" s="55" t="n"><v>70.62897</v></c><c r="D41" s="55" t="n"><v>73.35479</v></c><c r="E41" s="51" t="n"><v>2012</v></c><c r="F41" s="36"/><c r="G41" s="21" t="n"><v>83.57838</v></c><c r="H41" s="21" t="n"><v>78.69472</v></c><c r="I41" s="21" t="n"><v>97.22933</v></c><c r="J41" s="13" t="n"><v>2012</v></c><c r="K41" s="36"/><c r="L41" s="52" t="n"><v>94.8529411764706</v></c><c r="M41" s="53" t="s"><v>231</v></c><c r="N41" s="53" t="s"><v>231</v></c><c r="O41" s="52" t="n"><v>2014</v></c><c r="P41" s="36"/><c r="Q41" s="21" t="n"><v>99.13753</v></c><c r="R41" s="21" t="n"><v>99.15688</v></c><c r="S41" s="21" t="n"><v>99.74992</v></c><c r="T41" s="13" t="n"><v>2012</v></c><c r="U41" s="36"/><c r="V41" s="21" t="n"><v>79.83389</v></c><c r="W41" s="21" t="n"><v>80.15996</v></c><c r="X41" s="21" t="n"><v>90.30808</v></c><c r="Y41" s="13" t="n"><v>2012</v></c><c r="Z41" s="36"/><c r="AA41" s="21" t="s"><v>384</v></c><c r="AB41" s="21" t="s"><v>384</v></c><c r="AC41" s="21" t="s"><v>231</v></c><c r="AD41" s="13" t="n"><v>2012</v></c><c r="AE41" s="36"/><c r="AF41" s="21" t="n"><v>87.44677</v></c><c r="AG41" s="21" t="n"><v>94.29055</v></c><c r="AH41" s="21" t="n"><v>75.03173</v></c><c r="AI41" s="13" t="n"><v>2012</v></c><c r="AJ41" s="36"/><c r="AK41" s="21" t="n"><v>33.16843</v></c><c r="AL41" s="21" t="n"><v>18.55548</v></c><c r="AM41" s="21" t="n"><v>79.17048</v></c><c r="AN41" s="13" t="n"><v>2012</v></c><c r="AO41" s="36"/></row><row r="42" customFormat="false" ht="15" hidden="false" customHeight="false" outlineLevel="0" collapsed="false"><c r="A42" s="49" t="s"><v>122</v></c><c r="B42" s="50" t="n"><v>71</v></c><c r="C42" s="50" t="s"><v>384</v></c><c r="D42" s="50" t="s"><v>384</v></c><c r="E42" s="51" t="n"><v>2011</v></c><c r="F42" s="36"/><c r="G42" s="21" t="n"><v>36.8704259396</v></c><c r="H42" s="21" t="n"><v>9.07506</v></c><c r="I42" s="21" t="n"><v>82.5747</v></c><c r="J42" s="13" t="n"><v>2011</v></c><c r="K42" s="36"/><c r="L42" s="52" t="n"><v>36.144578313253</v></c><c r="M42" s="53" t="s"><v>231</v></c><c r="N42" s="53" t="s"><v>231</v></c><c r="O42" s="52" t="n"><v>2014</v></c><c r="P42" s="36"/><c r="Q42" s="21" t="n"><v>41.5468394756</v></c><c r="R42" s="21" t="n"><v>10.83119</v></c><c r="S42" s="21" t="n"><v>90.74801</v></c><c r="T42" s="13" t="n"><v>2011</v></c><c r="U42" s="36"/><c r="V42" s="21" t="n"><v>9.0151302516</v></c><c r="W42" s="21" t="n"><v>3.9485</v></c><c r="X42" s="21" t="n"><v>12.86325</v></c><c r="Y42" s="13" t="n"><v>2011</v></c><c r="Z42" s="36"/><c r="AA42" s="21" t="n"><v>39.77458</v></c><c r="AB42" s="21" t="n"><v>46.24975</v></c><c r="AC42" s="21" t="n"><v>33.09408</v></c><c r="AD42" s="13" t="n"><v>2011</v></c><c r="AE42" s="36"/><c r="AF42" s="21" t="n"><v>55.4645121098</v></c><c r="AG42" s="21" t="n"><v>36.79187</v></c><c r="AH42" s="21" t="n"><v>81.4136</v></c><c r="AI42" s="13" t="n"><v>2011</v></c><c r="AJ42" s="36"/><c r="AK42" s="21" t="n"><v>54.4198393822</v></c><c r="AL42" s="21" t="n"><v>42.1469</v></c><c r="AM42" s="21" t="n"><v>85.47311</v></c><c r="AN42" s="13" t="n"><v>2011</v></c><c r="AO42" s="36"/></row><row r="43" customFormat="false" ht="14.9" hidden="false" customHeight="false" outlineLevel="0" collapsed="false"><c r="A43" s="49" t="s"><v>124</v></c><c r="B43" s="55" t="n"><v>67.1853303909</v></c><c r="C43" s="55" t="n"><v>45.06392</v></c><c r="D43" s="55" t="n"><v>82.67182</v></c><c r="E43" s="51" t="n"><v>2009</v></c><c r="F43" s="36"/><c r="G43" s="21" t="n"><v>70.4153001308</v></c><c r="H43" s="21" t="n"><v>58.10143</v></c><c r="I43" s="21" t="n"><v>85.30424</v></c><c r="J43" s="13" t="n"><v>2009</v></c><c r="K43" s="36"/><c r="L43" s="52" t="n"><v>52.9680953915566</v></c><c r="M43" s="53" t="s"><v>231</v></c><c r="N43" s="53" t="s"><v>231</v></c><c r="O43" s="52" t="n"><v>2014</v></c><c r="P43" s="36"/><c r="Q43" s="21" t="n"><v>61.5308940411</v></c><c r="R43" s="21" t="n"><v>34.60696</v></c><c r="S43" s="21" t="n"><v>89.67281</v></c><c r="T43" s="13" t="n"><v>2009</v></c><c r="U43" s="36"/><c r="V43" s="21" t="n"><v>5.9201978147</v></c><c r="W43" s="21" t="n"><v>6.10883</v></c><c r="X43" s="21" t="n"><v>5.06787</v></c><c r="Y43" s="13" t="n"><v>2009</v></c><c r="Z43" s="36"/><c r="AA43" s="21" t="n"><v>52.89427</v></c><c r="AB43" s="21" t="n"><v>49.50275</v></c><c r="AC43" s="21" t="n"><v>37.2097</v></c><c r="AD43" s="13" t="n"><v>2009</v></c><c r="AE43" s="36"/><c r="AF43" s="21" t="n"><v>84.0375244617</v></c><c r="AG43" s="21" t="n"><v>73.18611</v></c><c r="AH43" s="21" t="n"><v>88.32232</v></c><c r="AI43" s="13" t="n"><v>2009</v></c><c r="AJ43" s="36"/><c r="AK43" s="21" t="n"><v>65.5391812325</v></c><c r="AL43" s="21" t="s"><v>231</v></c><c r="AM43" s="21" t="s"><v>231</v></c><c r="AN43" s="13" t="n"><v>2009</v></c><c r="AO43" s="36"/></row><row r="44" customFormat="false" ht="15" hidden="false" customHeight="false" outlineLevel="0" collapsed="false"><c r="A44" s="49" t="s"><v>126</v></c><c r="B44" s="55" t="n"><v>39.4162</v></c><c r="C44" s="55" t="n"><v>27.76948</v></c><c r="D44" s="55" t="n"><v>46.64919</v></c><c r="E44" s="51" t="n"><v>2013</v></c><c r="F44" s="36"/><c r="G44" s="21" t="n"><v>78.11744</v></c><c r="H44" s="21" t="n"><v>66.37285</v></c><c r="I44" s="21" t="n"><v>86.82802</v></c><c r="J44" s="13" t="n"><v>2013</v></c><c r="K44" s="36"/><c r="L44" s="52" t="n"><v>69.4201747418586</v></c><c r="M44" s="53" t="s"><v>231</v></c><c r="N44" s="53" t="s"><v>231</v></c><c r="O44" s="52" t="n"><v>2014</v></c><c r="P44" s="36"/><c r="Q44" s="21" t="n"><v>61.12946</v></c><c r="R44" s="21" t="n"><v>43.17672</v></c><c r="S44" s="21" t="n"><v>88.99193</v></c><c r="T44" s="13" t="n"><v>2013</v></c><c r="U44" s="36"/><c r="V44" s="21" t="n"><v>34.59016</v></c><c r="W44" s="21" t="n"><v>28.77153</v></c><c r="X44" s="21" t="n"><v>48.66191</v></c><c r="Y44" s="13" t="n"><v>2013</v></c><c r="Z44" s="36"/><c r="AA44" s="21" t="n"><v>55</v></c><c r="AB44" s="21" t="s"><v>384</v></c><c r="AC44" s="21" t="s"><v>231</v></c><c r="AD44" s="13" t="n"><v>2013</v></c><c r="AE44" s="36"/><c r="AF44" s="21" t="n"><v>71.51542</v></c><c r="AG44" s="21" t="n"><v>58.03758</v></c><c r="AH44" s="21" t="n"><v>79.42032</v></c><c r="AI44" s="13" t="n"><v>2013</v></c><c r="AJ44" s="36"/><c r="AK44" s="21" t="n"><v>50.71353</v></c><c r="AL44" s="21" t="n"><v>48.25425</v></c><c r="AM44" s="21" t="n"><v>43.97665</v></c><c r="AN44" s="13" t="n"><v>2013</v></c><c r="AO44" s="36"/></row><row r="45" customFormat="false" ht="15" hidden="false" customHeight="false" outlineLevel="0" collapsed="false"><c r="A45" s="49" t="s"><v>128</v></c><c r="B45" s="55" t="n"><v>67.9166436195</v></c><c r="C45" s="55" t="n"><v>46.43874</v></c><c r="D45" s="55" t="n"><v>77.84722</v></c><c r="E45" s="51" t="n"><v>2008</v></c><c r="F45" s="36"/><c r="G45" s="21" t="n"><v>49.349579215</v></c><c r="H45" s="21" t="n"><v>34.88887</v></c><c r="I45" s="21" t="n"><v>75.38754</v></c><c r="J45" s="13" t="n"><v>2008</v></c><c r="K45" s="36"/><c r="L45" s="52" t="n"><v>2.77529095792301</v></c><c r="M45" s="53" t="s"><v>231</v></c><c r="N45" s="53" t="s"><v>231</v></c><c r="O45" s="52" t="n"><v>2014</v></c><c r="P45" s="36"/><c r="Q45" s="21" t="n"><v>43.9111739397</v></c><c r="R45" s="21" t="n"><v>21.90684</v></c><c r="S45" s="21" t="n"><v>90.02368</v></c><c r="T45" s="13" t="n"><v>2008</v></c><c r="U45" s="36"/><c r="V45" s="21" t="s"><v>384</v></c><c r="W45" s="21" t="s"><v>384</v></c><c r="X45" s="21" t="s"><v>384</v></c><c r="Y45" s="13" t="n"><v>2008</v></c><c r="Z45" s="36"/><c r="AA45" s="21" t="n"><v>49.79719</v></c><c r="AB45" s="21" t="n"><v>39.68926</v></c><c r="AC45" s="21" t="n"><v>55.35721</v></c><c r="AD45" s="13" t="n"><v>2008</v></c><c r="AE45" s="36"/><c r="AF45" s="21" t="n"><v>73.10500741</v></c><c r="AG45" s="21" t="n"><v>53.61264</v></c><c r="AH45" s="21" t="n"><v>92.71791</v></c><c r="AI45" s="13" t="n"><v>2008</v></c><c r="AJ45" s="36"/><c r="AK45" s="21" t="n"><v>42.0130163431</v></c><c r="AL45" s="21" t="n"><v>32.52497</v></c><c r="AM45" s="21" t="n"><v>68.01547</v></c><c r="AN45" s="13" t="n"><v>2008</v></c><c r="AO45" s="36"/></row><row r="46" customFormat="false" ht="15" hidden="false" customHeight="false" outlineLevel="0" collapsed="false"><c r="A46" s="49" t="s"><v>130</v></c><c r="B46" s="55" t="n"><v>63.8133943081</v></c><c r="C46" s="55" t="n"><v>56.55618</v></c><c r="D46" s="55" t="n"><v>70.63908</v></c><c r="E46" s="51" t="n"><v>2010</v></c><c r="F46" s="36"/><c r="G46" s="21" t="n"><v>45.470276475</v></c><c r="H46" s="21" t="n"><v>40.62201</v></c><c r="I46" s="21" t="n"><v>50.94865</v></c><c r="J46" s="13" t="n"><v>2010</v></c><c r="K46" s="36"/><c r="L46" s="52" t="n"><v>79.2839972527473</v></c><c r="M46" s="53" t="s"><v>231</v></c><c r="N46" s="53" t="s"><v>231</v></c><c r="O46" s="52" t="n"><v>2014</v></c><c r="P46" s="36"/><c r="Q46" s="21" t="n"><v>71.3271915913</v></c><c r="R46" s="21" t="n"><v>63.31494</v></c><c r="S46" s="21" t="n"><v>88.54233</v></c><c r="T46" s="13" t="n"><v>2010</v></c><c r="U46" s="36"/><c r="V46" s="21" t="s"><v>384</v></c><c r="W46" s="21" t="s"><v>384</v></c><c r="X46" s="21" t="s"><v>384</v></c><c r="Y46" s="13" t="n"><v>2010</v></c><c r="Z46" s="36"/><c r="AA46" s="21" t="n"><v>70.76373</v></c><c r="AB46" s="21" t="n"><v>65.44982</v></c><c r="AC46" s="21" t="n"><v>71.66632</v></c><c r="AD46" s="13" t="n"><v>2010</v></c><c r="AE46" s="36"/><c r="AF46" s="21" t="n"><v>93.1892991066</v></c><c r="AG46" s="21" t="n"><v>91.44568</v></c><c r="AH46" s="21" t="n"><v>94.34716</v></c><c r="AI46" s="13" t="n"><v>2010</v></c><c r="AJ46" s="36"/><c r="AK46" s="21" t="n"><v>70.3756511211</v></c><c r="AL46" s="21" t="n"><v>61.78452</v></c><c r="AM46" s="21" t="n"><v>75.25504</v></c><c r="AN46" s="13" t="n"><v>2010</v></c><c r="AO46" s="36"/></row><row r="47" customFormat="false" ht="15" hidden="false" customHeight="false" outlineLevel="0" collapsed="false"><c r="A47" s="49" t="s"><v>132</v></c><c r="B47" s="55" t="n"><v>28.46052</v></c><c r="C47" s="55" t="n"><v>12.0947</v></c><c r="D47" s="55" t="n"><v>50.64569</v></c><c r="E47" s="51" t="n"><v>2012</v></c><c r="F47" s="36"/><c r="G47" s="21" t="n"><v>41.24014</v></c><c r="H47" s="21" t="n"><v>24.30708</v></c><c r="I47" s="21" t="n"><v>71.07944</v></c><c r="J47" s="13" t="n"><v>2012</v></c><c r="K47" s="36"/><c r="L47" s="52" t="n"><v>29.2977743668457</v></c><c r="M47" s="53" t="s"><v>231</v></c><c r="N47" s="53" t="s"><v>231</v></c><c r="O47" s="52" t="n"><v>2014</v></c><c r="P47" s="36"/><c r="Q47" s="21" t="n"><v>58.64713</v></c><c r="R47" s="21" t="n"><v>34.55934</v></c><c r="S47" s="21" t="n"><v>94.18972</v></c><c r="T47" s="13" t="n"><v>2012</v></c><c r="U47" s="36"/><c r="V47" s="21" t="n"><v>15.61999</v></c><c r="W47" s="21" t="n"><v>10.57503</v></c><c r="X47" s="21" t="n"><v>21.07275</v></c><c r="Y47" s="13" t="n"><v>2012</v></c><c r="Z47" s="36"/><c r="AA47" s="21" t="n"><v>20</v></c><c r="AB47" s="21" t="s"><v>384</v></c><c r="AC47" s="21" t="s"><v>231</v></c><c r="AD47" s="13" t="n"><v>2012</v></c><c r="AE47" s="36"/><c r="AF47" s="21" t="n"><v>63.6816</v></c><c r="AG47" s="21" t="n"><v>48.58756</v></c><c r="AH47" s="21" t="n"><v>77.56526</v></c><c r="AI47" s="13" t="n"><v>2012</v></c><c r="AJ47" s="36"/><c r="AK47" s="21" t="n"><v>26.68557</v></c><c r="AL47" s="21" t="n"><v>18.41557</v></c><c r="AM47" s="21" t="n"><v>40.36355</v></c><c r="AN47" s="13" t="n"><v>2012</v></c><c r="AO47" s="36"/></row><row r="48" customFormat="false" ht="15" hidden="false" customHeight="false" outlineLevel="0" collapsed="false"><c r="A48" s="49" t="s"><v>134</v></c><c r="B48" s="55" t="n"><v>27.7456581593</v></c><c r="C48" s="55" t="n"><v>7.13418</v></c><c r="D48" s="55" t="n"><v>42.19139</v></c><c r="E48" s="51" t="n"><v>2007</v></c><c r="F48" s="36"/><c r="G48" s="21" t="n"><v>48</v></c><c r="H48" s="21" t="s"><v>384</v></c><c r="I48" s="21" t="s"><v>384</v></c><c r="J48" s="13" t="n"><v>2007</v></c><c r="K48" s="36"/><c r="L48" s="52" t="s"><v>231</v></c><c r="M48" s="53" t="s"><v>231</v></c><c r="N48" s="53" t="s"><v>231</v></c><c r="O48" s="52" t="n"><v>2014</v></c><c r="P48" s="36"/><c r="Q48" s="21" t="n"><v>60.8801066875</v></c><c r="R48" s="21" t="n"><v>20.51534</v></c><c r="S48" s="21" t="n"><v>95.13228</v></c><c r="T48" s="13" t="n"><v>2007</v></c><c r="U48" s="36"/><c r="V48" s="21" t="s"><v>384</v></c><c r="W48" s="21" t="s"><v>384</v></c><c r="X48" s="21" t="s"><v>384</v></c><c r="Y48" s="13" t="n"><v>2007</v></c><c r="Z48" s="36"/><c r="AA48" s="21" t="n"><v>11.48947</v></c><c r="AB48" s="21" t="n"><v>15.23807</v></c><c r="AC48" s="21" t="n"><v>9.52379</v></c><c r="AD48" s="13" t="n"><v>2007</v></c><c r="AE48" s="36"/><c r="AF48" s="21" t="n"><v>55.5394172668</v></c><c r="AG48" s="21" t="n"><v>51.87396</v></c><c r="AH48" s="21" t="n"><v>60.33351</v></c><c r="AI48" s="13" t="n"><v>2007</v></c><c r="AJ48" s="36"/><c r="AK48" s="21" t="n"><v>44.4661080837</v></c><c r="AL48" s="21" t="n"><v>32.68928</v></c><c r="AM48" s="21" t="n"><v>63.51208</v></c><c r="AN48" s="13" t="n"><v>2007</v></c><c r="AO48" s="36"/></row><row r="49" customFormat="false" ht="15" hidden="false" customHeight="false" outlineLevel="0" collapsed="false"><c r="A49" s="49" t="s"><v>136</v></c><c r="B49" s="50" t="n"><v>88</v></c><c r="C49" s="50" t="s"><v>231</v></c><c r="D49" s="50" t="s"><v>231</v></c><c r="E49" s="51"/><c r="F49" s="36"/><c r="G49" s="50" t="s"><v>384</v></c><c r="H49" s="50" t="s"><v>231</v></c><c r="I49" s="50" t="s"><v>231</v></c><c r="J49" s="13"/><c r="K49" s="36"/><c r="L49" s="52" t="n"><v>74.6955345060893</v></c><c r="M49" s="53" t="s"><v>231</v></c><c r="N49" s="53" t="s"><v>231</v></c><c r="O49" s="52" t="n"><v>2014</v></c><c r="P49" s="36"/><c r="Q49" s="50" t="n"><v>100</v></c><c r="R49" s="50" t="s"><v>231</v></c><c r="S49" s="50" t="s"><v>231</v></c><c r="T49" s="51"/><c r="U49" s="41"/><c r="V49" s="50" t="s"><v>231</v></c><c r="W49" s="50" t="s"><v>231</v></c><c r="X49" s="50" t="s"><v>231</v></c><c r="Y49" s="13"/><c r="Z49" s="41"/><c r="AA49" s="50" t="s"><v>231</v></c><c r="AB49" s="50" t="s"><v>231</v></c><c r="AC49" s="50" t="s"><v>231</v></c><c r="AD49" s="51"/><c r="AE49" s="41"/><c r="AF49" s="50" t="n"><v>83</v></c><c r="AG49" s="50" t="s"><v>231</v></c><c r="AH49" s="50" t="s"><v>231</v></c><c r="AI49" s="51"/><c r="AJ49" s="41"/><c r="AK49" s="50" t="s"><v>231</v></c><c r="AL49" s="50" t="s"><v>231</v></c><c r="AM49" s="50" t="s"><v>231</v></c><c r="AN49" s="13"/><c r="AO49" s="36"/></row><row r="50" customFormat="false" ht="15" hidden="false" customHeight="false" outlineLevel="0" collapsed="false"><c r="A50" s="49" t="s"><v>138</v></c><c r="B50" s="55" t="n"><v>86.6425096989</v></c><c r="C50" s="55" t="n"><v>84.47458</v></c><c r="D50" s="55" t="n"><v>90.52076</v></c><c r="E50" s="51" t="n"><v>2003</v></c><c r="F50" s="36"/><c r="G50" s="21" t="n"><v>30.4821014404</v></c><c r="H50" s="21" t="n"><v>10.5646</v></c><c r="I50" s="21" t="n"><v>60.35495</v></c><c r="J50" s="13" t="n"><v>2003</v></c><c r="K50" s="36"/><c r="L50" s="52" t="n"><v>39.3939393939394</v></c><c r="M50" s="53" t="s"><v>231</v></c><c r="N50" s="53" t="s"><v>231</v></c><c r="O50" s="52" t="n"><v>2014</v></c><c r="P50" s="36"/><c r="Q50" s="21" t="n"><v>62.62768507</v></c><c r="R50" s="21" t="n"><v>29.44611</v></c><c r="S50" s="21" t="n"><v>95.39495</v></c><c r="T50" s="13" t="n"><v>2003</v></c><c r="U50" s="36"/><c r="V50" s="21" t="s"><v>384</v></c><c r="W50" s="21" t="s"><v>384</v></c><c r="X50" s="21" t="s"><v>384</v></c><c r="Y50" s="13" t="n"><v>2003</v></c><c r="Z50" s="36"/><c r="AA50" s="21" t="n"><v>30.99172</v></c><c r="AB50" s="21" t="n"><v>37.26858</v></c><c r="AC50" s="21" t="n"><v>24.73655</v></c><c r="AD50" s="13" t="n"><v>2003</v></c><c r="AE50" s="36"/><c r="AF50" s="21" t="n"><v>94.9181735516</v></c><c r="AG50" s="21" t="n"><v>89.36094</v></c><c r="AH50" s="21" t="n"><v>98.15863</v></c><c r="AI50" s="13" t="n"><v>2003</v></c><c r="AJ50" s="36"/><c r="AK50" s="21" t="n"><v>37.7672076225</v></c><c r="AL50" s="21" t="n"><v>19.18779</v></c><c r="AM50" s="21" t="n"><v>58.1018</v></c><c r="AN50" s="13" t="n"><v>2003</v></c><c r="AO50" s="36"/></row><row r="51" customFormat="false" ht="15" hidden="false" customHeight="false" outlineLevel="0" collapsed="false"><c r="A51" s="49" t="s"><v>140</v></c><c r="B51" s="55" t="n"><v>32.7455788851</v></c><c r="C51" s="55" t="n"><v>11.37935</v></c><c r="D51" s="55" t="n"><v>52.53798</v></c><c r="E51" s="51" t="n"><v>2011</v></c><c r="F51" s="36"/><c r="G51" s="21" t="n"><v>50.6412565708</v></c><c r="H51" s="21" t="n"><v>38.53112</v></c><c r="I51" s="21" t="n"><v>66.73149</v></c><c r="J51" s="13" t="n"><v>2011</v></c><c r="K51" s="36"/><c r="L51" s="52" t="n"><v>83.6647656335834</v></c><c r="M51" s="53" t="s"><v>231</v></c><c r="N51" s="53" t="s"><v>231</v></c><c r="O51" s="52" t="n"><v>2014</v></c><c r="P51" s="36"/><c r="Q51" s="21" t="n"><v>54.3147027493</v></c><c r="R51" s="21" t="n"><v>31.46306</v></c><c r="S51" s="21" t="n"><v>89.46382</v></c><c r="T51" s="13" t="n"><v>2011</v></c><c r="U51" s="36"/><c r="V51" s="21" t="s"><v>384</v></c><c r="W51" s="21" t="s"><v>384</v></c><c r="X51" s="21" t="s"><v>384</v></c><c r="Y51" s="13" t="n"><v>2011</v></c><c r="Z51" s="36"/><c r="AA51" s="21" t="n"><v>41.10146</v></c><c r="AB51" s="21" t="n"><v>32.37589</v></c><c r="AC51" s="21" t="n"><v>45.36847</v></c><c r="AD51" s="13" t="n"><v>2011</v></c><c r="AE51" s="36"/><c r="AF51" s="21" t="n"><v>76.9486010075</v></c><c r="AG51" s="21" t="n"><v>65.369</v></c><c r="AH51" s="21" t="n"><v>87.52331</v></c><c r="AI51" s="13" t="n"><v>2011</v></c><c r="AJ51" s="36"/><c r="AK51" s="21" t="n"><v>50.1969575882</v></c><c r="AL51" s="21" t="n"><v>44.13778</v></c><c r="AM51" s="21" t="n"><v>66.77776</v></c><c r="AN51" s="13" t="n"><v>2011</v></c><c r="AO51" s="36"/></row><row r="52" customFormat="false" ht="15" hidden="false" customHeight="false" outlineLevel="0" collapsed="false"><c r="A52" s="49" t="s"><v>142</v></c><c r="B52" s="50" t="n"><v>29</v></c><c r="C52" s="50" t="s"><v>231</v></c><c r="D52" s="50" t="s"><v>231</v></c><c r="E52" s="51"/><c r="F52" s="36"/><c r="G52" s="50" t="n"><v>43</v></c><c r="H52" s="50" t="s"><v>231</v></c><c r="I52" s="50" t="s"><v>231</v></c><c r="J52" s="13"/><c r="K52" s="36"/><c r="L52" s="52" t="n"><v>71.518544436669</v></c><c r="M52" s="53" t="s"><v>231</v></c><c r="N52" s="53" t="s"><v>231</v></c><c r="O52" s="52" t="n"><v>2014</v></c><c r="P52" s="36"/><c r="Q52" s="50" t="n"><v>78</v></c><c r="R52" s="50" t="s"><v>231</v></c><c r="S52" s="50" t="s"><v>231</v></c><c r="T52" s="51"/><c r="U52" s="41"/><c r="V52" s="50" t="s"><v>231</v></c><c r="W52" s="50" t="s"><v>231</v></c><c r="X52" s="50" t="s"><v>231</v></c><c r="Y52" s="13"/><c r="Z52" s="41"/><c r="AA52" s="50" t="n"><v>24</v></c><c r="AB52" s="50" t="s"><v>231</v></c><c r="AC52" s="50" t="s"><v>231</v></c><c r="AD52" s="51"/><c r="AE52" s="41"/><c r="AF52" s="50" t="n"><v>75</v></c><c r="AG52" s="50" t="s"><v>231</v></c><c r="AH52" s="50" t="s"><v>231</v></c><c r="AI52" s="51"/><c r="AJ52" s="41"/><c r="AK52" s="50" t="n"><v>69</v></c><c r="AL52" s="50" t="s"><v>231</v></c><c r="AM52" s="50" t="s"><v>231</v></c><c r="AN52" s="13"/><c r="AO52" s="36"/></row><row r="53" customFormat="false" ht="15" hidden="false" customHeight="false" outlineLevel="0" collapsed="false"><c r="A53" s="49" t="s"><v>144</v></c><c r="B53" s="55" t="n"><v>64.3384277821</v></c><c r="C53" s="55" t="n"><v>55.86478</v></c><c r="D53" s="55" t="n"><v>72.69584</v></c><c r="E53" s="51" t="n"><v>2011</v></c><c r="F53" s="36"/><c r="G53" s="21" t="n"><v>50.0892043114</v></c><c r="H53" s="21" t="n"><v>28.25823</v></c><c r="I53" s="21" t="n"><v>83.69281</v></c><c r="J53" s="13" t="n"><v>2011</v></c><c r="K53" s="36"/><c r="L53" s="52" t="n"><v>27.1493212669683</v></c><c r="M53" s="53" t="s"><v>231</v></c><c r="N53" s="53" t="s"><v>231</v></c><c r="O53" s="52" t="n"><v>2014</v></c><c r="P53" s="36"/><c r="Q53" s="21" t="n"><v>36.047115922</v></c><c r="R53" s="21" t="n"><v>10.70045</v></c><c r="S53" s="21" t="n"><v>81.53704</v></c><c r="T53" s="13" t="n"><v>2011</v></c><c r="U53" s="36"/><c r="V53" s="21" t="n"><v>30.073466897</v></c><c r="W53" s="21" t="n"><v>11.47716</v></c><c r="X53" s="21" t="n"><v>56.06954</v></c><c r="Y53" s="13" t="n"><v>2011</v></c><c r="Z53" s="36"/><c r="AA53" s="21" t="n"><v>69.64858</v></c><c r="AB53" s="21" t="n"><v>74.034</v></c><c r="AC53" s="21" t="n"><v>44.17477</v></c><c r="AD53" s="13" t="n"><v>2011</v></c><c r="AE53" s="36"/><c r="AF53" s="21" t="n"><v>91.8396413326</v></c><c r="AG53" s="21" t="n"><v>88.09651</v></c><c r="AH53" s="21" t="n"><v>98.35696</v></c><c r="AI53" s="13" t="n"><v>2011</v></c><c r="AJ53" s="36"/><c r="AK53" s="21" t="n"><v>49.4980216026</v></c><c r="AL53" s="21" t="n"><v>34.92863</v></c><c r="AM53" s="21" t="n"><v>74.96347</v></c><c r="AN53" s="13" t="n"><v>2011</v></c><c r="AO53" s="36"/></row><row r="54" customFormat="false" ht="15" hidden="false" customHeight="false" outlineLevel="0" collapsed="false"><c r="A54" s="49" t="s"><v>146</v></c><c r="B54" s="55" t="n"><v>46.4744567871</v></c><c r="C54" s="55" t="n"><v>35.83026</v></c><c r="D54" s="55" t="n"><v>61.90267</v></c><c r="E54" s="51" t="n"><v>2012</v></c><c r="F54" s="36"/><c r="G54" s="60" t="n"><v>32.7784448862</v></c><c r="H54" s="60" t="n"><v>24.27297</v></c><c r="I54" s="60" t="n"><v>46.62365</v></c><c r="J54" s="51" t="n"><v>2012</v></c><c r="K54" s="36"/><c r="L54" s="52" t="n"><v>52.6720647773279</v></c><c r="M54" s="53" t="s"><v>231</v></c><c r="N54" s="53" t="s"><v>231</v></c><c r="O54" s="52" t="n"><v>2014</v></c><c r="P54" s="36"/><c r="Q54" s="60" t="n"><v>29.2975902557</v></c><c r="R54" s="60" t="n"><v>11.83885</v></c><c r="S54" s="60" t="n"><v>70.99853</v></c><c r="T54" s="51" t="n"><v>2012</v></c><c r="U54" s="36"/><c r="V54" s="60" t="n"><v>12.9703447223</v></c><c r="W54" s="60" t="n"><v>9.38338</v></c><c r="X54" s="60" t="n"><v>21.37077</v></c><c r="Y54" s="51" t="n"><v>2012</v></c><c r="Z54" s="36"/><c r="AA54" s="60" t="n"><v>23.25316</v></c><c r="AB54" s="60" t="n"><v>25.1518</v></c><c r="AC54" s="60" t="n"><v>29.49549</v></c><c r="AD54" s="51" t="n"><v>2012</v></c><c r="AE54" s="36"/><c r="AF54" s="60" t="n"><v>68.5318350792</v></c><c r="AG54" s="60" t="n"><v>53.27843</v></c><c r="AH54" s="60" t="n"><v>84.35972</v></c><c r="AI54" s="51" t="n"><v>2012</v></c><c r="AJ54" s="36"/><c r="AK54" s="60" t="n"><v>53.1956076622</v></c><c r="AL54" s="60" t="n"><v>46.49182</v></c><c r="AM54" s="60" t="n"><v>71.78358</v></c><c r="AN54" s="51" t="n"><v>2012</v></c><c r="AO54" s="36"/></row><row r="55" customFormat="false" ht="15" hidden="false" customHeight="false" outlineLevel="0" collapsed="false"><c r="A55" s="49" t="s"><v>148</v></c><c r="B55" s="55" t="n"><v>48.48168</v></c><c r="C55" s="55" t="n"><v>10.41158</v></c><c r="D55" s="55" t="n"><v>73.90707</v></c><c r="E55" s="51" t="n"><v>2013</v></c><c r="F55" s="36"/><c r="G55" s="60" t="n"><v>51.09245</v></c><c r="H55" s="60" t="n"><v>17.96487</v></c><c r="I55" s="60" t="n"><v>85.5734</v></c><c r="J55" s="51" t="n"><v>2013</v></c><c r="K55" s="36"/><c r="L55" s="52" t="n"><v>27.2436846452337</v></c><c r="M55" s="53" t="s"><v>231</v></c><c r="N55" s="53" t="s"><v>231</v></c><c r="O55" s="52" t="n"><v>2014</v></c><c r="P55" s="36"/><c r="Q55" s="60" t="n"><v>38.14585</v></c><c r="R55" s="60" t="n"><v>5.65954</v></c><c r="S55" s="60" t="n"><v>85.32506</v></c><c r="T55" s="51" t="n"><v>2013</v></c><c r="U55" s="36"/><c r="V55" s="60" t="n"><v>14.08136</v></c><c r="W55" s="60" t="n"><v>3.08938</v></c><c r="X55" s="60" t="n"><v>33.93039</v></c><c r="Y55" s="51" t="n"><v>2013</v></c><c r="Z55" s="36"/><c r="AA55" s="60" t="n"><v>17</v></c><c r="AB55" s="60" t="s"><v>384</v></c><c r="AC55" s="60" t="s"><v>384</v></c><c r="AD55" s="51" t="n"><v>2013</v></c><c r="AE55" s="36"/><c r="AF55" s="60" t="n"><v>38.50712</v></c><c r="AG55" s="60" t="n"><v>7.3597</v></c><c r="AH55" s="60" t="n"><v>79.61386</v></c><c r="AI55" s="51" t="n"><v>2013</v></c><c r="AJ55" s="36"/><c r="AK55" s="60" t="n"><v>34.48732</v></c><c r="AL55" s="60" t="n"><v>26.84685</v></c><c r="AM55" s="60" t="n"><v>63.73273</v></c><c r="AN55" s="51" t="n"><v>2013</v></c><c r="AO55" s="36"/></row><row r="56" customFormat="false" ht="15" hidden="false" customHeight="false" outlineLevel="0" collapsed="false"><c r="A56" s="49" t="s"><v>150</v></c><c r="B56" s="55" t="n"><v>63.807362318</v></c><c r="C56" s="55" t="n"><v>45.87986</v></c><c r="D56" s="55" t="n"><v>74.99057</v></c><c r="E56" s="51" t="n"><v>2012</v></c><c r="F56" s="36"/><c r="G56" s="60" t="n"><v>36.5635871887</v></c><c r="H56" s="60" t="n"><v>12.91839</v></c><c r="I56" s="60" t="n"><v>77.44414</v></c><c r="J56" s="51" t="n"><v>2012</v></c><c r="K56" s="36"/><c r="L56" s="52" t="n"><v>8.58895705521472</v></c><c r="M56" s="53" t="s"><v>231</v></c><c r="N56" s="53" t="s"><v>231</v></c><c r="O56" s="52" t="n"><v>2014</v></c><c r="P56" s="36"/><c r="Q56" s="60" t="n"><v>52.1215498447</v></c><c r="R56" s="60" t="n"><v>29.77551</v></c><c r="S56" s="60" t="n"><v>85.2021</v></c><c r="T56" s="51" t="n"><v>2012</v></c><c r="U56" s="36"/><c r="V56" s="60" t="n"><v>42.8887873888</v></c><c r="W56" s="60" t="n"><v>26.6796</v></c><c r="X56" s="60" t="n"><v>59.1992</v></c><c r="Y56" s="51" t="n"><v>2012</v></c><c r="Z56" s="36"/><c r="AA56" s="60" t="n"><v>37.76356</v></c><c r="AB56" s="60" t="n"><v>34.68918</v></c><c r="AC56" s="60" t="n"><v>37.66704</v></c><c r="AD56" s="51" t="n"><v>2012</v></c><c r="AE56" s="36"/><c r="AF56" s="60" t="n"><v>65.2934074402</v></c><c r="AG56" s="60" t="n"><v>29.87136</v></c><c r="AH56" s="60" t="n"><v>87.98297</v></c><c r="AI56" s="51" t="n"><v>2012</v></c><c r="AJ56" s="36"/><c r="AK56" s="60" t="n"><v>81.467872858</v></c><c r="AL56" s="60" t="n"><v>79.58118</v></c><c r="AM56" s="60" t="n"><v>87.03521</v></c><c r="AN56" s="51" t="n"><v>2012</v></c><c r="AO56" s="36"/></row><row r="57" customFormat="false" ht="15" hidden="false" customHeight="false" outlineLevel="0" collapsed="false"><c r="A57" s="49" t="s"><v>152</v></c><c r="B57" s="50" t="n"><v>54</v></c><c r="C57" s="50" t="s"><v>231</v></c><c r="D57" s="50" t="s"><v>231</v></c><c r="E57" s="51"/><c r="F57" s="36"/><c r="G57" s="50" t="s"><v>384</v></c><c r="H57" s="50" t="s"><v>231</v></c><c r="I57" s="50" t="s"><v>231</v></c><c r="J57" s="51"/><c r="K57" s="36"/><c r="L57" s="52" t="n"><v>40.8221797323136</v></c><c r="M57" s="53" t="s"><v>231</v></c><c r="N57" s="53" t="s"><v>231</v></c><c r="O57" s="52" t="n"><v>2014</v></c><c r="P57" s="36"/><c r="Q57" s="50" t="n"><v>44</v></c><c r="R57" s="50" t="s"><v>231</v></c><c r="S57" s="50" t="s"><v>231</v></c><c r="T57" s="51"/><c r="U57" s="41"/><c r="V57" s="50" t="s"><v>231</v></c><c r="W57" s="50" t="s"><v>231</v></c><c r="X57" s="50" t="s"><v>231</v></c><c r="Y57" s="13"/><c r="Z57" s="41"/><c r="AA57" s="50" t="s"><v>231</v></c><c r="AB57" s="50" t="s"><v>231</v></c><c r="AC57" s="50" t="s"><v>231</v></c><c r="AD57" s="51"/><c r="AE57" s="41"/><c r="AF57" s="50" t="n"><v>68</v></c><c r="AG57" s="50" t="s"><v>231</v></c><c r="AH57" s="50" t="s"><v>231</v></c><c r="AI57" s="51"/><c r="AJ57" s="41"/><c r="AK57" s="50" t="s"><v>231</v></c><c r="AL57" s="50" t="s"><v>231</v></c><c r="AM57" s="50" t="s"><v>231</v></c><c r="AN57" s="51"/><c r="AO57" s="36"/></row><row r="58" customFormat="false" ht="15" hidden="false" customHeight="false" outlineLevel="0" collapsed="false"><c r="A58" s="49" t="s"><v>154</v></c><c r="B58" s="55" t="n"><v>90.272885561</v></c><c r="C58" s="55" t="n"><v>86.81642</v></c><c r="D58" s="55" t="n"><v>91.5969</v></c><c r="E58" s="51" t="n"><v>2012</v></c><c r="F58" s="36"/><c r="G58" s="60" t="n"><v>94.3756222725</v></c><c r="H58" s="60" t="n"><v>88.60638</v></c><c r="I58" s="60" t="n"><v>99.24065</v></c><c r="J58" s="51" t="n"><v>2012</v></c><c r="K58" s="36"/><c r="L58" s="52" t="n"><v>70.1421800947867</v></c><c r="M58" s="53" t="s"><v>231</v></c><c r="N58" s="53" t="s"><v>231</v></c><c r="O58" s="52" t="n"><v>2014</v></c><c r="P58" s="36"/><c r="Q58" s="60" t="n"><v>86.7322862148</v></c><c r="R58" s="60" t="n"><v>60.53684</v></c><c r="S58" s="60" t="n"><v>99.31872</v></c><c r="T58" s="51" t="n"><v>2012</v></c><c r="U58" s="36"/><c r="V58" s="60" t="n"><v>92.3234879971</v></c><c r="W58" s="60" t="n"><v>80.42555</v></c><c r="X58" s="60" t="n"><v>96.93558</v></c><c r="Y58" s="51" t="n"><v>2012</v></c><c r="Z58" s="36"/><c r="AA58" s="60" t="n"><v>72</v></c><c r="AB58" s="60" t="s"><v>384</v></c><c r="AC58" s="60" t="s"><v>384</v></c><c r="AD58" s="51" t="n"><v>2012</v></c><c r="AE58" s="36"/><c r="AF58" s="60" t="n"><v>83.6978316307</v></c><c r="AG58" s="60" t="n"><v>83.43594</v></c><c r="AH58" s="60" t="n"><v>88.5514</v></c><c r="AI58" s="51" t="n"><v>2012</v></c><c r="AJ58" s="36"/><c r="AK58" s="60" t="n"><v>67.1673715115</v></c><c r="AL58" s="60" t="n"><v>64.34248</v></c><c r="AM58" s="60" t="n"><v>68.43103</v></c><c r="AN58" s="51" t="n"><v>2012</v></c><c r="AO58" s="36"/></row><row r="59" customFormat="false" ht="15" hidden="false" customHeight="false" outlineLevel="0" collapsed="false"><c r="A59" s="49" t="s"><v>156</v></c><c r="B59" s="55" t="n"><v>75.89951</v></c><c r="C59" s="55" t="n"><v>70.10785</v></c><c r="D59" s="55" t="n"><v>73.74063</v></c><c r="E59" s="51" t="n"><v>2013</v></c><c r="F59" s="36"/><c r="G59" s="60" t="n"><v>84.31685</v></c><c r="H59" s="60" t="n"><v>71.23569</v></c><c r="I59" s="60" t="n"><v>95.04623</v></c><c r="J59" s="51" t="n"><v>2013</v></c><c r="K59" s="36"/><c r="L59" s="52" t="s"><v>231</v></c><c r="M59" s="53" t="s"><v>231</v></c><c r="N59" s="53" t="s"><v>231</v></c><c r="O59" s="52" t="n"><v>2014</v></c><c r="P59" s="36"/><c r="Q59" s="60" t="n"><v>72.75213</v></c><c r="R59" s="60" t="n"><v>42.16765</v></c><c r="S59" s="60" t="n"><v>96.22351</v></c><c r="T59" s="51" t="n"><v>2013</v></c><c r="U59" s="36"/><c r="V59" s="60" t="n"><v>52.82773</v></c><c r="W59" s="60" t="n"><v>48.40863</v></c><c r="X59" s="60" t="n"><v>56.64254</v></c><c r="Y59" s="51" t="n"><v>2013</v></c><c r="Z59" s="36"/><c r="AA59" s="60" t="n"><v>34</v></c><c r="AB59" s="60" t="s"><v>384</v></c><c r="AC59" s="60" t="s"><v>384</v></c><c r="AD59" s="51" t="n"><v>2013</v></c><c r="AE59" s="36"/><c r="AF59" s="60" t="n"><v>86.21196</v></c><c r="AG59" s="60" t="n"><v>78.52806</v></c><c r="AH59" s="60" t="n"><v>92.99507</v></c><c r="AI59" s="51" t="n"><v>2013</v></c><c r="AJ59" s="36"/><c r="AK59" s="60" t="n"><v>63.78061</v></c><c r="AL59" s="60" t="n"><v>56.18791</v></c><c r="AM59" s="60" t="n"><v>82.75513</v></c><c r="AN59" s="51" t="n"><v>2013</v></c><c r="AO59" s="36"/></row><row r="60" customFormat="false" ht="15" hidden="false" customHeight="false" outlineLevel="0" collapsed="false"><c r="A60" s="49" t="s"><v>158</v></c><c r="B60" s="55" t="n"><v>71.2639272213</v></c><c r="C60" s="55" t="n"><v>62.4647</v></c><c r="D60" s="55" t="n"><v>77.65552</v></c><c r="E60" s="51" t="n"><v>2010</v></c><c r="F60" s="36"/><c r="G60" s="21" t="n"><v>35.4184985161</v></c><c r="H60" s="21" t="n"><v>34.13357</v></c><c r="I60" s="21" t="n"><v>42.49925</v></c><c r="J60" s="13" t="n"><v>2010</v></c><c r="K60" s="36"/><c r="L60" s="52" t="n"><v>87</v></c><c r="M60" s="53" t="s"><v>231</v></c><c r="N60" s="53" t="s"><v>231</v></c><c r="O60" s="52" t="n"><v>2014</v></c><c r="P60" s="36"/><c r="Q60" s="21" t="n"><v>69.0240979195</v></c><c r="R60" s="21" t="n"><v>61.21544</v></c><c r="S60" s="21" t="n"><v>85.86056</v></c><c r="T60" s="13" t="n"><v>2010</v></c><c r="U60" s="36"/><c r="V60" s="21" t="n"><v>4.70739007</v></c><c r="W60" s="21" t="n"><v>3.46407</v></c><c r="X60" s="21" t="n"><v>7.63525</v></c><c r="Y60" s="13" t="n"><v>2010</v></c><c r="Z60" s="36"/><c r="AA60" s="21" t="n"><v>83.84566</v></c><c r="AB60" s="21" t="n"><v>85.40384</v></c><c r="AC60" s="21" t="n"><v>80.29333</v></c><c r="AD60" s="13" t="n"><v>2010</v></c><c r="AE60" s="36"/><c r="AF60" s="21" t="n"><v>96.9407141209</v></c><c r="AG60" s="21" t="n"><v>96.12079</v></c><c r="AH60" s="21" t="n"><v>98.70345</v></c><c r="AI60" s="13" t="n"><v>2010</v></c><c r="AJ60" s="36"/><c r="AK60" s="21" t="n"><v>50.23650527</v></c><c r="AL60" s="21" t="n"><v>40.2708</v></c><c r="AM60" s="21" t="n"><v>74.83394</v></c><c r="AN60" s="13" t="n"><v>2010</v></c><c r="AO60" s="36"/></row><row r="61" customFormat="false" ht="14.9" hidden="false" customHeight="false" outlineLevel="0" collapsed="false"><c r="A61" s="49" t="s"><v>160</v></c><c r="B61" s="55" t="n"><v>50.80986619</v></c><c r="C61" s="55" t="n"><v>45.00229</v></c><c r="D61" s="55" t="n"><v>57.94742</v></c><c r="E61" s="51" t="n"><v>2008</v></c><c r="F61" s="36"/><c r="G61" s="21" t="n"><v>72.3821341991</v></c><c r="H61" s="21" t="n"><v>57.73315</v></c><c r="I61" s="21" t="n"><v>90.68811</v></c><c r="J61" s="13" t="n"><v>2008</v></c><c r="K61" s="36"/><c r="L61" s="52" t="n"><v>41.8918918918919</v></c><c r="M61" s="53" t="s"><v>231</v></c><c r="N61" s="53" t="s"><v>231</v></c><c r="O61" s="52" t="n"><v>2014</v></c><c r="P61" s="36"/><c r="Q61" s="21" t="n"><v>81.7052662373</v></c><c r="R61" s="21" t="n"><v>73.59445</v></c><c r="S61" s="21" t="n"><v>92.85957</v></c><c r="T61" s="13" t="n"><v>2008</v></c><c r="U61" s="36"/><c r="V61" s="21" t="s"><v>384</v></c><c r="W61" s="21" t="s"><v>384</v></c><c r="X61" s="21" t="s"><v>384</v></c><c r="Y61" s="13" t="n"><v>2008</v></c><c r="Z61" s="36"/><c r="AA61" s="21" t="n"><v>50.27395</v></c><c r="AB61" s="21" t="n"><v>33.13634</v></c><c r="AC61" s="21" t="n"><v>66.46903</v></c><c r="AD61" s="13" t="n"><v>2008</v></c><c r="AE61" s="36"/><c r="AF61" s="21" t="n"><v>87.4335050583</v></c><c r="AG61" s="21" t="n"><v>86.48124</v></c><c r="AH61" s="21" t="n"><v>90.96847</v></c><c r="AI61" s="13" t="n"><v>2008</v></c><c r="AJ61" s="36"/><c r="AK61" s="21" t="n"><v>74.7321248055</v></c><c r="AL61" s="21" t="s"><v>231</v></c><c r="AM61" s="21" t="s"><v>231</v></c><c r="AN61" s="13" t="n"><v>2008</v></c><c r="AO61" s="36"/></row><row r="62" customFormat="false" ht="15" hidden="false" customHeight="false" outlineLevel="0" collapsed="false"><c r="A62" s="49" t="s"><v>162</v></c><c r="B62" s="55" t="n"><v>37.91458</v></c><c r="C62" s="55" t="n"><v>18.60237</v></c><c r="D62" s="55" t="n"><v>56.10501</v></c><c r="E62" s="51" t="n"><v>2012</v></c><c r="F62" s="36"/><c r="G62" s="21" t="n"><v>46.47418</v></c><c r="H62" s="21" t="n"><v>24.49757</v></c><c r="I62" s="21" t="n"><v>66.5257</v></c><c r="J62" s="13" t="n"><v>2012</v></c><c r="K62" s="36"/><c r="L62" s="52" t="n"><v>62.4032771961766</v></c><c r="M62" s="53" t="s"><v>231</v></c><c r="N62" s="53" t="s"><v>231</v></c><c r="O62" s="52" t="n"><v>2014</v></c><c r="P62" s="36"/><c r="Q62" s="21" t="n"><v>50.50699</v></c><c r="R62" s="21" t="n"><v>19.94957</v></c><c r="S62" s="21" t="n"><v>85.49661</v></c><c r="T62" s="13" t="n"><v>2012</v></c><c r="U62" s="36"/><c r="V62" s="21" t="n"><v>45.23947</v></c><c r="W62" s="21" t="n"><v>29.18847</v></c><c r="X62" s="21" t="n"><v>52.47068</v></c><c r="Y62" s="13" t="n"><v>2012</v></c><c r="Z62" s="36"/><c r="AA62" s="21" t="n"><v>39</v></c><c r="AB62" s="21" t="s"><v>384</v></c><c r="AC62" s="21" t="s"><v>384</v></c><c r="AD62" s="13" t="n"><v>2012</v></c><c r="AE62" s="36"/><c r="AF62" s="21" t="n"><v>88.76604</v></c><c r="AG62" s="21" t="n"><v>80.18661</v></c><c r="AH62" s="21" t="n"><v>94.55652</v></c><c r="AI62" s="13" t="n"><v>2012</v></c><c r="AJ62" s="36"/><c r="AK62" s="21" t="n"><v>53.04877</v></c><c r="AL62" s="21" t="n"><v>37.04023</v></c><c r="AM62" s="21" t="n"><v>64.24204</v></c><c r="AN62" s="13" t="n"><v>2012</v></c><c r="AO62" s="36"/></row><row r="63" customFormat="false" ht="15" hidden="false" customHeight="false" outlineLevel="0" collapsed="false"><c r="A63" s="49" t="s"><v>164</v></c><c r="B63" s="55" t="n"><v>39.95395</v></c><c r="C63" s="55" t="n"><v>34.44977</v></c><c r="D63" s="55" t="n"><v>52.95173</v></c><c r="E63" s="51" t="n"><v>2013</v></c><c r="F63" s="36"/><c r="G63" s="21" t="n"><v>76.01886</v></c><c r="H63" s="21" t="n"><v>73.92773</v></c><c r="I63" s="21" t="n"><v>80.21251</v></c><c r="J63" s="13" t="n"><v>2013</v></c><c r="K63" s="36"/><c r="L63" s="52" t="n"><v>92.5887624956911</v></c><c r="M63" s="53" t="s"><v>231</v></c><c r="N63" s="53" t="s"><v>231</v></c><c r="O63" s="52" t="n"><v>2014</v></c><c r="P63" s="36"/><c r="Q63" s="21" t="n"><v>59.71153</v></c><c r="R63" s="21" t="n"><v>50.88402</v></c><c r="S63" s="21" t="n"><v>83.74078</v></c><c r="T63" s="13" t="n"><v>2013</v></c><c r="U63" s="36"/><c r="V63" s="21" t="n"><v>39.06887</v></c><c r="W63" s="21" t="n"><v>32.16574</v></c><c r="X63" s="21" t="n"><v>52.16941</v></c><c r="Y63" s="13" t="n"><v>2013</v></c><c r="Z63" s="36"/><c r="AA63" s="21" t="n"><v>32</v></c><c r="AB63" s="21" t="s"><v>384</v></c><c r="AC63" s="21" t="s"><v>384</v></c><c r="AD63" s="13" t="n"><v>2013</v></c><c r="AE63" s="36"/><c r="AF63" s="21" t="n"><v>78.45287</v></c><c r="AG63" s="21" t="n"><v>79.44742</v></c><c r="AH63" s="21" t="n"><v>72.32415</v></c><c r="AI63" s="13" t="n"><v>2013</v></c><c r="AJ63" s="36"/><c r="AK63" s="21" t="n"><v>71.67731</v></c><c r="AL63" s="21" t="n"><v>67.72613</v></c><c r="AM63" s="21" t="n"><v>75.06973</v></c><c r="AN63" s="13" t="n"><v>2013</v></c><c r="AO63" s="36"/></row><row r="64" customFormat="false" ht="15" hidden="false" customHeight="false" outlineLevel="0" collapsed="false"><c r="A64" s="49" t="s"><v>166</v></c><c r="B64" s="50" t="n"><v>76</v></c><c r="C64" s="50" t="s"><v>231</v></c><c r="D64" s="50" t="s"><v>231</v></c><c r="E64" s="51"/><c r="F64" s="36"/><c r="G64" s="50" t="n"><v>65</v></c><c r="H64" s="50" t="s"><v>231</v></c><c r="I64" s="50" t="s"><v>231</v></c><c r="J64" s="13"/><c r="K64" s="36"/><c r="L64" s="52" t="s"><v>231</v></c><c r="M64" s="53" t="s"><v>231</v></c><c r="N64" s="53" t="s"><v>231</v></c><c r="O64" s="52" t="n"><v>2014</v></c><c r="P64" s="36"/><c r="Q64" s="50" t="n"><v>94</v></c><c r="R64" s="50" t="s"><v>231</v></c><c r="S64" s="50" t="s"><v>231</v></c><c r="T64" s="51"/><c r="U64" s="41"/><c r="V64" s="50" t="s"><v>231</v></c><c r="W64" s="50" t="s"><v>231</v></c><c r="X64" s="50" t="s"><v>231</v></c><c r="Y64" s="13"/><c r="Z64" s="41"/><c r="AA64" s="50" t="n"><v>74</v></c><c r="AB64" s="50" t="s"><v>231</v></c><c r="AC64" s="50" t="s"><v>231</v></c><c r="AD64" s="51"/><c r="AE64" s="41"/><c r="AF64" s="50" t="n"><v>83</v></c><c r="AG64" s="50" t="s"><v>231</v></c><c r="AH64" s="50" t="s"><v>231</v></c><c r="AI64" s="51"/><c r="AJ64" s="41"/><c r="AK64" s="50" t="s"><v>231</v></c><c r="AL64" s="50" t="s"><v>231</v></c><c r="AM64" s="50" t="s"><v>231</v></c><c r="AN64" s="13"/><c r="AO64" s="36"/></row><row r="65" customFormat="false" ht="15" hidden="false" customHeight="false" outlineLevel="0" collapsed="false"><c r="A65" s="49" t="s"><v>168</v></c><c r="B65" s="50" t="s"><v>384</v></c><c r="C65" s="50" t="s"><v>384</v></c><c r="D65" s="50" t="s"><v>384</v></c><c r="E65" s="51" t="n"><v>2006</v></c><c r="F65" s="36"/><c r="G65" s="21" t="n"><v>6</v></c><c r="H65" s="21" t="s"><v>384</v></c><c r="I65" s="21" t="s"><v>384</v></c><c r="J65" s="13" t="n"><v>2006</v></c><c r="K65" s="36"/><c r="L65" s="52" t="n"><v>2.82301845819761</v></c><c r="M65" s="53" t="s"><v>231</v></c><c r="N65" s="53" t="s"><v>231</v></c><c r="O65" s="52" t="n"><v>2014</v></c><c r="P65" s="36"/><c r="Q65" s="21" t="n"><v>33.0309689045</v></c><c r="R65" s="21" t="n"><v>10.62609</v></c><c r="S65" s="21" t="n"><v>76.83125</v></c><c r="T65" s="13" t="n"><v>2006</v></c><c r="U65" s="36"/><c r="V65" s="21" t="s"><v>384</v></c><c r="W65" s="21" t="s"><v>384</v></c><c r="X65" s="21" t="s"><v>384</v></c><c r="Y65" s="13" t="n"><v>2006</v></c><c r="Z65" s="36"/><c r="AA65" s="21" t="n"><v>9.13067</v></c><c r="AB65" s="21" t="n"><v>17.68686</v></c><c r="AC65" s="21" t="n"><v>3.71032</v></c><c r="AD65" s="13" t="n"><v>2006</v></c><c r="AE65" s="36"/><c r="AF65" s="21" t="n"><v>14.0501469374</v></c><c r="AG65" s="21" t="n"><v>5.3527</v></c><c r="AH65" s="21" t="n"><v>28.58707</v></c><c r="AI65" s="13" t="n"><v>2006</v></c><c r="AJ65" s="36"/><c r="AK65" s="21" t="n"><v>13.026830554</v></c><c r="AL65" s="21" t="n"><v>4.61069</v></c><c r="AM65" s="21" t="n"><v>27.65547</v></c><c r="AN65" s="13" t="n"><v>2006</v></c><c r="AO65" s="36"/></row><row r="66" customFormat="false" ht="15" hidden="false" customHeight="false" outlineLevel="0" collapsed="false"><c r="A66" s="49" t="s"><v>170</v></c><c r="B66" s="55" t="n"><v>78.9941430092</v></c><c r="C66" s="55" t="n"><v>58.8963</v></c><c r="D66" s="55" t="n"><v>91.76548</v></c><c r="E66" s="51" t="n"><v>1998</v></c><c r="F66" s="36"/><c r="G66" s="21" t="n"><v>73.9112079144</v></c><c r="H66" s="21" t="n"><v>65.40421</v></c><c r="I66" s="21" t="n"><v>87.1423</v></c><c r="J66" s="13" t="n"><v>1998</v></c><c r="K66" s="36"/><c r="L66" s="52" t="n"><v>90.1367996469687</v></c><c r="M66" s="53" t="s"><v>231</v></c><c r="N66" s="53" t="s"><v>231</v></c><c r="O66" s="52" t="n"><v>2014</v></c><c r="P66" s="36"/><c r="Q66" s="21" t="n"><v>84.3814909458</v></c><c r="R66" s="21" t="n"><v>67.75657</v></c><c r="S66" s="21" t="n"><v>98.12704</v></c><c r="T66" s="13" t="n"><v>1998</v></c><c r="U66" s="36"/><c r="V66" s="21" t="s"><v>384</v></c><c r="W66" s="21" t="s"><v>384</v></c><c r="X66" s="21" t="s"><v>384</v></c><c r="Y66" s="13" t="n"><v>1998</v></c><c r="Z66" s="36"/><c r="AA66" s="21" t="n"><v>6.52435</v></c><c r="AB66" s="21" t="n"><v>8.30471</v></c><c r="AC66" s="21" t="n"><v>7.98509</v></c><c r="AD66" s="13" t="n"><v>1998</v></c><c r="AE66" s="36"/><c r="AF66" s="21" t="n"><v>76.7851114273</v></c><c r="AG66" s="21" t="n"><v>63.90522</v></c><c r="AH66" s="21" t="n"><v>84.83361</v></c><c r="AI66" s="13" t="n"><v>1998</v></c><c r="AJ66" s="36"/><c r="AK66" s="21" t="n"><v>75.2746701241</v></c><c r="AL66" s="21" t="n"><v>75.70072</v></c><c r="AM66" s="21" t="n"><v>75.7084</v></c><c r="AN66" s="13" t="n"><v>1998</v></c><c r="AO66" s="36"/></row><row r="67" customFormat="false" ht="15" hidden="false" customHeight="false" outlineLevel="0" collapsed="false"><c r="A67" s="49" t="s"><v>172</v></c><c r="B67" s="50" t="n"><v>13</v></c><c r="C67" s="50" t="s"><v>231</v></c><c r="D67" s="50" t="s"><v>231</v></c><c r="E67" s="51"/><c r="F67" s="36"/><c r="G67" s="50" t="n"><v>17</v></c><c r="H67" s="50" t="s"><v>231</v></c><c r="I67" s="50" t="s"><v>231</v></c><c r="J67" s="13"/><c r="K67" s="36"/><c r="L67" s="52" t="n"><v>15.5447352404139</v></c><c r="M67" s="53" t="s"><v>231</v></c><c r="N67" s="53" t="s"><v>231</v></c><c r="O67" s="52" t="n"><v>2014</v></c><c r="P67" s="36"/><c r="Q67" s="50" t="n"><v>17</v></c><c r="R67" s="50" t="s"><v>231</v></c><c r="S67" s="50" t="s"><v>231</v></c><c r="T67" s="51"/><c r="U67" s="41"/><c r="V67" s="50" t="s"><v>231</v></c><c r="W67" s="50" t="s"><v>231</v></c><c r="X67" s="50" t="s"><v>231</v></c><c r="Y67" s="13"/><c r="Z67" s="41"/><c r="AA67" s="50" t="n"><v>45</v></c><c r="AB67" s="50" t="s"><v>231</v></c><c r="AC67" s="50" t="s"><v>231</v></c><c r="AD67" s="51"/><c r="AE67" s="41"/><c r="AF67" s="50" t="n"><v>45</v></c><c r="AG67" s="50" t="s"><v>231</v></c><c r="AH67" s="50" t="s"><v>231</v></c><c r="AI67" s="51"/><c r="AJ67" s="41"/><c r="AK67" s="50" t="n"><v>48</v></c><c r="AL67" s="50" t="s"><v>231</v></c><c r="AM67" s="50" t="s"><v>231</v></c><c r="AN67" s="13"/><c r="AO67" s="36"/></row><row r="68" customFormat="false" ht="15" hidden="false" customHeight="false" outlineLevel="0" collapsed="false"><c r="A68" s="49" t="s"><v>175</v></c><c r="B68" s="50" t="n"><v>24</v></c><c r="C68" s="50" t="s"><v>231</v></c><c r="D68" s="50" t="s"><v>231</v></c><c r="E68" s="51"/><c r="F68" s="36"/><c r="G68" s="50" t="n"><v>47</v></c><c r="H68" s="50" t="s"><v>231</v></c><c r="I68" s="50" t="s"><v>231</v></c><c r="J68" s="13"/><c r="K68" s="36"/><c r="L68" s="52" t="n"><v>3.01671422747656</v></c><c r="M68" s="53" t="s"><v>231</v></c><c r="N68" s="53" t="s"><v>231</v></c><c r="O68" s="52" t="n"><v>2014</v></c><c r="P68" s="36"/><c r="Q68" s="50" t="n"><v>20</v></c><c r="R68" s="50" t="s"><v>231</v></c><c r="S68" s="50" t="s"><v>231</v></c><c r="T68" s="51"/><c r="U68" s="41"/><c r="V68" s="50" t="s"><v>231</v></c><c r="W68" s="50" t="s"><v>231</v></c><c r="X68" s="50" t="s"><v>231</v></c><c r="Y68" s="13"/><c r="Z68" s="41"/><c r="AA68" s="50" t="n"><v>41</v></c><c r="AB68" s="50" t="s"><v>231</v></c><c r="AC68" s="50" t="s"><v>231</v></c><c r="AD68" s="51"/><c r="AE68" s="41"/><c r="AF68" s="50" t="n"><v>93</v></c><c r="AG68" s="50" t="s"><v>231</v></c><c r="AH68" s="50" t="s"><v>231</v></c><c r="AI68" s="51"/><c r="AJ68" s="41"/><c r="AK68" s="50" t="s"><v>231</v></c><c r="AL68" s="50" t="s"><v>231</v></c><c r="AM68" s="50" t="s"><v>231</v></c><c r="AN68" s="13"/><c r="AO68" s="36"/></row><row r="69" customFormat="false" ht="15" hidden="false" customHeight="false" outlineLevel="0" collapsed="false"><c r="A69" s="49" t="s"><v>177</v></c><c r="B69" s="55" t="n"><v>83.8198184967</v></c><c r="C69" s="55" t="n"><v>74.52974</v></c><c r="D69" s="55" t="n"><v>90.71195</v></c><c r="E69" s="51" t="n"><v>2010</v></c><c r="F69" s="36"/><c r="G69" s="21" t="n"><v>76.6291260719</v></c><c r="H69" s="21" t="n"><v>71.6306</v></c><c r="I69" s="21" t="n"><v>84.62366</v></c><c r="J69" s="13" t="n"><v>2010</v></c><c r="K69" s="36"/><c r="L69" s="52" t="n"><v>95</v></c><c r="M69" s="53" t="s"><v>231</v></c><c r="N69" s="53" t="s"><v>231</v></c><c r="O69" s="52" t="n"><v>2014</v></c><c r="P69" s="36"/><c r="Q69" s="21" t="n"><v>81.9755613804</v></c><c r="R69" s="21" t="n"><v>65.01502</v></c><c r="S69" s="21" t="n"><v>94.01731</v></c><c r="T69" s="13" t="n"><v>2010</v></c><c r="U69" s="36"/><c r="V69" s="21" t="s"><v>384</v></c><c r="W69" s="21" t="s"><v>384</v></c><c r="X69" s="21" t="s"><v>384</v></c><c r="Y69" s="13" t="n"><v>2010</v></c><c r="Z69" s="36"/><c r="AA69" s="21" t="n"><v>41.71263</v></c><c r="AB69" s="21" t="n"><v>58.85018</v></c><c r="AC69" s="21" t="n"><v>28.05396</v></c><c r="AD69" s="13" t="n"><v>2010</v></c><c r="AE69" s="36"/><c r="AF69" s="21" t="n"><v>90.6191587448</v></c><c r="AG69" s="21" t="n"><v>89.72654</v></c><c r="AH69" s="21" t="n"><v>83.60529</v></c><c r="AI69" s="13" t="n"><v>2010</v></c><c r="AJ69" s="36"/><c r="AK69" s="21" t="n"><v>57.6071798801</v></c><c r="AL69" s="21" t="n"><v>61.87136</v></c><c r="AM69" s="21" t="n"><v>63.27819</v></c><c r="AN69" s="13" t="n"><v>2010</v></c><c r="AO69" s="36"/></row><row r="70" customFormat="false" ht="14.9" hidden="false" customHeight="false" outlineLevel="0" collapsed="false"><c r="A70" s="49" t="s"><v>179</v></c><c r="B70" s="55" t="n"><v>54.9822986126</v></c><c r="C70" s="55" t="n"><v>48.19555</v></c><c r="D70" s="55" t="n"><v>64.77069</v></c><c r="E70" s="51" t="n"><v>2012</v></c><c r="F70" s="36"/><c r="G70" s="21" t="n"><v>52.4507820606</v></c><c r="H70" s="21" t="n"><v>29.26149</v></c><c r="I70" s="21" t="n"><v>71.36701</v></c><c r="J70" s="13" t="n"><v>2012</v></c><c r="K70" s="36"/><c r="L70" s="52" t="n"><v>38.7417218543046</v></c><c r="M70" s="53" t="s"><v>231</v></c><c r="N70" s="53" t="s"><v>231</v></c><c r="O70" s="52" t="n"><v>2014</v></c><c r="P70" s="36"/><c r="Q70" s="21" t="n"><v>87.3596608639</v></c><c r="R70" s="21" t="n"><v>73.92223</v></c><c r="S70" s="21" t="n"><v>96.06116</v></c><c r="T70" s="13" t="n"><v>2012</v></c><c r="U70" s="36"/><c r="V70" s="21" t="n"><v>54.0532052517</v></c><c r="W70" s="21" t="n"><v>52.89443</v></c><c r="X70" s="21" t="n"><v>58.538</v></c><c r="Y70" s="13" t="n"><v>2012</v></c><c r="Z70" s="36"/><c r="AA70" s="21" t="n"><v>34.29766</v></c><c r="AB70" s="21" t="n"><v>32.44766</v></c><c r="AC70" s="21" t="n"><v>26.69871</v></c><c r="AD70" s="13" t="n"><v>2012</v></c><c r="AE70" s="36"/><c r="AF70" s="21" t="n"><v>93.2194232941</v></c><c r="AG70" s="21" t="n"><v>92.90716</v></c><c r="AH70" s="21" t="n"><v>91.58778</v></c><c r="AI70" s="13" t="n"><v>2012</v></c><c r="AJ70" s="36"/><c r="AK70" s="21" t="n"><v>62.7216815948</v></c><c r="AL70" s="21" t="s"><v>231</v></c><c r="AM70" s="21" t="s"><v>231</v></c><c r="AN70" s="13" t="n"><v>2012</v></c><c r="AO70" s="36"/></row><row r="71" customFormat="false" ht="14.9" hidden="false" customHeight="false" outlineLevel="0" collapsed="false"><c r="A71" s="49" t="s"><v>181</v></c><c r="B71" s="55" t="n"><v>29.3785363436</v></c><c r="C71" s="55" t="n"><v>24.3118</v></c><c r="D71" s="55" t="n"><v>41.25663</v></c><c r="E71" s="51" t="n"><v>2010</v></c><c r="F71" s="36"/><c r="G71" s="21" t="n"><v>54.9192845821</v></c><c r="H71" s="21" t="n"><v>36.9424</v></c><c r="I71" s="21" t="n"><v>79.04237</v></c><c r="J71" s="13" t="n"><v>2010</v></c><c r="K71" s="36"/><c r="L71" s="52" t="n"><v>74.9035396745512</v></c><c r="M71" s="53" t="s"><v>231</v></c><c r="N71" s="53" t="s"><v>231</v></c><c r="O71" s="52" t="n"><v>2014</v></c><c r="P71" s="36"/><c r="Q71" s="21" t="n"><v>59.377270937</v></c><c r="R71" s="21" t="n"><v>27.68147</v></c><c r="S71" s="21" t="n"><v>94.14464</v></c><c r="T71" s="13" t="n"><v>2010</v></c><c r="U71" s="36"/><c r="V71" s="21" t="n"><v>54</v></c><c r="W71" s="21" t="s"><v>384</v></c><c r="X71" s="21" t="s"><v>384</v></c><c r="Y71" s="13" t="n"><v>2012</v></c><c r="Z71" s="36"/><c r="AA71" s="21" t="n"><v>61.81108</v></c><c r="AB71" s="21" t="n"><v>55.3805</v></c><c r="AC71" s="21" t="n"><v>69.62004</v></c><c r="AD71" s="13" t="n"><v>2010</v></c><c r="AE71" s="36"/><c r="AF71" s="21" t="n"><v>72.3860859871</v></c><c r="AG71" s="21" t="n"><v>62.84095</v></c><c r="AH71" s="21" t="n"><v>84.42515</v></c><c r="AI71" s="13" t="n"><v>2010</v></c><c r="AJ71" s="36"/><c r="AK71" s="21" t="n"><v>32.1296870708</v></c><c r="AL71" s="21" t="s"><v>231</v></c><c r="AM71" s="21" t="s"><v>231</v></c><c r="AN71" s="13" t="n"><v>2010</v></c><c r="AO71" s="36"/></row><row r="72" customFormat="false" ht="15" hidden="false" customHeight="false" outlineLevel="0" collapsed="false"><c r="A72" s="49" t="s"><v>183</v></c><c r="B72" s="50" t="n"><v>83</v></c><c r="C72" s="50" t="s"><v>231</v></c><c r="D72" s="50" t="s"><v>231</v></c><c r="E72" s="51"/><c r="F72" s="36"/><c r="G72" s="50" t="n"><v>83</v></c><c r="H72" s="50" t="s"><v>231</v></c><c r="I72" s="50" t="s"><v>231</v></c><c r="J72" s="13"/><c r="K72" s="36"/><c r="L72" s="52" t="s"><v>231</v></c><c r="M72" s="53" t="s"><v>231</v></c><c r="N72" s="53" t="s"><v>231</v></c><c r="O72" s="52" t="n"><v>2014</v></c><c r="P72" s="36"/><c r="Q72" s="50" t="n"><v>100</v></c><c r="R72" s="50" t="s"><v>231</v></c><c r="S72" s="50" t="s"><v>231</v></c><c r="T72" s="51"/><c r="U72" s="41"/><c r="V72" s="50" t="s"><v>231</v></c><c r="W72" s="50" t="s"><v>231</v></c><c r="X72" s="50" t="s"><v>231</v></c><c r="Y72" s="13"/><c r="Z72" s="41"/><c r="AA72" s="50" t="n"><v>11</v></c><c r="AB72" s="50" t="s"><v>231</v></c><c r="AC72" s="50" t="s"><v>231</v></c><c r="AD72" s="51"/><c r="AE72" s="41"/><c r="AF72" s="50" t="n"><v>98</v></c><c r="AG72" s="50" t="s"><v>231</v></c><c r="AH72" s="50" t="s"><v>231</v></c><c r="AI72" s="51"/><c r="AJ72" s="41"/><c r="AK72" s="50" t="s"><v>231</v></c><c r="AL72" s="50" t="s"><v>231</v></c><c r="AM72" s="50" t="s"><v>231</v></c><c r="AN72" s="13"/><c r="AO72" s="36"/></row><row r="73" customFormat="false" ht="15" hidden="false" customHeight="false" outlineLevel="0" collapsed="false"><c r="A73" s="49" t="s"><v>185</v></c><c r="B73" s="55" t="n"><v>46.6966569424</v></c><c r="C73" s="55" t="n"><v>25.77049</v></c><c r="D73" s="55" t="n"><v>66.881</v></c><c r="E73" s="51" t="n"><v>2011</v></c><c r="F73" s="36"/><c r="G73" s="21" t="n"><v>47.6259797812</v></c><c r="H73" s="21" t="n"><v>42.58229</v></c><c r="I73" s="21" t="n"><v>58.80758</v></c><c r="J73" s="13" t="n"><v>2011</v></c><c r="K73" s="36"/><c r="L73" s="52" t="n"><v>75.4287765234705</v></c><c r="M73" s="53" t="s"><v>231</v></c><c r="N73" s="53" t="s"><v>231</v></c><c r="O73" s="52" t="n"><v>2014</v></c><c r="P73" s="36"/><c r="Q73" s="21" t="n"><v>57.9840838909</v></c><c r="R73" s="21" t="n"><v>43.49619</v></c><c r="S73" s="21" t="n"><v>88.39575</v></c><c r="T73" s="13" t="n"><v>2011</v></c><c r="U73" s="36"/><c r="V73" s="21" t="n"><v>10.8508989215</v></c><c r="W73" s="21" t="n"><v>10.82751</v></c><c r="X73" s="21" t="n"><v>20.21481</v></c><c r="Y73" s="13" t="n"><v>2011</v></c><c r="Z73" s="36"/><c r="AA73" s="21" t="n"><v>68.83568</v></c><c r="AB73" s="21" t="n"><v>71.03639</v></c><c r="AC73" s="21" t="n"><v>58.09619</v></c><c r="AD73" s="13" t="n"><v>2011</v></c><c r="AE73" s="36"/><c r="AF73" s="21" t="n"><v>72.2095251083</v></c><c r="AG73" s="21" t="n"><v>74.52935</v></c><c r="AH73" s="21" t="n"><v>74.82472</v></c><c r="AI73" s="13" t="n"><v>2011</v></c><c r="AJ73" s="36"/><c r="AK73" s="21" t="n"><v>78.7000179291</v></c><c r="AL73" s="21" t="n"><v>77.80914</v></c><c r="AM73" s="21" t="n"><v>82.31316</v></c><c r="AN73" s="13" t="n"><v>2011</v></c><c r="AO73" s="36"/></row><row r="74" customFormat="false" ht="15" hidden="false" customHeight="false" outlineLevel="0" collapsed="false"><c r="A74" s="49" t="s"><v>187</v></c><c r="B74" s="55" t="n"><v>57.5465202332</v></c><c r="C74" s="55" t="n"><v>42.63921</v></c><c r="D74" s="55" t="n"><v>75.62331</v></c><c r="E74" s="51" t="n"><v>2010</v></c><c r="F74" s="36"/><c r="G74" s="21" t="n"><v>42.829695344</v></c><c r="H74" s="21" t="n"><v>37.10323</v></c><c r="I74" s="21" t="n"><v>58.71615</v></c><c r="J74" s="13" t="n"><v>2010</v></c><c r="K74" s="36"/><c r="L74" s="52" t="n"><v>73.0642325094343</v></c><c r="M74" s="53" t="s"><v>231</v></c><c r="N74" s="53" t="s"><v>231</v></c><c r="O74" s="52" t="n"><v>2014</v></c><c r="P74" s="36"/><c r="Q74" s="21" t="n"><v>50.5786120892</v></c><c r="R74" s="21" t="n"><v>33.01119</v></c><c r="S74" s="21" t="n"><v>90.38243</v></c><c r="T74" s="13" t="n"><v>2010</v></c><c r="U74" s="36"/><c r="V74" s="21" t="n"><v>2.4578569457</v></c><c r="W74" s="21" t="n"><v>4.02292</v></c><c r="X74" s="21" t="n"><v>3.2071</v></c><c r="Y74" s="13" t="n"><v>2010</v></c><c r="Z74" s="36"/><c r="AA74" s="21" t="n"><v>48.74545</v></c><c r="AB74" s="21" t="n"><v>55.43635</v></c><c r="AC74" s="21" t="n"><v>33.79218</v></c><c r="AD74" s="13" t="n"><v>2010</v></c><c r="AE74" s="36"/><c r="AF74" s="21" t="n"><v>88.02729249</v></c><c r="AG74" s="21" t="n"><v>84.08064</v></c><c r="AH74" s="21" t="n"><v>96.93543</v></c><c r="AI74" s="13" t="n"><v>2010</v></c><c r="AJ74" s="36"/><c r="AK74" s="21" t="n"><v>70.639538765</v></c><c r="AL74" s="21" t="n"><v>56.98619</v></c><c r="AM74" s="21" t="n"><v>93.42448</v></c><c r="AN74" s="13" t="n"><v>2010</v></c><c r="AO74" s="36"/></row><row r="75" customFormat="false" ht="14.9" hidden="false" customHeight="false" outlineLevel="0" collapsed="false"><c r="A75" s="49" t="s"><v>189</v></c><c r="B75" s="55" t="n"><v>89.2841100693</v></c><c r="C75" s="55" t="n"><v>88.70011</v></c><c r="D75" s="55" t="n"><v>86.53164</v></c><c r="E75" s="51" t="n"><v>2006</v></c><c r="F75" s="36"/><c r="G75" s="21" t="s"><v>384</v></c><c r="H75" s="21" t="s"><v>384</v></c><c r="I75" s="21" t="s"><v>384</v></c><c r="J75" s="13" t="n"><v>2006</v></c><c r="K75" s="36"/><c r="L75" s="52" t="n"><v>88.2736156351792</v></c><c r="M75" s="53" t="s"><v>231</v></c><c r="N75" s="53" t="s"><v>231</v></c><c r="O75" s="52" t="n"><v>2014</v></c><c r="P75" s="36"/><c r="Q75" s="21" t="n"><v>99.9106884003</v></c><c r="R75" s="21" t="n"><v>100</v></c><c r="S75" s="21" t="n"><v>100</v></c><c r="T75" s="13" t="n"><v>2006</v></c><c r="U75" s="36"/><c r="V75" s="21" t="s"><v>384</v></c><c r="W75" s="21" t="s"><v>384</v></c><c r="X75" s="21" t="s"><v>384</v></c><c r="Y75" s="13" t="n"><v>2006</v></c><c r="Z75" s="36"/><c r="AA75" s="21" t="n"><v>26.67478</v></c><c r="AB75" s="21" t="n"><v>23.88458</v></c><c r="AC75" s="21" t="n"><v>23.37945</v></c><c r="AD75" s="13" t="n"><v>2006</v></c><c r="AE75" s="36"/><c r="AF75" s="21" t="n"><v>93.1759297848</v></c><c r="AG75" s="21" t="n"><v>93.68133</v></c><c r="AH75" s="21" t="n"><v>92.48306</v></c><c r="AI75" s="13" t="n"><v>2006</v></c><c r="AJ75" s="36"/><c r="AK75" s="21" t="n"><v>67.6925182343</v></c><c r="AL75" s="21" t="s"><v>231</v></c><c r="AM75" s="21" t="s"><v>231</v></c><c r="AN75" s="13" t="n"><v>2006</v></c><c r="AO75" s="36"/></row><row r="76" customFormat="false" ht="14.9" hidden="false" customHeight="false" outlineLevel="0" collapsed="false"><c r="A76" s="49" t="s"><v>191</v></c><c r="B76" s="55" t="n"><v>95.4988181591</v></c><c r="C76" s="55" t="n"><v>94.35353</v></c><c r="D76" s="55" t="n"><v>95.83732</v></c><c r="E76" s="51" t="n"><v>2010</v></c><c r="F76" s="36"/><c r="G76" s="21" t="n"><v>59.5973432064</v></c><c r="H76" s="21" t="n"><v>27.23953</v></c><c r="I76" s="21" t="n"><v>88.67268</v></c><c r="J76" s="13" t="n"><v>2010</v></c><c r="K76" s="36"/><c r="L76" s="52" t="n"><v>65.2792990142388</v></c><c r="M76" s="53" t="s"><v>231</v></c><c r="N76" s="53" t="s"><v>231</v></c><c r="O76" s="52" t="n"><v>2014</v></c><c r="P76" s="36"/><c r="Q76" s="21" t="n"><v>92.8759276867</v></c><c r="R76" s="21" t="n"><v>71.90972</v></c><c r="S76" s="21" t="n"><v>99.2129</v></c><c r="T76" s="13" t="n"><v>2010</v></c><c r="U76" s="36"/><c r="V76" s="21" t="s"><v>384</v></c><c r="W76" s="21" t="s"><v>384</v></c><c r="X76" s="21" t="s"><v>384</v></c><c r="Y76" s="13" t="n"><v>2010</v></c><c r="Z76" s="36"/><c r="AA76" s="21" t="n"><v>16.56066</v></c><c r="AB76" s="21" t="n"><v>28.01138</v></c><c r="AC76" s="21" t="n"><v>11.19929</v></c><c r="AD76" s="13" t="n"><v>2010</v></c><c r="AE76" s="36"/><c r="AF76" s="21" t="n"><v>73.9384174347</v></c><c r="AG76" s="21" t="n"><v>59.29801</v></c><c r="AH76" s="21" t="n"><v>85.53262</v></c><c r="AI76" s="13" t="n"><v>2010</v></c><c r="AJ76" s="36"/><c r="AK76" s="21" t="n"><v>73.0401337147</v></c><c r="AL76" s="21" t="s"><v>231</v></c><c r="AM76" s="21" t="s"><v>231</v></c><c r="AN76" s="13" t="n"><v>2010</v></c><c r="AO76" s="36"/></row><row r="77" customFormat="false" ht="15" hidden="false" customHeight="false" outlineLevel="0" collapsed="false"><c r="A77" s="49" t="s"><v>193</v></c><c r="B77" s="55" t="n"><v>54.0125966072</v></c><c r="C77" s="55" t="n"><v>31.70889</v></c><c r="D77" s="55" t="n"><v>75.97749</v></c><c r="E77" s="51" t="n"><v>2006</v></c><c r="F77" s="36"/><c r="G77" s="21" t="n"><v>28</v></c><c r="H77" s="21" t="s"><v>384</v></c><c r="I77" s="21" t="s"><v>384</v></c><c r="J77" s="13" t="n"><v>2006</v></c><c r="K77" s="36"/><c r="L77" s="52" t="n"><v>10.752688172043</v></c><c r="M77" s="53" t="s"><v>231</v></c><c r="N77" s="53" t="s"><v>231</v></c><c r="O77" s="52" t="n"><v>2014</v></c><c r="P77" s="36"/><c r="Q77" s="21" t="n"><v>35.7456326485</v></c><c r="R77" s="21" t="n"><v>17.08156</v></c><c r="S77" s="21" t="n"><v>73.56988</v></c><c r="T77" s="13" t="n"><v>2006</v></c><c r="U77" s="36"/><c r="V77" s="21" t="s"><v>384</v></c><c r="W77" s="21" t="s"><v>384</v></c><c r="X77" s="21" t="s"><v>384</v></c><c r="Y77" s="13" t="n"><v>2006</v></c><c r="Z77" s="36"/><c r="AA77" s="21" t="n"><v>10</v></c><c r="AB77" s="21" t="s"><v>384</v></c><c r="AC77" s="21" t="s"><v>384</v></c><c r="AD77" s="13" t="n"><v>2006</v></c><c r="AE77" s="36"/><c r="AF77" s="21" t="n"><v>49.8070687056</v></c><c r="AG77" s="21" t="n"><v>32.1363</v></c><c r="AH77" s="21" t="n"><v>77.87955</v></c><c r="AI77" s="13" t="n"><v>2006</v></c><c r="AJ77" s="36"/><c r="AK77" s="21" t="n"><v>42.640504241</v></c><c r="AL77" s="21" t="n"><v>39.72049</v></c><c r="AM77" s="21" t="n"><v>46.80706</v></c><c r="AN77" s="13" t="n"><v>2006</v></c><c r="AO77" s="36"/></row><row r="78" customFormat="false" ht="15" hidden="false" customHeight="false" outlineLevel="0" collapsed="false"><c r="A78" s="49" t="s"><v>195</v></c><c r="B78" s="55" t="n"><v>60.6441378593</v></c><c r="C78" s="55" t="n"><v>60.4893</v></c><c r="D78" s="55" t="n"><v>74.08843</v></c><c r="E78" s="51" t="n"><v>2007</v></c><c r="F78" s="36"/><c r="G78" s="21" t="n"><v>60.3064537048</v></c><c r="H78" s="21" t="n"><v>59.30966</v></c><c r="I78" s="21" t="n"><v>61.60563</v></c><c r="J78" s="13" t="n"><v>2007</v></c><c r="K78" s="36"/><c r="L78" s="52" t="n"><v>75.8503662722197</v></c><c r="M78" s="53" t="s"><v>231</v></c><c r="N78" s="53" t="s"><v>231</v></c><c r="O78" s="52" t="n"><v>2014</v></c><c r="P78" s="36"/><c r="Q78" s="21" t="n"><v>46.4559078217</v></c><c r="R78" s="21" t="n"><v>26.87959</v></c><c r="S78" s="21" t="n"><v>91.28193</v></c><c r="T78" s="13" t="n"><v>2007</v></c><c r="U78" s="36"/><c r="V78" s="21" t="s"><v>384</v></c><c r="W78" s="21" t="s"><v>384</v></c><c r="X78" s="21" t="s"><v>384</v></c><c r="Y78" s="13" t="n"><v>2007</v></c><c r="Z78" s="36"/><c r="AA78" s="21" t="n"><v>60.70625</v></c><c r="AB78" s="21" t="n"><v>57.11167</v></c><c r="AC78" s="21" t="n"><v>68.40627</v></c><c r="AD78" s="13" t="n"><v>2007</v></c><c r="AE78" s="36"/><c r="AF78" s="21" t="n"><v>80.801653862</v></c><c r="AG78" s="21" t="n"><v>78.28805</v></c><c r="AH78" s="21" t="n"><v>94.55783</v></c><c r="AI78" s="13" t="n"><v>2007</v></c><c r="AJ78" s="36"/><c r="AK78" s="21" t="n"><v>68.2304024696</v></c><c r="AL78" s="21" t="n"><v>77.91283</v></c><c r="AM78" s="21" t="n"><v>56.10343</v></c><c r="AN78" s="13" t="n"><v>2007</v></c><c r="AO78" s="36"/></row><row r="79" customFormat="false" ht="15" hidden="false" customHeight="false" outlineLevel="0" collapsed="false"><c r="A79" s="49" t="s"><v>197</v></c><c r="B79" s="55" t="n"><v>80.0699055195</v></c><c r="C79" s="55" t="n"><v>75.9571</v></c><c r="D79" s="55" t="n"><v>85.69973</v></c><c r="E79" s="51" t="n"><v>2010</v></c><c r="F79" s="36"/><c r="G79" s="21" t="n"><v>64.7824108601</v></c><c r="H79" s="21" t="n"><v>60.16499</v></c><c r="I79" s="21" t="n"><v>73.1561</v></c><c r="J79" s="13" t="n"><v>2010</v></c><c r="K79" s="36"/><c r="L79" s="52" t="n"><v>78.0335799658509</v></c><c r="M79" s="53" t="s"><v>231</v></c><c r="N79" s="53" t="s"><v>231</v></c><c r="O79" s="52" t="n"><v>2014</v></c><c r="P79" s="36"/><c r="Q79" s="21" t="n"><v>66.2453234196</v></c><c r="R79" s="21" t="n"><v>47.5146</v></c><c r="S79" s="21" t="n"><v>90.63789</v></c><c r="T79" s="13" t="n"><v>2010</v></c><c r="U79" s="36"/><c r="V79" s="21" t="n"><v>11.8104785681</v></c><c r="W79" s="21" t="n"><v>7.73923</v></c><c r="X79" s="21" t="n"><v>18.18499</v></c><c r="Y79" s="13" t="n"><v>2010</v></c><c r="Z79" s="36"/><c r="AA79" s="21" t="n"><v>31.30343</v></c><c r="AB79" s="21" t="n"><v>25.40073</v></c><c r="AC79" s="21" t="n"><v>49.24252</v></c><c r="AD79" s="13" t="n"><v>2010</v></c><c r="AE79" s="36"/><c r="AF79" s="21" t="n"><v>73.5615491867</v></c><c r="AG79" s="21" t="n"><v>67.37429</v></c><c r="AH79" s="21" t="n"><v>80.92157</v></c><c r="AI79" s="13" t="n"><v>2010</v></c><c r="AJ79" s="36"/><c r="AK79" s="21" t="n"><v>47.999227047</v></c><c r="AL79" s="21" t="n"><v>52.13994</v></c><c r="AM79" s="21" t="n"><v>44.54985</v></c><c r="AN79" s="13" t="n"><v>2010</v></c><c r="AO79" s="36"/></row><row r="80" customFormat="false" ht="12" hidden="false" customHeight="false" outlineLevel="0" collapsed="false"><c r="A80" s="61"/><c r="B80" s="62"/><c r="C80" s="62"/><c r="D80" s="62"/><c r="E80" s="62"/><c r="F80" s="62"/><c r="G80" s="62"/><c r="H80" s="62"/><c r="I80" s="62"/><c r="J80" s="62"/><c r="K80" s="62"/><c r="L80" s="62"/><c r="M80" s="62"/><c r="N80" s="62"/><c r="O80" s="62"/><c r="P80" s="62"/><c r="Q80" s="62"/><c r="R80" s="62"/><c r="S80" s="62"/><c r="T80" s="62"/><c r="U80" s="62"/><c r="V80" s="62"/><c r="W80" s="62"/><c r="X80" s="62"/><c r="Y80" s="62"/><c r="Z80" s="62"/><c r="AA80" s="62"/><c r="AB80" s="62"/><c r="AC80" s="62"/><c r="AD80" s="62"/><c r="AE80" s="62"/><c r="AF80" s="62"/><c r="AG80" s="62"/><c r="AH80" s="62"/><c r="AI80" s="62"/><c r="AJ80" s="62"/><c r="AK80" s="62"/><c r="AL80" s="62"/><c r="AM80" s="62"/><c r="AN80" s="62"/><c r="AO80" s="63"/></row><row r="81" customFormat="false" ht="12" hidden="false" customHeight="false" outlineLevel="0" collapsed="false"><c r="A81" s="44" t="s"><v>199</v></c><c r="B81" s="35"/><c r="C81" s="35"/><c r="D81" s="35"/><c r="E81" s="35"/><c r="F81" s="35"/><c r="G81" s="35"/><c r="H81" s="35"/><c r="I81" s="35"/><c r="J81" s="35"/><c r="K81" s="35"/><c r="L81" s="35"/><c r="M81" s="35"/><c r="N81" s="35"/><c r="O81" s="35"/><c r="P81" s="35"/><c r="Q81" s="35"/><c r="R81" s="35"/><c r="S81" s="35"/><c r="T81" s="35"/><c r="U81" s="35"/><c r="V81" s="35"/><c r="W81" s="35"/><c r="X81" s="35"/><c r="Y81" s="35"/><c r="Z81" s="35"/><c r="AA81" s="35"/><c r="AB81" s="35"/><c r="AC81" s="35"/><c r="AD81" s="35"/><c r="AE81" s="35"/><c r="AF81" s="35"/><c r="AG81" s="35"/><c r="AH81" s="35"/><c r="AI81" s="35"/><c r="AJ81" s="35"/><c r="AK81" s="35"/><c r="AL81" s="35"/><c r="AM81" s="35"/><c r="AN81" s="35"/><c r="AO81" s="35"/></row><row r="82" customFormat="false" ht="12" hidden="false" customHeight="false" outlineLevel="0" collapsed="false"><c r="A82" s="44" t="s"><v>200</v></c><c r="B82" s="35"/><c r="C82" s="35"/><c r="D82" s="35"/><c r="E82" s="35"/><c r="F82" s="35"/><c r="G82" s="35"/><c r="H82" s="35"/><c r="I82" s="35"/><c r="J82" s="35"/><c r="K82" s="35"/><c r="L82" s="35"/><c r="M82" s="35"/><c r="N82" s="35"/><c r="O82" s="35"/><c r="P82" s="35"/><c r="Q82" s="35"/><c r="R82" s="35"/><c r="S82" s="35"/><c r="T82" s="35"/><c r="U82" s="35"/><c r="V82" s="35"/><c r="W82" s="35"/><c r="X82" s="35"/><c r="Y82" s="35"/><c r="Z82" s="35"/><c r="AA82" s="35"/><c r="AB82" s="35"/><c r="AC82" s="35"/><c r="AD82" s="35"/><c r="AE82" s="35"/><c r="AF82" s="35"/><c r="AG82" s="35"/><c r="AH82" s="35"/><c r="AI82" s="35"/><c r="AJ82" s="35"/><c r="AK82" s="35"/><c r="AL82" s="35"/><c r="AM82" s="35"/><c r="AN82" s="35"/><c r="AO82" s="35"/></row><row r="83" customFormat="false" ht="12" hidden="false" customHeight="false" outlineLevel="0" collapsed="false"><c r="A83" s="44" t="s"><v>385</v></c><c r="B83" s="35"/><c r="C83" s="35"/><c r="D83" s="35"/><c r="E83" s="35"/><c r="F83" s="35"/><c r="G83" s="35"/><c r="H83" s="35"/><c r="I83" s="35"/><c r="J83" s="35"/><c r="K83" s="35"/><c r="L83" s="35"/><c r="M83" s="35"/><c r="N83" s="35"/><c r="O83" s="35"/><c r="P83" s="35"/><c r="Q83" s="35"/><c r="R83" s="35"/><c r="S83" s="35"/><c r="T83" s="35"/><c r="U83" s="35"/><c r="V83" s="35"/><c r="W83" s="35"/><c r="X83" s="35"/><c r="Y83" s="35"/><c r="Z83" s="35"/><c r="AA83" s="35"/><c r="AB83" s="35"/><c r="AC83" s="35"/><c r="AD83" s="35"/><c r="AE83" s="35"/><c r="AF83" s="35"/><c r="AG83" s="35"/><c r="AH83" s="35"/><c r="AI83" s="35"/><c r="AJ83" s="35"/><c r="AK83" s="35"/><c r="AL83" s="35"/><c r="AM83" s="35"/><c r="AN83" s="35"/><c r="AO83" s="35"/></row><row r="84" customFormat="false" ht="12" hidden="false" customHeight="false" outlineLevel="0" collapsed="false"><c r="A84" s="0"/></row><row r="85" customFormat="false" ht="12" hidden="false" customHeight="false" outlineLevel="0" collapsed="false"><c r="A85" s="1" t="s"><v>386</v></c></row><row r="86" customFormat="false" ht="12" hidden="false" customHeight="false" outlineLevel="0" collapsed="false"><c r="A86" s="1" t="s"><v>387</v></c></row></sheetData><mergeCells count="9"><mergeCell ref="A2:F2"/><mergeCell ref="B3:F3"/><mergeCell ref="G3:K3"/><mergeCell ref="L3:P3"/><mergeCell ref="Q3:U3"/><mergeCell ref="V3:Z3"/><mergeCell ref="AA3:AE3"/><mergeCell ref="AF3:AJ3"/><mergeCell ref="AK3:AO3"/></mergeCells><conditionalFormatting sqref="M5:N79"><cfRule type="expression" priority="2" aboveAverage="0" equalAverage="0" bottom="0" percent="0" rank="0" text="" dxfId="0"><formula>M5="NO"</formula></cfRule><cfRule type="expression" priority="3" aboveAverage="0" equalAverage="0" bottom="0" percent="0" rank="0" text="" dxfId="0"><formula>M5="ND"</formula></cfRule><cfRule type="expression" priority="4" aboveAverage="0" equalAverage="0" bottom="0" percent="0" rank="0" text="" dxfId="0"><formula>M5="NA"</formula></cfRule><cfRule type="expression" priority="5" aboveAverage="0" equalAverage="0" bottom="0" percent="0" rank="0" text="" dxfId="1"><formula>Y5<25</formula></cfRule><cfRule type="expression" priority="6" aboveAverage="0" equalAverage="0" bottom="0" percent="0" rank="0" text="" dxfId="2"><formula>Y5<50</formula></cfRule></conditionalFormatting><conditionalFormatting sqref="B10:D10"><cfRule type="expression" priority="7" aboveAverage="0" equalAverage="0" bottom="0" percent="0" rank="0" text="" dxfId="3"><formula>B10="n/a"</formula></cfRule></conditionalFormatting><conditionalFormatting sqref="B32:D41,B26:D26,B25,B13:D17,B7:D9,B43:D48,B66:D66,B20:D22,B24:D24,B29:D30,B50:D51,B53:D56,B58:D63,B69:D71,B73:D79,B18:C18"><cfRule type="expression" priority="8" aboveAverage="0" equalAverage="0" bottom="0" percent="0" rank="0" text="" dxfId="4"><formula>#REF!="n/a"</formula></cfRule></conditionalFormatting><printOptions headings="false" gridLines="false" gridLinesSet="true" horizontalCentered="false" verticalCentered="false"/><pageMargins left="0.236111111111111" right="0.236111111111111" top="0.747916666666667" bottom="0.747916666666667" header="0.511805555555555" footer="0.511805555555555"/><pageSetup paperSize="9" scale="100" firstPageNumber="0" fitToWidth="1" fitToHeight="1" pageOrder="downThenOver" orientation="portrait" usePrinterDefaults="false" blackAndWhite="false" draft="false" cellComments="none" useFirstPageNumber="false" horizontalDpi="300" verticalDpi="300" copies="1"/><headerFooter differentFirst="false" differentOddEven="false"><oddHeader></oddHeader><oddFooter></oddFooter></headerFooter></worksheet>
</file>

<file path=xl/worksheets/sheet4.xml><?xml version="1.0" encoding="utf-8"?>
<worksheet xmlns="http://schemas.openxmlformats.org/spreadsheetml/2006/main" xmlns:r="http://schemas.openxmlformats.org/officeDocument/2006/relationships">
  <sheetPr filterMode="false">
    <tabColor rgb="00FFFFFF"/>
    <pageSetUpPr fitToPage="false"/>
  </sheetPr>
  <dimension ref="A1:X11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62" activePane="bottomRight" state="frozen"/>
      <selection pane="topLeft" activeCell="A1" activeCellId="0" sqref="A1"/>
      <selection pane="topRight" activeCell="B1" activeCellId="0" sqref="B1"/>
      <selection pane="bottomLeft" activeCell="A62" activeCellId="0" sqref="A62"/>
      <selection pane="bottomRight" activeCell="H67" activeCellId="0" sqref="H67"/>
    </sheetView>
  </sheetViews>
  <sheetFormatPr defaultRowHeight="12"/>
  <cols>
    <col collapsed="false" hidden="false" max="1" min="1" style="1" width="31.7125506072874"/>
    <col collapsed="false" hidden="false" max="2" min="2" style="1" width="8.71255060728745"/>
    <col collapsed="false" hidden="false" max="3" min="3" style="1" width="7.85425101214575"/>
    <col collapsed="false" hidden="false" max="4" min="4" style="1" width="18.4251012145749"/>
    <col collapsed="false" hidden="false" max="5" min="5" style="1" width="8.4251012145749"/>
    <col collapsed="false" hidden="false" max="6" min="6" style="1" width="7.71255060728745"/>
    <col collapsed="false" hidden="false" max="7" min="7" style="1" width="9.4251012145749"/>
    <col collapsed="false" hidden="false" max="10" min="8" style="1" width="12.7125506072875"/>
    <col collapsed="false" hidden="false" max="16" min="11" style="35" width="7.71255060728745"/>
    <col collapsed="false" hidden="false" max="19" min="17" style="1" width="7.71255060728745"/>
    <col collapsed="false" hidden="false" max="20" min="20" style="64" width="21.0040485829959"/>
    <col collapsed="false" hidden="false" max="21" min="21" style="1" width="9.1417004048583"/>
    <col collapsed="false" hidden="false" max="22" min="22" style="1" width="8"/>
    <col collapsed="false" hidden="false" max="23" min="23" style="1" width="9.71255060728745"/>
    <col collapsed="false" hidden="false" max="24" min="24" style="1" width="14.2834008097166"/>
    <col collapsed="false" hidden="false" max="1025" min="25" style="1" width="8.85425101214575"/>
  </cols>
  <sheetData>
    <row r="1" customFormat="false" ht="12" hidden="false" customHeight="true" outlineLevel="0" collapsed="false">
      <c r="A1" s="65" t="s">
        <v>388</v>
      </c>
      <c r="B1" s="66"/>
      <c r="C1" s="67"/>
      <c r="D1" s="68"/>
      <c r="E1" s="69"/>
      <c r="F1" s="69"/>
      <c r="G1" s="69"/>
      <c r="H1" s="70"/>
      <c r="I1" s="70"/>
      <c r="J1" s="70"/>
      <c r="K1" s="46" t="s">
        <v>389</v>
      </c>
      <c r="L1" s="46"/>
      <c r="M1" s="46"/>
      <c r="N1" s="46"/>
      <c r="O1" s="46"/>
      <c r="P1" s="46"/>
      <c r="Q1" s="46" t="s">
        <v>390</v>
      </c>
      <c r="R1" s="46"/>
      <c r="S1" s="46"/>
      <c r="T1" s="25"/>
      <c r="U1" s="0"/>
      <c r="V1" s="0"/>
      <c r="W1" s="0"/>
      <c r="X1" s="0"/>
    </row>
    <row r="2" customFormat="false" ht="34.5" hidden="false" customHeight="true" outlineLevel="0" collapsed="false">
      <c r="A2" s="71" t="s">
        <v>391</v>
      </c>
      <c r="B2" s="71"/>
      <c r="C2" s="71"/>
      <c r="D2" s="71"/>
      <c r="E2" s="72" t="s">
        <v>392</v>
      </c>
      <c r="F2" s="72"/>
      <c r="G2" s="72"/>
      <c r="H2" s="73" t="s">
        <v>393</v>
      </c>
      <c r="I2" s="74" t="s">
        <v>394</v>
      </c>
      <c r="J2" s="74" t="s">
        <v>395</v>
      </c>
      <c r="K2" s="75" t="s">
        <v>396</v>
      </c>
      <c r="L2" s="75"/>
      <c r="M2" s="75"/>
      <c r="N2" s="75" t="s">
        <v>397</v>
      </c>
      <c r="O2" s="75"/>
      <c r="P2" s="75"/>
      <c r="Q2" s="75" t="s">
        <v>398</v>
      </c>
      <c r="R2" s="75"/>
      <c r="S2" s="75"/>
      <c r="T2" s="76" t="s">
        <v>399</v>
      </c>
      <c r="U2" s="77" t="s">
        <v>400</v>
      </c>
      <c r="V2" s="77"/>
      <c r="W2" s="77"/>
      <c r="X2" s="78" t="s">
        <v>401</v>
      </c>
    </row>
    <row r="3" customFormat="false" ht="48" hidden="false" customHeight="false" outlineLevel="0" collapsed="false">
      <c r="A3" s="79" t="s">
        <v>24</v>
      </c>
      <c r="B3" s="80" t="s">
        <v>402</v>
      </c>
      <c r="C3" s="81" t="s">
        <v>354</v>
      </c>
      <c r="D3" s="82" t="s">
        <v>403</v>
      </c>
      <c r="E3" s="83" t="s">
        <v>402</v>
      </c>
      <c r="F3" s="81" t="s">
        <v>350</v>
      </c>
      <c r="G3" s="82" t="s">
        <v>404</v>
      </c>
      <c r="H3" s="84" t="s">
        <v>405</v>
      </c>
      <c r="I3" s="81" t="s">
        <v>406</v>
      </c>
      <c r="J3" s="82" t="s">
        <v>407</v>
      </c>
      <c r="K3" s="34" t="s">
        <v>402</v>
      </c>
      <c r="L3" s="34" t="s">
        <v>350</v>
      </c>
      <c r="M3" s="34" t="s">
        <v>213</v>
      </c>
      <c r="N3" s="34" t="s">
        <v>408</v>
      </c>
      <c r="O3" s="34" t="s">
        <v>354</v>
      </c>
      <c r="P3" s="34" t="s">
        <v>218</v>
      </c>
      <c r="Q3" s="34" t="s">
        <v>409</v>
      </c>
      <c r="R3" s="34" t="s">
        <v>362</v>
      </c>
      <c r="S3" s="34" t="s">
        <v>363</v>
      </c>
      <c r="T3" s="85" t="s">
        <v>410</v>
      </c>
      <c r="U3" s="86" t="s">
        <v>408</v>
      </c>
      <c r="V3" s="86" t="s">
        <v>354</v>
      </c>
      <c r="W3" s="86" t="s">
        <v>411</v>
      </c>
      <c r="X3" s="86" t="s">
        <v>412</v>
      </c>
    </row>
    <row r="4" customFormat="false" ht="12" hidden="false" customHeight="false" outlineLevel="0" collapsed="false">
      <c r="A4" s="87" t="s">
        <v>29</v>
      </c>
      <c r="B4" s="39" t="n">
        <v>37</v>
      </c>
      <c r="C4" s="39"/>
      <c r="D4" s="88"/>
      <c r="E4" s="39" t="s">
        <v>231</v>
      </c>
      <c r="F4" s="39"/>
      <c r="G4" s="89"/>
      <c r="H4" s="90" t="s">
        <v>52</v>
      </c>
      <c r="I4" s="91"/>
      <c r="J4" s="91"/>
      <c r="K4" s="92"/>
      <c r="L4" s="88"/>
      <c r="M4" s="88"/>
      <c r="N4" s="92"/>
      <c r="O4" s="88"/>
      <c r="P4" s="88"/>
      <c r="Q4" s="92"/>
      <c r="R4" s="88"/>
      <c r="S4" s="93"/>
      <c r="T4" s="90" t="s">
        <v>52</v>
      </c>
      <c r="U4" s="94"/>
      <c r="V4" s="88"/>
      <c r="W4" s="88"/>
      <c r="X4" s="88"/>
    </row>
    <row r="5" customFormat="false" ht="12" hidden="false" customHeight="false" outlineLevel="0" collapsed="false">
      <c r="A5" s="87" t="s">
        <v>35</v>
      </c>
      <c r="B5" s="39" t="s">
        <v>231</v>
      </c>
      <c r="C5" s="39"/>
      <c r="D5" s="88"/>
      <c r="E5" s="39" t="s">
        <v>231</v>
      </c>
      <c r="F5" s="39"/>
      <c r="G5" s="89"/>
      <c r="H5" s="90" t="s">
        <v>52</v>
      </c>
      <c r="I5" s="91"/>
      <c r="J5" s="91"/>
      <c r="K5" s="95"/>
      <c r="L5" s="88"/>
      <c r="M5" s="88"/>
      <c r="N5" s="95"/>
      <c r="O5" s="88"/>
      <c r="P5" s="88"/>
      <c r="Q5" s="95"/>
      <c r="R5" s="88"/>
      <c r="S5" s="93"/>
      <c r="T5" s="90" t="s">
        <v>52</v>
      </c>
      <c r="U5" s="94"/>
      <c r="V5" s="88"/>
      <c r="W5" s="88"/>
      <c r="X5" s="88"/>
    </row>
    <row r="6" customFormat="false" ht="12" hidden="false" customHeight="false" outlineLevel="0" collapsed="false">
      <c r="A6" s="87" t="s">
        <v>39</v>
      </c>
      <c r="B6" s="39" t="s">
        <v>413</v>
      </c>
      <c r="C6" s="39"/>
      <c r="D6" s="88"/>
      <c r="E6" s="39" t="n">
        <v>93</v>
      </c>
      <c r="F6" s="39"/>
      <c r="G6" s="89"/>
      <c r="H6" s="90" t="s">
        <v>52</v>
      </c>
      <c r="I6" s="91"/>
      <c r="J6" s="91"/>
      <c r="K6" s="95"/>
      <c r="L6" s="88"/>
      <c r="M6" s="88"/>
      <c r="N6" s="95"/>
      <c r="O6" s="88"/>
      <c r="P6" s="88"/>
      <c r="Q6" s="95"/>
      <c r="R6" s="88"/>
      <c r="S6" s="93"/>
      <c r="T6" s="96" t="s">
        <v>47</v>
      </c>
      <c r="U6" s="94"/>
      <c r="V6" s="88"/>
      <c r="W6" s="88"/>
      <c r="X6" s="88"/>
    </row>
    <row r="7" customFormat="false" ht="12" hidden="false" customHeight="false" outlineLevel="0" collapsed="false">
      <c r="A7" s="87" t="s">
        <v>41</v>
      </c>
      <c r="B7" s="39" t="n">
        <v>31</v>
      </c>
      <c r="C7" s="39"/>
      <c r="D7" s="88"/>
      <c r="E7" s="39" t="s">
        <v>231</v>
      </c>
      <c r="F7" s="39"/>
      <c r="G7" s="89"/>
      <c r="H7" s="97" t="s">
        <v>38</v>
      </c>
      <c r="I7" s="91"/>
      <c r="J7" s="91"/>
      <c r="K7" s="95"/>
      <c r="L7" s="88"/>
      <c r="M7" s="88"/>
      <c r="N7" s="95"/>
      <c r="O7" s="88"/>
      <c r="P7" s="88"/>
      <c r="Q7" s="95"/>
      <c r="R7" s="88"/>
      <c r="S7" s="93"/>
      <c r="T7" s="90" t="s">
        <v>52</v>
      </c>
      <c r="U7" s="94"/>
      <c r="V7" s="88"/>
      <c r="W7" s="88"/>
      <c r="X7" s="88"/>
    </row>
    <row r="8" customFormat="false" ht="12" hidden="false" customHeight="false" outlineLevel="0" collapsed="false">
      <c r="A8" s="87" t="s">
        <v>44</v>
      </c>
      <c r="B8" s="39" t="n">
        <v>80</v>
      </c>
      <c r="C8" s="39"/>
      <c r="D8" s="88"/>
      <c r="E8" s="39" t="s">
        <v>231</v>
      </c>
      <c r="F8" s="39"/>
      <c r="G8" s="89"/>
      <c r="H8" s="90" t="s">
        <v>52</v>
      </c>
      <c r="I8" s="91"/>
      <c r="J8" s="91"/>
      <c r="K8" s="95"/>
      <c r="L8" s="88"/>
      <c r="M8" s="88"/>
      <c r="N8" s="95"/>
      <c r="O8" s="88"/>
      <c r="P8" s="88"/>
      <c r="Q8" s="95"/>
      <c r="R8" s="88"/>
      <c r="S8" s="93"/>
      <c r="T8" s="90" t="s">
        <v>52</v>
      </c>
      <c r="U8" s="94"/>
      <c r="V8" s="88"/>
      <c r="W8" s="88"/>
      <c r="X8" s="88"/>
    </row>
    <row r="9" customFormat="false" ht="12.75" hidden="false" customHeight="true" outlineLevel="0" collapsed="false">
      <c r="A9" s="87" t="s">
        <v>48</v>
      </c>
      <c r="B9" s="39" t="n">
        <v>76</v>
      </c>
      <c r="C9" s="39"/>
      <c r="D9" s="88"/>
      <c r="E9" s="39" t="s">
        <v>231</v>
      </c>
      <c r="F9" s="39"/>
      <c r="G9" s="89"/>
      <c r="H9" s="98" t="s">
        <v>52</v>
      </c>
      <c r="I9" s="91"/>
      <c r="J9" s="91"/>
      <c r="K9" s="95"/>
      <c r="L9" s="88"/>
      <c r="M9" s="88"/>
      <c r="N9" s="95"/>
      <c r="O9" s="88"/>
      <c r="P9" s="88"/>
      <c r="Q9" s="95"/>
      <c r="R9" s="88"/>
      <c r="S9" s="93"/>
      <c r="T9" s="98" t="s">
        <v>52</v>
      </c>
      <c r="U9" s="94"/>
      <c r="V9" s="88"/>
      <c r="W9" s="88"/>
      <c r="X9" s="88"/>
    </row>
    <row r="10" customFormat="false" ht="12" hidden="false" customHeight="false" outlineLevel="0" collapsed="false">
      <c r="A10" s="87" t="s">
        <v>50</v>
      </c>
      <c r="B10" s="39" t="n">
        <v>72</v>
      </c>
      <c r="C10" s="39"/>
      <c r="D10" s="88"/>
      <c r="E10" s="39" t="s">
        <v>231</v>
      </c>
      <c r="F10" s="39"/>
      <c r="G10" s="89"/>
      <c r="H10" s="90" t="s">
        <v>52</v>
      </c>
      <c r="I10" s="91"/>
      <c r="J10" s="91"/>
      <c r="K10" s="95"/>
      <c r="L10" s="88"/>
      <c r="M10" s="88"/>
      <c r="N10" s="95"/>
      <c r="O10" s="88"/>
      <c r="P10" s="88"/>
      <c r="Q10" s="95"/>
      <c r="R10" s="88"/>
      <c r="S10" s="93"/>
      <c r="T10" s="90" t="s">
        <v>52</v>
      </c>
      <c r="U10" s="94"/>
      <c r="V10" s="88"/>
      <c r="W10" s="88"/>
      <c r="X10" s="88"/>
    </row>
    <row r="11" customFormat="false" ht="12" hidden="false" customHeight="false" outlineLevel="0" collapsed="false">
      <c r="A11" s="87" t="s">
        <v>53</v>
      </c>
      <c r="B11" s="39" t="n">
        <v>93</v>
      </c>
      <c r="C11" s="39"/>
      <c r="D11" s="88"/>
      <c r="E11" s="39" t="n">
        <v>93</v>
      </c>
      <c r="F11" s="39"/>
      <c r="G11" s="89"/>
      <c r="H11" s="96" t="s">
        <v>47</v>
      </c>
      <c r="I11" s="91"/>
      <c r="J11" s="91"/>
      <c r="K11" s="95"/>
      <c r="L11" s="88"/>
      <c r="M11" s="88"/>
      <c r="N11" s="95"/>
      <c r="O11" s="88"/>
      <c r="P11" s="88"/>
      <c r="Q11" s="95"/>
      <c r="R11" s="88"/>
      <c r="S11" s="93"/>
      <c r="T11" s="90" t="s">
        <v>52</v>
      </c>
      <c r="U11" s="94"/>
      <c r="V11" s="88"/>
      <c r="W11" s="88"/>
      <c r="X11" s="88"/>
    </row>
    <row r="12" customFormat="false" ht="12" hidden="false" customHeight="false" outlineLevel="0" collapsed="false">
      <c r="A12" s="87" t="s">
        <v>55</v>
      </c>
      <c r="B12" s="39" t="n">
        <v>77</v>
      </c>
      <c r="C12" s="39"/>
      <c r="D12" s="88"/>
      <c r="E12" s="39" t="s">
        <v>231</v>
      </c>
      <c r="F12" s="39"/>
      <c r="G12" s="89"/>
      <c r="H12" s="97" t="s">
        <v>38</v>
      </c>
      <c r="I12" s="91"/>
      <c r="J12" s="91"/>
      <c r="K12" s="95"/>
      <c r="L12" s="88"/>
      <c r="M12" s="88"/>
      <c r="N12" s="95"/>
      <c r="O12" s="88"/>
      <c r="P12" s="88"/>
      <c r="Q12" s="95"/>
      <c r="R12" s="88"/>
      <c r="S12" s="93"/>
      <c r="T12" s="98" t="s">
        <v>52</v>
      </c>
      <c r="U12" s="94"/>
      <c r="V12" s="88"/>
      <c r="W12" s="88"/>
      <c r="X12" s="88"/>
    </row>
    <row r="13" customFormat="false" ht="12" hidden="false" customHeight="false" outlineLevel="0" collapsed="false">
      <c r="A13" s="87" t="s">
        <v>58</v>
      </c>
      <c r="B13" s="39" t="n">
        <v>75</v>
      </c>
      <c r="C13" s="39"/>
      <c r="D13" s="88"/>
      <c r="E13" s="39" t="s">
        <v>231</v>
      </c>
      <c r="F13" s="39"/>
      <c r="G13" s="89"/>
      <c r="H13" s="97" t="s">
        <v>38</v>
      </c>
      <c r="I13" s="91"/>
      <c r="J13" s="91"/>
      <c r="K13" s="95"/>
      <c r="L13" s="88"/>
      <c r="M13" s="88"/>
      <c r="N13" s="95"/>
      <c r="O13" s="88"/>
      <c r="P13" s="88"/>
      <c r="Q13" s="95"/>
      <c r="R13" s="88"/>
      <c r="S13" s="93"/>
      <c r="T13" s="90" t="s">
        <v>52</v>
      </c>
      <c r="U13" s="94"/>
      <c r="V13" s="88"/>
      <c r="W13" s="88"/>
      <c r="X13" s="88"/>
    </row>
    <row r="14" customFormat="false" ht="12" hidden="false" customHeight="false" outlineLevel="0" collapsed="false">
      <c r="A14" s="87" t="s">
        <v>61</v>
      </c>
      <c r="B14" s="39" t="n">
        <v>62</v>
      </c>
      <c r="C14" s="39"/>
      <c r="D14" s="88"/>
      <c r="E14" s="39" t="s">
        <v>231</v>
      </c>
      <c r="F14" s="39"/>
      <c r="G14" s="89"/>
      <c r="H14" s="96" t="s">
        <v>47</v>
      </c>
      <c r="I14" s="91"/>
      <c r="J14" s="91"/>
      <c r="K14" s="95"/>
      <c r="L14" s="88"/>
      <c r="M14" s="88"/>
      <c r="N14" s="95"/>
      <c r="O14" s="88"/>
      <c r="P14" s="88"/>
      <c r="Q14" s="95"/>
      <c r="R14" s="88"/>
      <c r="S14" s="93"/>
      <c r="T14" s="90" t="s">
        <v>47</v>
      </c>
      <c r="U14" s="94"/>
      <c r="V14" s="88"/>
      <c r="W14" s="88"/>
      <c r="X14" s="88"/>
    </row>
    <row r="15" customFormat="false" ht="12" hidden="false" customHeight="false" outlineLevel="0" collapsed="false">
      <c r="A15" s="87" t="s">
        <v>64</v>
      </c>
      <c r="B15" s="39" t="n">
        <v>61</v>
      </c>
      <c r="C15" s="39"/>
      <c r="D15" s="88"/>
      <c r="E15" s="39" t="s">
        <v>231</v>
      </c>
      <c r="F15" s="39"/>
      <c r="G15" s="89"/>
      <c r="H15" s="96" t="s">
        <v>47</v>
      </c>
      <c r="I15" s="91"/>
      <c r="J15" s="91"/>
      <c r="K15" s="95"/>
      <c r="L15" s="88"/>
      <c r="M15" s="88"/>
      <c r="N15" s="95"/>
      <c r="O15" s="88"/>
      <c r="P15" s="88"/>
      <c r="Q15" s="95"/>
      <c r="R15" s="88"/>
      <c r="S15" s="93"/>
      <c r="T15" s="96" t="s">
        <v>47</v>
      </c>
      <c r="U15" s="94"/>
      <c r="V15" s="88"/>
      <c r="W15" s="88"/>
      <c r="X15" s="88"/>
    </row>
    <row r="16" customFormat="false" ht="12" hidden="false" customHeight="false" outlineLevel="0" collapsed="false">
      <c r="A16" s="87" t="s">
        <v>66</v>
      </c>
      <c r="B16" s="39" t="n">
        <v>61</v>
      </c>
      <c r="C16" s="39"/>
      <c r="D16" s="88"/>
      <c r="E16" s="39" t="s">
        <v>231</v>
      </c>
      <c r="F16" s="39"/>
      <c r="G16" s="89"/>
      <c r="H16" s="97" t="s">
        <v>38</v>
      </c>
      <c r="I16" s="91"/>
      <c r="J16" s="91"/>
      <c r="K16" s="95"/>
      <c r="L16" s="88"/>
      <c r="M16" s="88"/>
      <c r="N16" s="95"/>
      <c r="O16" s="88"/>
      <c r="P16" s="88"/>
      <c r="Q16" s="95"/>
      <c r="R16" s="88"/>
      <c r="S16" s="93"/>
      <c r="T16" s="97" t="s">
        <v>38</v>
      </c>
      <c r="U16" s="94"/>
      <c r="V16" s="88"/>
      <c r="W16" s="88"/>
      <c r="X16" s="88"/>
    </row>
    <row r="17" customFormat="false" ht="12" hidden="false" customHeight="false" outlineLevel="0" collapsed="false">
      <c r="A17" s="87" t="s">
        <v>68</v>
      </c>
      <c r="B17" s="39" t="n">
        <v>16</v>
      </c>
      <c r="C17" s="39"/>
      <c r="D17" s="88"/>
      <c r="E17" s="39" t="s">
        <v>231</v>
      </c>
      <c r="F17" s="39"/>
      <c r="G17" s="89"/>
      <c r="H17" s="97" t="s">
        <v>38</v>
      </c>
      <c r="I17" s="91"/>
      <c r="J17" s="91"/>
      <c r="K17" s="95"/>
      <c r="L17" s="88"/>
      <c r="M17" s="88"/>
      <c r="N17" s="95"/>
      <c r="O17" s="88"/>
      <c r="P17" s="88"/>
      <c r="Q17" s="95"/>
      <c r="R17" s="88"/>
      <c r="S17" s="93"/>
      <c r="T17" s="97" t="s">
        <v>38</v>
      </c>
      <c r="U17" s="94"/>
      <c r="V17" s="88"/>
      <c r="W17" s="88"/>
      <c r="X17" s="88"/>
    </row>
    <row r="18" customFormat="false" ht="12" hidden="false" customHeight="false" outlineLevel="0" collapsed="false">
      <c r="A18" s="87" t="s">
        <v>71</v>
      </c>
      <c r="B18" s="39" t="s">
        <v>231</v>
      </c>
      <c r="C18" s="39"/>
      <c r="D18" s="88"/>
      <c r="E18" s="39" t="n">
        <v>4</v>
      </c>
      <c r="F18" s="39"/>
      <c r="G18" s="89"/>
      <c r="H18" s="97" t="s">
        <v>38</v>
      </c>
      <c r="I18" s="91"/>
      <c r="J18" s="91"/>
      <c r="K18" s="95"/>
      <c r="L18" s="88"/>
      <c r="M18" s="88"/>
      <c r="N18" s="95"/>
      <c r="O18" s="88"/>
      <c r="P18" s="88"/>
      <c r="Q18" s="95"/>
      <c r="R18" s="88"/>
      <c r="S18" s="93"/>
      <c r="T18" s="96" t="s">
        <v>47</v>
      </c>
      <c r="U18" s="94"/>
      <c r="V18" s="88"/>
      <c r="W18" s="88"/>
      <c r="X18" s="88"/>
    </row>
    <row r="19" customFormat="false" ht="12" hidden="false" customHeight="false" outlineLevel="0" collapsed="false">
      <c r="A19" s="87" t="s">
        <v>73</v>
      </c>
      <c r="B19" s="39" t="n">
        <v>87</v>
      </c>
      <c r="C19" s="39"/>
      <c r="D19" s="88"/>
      <c r="E19" s="39" t="s">
        <v>231</v>
      </c>
      <c r="F19" s="39"/>
      <c r="G19" s="89"/>
      <c r="H19" s="98" t="s">
        <v>52</v>
      </c>
      <c r="I19" s="91"/>
      <c r="J19" s="91"/>
      <c r="K19" s="95"/>
      <c r="L19" s="88"/>
      <c r="M19" s="88"/>
      <c r="N19" s="95"/>
      <c r="O19" s="88"/>
      <c r="P19" s="88"/>
      <c r="Q19" s="95"/>
      <c r="R19" s="88"/>
      <c r="S19" s="93"/>
      <c r="T19" s="96" t="s">
        <v>47</v>
      </c>
      <c r="U19" s="94"/>
      <c r="V19" s="88"/>
      <c r="W19" s="88"/>
      <c r="X19" s="88"/>
    </row>
    <row r="20" customFormat="false" ht="12" hidden="false" customHeight="false" outlineLevel="0" collapsed="false">
      <c r="A20" s="87" t="s">
        <v>76</v>
      </c>
      <c r="B20" s="39" t="n">
        <v>91</v>
      </c>
      <c r="C20" s="39"/>
      <c r="D20" s="88"/>
      <c r="E20" s="39" t="s">
        <v>231</v>
      </c>
      <c r="F20" s="39"/>
      <c r="G20" s="89"/>
      <c r="H20" s="98" t="s">
        <v>52</v>
      </c>
      <c r="I20" s="91"/>
      <c r="J20" s="91"/>
      <c r="K20" s="95"/>
      <c r="L20" s="88"/>
      <c r="M20" s="88"/>
      <c r="N20" s="95"/>
      <c r="O20" s="88"/>
      <c r="P20" s="88"/>
      <c r="Q20" s="95"/>
      <c r="R20" s="88"/>
      <c r="S20" s="93"/>
      <c r="T20" s="96" t="s">
        <v>47</v>
      </c>
      <c r="U20" s="94"/>
      <c r="V20" s="88"/>
      <c r="W20" s="88"/>
      <c r="X20" s="88"/>
    </row>
    <row r="21" customFormat="false" ht="12" hidden="false" customHeight="false" outlineLevel="0" collapsed="false">
      <c r="A21" s="87" t="s">
        <v>79</v>
      </c>
      <c r="B21" s="39" t="n">
        <v>65</v>
      </c>
      <c r="C21" s="39"/>
      <c r="D21" s="88"/>
      <c r="E21" s="39" t="s">
        <v>231</v>
      </c>
      <c r="F21" s="39"/>
      <c r="G21" s="89"/>
      <c r="H21" s="98" t="s">
        <v>52</v>
      </c>
      <c r="I21" s="91"/>
      <c r="J21" s="91"/>
      <c r="K21" s="95"/>
      <c r="L21" s="88"/>
      <c r="M21" s="88"/>
      <c r="N21" s="95"/>
      <c r="O21" s="88"/>
      <c r="P21" s="88"/>
      <c r="Q21" s="95"/>
      <c r="R21" s="88"/>
      <c r="S21" s="93"/>
      <c r="T21" s="96" t="s">
        <v>47</v>
      </c>
      <c r="U21" s="94"/>
      <c r="V21" s="88"/>
      <c r="W21" s="88"/>
      <c r="X21" s="88"/>
    </row>
    <row r="22" customFormat="false" ht="12" hidden="false" customHeight="false" outlineLevel="0" collapsed="false">
      <c r="A22" s="87" t="s">
        <v>81</v>
      </c>
      <c r="B22" s="39" t="n">
        <v>100</v>
      </c>
      <c r="C22" s="39"/>
      <c r="D22" s="88"/>
      <c r="E22" s="39" t="s">
        <v>231</v>
      </c>
      <c r="F22" s="39"/>
      <c r="G22" s="89"/>
      <c r="H22" s="97" t="s">
        <v>38</v>
      </c>
      <c r="I22" s="91"/>
      <c r="J22" s="91"/>
      <c r="K22" s="95"/>
      <c r="L22" s="88"/>
      <c r="M22" s="88"/>
      <c r="N22" s="95"/>
      <c r="O22" s="88"/>
      <c r="P22" s="88"/>
      <c r="Q22" s="95"/>
      <c r="R22" s="88"/>
      <c r="S22" s="93"/>
      <c r="T22" s="96" t="s">
        <v>47</v>
      </c>
      <c r="U22" s="94"/>
      <c r="V22" s="88"/>
      <c r="W22" s="88"/>
      <c r="X22" s="88"/>
    </row>
    <row r="23" customFormat="false" ht="12" hidden="false" customHeight="false" outlineLevel="0" collapsed="false">
      <c r="A23" s="87" t="s">
        <v>84</v>
      </c>
      <c r="B23" s="39" t="n">
        <v>28</v>
      </c>
      <c r="C23" s="39"/>
      <c r="D23" s="88"/>
      <c r="E23" s="39" t="s">
        <v>231</v>
      </c>
      <c r="F23" s="39"/>
      <c r="G23" s="89"/>
      <c r="H23" s="96" t="s">
        <v>47</v>
      </c>
      <c r="I23" s="91"/>
      <c r="J23" s="91"/>
      <c r="K23" s="95"/>
      <c r="L23" s="88"/>
      <c r="M23" s="88"/>
      <c r="N23" s="95"/>
      <c r="O23" s="88"/>
      <c r="P23" s="88"/>
      <c r="Q23" s="95"/>
      <c r="R23" s="88"/>
      <c r="S23" s="93"/>
      <c r="T23" s="96" t="s">
        <v>47</v>
      </c>
      <c r="U23" s="94"/>
      <c r="V23" s="88"/>
      <c r="W23" s="88"/>
      <c r="X23" s="88"/>
    </row>
    <row r="24" customFormat="false" ht="12" hidden="false" customHeight="false" outlineLevel="0" collapsed="false">
      <c r="A24" s="87" t="s">
        <v>86</v>
      </c>
      <c r="B24" s="39" t="s">
        <v>231</v>
      </c>
      <c r="C24" s="39"/>
      <c r="D24" s="88"/>
      <c r="E24" s="39" t="s">
        <v>231</v>
      </c>
      <c r="F24" s="39"/>
      <c r="G24" s="89"/>
      <c r="H24" s="96" t="s">
        <v>47</v>
      </c>
      <c r="I24" s="91"/>
      <c r="J24" s="91"/>
      <c r="K24" s="95"/>
      <c r="L24" s="88"/>
      <c r="M24" s="88"/>
      <c r="N24" s="95"/>
      <c r="O24" s="88"/>
      <c r="P24" s="88"/>
      <c r="Q24" s="95"/>
      <c r="R24" s="88"/>
      <c r="S24" s="93"/>
      <c r="T24" s="98" t="s">
        <v>52</v>
      </c>
      <c r="U24" s="94"/>
      <c r="V24" s="88"/>
      <c r="W24" s="88"/>
      <c r="X24" s="88"/>
    </row>
    <row r="25" customFormat="false" ht="12" hidden="false" customHeight="false" outlineLevel="0" collapsed="false">
      <c r="A25" s="87" t="s">
        <v>88</v>
      </c>
      <c r="B25" s="39" t="s">
        <v>413</v>
      </c>
      <c r="C25" s="39"/>
      <c r="D25" s="88"/>
      <c r="E25" s="39" t="n">
        <v>95</v>
      </c>
      <c r="F25" s="39"/>
      <c r="G25" s="89"/>
      <c r="H25" s="98" t="s">
        <v>52</v>
      </c>
      <c r="I25" s="91"/>
      <c r="J25" s="91"/>
      <c r="K25" s="95"/>
      <c r="L25" s="88"/>
      <c r="M25" s="88"/>
      <c r="N25" s="95"/>
      <c r="O25" s="88"/>
      <c r="P25" s="88"/>
      <c r="Q25" s="95"/>
      <c r="R25" s="88"/>
      <c r="S25" s="93"/>
      <c r="T25" s="98" t="s">
        <v>52</v>
      </c>
      <c r="U25" s="94"/>
      <c r="V25" s="88"/>
      <c r="W25" s="88"/>
      <c r="X25" s="88"/>
    </row>
    <row r="26" customFormat="false" ht="12" hidden="false" customHeight="false" outlineLevel="0" collapsed="false">
      <c r="A26" s="87" t="s">
        <v>90</v>
      </c>
      <c r="B26" s="39" t="n">
        <v>54</v>
      </c>
      <c r="C26" s="39"/>
      <c r="D26" s="88"/>
      <c r="E26" s="39" t="s">
        <v>231</v>
      </c>
      <c r="F26" s="39"/>
      <c r="G26" s="89"/>
      <c r="H26" s="96" t="s">
        <v>47</v>
      </c>
      <c r="I26" s="91"/>
      <c r="J26" s="91"/>
      <c r="K26" s="95"/>
      <c r="L26" s="88"/>
      <c r="M26" s="88"/>
      <c r="N26" s="95"/>
      <c r="O26" s="88"/>
      <c r="P26" s="88"/>
      <c r="Q26" s="95"/>
      <c r="R26" s="88"/>
      <c r="S26" s="93"/>
      <c r="T26" s="97" t="s">
        <v>38</v>
      </c>
      <c r="U26" s="94"/>
      <c r="V26" s="88"/>
      <c r="W26" s="88"/>
      <c r="X26" s="88"/>
    </row>
    <row r="27" customFormat="false" ht="12" hidden="false" customHeight="false" outlineLevel="0" collapsed="false">
      <c r="A27" s="87" t="s">
        <v>92</v>
      </c>
      <c r="B27" s="39" t="s">
        <v>231</v>
      </c>
      <c r="C27" s="39"/>
      <c r="D27" s="88"/>
      <c r="E27" s="39" t="s">
        <v>231</v>
      </c>
      <c r="F27" s="39"/>
      <c r="G27" s="89"/>
      <c r="H27" s="96" t="s">
        <v>47</v>
      </c>
      <c r="I27" s="91"/>
      <c r="J27" s="91"/>
      <c r="K27" s="95"/>
      <c r="L27" s="88"/>
      <c r="M27" s="88"/>
      <c r="N27" s="95"/>
      <c r="O27" s="88"/>
      <c r="P27" s="88"/>
      <c r="Q27" s="95"/>
      <c r="R27" s="88"/>
      <c r="S27" s="93"/>
      <c r="T27" s="96" t="s">
        <v>47</v>
      </c>
      <c r="U27" s="94"/>
      <c r="V27" s="88"/>
      <c r="W27" s="88"/>
      <c r="X27" s="88"/>
    </row>
    <row r="28" customFormat="false" ht="12" hidden="false" customHeight="false" outlineLevel="0" collapsed="false">
      <c r="A28" s="87" t="s">
        <v>94</v>
      </c>
      <c r="B28" s="39" t="s">
        <v>231</v>
      </c>
      <c r="C28" s="39"/>
      <c r="D28" s="88"/>
      <c r="E28" s="39" t="s">
        <v>231</v>
      </c>
      <c r="F28" s="39"/>
      <c r="G28" s="89"/>
      <c r="H28" s="96" t="s">
        <v>47</v>
      </c>
      <c r="I28" s="91"/>
      <c r="J28" s="91"/>
      <c r="K28" s="95"/>
      <c r="L28" s="88"/>
      <c r="M28" s="88"/>
      <c r="N28" s="95"/>
      <c r="O28" s="88"/>
      <c r="P28" s="88"/>
      <c r="Q28" s="95"/>
      <c r="R28" s="88"/>
      <c r="S28" s="93"/>
      <c r="T28" s="98" t="s">
        <v>52</v>
      </c>
      <c r="U28" s="94"/>
      <c r="V28" s="88"/>
      <c r="W28" s="88"/>
      <c r="X28" s="88"/>
    </row>
    <row r="29" customFormat="false" ht="12" hidden="false" customHeight="false" outlineLevel="0" collapsed="false">
      <c r="A29" s="87" t="s">
        <v>96</v>
      </c>
      <c r="B29" s="39" t="n">
        <v>90</v>
      </c>
      <c r="C29" s="39"/>
      <c r="D29" s="88"/>
      <c r="E29" s="39" t="s">
        <v>231</v>
      </c>
      <c r="F29" s="39"/>
      <c r="G29" s="89"/>
      <c r="H29" s="98" t="s">
        <v>52</v>
      </c>
      <c r="I29" s="91"/>
      <c r="J29" s="91"/>
      <c r="K29" s="95"/>
      <c r="L29" s="88"/>
      <c r="M29" s="88"/>
      <c r="N29" s="95"/>
      <c r="O29" s="88"/>
      <c r="P29" s="88"/>
      <c r="Q29" s="95"/>
      <c r="R29" s="88"/>
      <c r="S29" s="93"/>
      <c r="T29" s="98" t="s">
        <v>52</v>
      </c>
      <c r="U29" s="94"/>
      <c r="V29" s="88"/>
      <c r="W29" s="88"/>
      <c r="X29" s="88"/>
    </row>
    <row r="30" customFormat="false" ht="12.75" hidden="false" customHeight="true" outlineLevel="0" collapsed="false">
      <c r="A30" s="87" t="s">
        <v>98</v>
      </c>
      <c r="B30" s="39" t="n">
        <v>53</v>
      </c>
      <c r="C30" s="39"/>
      <c r="D30" s="88"/>
      <c r="E30" s="39" t="s">
        <v>231</v>
      </c>
      <c r="F30" s="39"/>
      <c r="G30" s="89"/>
      <c r="H30" s="98" t="s">
        <v>52</v>
      </c>
      <c r="I30" s="91"/>
      <c r="J30" s="91"/>
      <c r="K30" s="95"/>
      <c r="L30" s="88"/>
      <c r="M30" s="88"/>
      <c r="N30" s="95"/>
      <c r="O30" s="88"/>
      <c r="P30" s="88"/>
      <c r="Q30" s="95"/>
      <c r="R30" s="88"/>
      <c r="S30" s="93"/>
      <c r="T30" s="97" t="s">
        <v>38</v>
      </c>
      <c r="U30" s="94"/>
      <c r="V30" s="88"/>
      <c r="W30" s="88"/>
      <c r="X30" s="88"/>
    </row>
    <row r="31" customFormat="false" ht="12" hidden="false" customHeight="false" outlineLevel="0" collapsed="false">
      <c r="A31" s="87" t="s">
        <v>100</v>
      </c>
      <c r="B31" s="39" t="n">
        <v>63</v>
      </c>
      <c r="C31" s="39"/>
      <c r="D31" s="88"/>
      <c r="E31" s="39" t="s">
        <v>231</v>
      </c>
      <c r="F31" s="39"/>
      <c r="G31" s="89"/>
      <c r="H31" s="96" t="s">
        <v>47</v>
      </c>
      <c r="I31" s="91"/>
      <c r="J31" s="91"/>
      <c r="K31" s="95"/>
      <c r="L31" s="88"/>
      <c r="M31" s="88"/>
      <c r="N31" s="95"/>
      <c r="O31" s="88"/>
      <c r="P31" s="88"/>
      <c r="Q31" s="95"/>
      <c r="R31" s="88"/>
      <c r="S31" s="93"/>
      <c r="T31" s="98" t="s">
        <v>52</v>
      </c>
      <c r="U31" s="94"/>
      <c r="V31" s="88"/>
      <c r="W31" s="88"/>
      <c r="X31" s="88"/>
    </row>
    <row r="32" customFormat="false" ht="12" hidden="false" customHeight="false" outlineLevel="0" collapsed="false">
      <c r="A32" s="87" t="s">
        <v>102</v>
      </c>
      <c r="B32" s="39" t="n">
        <v>97</v>
      </c>
      <c r="C32" s="39"/>
      <c r="D32" s="88"/>
      <c r="E32" s="39" t="n">
        <v>92</v>
      </c>
      <c r="F32" s="39"/>
      <c r="G32" s="89"/>
      <c r="H32" s="98" t="s">
        <v>52</v>
      </c>
      <c r="I32" s="91"/>
      <c r="J32" s="91"/>
      <c r="K32" s="95"/>
      <c r="L32" s="88"/>
      <c r="M32" s="88"/>
      <c r="N32" s="95"/>
      <c r="O32" s="88"/>
      <c r="P32" s="88"/>
      <c r="Q32" s="95"/>
      <c r="R32" s="88"/>
      <c r="S32" s="93"/>
      <c r="T32" s="98" t="s">
        <v>52</v>
      </c>
      <c r="U32" s="94"/>
      <c r="V32" s="88"/>
      <c r="W32" s="88"/>
      <c r="X32" s="88"/>
    </row>
    <row r="33" customFormat="false" ht="12" hidden="false" customHeight="false" outlineLevel="0" collapsed="false">
      <c r="A33" s="87" t="s">
        <v>104</v>
      </c>
      <c r="B33" s="39" t="n">
        <v>58</v>
      </c>
      <c r="C33" s="39"/>
      <c r="D33" s="88"/>
      <c r="E33" s="39" t="s">
        <v>231</v>
      </c>
      <c r="F33" s="39"/>
      <c r="G33" s="89"/>
      <c r="H33" s="97" t="s">
        <v>38</v>
      </c>
      <c r="I33" s="91"/>
      <c r="J33" s="91"/>
      <c r="K33" s="95"/>
      <c r="L33" s="88"/>
      <c r="M33" s="88"/>
      <c r="N33" s="95"/>
      <c r="O33" s="88"/>
      <c r="P33" s="88"/>
      <c r="Q33" s="95"/>
      <c r="R33" s="88"/>
      <c r="S33" s="93"/>
      <c r="T33" s="98" t="s">
        <v>52</v>
      </c>
      <c r="U33" s="94"/>
      <c r="V33" s="88"/>
      <c r="W33" s="88"/>
      <c r="X33" s="88"/>
    </row>
    <row r="34" customFormat="false" ht="12" hidden="false" customHeight="false" outlineLevel="0" collapsed="false">
      <c r="A34" s="87" t="s">
        <v>107</v>
      </c>
      <c r="B34" s="39" t="n">
        <v>24</v>
      </c>
      <c r="C34" s="39"/>
      <c r="D34" s="88"/>
      <c r="E34" s="39" t="s">
        <v>231</v>
      </c>
      <c r="F34" s="39"/>
      <c r="G34" s="89"/>
      <c r="H34" s="97" t="s">
        <v>38</v>
      </c>
      <c r="I34" s="91"/>
      <c r="J34" s="91"/>
      <c r="K34" s="95"/>
      <c r="L34" s="88"/>
      <c r="M34" s="88"/>
      <c r="N34" s="95"/>
      <c r="O34" s="88"/>
      <c r="P34" s="88"/>
      <c r="Q34" s="95"/>
      <c r="R34" s="88"/>
      <c r="S34" s="93"/>
      <c r="T34" s="96" t="s">
        <v>47</v>
      </c>
      <c r="U34" s="94"/>
      <c r="V34" s="88"/>
      <c r="W34" s="88"/>
      <c r="X34" s="88"/>
    </row>
    <row r="35" customFormat="false" ht="12" hidden="false" customHeight="false" outlineLevel="0" collapsed="false">
      <c r="A35" s="87" t="s">
        <v>109</v>
      </c>
      <c r="B35" s="39" t="n">
        <v>80</v>
      </c>
      <c r="C35" s="39"/>
      <c r="D35" s="88"/>
      <c r="E35" s="39" t="s">
        <v>231</v>
      </c>
      <c r="F35" s="39"/>
      <c r="G35" s="89"/>
      <c r="H35" s="97" t="s">
        <v>38</v>
      </c>
      <c r="I35" s="91"/>
      <c r="J35" s="91"/>
      <c r="K35" s="95"/>
      <c r="L35" s="88"/>
      <c r="M35" s="88"/>
      <c r="N35" s="95"/>
      <c r="O35" s="88"/>
      <c r="P35" s="88"/>
      <c r="Q35" s="95"/>
      <c r="R35" s="88"/>
      <c r="S35" s="93"/>
      <c r="T35" s="97" t="s">
        <v>38</v>
      </c>
      <c r="U35" s="94"/>
      <c r="V35" s="88"/>
      <c r="W35" s="88"/>
      <c r="X35" s="88"/>
    </row>
    <row r="36" customFormat="false" ht="12" hidden="false" customHeight="false" outlineLevel="0" collapsed="false">
      <c r="A36" s="87" t="s">
        <v>112</v>
      </c>
      <c r="B36" s="39" t="n">
        <v>84</v>
      </c>
      <c r="C36" s="39"/>
      <c r="D36" s="88"/>
      <c r="E36" s="39" t="n">
        <v>8</v>
      </c>
      <c r="F36" s="39"/>
      <c r="G36" s="89"/>
      <c r="H36" s="99" t="s">
        <v>47</v>
      </c>
      <c r="I36" s="91"/>
      <c r="J36" s="91"/>
      <c r="K36" s="95"/>
      <c r="L36" s="88"/>
      <c r="M36" s="88"/>
      <c r="N36" s="95"/>
      <c r="O36" s="88"/>
      <c r="P36" s="88"/>
      <c r="Q36" s="95"/>
      <c r="R36" s="88"/>
      <c r="S36" s="93"/>
      <c r="T36" s="98" t="s">
        <v>52</v>
      </c>
      <c r="U36" s="94"/>
      <c r="V36" s="88"/>
      <c r="W36" s="88"/>
      <c r="X36" s="88"/>
    </row>
    <row r="37" customFormat="false" ht="12" hidden="false" customHeight="false" outlineLevel="0" collapsed="false">
      <c r="A37" s="87" t="s">
        <v>114</v>
      </c>
      <c r="B37" s="39" t="n">
        <v>67</v>
      </c>
      <c r="C37" s="39"/>
      <c r="D37" s="88"/>
      <c r="E37" s="39" t="s">
        <v>231</v>
      </c>
      <c r="F37" s="39"/>
      <c r="G37" s="89"/>
      <c r="H37" s="98" t="s">
        <v>52</v>
      </c>
      <c r="I37" s="91"/>
      <c r="J37" s="91"/>
      <c r="K37" s="95"/>
      <c r="L37" s="88"/>
      <c r="M37" s="88"/>
      <c r="N37" s="95"/>
      <c r="O37" s="88"/>
      <c r="P37" s="88"/>
      <c r="Q37" s="95"/>
      <c r="R37" s="88"/>
      <c r="S37" s="93"/>
      <c r="T37" s="98" t="s">
        <v>52</v>
      </c>
      <c r="U37" s="94"/>
      <c r="V37" s="88"/>
      <c r="W37" s="88"/>
      <c r="X37" s="88"/>
    </row>
    <row r="38" customFormat="false" ht="12" hidden="false" customHeight="false" outlineLevel="0" collapsed="false">
      <c r="A38" s="87" t="s">
        <v>116</v>
      </c>
      <c r="B38" s="39" t="n">
        <v>99</v>
      </c>
      <c r="C38" s="39"/>
      <c r="D38" s="88"/>
      <c r="E38" s="39" t="n">
        <v>65</v>
      </c>
      <c r="F38" s="39"/>
      <c r="G38" s="89"/>
      <c r="H38" s="98" t="s">
        <v>52</v>
      </c>
      <c r="I38" s="91"/>
      <c r="J38" s="91"/>
      <c r="K38" s="95"/>
      <c r="L38" s="88"/>
      <c r="M38" s="88"/>
      <c r="N38" s="95"/>
      <c r="O38" s="88"/>
      <c r="P38" s="88"/>
      <c r="Q38" s="95"/>
      <c r="R38" s="88"/>
      <c r="S38" s="93"/>
      <c r="T38" s="98" t="s">
        <v>52</v>
      </c>
      <c r="U38" s="94"/>
      <c r="V38" s="88"/>
      <c r="W38" s="88"/>
      <c r="X38" s="88"/>
    </row>
    <row r="39" customFormat="false" ht="12" hidden="false" customHeight="false" outlineLevel="0" collapsed="false">
      <c r="A39" s="87" t="s">
        <v>118</v>
      </c>
      <c r="B39" s="39" t="n">
        <v>60</v>
      </c>
      <c r="C39" s="39"/>
      <c r="D39" s="88"/>
      <c r="E39" s="39" t="s">
        <v>231</v>
      </c>
      <c r="F39" s="39"/>
      <c r="G39" s="89"/>
      <c r="H39" s="98" t="s">
        <v>52</v>
      </c>
      <c r="I39" s="91"/>
      <c r="J39" s="91"/>
      <c r="K39" s="95"/>
      <c r="L39" s="88"/>
      <c r="M39" s="88"/>
      <c r="N39" s="95"/>
      <c r="O39" s="88"/>
      <c r="P39" s="88"/>
      <c r="Q39" s="95"/>
      <c r="R39" s="88"/>
      <c r="S39" s="93"/>
      <c r="T39" s="98" t="s">
        <v>52</v>
      </c>
      <c r="U39" s="94"/>
      <c r="V39" s="88"/>
      <c r="W39" s="88"/>
      <c r="X39" s="88"/>
    </row>
    <row r="40" customFormat="false" ht="12" hidden="false" customHeight="false" outlineLevel="0" collapsed="false">
      <c r="A40" s="87" t="s">
        <v>120</v>
      </c>
      <c r="B40" s="39" t="n">
        <v>98</v>
      </c>
      <c r="C40" s="39"/>
      <c r="D40" s="88"/>
      <c r="E40" s="39" t="n">
        <v>96</v>
      </c>
      <c r="F40" s="39"/>
      <c r="G40" s="89"/>
      <c r="H40" s="96" t="s">
        <v>47</v>
      </c>
      <c r="I40" s="91"/>
      <c r="J40" s="91"/>
      <c r="K40" s="95"/>
      <c r="L40" s="88"/>
      <c r="M40" s="88"/>
      <c r="N40" s="95"/>
      <c r="O40" s="88"/>
      <c r="P40" s="88"/>
      <c r="Q40" s="95"/>
      <c r="R40" s="88"/>
      <c r="S40" s="93"/>
      <c r="T40" s="98" t="s">
        <v>52</v>
      </c>
      <c r="U40" s="94"/>
      <c r="V40" s="88"/>
      <c r="W40" s="88"/>
      <c r="X40" s="88"/>
    </row>
    <row r="41" customFormat="false" ht="12" hidden="false" customHeight="false" outlineLevel="0" collapsed="false">
      <c r="A41" s="87" t="s">
        <v>122</v>
      </c>
      <c r="B41" s="39" t="n">
        <v>75</v>
      </c>
      <c r="C41" s="39"/>
      <c r="D41" s="88"/>
      <c r="E41" s="39" t="s">
        <v>231</v>
      </c>
      <c r="F41" s="39"/>
      <c r="G41" s="89"/>
      <c r="H41" s="96" t="s">
        <v>47</v>
      </c>
      <c r="I41" s="91"/>
      <c r="J41" s="91"/>
      <c r="K41" s="95"/>
      <c r="L41" s="88"/>
      <c r="M41" s="88"/>
      <c r="N41" s="95"/>
      <c r="O41" s="88"/>
      <c r="P41" s="88"/>
      <c r="Q41" s="95"/>
      <c r="R41" s="88"/>
      <c r="S41" s="93"/>
      <c r="T41" s="98" t="s">
        <v>52</v>
      </c>
      <c r="U41" s="94"/>
      <c r="V41" s="88"/>
      <c r="W41" s="88"/>
      <c r="X41" s="88"/>
    </row>
    <row r="42" customFormat="false" ht="12" hidden="false" customHeight="false" outlineLevel="0" collapsed="false">
      <c r="A42" s="87" t="s">
        <v>124</v>
      </c>
      <c r="B42" s="39" t="n">
        <v>45</v>
      </c>
      <c r="C42" s="39"/>
      <c r="D42" s="88"/>
      <c r="E42" s="39" t="s">
        <v>231</v>
      </c>
      <c r="F42" s="39"/>
      <c r="G42" s="89"/>
      <c r="H42" s="98" t="s">
        <v>52</v>
      </c>
      <c r="I42" s="91"/>
      <c r="J42" s="91"/>
      <c r="K42" s="95"/>
      <c r="L42" s="88"/>
      <c r="M42" s="88"/>
      <c r="N42" s="95"/>
      <c r="O42" s="88"/>
      <c r="P42" s="88"/>
      <c r="Q42" s="95"/>
      <c r="R42" s="88"/>
      <c r="S42" s="93"/>
      <c r="T42" s="96" t="s">
        <v>47</v>
      </c>
      <c r="U42" s="94"/>
      <c r="V42" s="88"/>
      <c r="W42" s="88"/>
      <c r="X42" s="88"/>
    </row>
    <row r="43" customFormat="false" ht="12" hidden="false" customHeight="false" outlineLevel="0" collapsed="false">
      <c r="A43" s="87" t="s">
        <v>126</v>
      </c>
      <c r="B43" s="39" t="n">
        <v>4</v>
      </c>
      <c r="C43" s="39"/>
      <c r="D43" s="88"/>
      <c r="E43" s="39" t="s">
        <v>231</v>
      </c>
      <c r="F43" s="39"/>
      <c r="G43" s="89"/>
      <c r="H43" s="98" t="s">
        <v>52</v>
      </c>
      <c r="I43" s="91"/>
      <c r="J43" s="91"/>
      <c r="K43" s="95"/>
      <c r="L43" s="88"/>
      <c r="M43" s="88"/>
      <c r="N43" s="95"/>
      <c r="O43" s="88"/>
      <c r="P43" s="88"/>
      <c r="Q43" s="95"/>
      <c r="R43" s="88"/>
      <c r="S43" s="93"/>
      <c r="T43" s="98" t="s">
        <v>52</v>
      </c>
      <c r="U43" s="94"/>
      <c r="V43" s="88"/>
      <c r="W43" s="88"/>
      <c r="X43" s="88"/>
    </row>
    <row r="44" customFormat="false" ht="12" hidden="false" customHeight="false" outlineLevel="0" collapsed="false">
      <c r="A44" s="87" t="s">
        <v>128</v>
      </c>
      <c r="B44" s="39" t="n">
        <v>83</v>
      </c>
      <c r="C44" s="39"/>
      <c r="D44" s="88"/>
      <c r="E44" s="39" t="s">
        <v>231</v>
      </c>
      <c r="F44" s="39"/>
      <c r="G44" s="89"/>
      <c r="H44" s="97" t="s">
        <v>38</v>
      </c>
      <c r="I44" s="91"/>
      <c r="J44" s="91"/>
      <c r="K44" s="95"/>
      <c r="L44" s="88"/>
      <c r="M44" s="88"/>
      <c r="N44" s="95"/>
      <c r="O44" s="88"/>
      <c r="P44" s="88"/>
      <c r="Q44" s="95"/>
      <c r="R44" s="88"/>
      <c r="S44" s="93"/>
      <c r="T44" s="96" t="s">
        <v>47</v>
      </c>
      <c r="U44" s="94"/>
      <c r="V44" s="88"/>
      <c r="W44" s="88"/>
      <c r="X44" s="88"/>
    </row>
    <row r="45" customFormat="false" ht="12" hidden="false" customHeight="false" outlineLevel="0" collapsed="false">
      <c r="A45" s="87" t="s">
        <v>130</v>
      </c>
      <c r="B45" s="39" t="n">
        <v>2</v>
      </c>
      <c r="C45" s="39"/>
      <c r="D45" s="88"/>
      <c r="E45" s="39" t="s">
        <v>231</v>
      </c>
      <c r="F45" s="39"/>
      <c r="G45" s="89"/>
      <c r="H45" s="98" t="s">
        <v>52</v>
      </c>
      <c r="I45" s="91"/>
      <c r="J45" s="91"/>
      <c r="K45" s="95"/>
      <c r="L45" s="88"/>
      <c r="M45" s="88"/>
      <c r="N45" s="95"/>
      <c r="O45" s="88"/>
      <c r="P45" s="88"/>
      <c r="Q45" s="95"/>
      <c r="R45" s="88"/>
      <c r="S45" s="93"/>
      <c r="T45" s="96" t="s">
        <v>47</v>
      </c>
      <c r="U45" s="94"/>
      <c r="V45" s="88"/>
      <c r="W45" s="88"/>
      <c r="X45" s="88"/>
    </row>
    <row r="46" customFormat="false" ht="12" hidden="false" customHeight="false" outlineLevel="0" collapsed="false">
      <c r="A46" s="87" t="s">
        <v>132</v>
      </c>
      <c r="B46" s="39" t="n">
        <v>81</v>
      </c>
      <c r="C46" s="39"/>
      <c r="D46" s="88"/>
      <c r="E46" s="39" t="s">
        <v>231</v>
      </c>
      <c r="F46" s="39"/>
      <c r="G46" s="89"/>
      <c r="H46" s="96" t="s">
        <v>47</v>
      </c>
      <c r="I46" s="91"/>
      <c r="J46" s="91"/>
      <c r="K46" s="95"/>
      <c r="L46" s="88"/>
      <c r="M46" s="88"/>
      <c r="N46" s="95"/>
      <c r="O46" s="88"/>
      <c r="P46" s="88"/>
      <c r="Q46" s="95"/>
      <c r="R46" s="88"/>
      <c r="S46" s="93"/>
      <c r="T46" s="90" t="s">
        <v>52</v>
      </c>
      <c r="U46" s="94"/>
      <c r="V46" s="88"/>
      <c r="W46" s="88"/>
      <c r="X46" s="88"/>
    </row>
    <row r="47" customFormat="false" ht="12" hidden="false" customHeight="false" outlineLevel="0" collapsed="false">
      <c r="A47" s="87" t="s">
        <v>134</v>
      </c>
      <c r="B47" s="39" t="n">
        <v>59</v>
      </c>
      <c r="C47" s="39"/>
      <c r="D47" s="88"/>
      <c r="E47" s="39" t="s">
        <v>231</v>
      </c>
      <c r="F47" s="39"/>
      <c r="G47" s="89"/>
      <c r="H47" s="97" t="s">
        <v>38</v>
      </c>
      <c r="I47" s="91"/>
      <c r="J47" s="91"/>
      <c r="K47" s="95"/>
      <c r="L47" s="88"/>
      <c r="M47" s="88"/>
      <c r="N47" s="95"/>
      <c r="O47" s="88"/>
      <c r="P47" s="88"/>
      <c r="Q47" s="95"/>
      <c r="R47" s="88"/>
      <c r="S47" s="93"/>
      <c r="T47" s="96" t="s">
        <v>47</v>
      </c>
      <c r="U47" s="94"/>
      <c r="V47" s="88"/>
      <c r="W47" s="88"/>
      <c r="X47" s="88"/>
    </row>
    <row r="48" customFormat="false" ht="12" hidden="false" customHeight="false" outlineLevel="0" collapsed="false">
      <c r="A48" s="87" t="s">
        <v>136</v>
      </c>
      <c r="B48" s="39" t="n">
        <v>93</v>
      </c>
      <c r="C48" s="39"/>
      <c r="D48" s="88"/>
      <c r="E48" s="39" t="n">
        <v>99</v>
      </c>
      <c r="F48" s="39"/>
      <c r="G48" s="89"/>
      <c r="H48" s="90" t="s">
        <v>52</v>
      </c>
      <c r="I48" s="91"/>
      <c r="J48" s="91"/>
      <c r="K48" s="95"/>
      <c r="L48" s="88"/>
      <c r="M48" s="88"/>
      <c r="N48" s="95"/>
      <c r="O48" s="88"/>
      <c r="P48" s="88"/>
      <c r="Q48" s="95"/>
      <c r="R48" s="88"/>
      <c r="S48" s="93"/>
      <c r="T48" s="96" t="s">
        <v>47</v>
      </c>
      <c r="U48" s="94"/>
      <c r="V48" s="88"/>
      <c r="W48" s="88"/>
      <c r="X48" s="88"/>
    </row>
    <row r="49" customFormat="false" ht="12" hidden="false" customHeight="false" outlineLevel="0" collapsed="false">
      <c r="A49" s="87" t="s">
        <v>138</v>
      </c>
      <c r="B49" s="39" t="n">
        <v>94</v>
      </c>
      <c r="C49" s="39"/>
      <c r="D49" s="88"/>
      <c r="E49" s="39" t="n">
        <v>25</v>
      </c>
      <c r="F49" s="39"/>
      <c r="G49" s="89"/>
      <c r="H49" s="98" t="s">
        <v>52</v>
      </c>
      <c r="I49" s="91"/>
      <c r="J49" s="91"/>
      <c r="K49" s="95"/>
      <c r="L49" s="88"/>
      <c r="M49" s="88"/>
      <c r="N49" s="95"/>
      <c r="O49" s="88"/>
      <c r="P49" s="88"/>
      <c r="Q49" s="95"/>
      <c r="R49" s="88"/>
      <c r="S49" s="93"/>
      <c r="T49" s="98" t="s">
        <v>52</v>
      </c>
      <c r="U49" s="94"/>
      <c r="V49" s="88"/>
      <c r="W49" s="88"/>
      <c r="X49" s="88"/>
    </row>
    <row r="50" customFormat="false" ht="12" hidden="false" customHeight="false" outlineLevel="0" collapsed="false">
      <c r="A50" s="87" t="s">
        <v>140</v>
      </c>
      <c r="B50" s="39" t="n">
        <v>48</v>
      </c>
      <c r="C50" s="39"/>
      <c r="D50" s="88"/>
      <c r="E50" s="39" t="s">
        <v>231</v>
      </c>
      <c r="F50" s="39"/>
      <c r="G50" s="89"/>
      <c r="H50" s="96" t="s">
        <v>47</v>
      </c>
      <c r="I50" s="91"/>
      <c r="J50" s="91"/>
      <c r="K50" s="95"/>
      <c r="L50" s="88"/>
      <c r="M50" s="88"/>
      <c r="N50" s="95"/>
      <c r="O50" s="88"/>
      <c r="P50" s="88"/>
      <c r="Q50" s="95"/>
      <c r="R50" s="88"/>
      <c r="S50" s="93"/>
      <c r="T50" s="98" t="s">
        <v>52</v>
      </c>
      <c r="U50" s="94"/>
      <c r="V50" s="88"/>
      <c r="W50" s="88"/>
      <c r="X50" s="88"/>
    </row>
    <row r="51" customFormat="false" ht="13.5" hidden="false" customHeight="true" outlineLevel="0" collapsed="false">
      <c r="A51" s="87" t="s">
        <v>142</v>
      </c>
      <c r="B51" s="39" t="n">
        <v>72</v>
      </c>
      <c r="C51" s="39"/>
      <c r="D51" s="88"/>
      <c r="E51" s="39" t="s">
        <v>231</v>
      </c>
      <c r="F51" s="39"/>
      <c r="G51" s="89"/>
      <c r="H51" s="97" t="s">
        <v>38</v>
      </c>
      <c r="I51" s="91"/>
      <c r="J51" s="91"/>
      <c r="K51" s="95"/>
      <c r="L51" s="88"/>
      <c r="M51" s="88"/>
      <c r="N51" s="95"/>
      <c r="O51" s="88"/>
      <c r="P51" s="88"/>
      <c r="Q51" s="95"/>
      <c r="R51" s="88"/>
      <c r="S51" s="93"/>
      <c r="T51" s="98" t="s">
        <v>52</v>
      </c>
      <c r="U51" s="94"/>
      <c r="V51" s="88"/>
      <c r="W51" s="88"/>
      <c r="X51" s="88"/>
    </row>
    <row r="52" customFormat="false" ht="12" hidden="false" customHeight="false" outlineLevel="0" collapsed="false">
      <c r="A52" s="87" t="s">
        <v>144</v>
      </c>
      <c r="B52" s="39" t="n">
        <v>42</v>
      </c>
      <c r="C52" s="39"/>
      <c r="D52" s="88"/>
      <c r="E52" s="39" t="s">
        <v>231</v>
      </c>
      <c r="F52" s="39"/>
      <c r="G52" s="89"/>
      <c r="H52" s="96" t="s">
        <v>47</v>
      </c>
      <c r="I52" s="91"/>
      <c r="J52" s="91"/>
      <c r="K52" s="95"/>
      <c r="L52" s="88"/>
      <c r="M52" s="88"/>
      <c r="N52" s="95"/>
      <c r="O52" s="88"/>
      <c r="P52" s="88"/>
      <c r="Q52" s="95"/>
      <c r="R52" s="88"/>
      <c r="S52" s="93"/>
      <c r="T52" s="98" t="s">
        <v>52</v>
      </c>
      <c r="U52" s="94"/>
      <c r="V52" s="88"/>
      <c r="W52" s="88"/>
      <c r="X52" s="88"/>
    </row>
    <row r="53" customFormat="false" ht="12" hidden="false" customHeight="false" outlineLevel="0" collapsed="false">
      <c r="A53" s="87" t="s">
        <v>146</v>
      </c>
      <c r="B53" s="39" t="n">
        <v>64</v>
      </c>
      <c r="C53" s="39"/>
      <c r="D53" s="88"/>
      <c r="E53" s="39" t="s">
        <v>231</v>
      </c>
      <c r="F53" s="39"/>
      <c r="G53" s="89"/>
      <c r="H53" s="97" t="s">
        <v>38</v>
      </c>
      <c r="I53" s="91"/>
      <c r="J53" s="91"/>
      <c r="K53" s="95"/>
      <c r="L53" s="88"/>
      <c r="M53" s="88"/>
      <c r="N53" s="95"/>
      <c r="O53" s="88"/>
      <c r="P53" s="88"/>
      <c r="Q53" s="95"/>
      <c r="R53" s="88"/>
      <c r="S53" s="93"/>
      <c r="T53" s="98" t="s">
        <v>52</v>
      </c>
      <c r="U53" s="94"/>
      <c r="V53" s="88"/>
      <c r="W53" s="88"/>
      <c r="X53" s="88"/>
    </row>
    <row r="54" customFormat="false" ht="12" hidden="false" customHeight="false" outlineLevel="0" collapsed="false">
      <c r="A54" s="87" t="s">
        <v>148</v>
      </c>
      <c r="B54" s="39" t="n">
        <v>30</v>
      </c>
      <c r="C54" s="39"/>
      <c r="D54" s="88"/>
      <c r="E54" s="39" t="s">
        <v>231</v>
      </c>
      <c r="F54" s="39"/>
      <c r="G54" s="89"/>
      <c r="H54" s="98" t="s">
        <v>52</v>
      </c>
      <c r="I54" s="91"/>
      <c r="J54" s="91"/>
      <c r="K54" s="95"/>
      <c r="L54" s="88"/>
      <c r="M54" s="88"/>
      <c r="N54" s="95"/>
      <c r="O54" s="88"/>
      <c r="P54" s="88"/>
      <c r="Q54" s="95"/>
      <c r="R54" s="88"/>
      <c r="S54" s="93"/>
      <c r="T54" s="98" t="s">
        <v>52</v>
      </c>
      <c r="U54" s="94"/>
      <c r="V54" s="88"/>
      <c r="W54" s="88"/>
      <c r="X54" s="88"/>
    </row>
    <row r="55" customFormat="false" ht="12" hidden="false" customHeight="false" outlineLevel="0" collapsed="false">
      <c r="A55" s="87" t="s">
        <v>150</v>
      </c>
      <c r="B55" s="39" t="n">
        <v>34</v>
      </c>
      <c r="C55" s="39"/>
      <c r="D55" s="88"/>
      <c r="E55" s="39" t="s">
        <v>231</v>
      </c>
      <c r="F55" s="39"/>
      <c r="G55" s="89"/>
      <c r="H55" s="96" t="s">
        <v>47</v>
      </c>
      <c r="I55" s="91"/>
      <c r="J55" s="91"/>
      <c r="K55" s="95"/>
      <c r="L55" s="88"/>
      <c r="M55" s="88"/>
      <c r="N55" s="95"/>
      <c r="O55" s="88"/>
      <c r="P55" s="88"/>
      <c r="Q55" s="95"/>
      <c r="R55" s="88"/>
      <c r="S55" s="93"/>
      <c r="T55" s="98" t="s">
        <v>52</v>
      </c>
      <c r="U55" s="94"/>
      <c r="V55" s="88"/>
      <c r="W55" s="88"/>
      <c r="X55" s="88"/>
    </row>
    <row r="56" customFormat="false" ht="12" hidden="false" customHeight="false" outlineLevel="0" collapsed="false">
      <c r="A56" s="87" t="s">
        <v>152</v>
      </c>
      <c r="B56" s="39" t="s">
        <v>231</v>
      </c>
      <c r="C56" s="39"/>
      <c r="D56" s="88"/>
      <c r="E56" s="39" t="s">
        <v>231</v>
      </c>
      <c r="F56" s="39"/>
      <c r="G56" s="89"/>
      <c r="H56" s="96" t="s">
        <v>47</v>
      </c>
      <c r="I56" s="91"/>
      <c r="J56" s="91"/>
      <c r="K56" s="95"/>
      <c r="L56" s="88"/>
      <c r="M56" s="88"/>
      <c r="N56" s="95"/>
      <c r="O56" s="88"/>
      <c r="P56" s="88"/>
      <c r="Q56" s="95"/>
      <c r="R56" s="88"/>
      <c r="S56" s="93"/>
      <c r="T56" s="97" t="s">
        <v>38</v>
      </c>
      <c r="U56" s="94"/>
      <c r="V56" s="88"/>
      <c r="W56" s="88"/>
      <c r="X56" s="88"/>
    </row>
    <row r="57" customFormat="false" ht="12" hidden="false" customHeight="true" outlineLevel="0" collapsed="false">
      <c r="A57" s="87" t="s">
        <v>154</v>
      </c>
      <c r="B57" s="39" t="n">
        <v>96</v>
      </c>
      <c r="C57" s="39"/>
      <c r="D57" s="88"/>
      <c r="E57" s="39" t="n">
        <v>69</v>
      </c>
      <c r="F57" s="39"/>
      <c r="G57" s="89"/>
      <c r="H57" s="97" t="s">
        <v>38</v>
      </c>
      <c r="I57" s="91"/>
      <c r="J57" s="91"/>
      <c r="K57" s="95"/>
      <c r="L57" s="88"/>
      <c r="M57" s="88"/>
      <c r="N57" s="95"/>
      <c r="O57" s="88"/>
      <c r="P57" s="88"/>
      <c r="Q57" s="95"/>
      <c r="R57" s="88"/>
      <c r="S57" s="93"/>
      <c r="T57" s="97" t="s">
        <v>38</v>
      </c>
      <c r="U57" s="94"/>
      <c r="V57" s="88"/>
      <c r="W57" s="88"/>
      <c r="X57" s="88"/>
    </row>
    <row r="58" customFormat="false" ht="12" hidden="false" customHeight="false" outlineLevel="0" collapsed="false">
      <c r="A58" s="87" t="s">
        <v>156</v>
      </c>
      <c r="B58" s="39" t="n">
        <v>90</v>
      </c>
      <c r="C58" s="39"/>
      <c r="D58" s="88"/>
      <c r="E58" s="39" t="n">
        <v>90</v>
      </c>
      <c r="F58" s="39"/>
      <c r="G58" s="89"/>
      <c r="H58" s="96" t="s">
        <v>47</v>
      </c>
      <c r="I58" s="91"/>
      <c r="J58" s="91"/>
      <c r="K58" s="95"/>
      <c r="L58" s="88"/>
      <c r="M58" s="88"/>
      <c r="N58" s="95"/>
      <c r="O58" s="88"/>
      <c r="P58" s="88"/>
      <c r="Q58" s="95"/>
      <c r="R58" s="88"/>
      <c r="S58" s="93"/>
      <c r="T58" s="98" t="s">
        <v>52</v>
      </c>
      <c r="U58" s="94"/>
      <c r="V58" s="88"/>
      <c r="W58" s="88"/>
      <c r="X58" s="88"/>
    </row>
    <row r="59" customFormat="false" ht="12" hidden="false" customHeight="false" outlineLevel="0" collapsed="false">
      <c r="A59" s="87" t="s">
        <v>158</v>
      </c>
      <c r="B59" s="39" t="n">
        <v>63</v>
      </c>
      <c r="C59" s="39"/>
      <c r="D59" s="88"/>
      <c r="E59" s="39" t="s">
        <v>231</v>
      </c>
      <c r="F59" s="39"/>
      <c r="G59" s="89"/>
      <c r="H59" s="98" t="s">
        <v>52</v>
      </c>
      <c r="I59" s="91"/>
      <c r="J59" s="91"/>
      <c r="K59" s="95"/>
      <c r="L59" s="88"/>
      <c r="M59" s="88"/>
      <c r="N59" s="95"/>
      <c r="O59" s="88"/>
      <c r="P59" s="88"/>
      <c r="Q59" s="95"/>
      <c r="R59" s="88"/>
      <c r="S59" s="93"/>
      <c r="T59" s="98" t="s">
        <v>52</v>
      </c>
      <c r="U59" s="94"/>
      <c r="V59" s="88"/>
      <c r="W59" s="88"/>
      <c r="X59" s="88"/>
    </row>
    <row r="60" customFormat="false" ht="12" hidden="false" customHeight="false" outlineLevel="0" collapsed="false">
      <c r="A60" s="87" t="s">
        <v>160</v>
      </c>
      <c r="B60" s="39" t="n">
        <v>75</v>
      </c>
      <c r="C60" s="39"/>
      <c r="D60" s="88"/>
      <c r="E60" s="39" t="s">
        <v>231</v>
      </c>
      <c r="F60" s="39"/>
      <c r="G60" s="89"/>
      <c r="H60" s="98" t="s">
        <v>52</v>
      </c>
      <c r="I60" s="91"/>
      <c r="J60" s="91"/>
      <c r="K60" s="95"/>
      <c r="L60" s="88"/>
      <c r="M60" s="88"/>
      <c r="N60" s="95"/>
      <c r="O60" s="88"/>
      <c r="P60" s="88"/>
      <c r="Q60" s="95"/>
      <c r="R60" s="88"/>
      <c r="S60" s="93"/>
      <c r="T60" s="96" t="s">
        <v>47</v>
      </c>
      <c r="U60" s="94"/>
      <c r="V60" s="88"/>
      <c r="W60" s="88"/>
      <c r="X60" s="88"/>
    </row>
    <row r="61" customFormat="false" ht="12" hidden="false" customHeight="false" outlineLevel="0" collapsed="false">
      <c r="A61" s="87" t="s">
        <v>162</v>
      </c>
      <c r="B61" s="39" t="n">
        <v>73</v>
      </c>
      <c r="C61" s="39"/>
      <c r="D61" s="88"/>
      <c r="E61" s="39" t="s">
        <v>231</v>
      </c>
      <c r="F61" s="39"/>
      <c r="G61" s="89"/>
      <c r="H61" s="98" t="s">
        <v>52</v>
      </c>
      <c r="I61" s="91"/>
      <c r="J61" s="91"/>
      <c r="K61" s="95"/>
      <c r="L61" s="88"/>
      <c r="M61" s="88"/>
      <c r="N61" s="95"/>
      <c r="O61" s="88"/>
      <c r="P61" s="88"/>
      <c r="Q61" s="95"/>
      <c r="R61" s="88"/>
      <c r="S61" s="93"/>
      <c r="T61" s="98" t="s">
        <v>52</v>
      </c>
      <c r="U61" s="94"/>
      <c r="V61" s="88"/>
      <c r="W61" s="88"/>
      <c r="X61" s="88"/>
    </row>
    <row r="62" customFormat="false" ht="12" hidden="false" customHeight="false" outlineLevel="0" collapsed="false">
      <c r="A62" s="87" t="s">
        <v>164</v>
      </c>
      <c r="B62" s="39" t="n">
        <v>78</v>
      </c>
      <c r="C62" s="39"/>
      <c r="D62" s="88"/>
      <c r="E62" s="39" t="s">
        <v>231</v>
      </c>
      <c r="F62" s="39"/>
      <c r="G62" s="89"/>
      <c r="H62" s="98" t="s">
        <v>52</v>
      </c>
      <c r="I62" s="91"/>
      <c r="J62" s="91"/>
      <c r="K62" s="95"/>
      <c r="L62" s="88"/>
      <c r="M62" s="88"/>
      <c r="N62" s="95"/>
      <c r="O62" s="88"/>
      <c r="P62" s="88"/>
      <c r="Q62" s="95"/>
      <c r="R62" s="88"/>
      <c r="S62" s="93"/>
      <c r="T62" s="96" t="s">
        <v>47</v>
      </c>
      <c r="U62" s="94"/>
      <c r="V62" s="88"/>
      <c r="W62" s="88"/>
      <c r="X62" s="88"/>
    </row>
    <row r="63" customFormat="false" ht="12" hidden="false" customHeight="false" outlineLevel="0" collapsed="false">
      <c r="A63" s="87" t="s">
        <v>166</v>
      </c>
      <c r="B63" s="39" t="s">
        <v>231</v>
      </c>
      <c r="C63" s="39"/>
      <c r="D63" s="88"/>
      <c r="E63" s="39" t="s">
        <v>231</v>
      </c>
      <c r="F63" s="39"/>
      <c r="G63" s="89"/>
      <c r="H63" s="97" t="s">
        <v>38</v>
      </c>
      <c r="I63" s="91"/>
      <c r="J63" s="91"/>
      <c r="K63" s="95"/>
      <c r="L63" s="88"/>
      <c r="M63" s="88"/>
      <c r="N63" s="95"/>
      <c r="O63" s="88"/>
      <c r="P63" s="88"/>
      <c r="Q63" s="95"/>
      <c r="R63" s="88"/>
      <c r="S63" s="93"/>
      <c r="T63" s="98" t="s">
        <v>52</v>
      </c>
      <c r="U63" s="94"/>
      <c r="V63" s="88"/>
      <c r="W63" s="88"/>
      <c r="X63" s="88"/>
    </row>
    <row r="64" customFormat="false" ht="12" hidden="false" customHeight="false" outlineLevel="0" collapsed="false">
      <c r="A64" s="87" t="s">
        <v>168</v>
      </c>
      <c r="B64" s="39" t="s">
        <v>231</v>
      </c>
      <c r="C64" s="39"/>
      <c r="D64" s="88"/>
      <c r="E64" s="39" t="s">
        <v>231</v>
      </c>
      <c r="F64" s="39"/>
      <c r="G64" s="89"/>
      <c r="H64" s="97" t="s">
        <v>38</v>
      </c>
      <c r="I64" s="91"/>
      <c r="J64" s="91"/>
      <c r="K64" s="95"/>
      <c r="L64" s="88"/>
      <c r="M64" s="88"/>
      <c r="N64" s="95"/>
      <c r="O64" s="88"/>
      <c r="P64" s="88"/>
      <c r="Q64" s="95"/>
      <c r="R64" s="88"/>
      <c r="S64" s="93"/>
      <c r="T64" s="98" t="s">
        <v>52</v>
      </c>
      <c r="U64" s="94"/>
      <c r="V64" s="88"/>
      <c r="W64" s="88"/>
      <c r="X64" s="88"/>
    </row>
    <row r="65" customFormat="false" ht="12" hidden="false" customHeight="false" outlineLevel="0" collapsed="false">
      <c r="A65" s="87" t="s">
        <v>170</v>
      </c>
      <c r="B65" s="39" t="n">
        <v>85</v>
      </c>
      <c r="C65" s="39"/>
      <c r="D65" s="88"/>
      <c r="E65" s="39" t="n">
        <v>91</v>
      </c>
      <c r="F65" s="39"/>
      <c r="G65" s="89"/>
      <c r="H65" s="96" t="s">
        <v>47</v>
      </c>
      <c r="I65" s="91"/>
      <c r="J65" s="91"/>
      <c r="K65" s="95"/>
      <c r="L65" s="88"/>
      <c r="M65" s="88"/>
      <c r="N65" s="95"/>
      <c r="O65" s="88"/>
      <c r="P65" s="88"/>
      <c r="Q65" s="95"/>
      <c r="R65" s="88"/>
      <c r="S65" s="93"/>
      <c r="T65" s="98" t="s">
        <v>52</v>
      </c>
      <c r="U65" s="94"/>
      <c r="V65" s="88"/>
      <c r="W65" s="88"/>
      <c r="X65" s="88"/>
    </row>
    <row r="66" customFormat="false" ht="12" hidden="false" customHeight="false" outlineLevel="0" collapsed="false">
      <c r="A66" s="87" t="s">
        <v>172</v>
      </c>
      <c r="B66" s="39" t="n">
        <v>35</v>
      </c>
      <c r="C66" s="39"/>
      <c r="D66" s="88"/>
      <c r="E66" s="39" t="s">
        <v>231</v>
      </c>
      <c r="F66" s="39"/>
      <c r="G66" s="89"/>
      <c r="H66" s="97" t="s">
        <v>38</v>
      </c>
      <c r="I66" s="91"/>
      <c r="J66" s="91"/>
      <c r="K66" s="95"/>
      <c r="L66" s="88"/>
      <c r="M66" s="88"/>
      <c r="N66" s="95"/>
      <c r="O66" s="88"/>
      <c r="P66" s="88"/>
      <c r="Q66" s="95"/>
      <c r="R66" s="88"/>
      <c r="S66" s="93"/>
      <c r="T66" s="96" t="s">
        <v>47</v>
      </c>
      <c r="U66" s="94"/>
      <c r="V66" s="88"/>
      <c r="W66" s="88"/>
      <c r="X66" s="88"/>
    </row>
    <row r="67" customFormat="false" ht="12" hidden="false" customHeight="false" outlineLevel="0" collapsed="false">
      <c r="A67" s="87" t="s">
        <v>175</v>
      </c>
      <c r="B67" s="39" t="n">
        <v>59</v>
      </c>
      <c r="C67" s="39"/>
      <c r="D67" s="88"/>
      <c r="E67" s="39" t="s">
        <v>231</v>
      </c>
      <c r="F67" s="39"/>
      <c r="G67" s="89"/>
      <c r="H67" s="96" t="s">
        <v>47</v>
      </c>
      <c r="I67" s="91"/>
      <c r="J67" s="91"/>
      <c r="K67" s="95"/>
      <c r="L67" s="88"/>
      <c r="M67" s="88"/>
      <c r="N67" s="95"/>
      <c r="O67" s="88"/>
      <c r="P67" s="88"/>
      <c r="Q67" s="95"/>
      <c r="R67" s="88"/>
      <c r="S67" s="93"/>
      <c r="T67" s="98" t="s">
        <v>52</v>
      </c>
      <c r="U67" s="94"/>
      <c r="V67" s="88"/>
      <c r="W67" s="88"/>
      <c r="X67" s="88"/>
    </row>
    <row r="68" customFormat="false" ht="12" hidden="false" customHeight="false" outlineLevel="0" collapsed="false">
      <c r="A68" s="87" t="s">
        <v>177</v>
      </c>
      <c r="B68" s="39" t="n">
        <v>50</v>
      </c>
      <c r="C68" s="39"/>
      <c r="D68" s="88"/>
      <c r="E68" s="39" t="s">
        <v>231</v>
      </c>
      <c r="F68" s="39"/>
      <c r="G68" s="89"/>
      <c r="H68" s="98" t="s">
        <v>52</v>
      </c>
      <c r="I68" s="91"/>
      <c r="J68" s="91"/>
      <c r="K68" s="95"/>
      <c r="L68" s="88"/>
      <c r="M68" s="88"/>
      <c r="N68" s="95"/>
      <c r="O68" s="88"/>
      <c r="P68" s="88"/>
      <c r="Q68" s="95"/>
      <c r="R68" s="88"/>
      <c r="S68" s="93"/>
      <c r="T68" s="98" t="s">
        <v>52</v>
      </c>
      <c r="U68" s="94"/>
      <c r="V68" s="88"/>
      <c r="W68" s="88"/>
      <c r="X68" s="88"/>
    </row>
    <row r="69" customFormat="false" ht="12" hidden="false" customHeight="false" outlineLevel="0" collapsed="false">
      <c r="A69" s="87" t="s">
        <v>179</v>
      </c>
      <c r="B69" s="39" t="n">
        <v>88</v>
      </c>
      <c r="C69" s="39"/>
      <c r="D69" s="88"/>
      <c r="E69" s="39" t="s">
        <v>231</v>
      </c>
      <c r="F69" s="39"/>
      <c r="G69" s="89"/>
      <c r="H69" s="96" t="s">
        <v>47</v>
      </c>
      <c r="I69" s="91"/>
      <c r="J69" s="91"/>
      <c r="K69" s="95"/>
      <c r="L69" s="88"/>
      <c r="M69" s="88"/>
      <c r="N69" s="95"/>
      <c r="O69" s="88"/>
      <c r="P69" s="88"/>
      <c r="Q69" s="95"/>
      <c r="R69" s="88"/>
      <c r="S69" s="93"/>
      <c r="T69" s="97" t="s">
        <v>38</v>
      </c>
      <c r="U69" s="94"/>
      <c r="V69" s="88"/>
      <c r="W69" s="88"/>
      <c r="X69" s="88"/>
    </row>
    <row r="70" customFormat="false" ht="12" hidden="false" customHeight="false" outlineLevel="0" collapsed="false">
      <c r="A70" s="87" t="s">
        <v>181</v>
      </c>
      <c r="B70" s="39" t="n">
        <v>78</v>
      </c>
      <c r="C70" s="39"/>
      <c r="D70" s="88"/>
      <c r="E70" s="39" t="s">
        <v>231</v>
      </c>
      <c r="F70" s="39"/>
      <c r="G70" s="89"/>
      <c r="H70" s="98" t="s">
        <v>52</v>
      </c>
      <c r="I70" s="91"/>
      <c r="J70" s="91"/>
      <c r="K70" s="95"/>
      <c r="L70" s="88"/>
      <c r="M70" s="88"/>
      <c r="N70" s="95"/>
      <c r="O70" s="88"/>
      <c r="P70" s="88"/>
      <c r="Q70" s="95"/>
      <c r="R70" s="88"/>
      <c r="S70" s="93"/>
      <c r="T70" s="97" t="s">
        <v>38</v>
      </c>
      <c r="U70" s="94"/>
      <c r="V70" s="88"/>
      <c r="W70" s="88"/>
      <c r="X70" s="88"/>
    </row>
    <row r="71" customFormat="false" ht="12" hidden="false" customHeight="false" outlineLevel="0" collapsed="false">
      <c r="A71" s="87" t="s">
        <v>183</v>
      </c>
      <c r="B71" s="39" t="s">
        <v>231</v>
      </c>
      <c r="C71" s="39"/>
      <c r="D71" s="88"/>
      <c r="E71" s="39" t="s">
        <v>231</v>
      </c>
      <c r="F71" s="39"/>
      <c r="G71" s="89"/>
      <c r="H71" s="97" t="s">
        <v>38</v>
      </c>
      <c r="I71" s="91"/>
      <c r="J71" s="91"/>
      <c r="K71" s="95"/>
      <c r="L71" s="88"/>
      <c r="M71" s="88"/>
      <c r="N71" s="95"/>
      <c r="O71" s="88"/>
      <c r="P71" s="88"/>
      <c r="Q71" s="95"/>
      <c r="R71" s="88"/>
      <c r="S71" s="93"/>
      <c r="T71" s="97" t="s">
        <v>38</v>
      </c>
      <c r="U71" s="94"/>
      <c r="V71" s="88"/>
      <c r="W71" s="88"/>
      <c r="X71" s="88"/>
    </row>
    <row r="72" customFormat="false" ht="12" hidden="false" customHeight="false" outlineLevel="0" collapsed="false">
      <c r="A72" s="87" t="s">
        <v>185</v>
      </c>
      <c r="B72" s="39" t="n">
        <v>30</v>
      </c>
      <c r="C72" s="39"/>
      <c r="D72" s="88"/>
      <c r="E72" s="39" t="s">
        <v>231</v>
      </c>
      <c r="F72" s="39"/>
      <c r="G72" s="89"/>
      <c r="H72" s="98" t="s">
        <v>52</v>
      </c>
      <c r="I72" s="91"/>
      <c r="J72" s="91"/>
      <c r="K72" s="95"/>
      <c r="L72" s="88"/>
      <c r="M72" s="88"/>
      <c r="N72" s="95"/>
      <c r="O72" s="88"/>
      <c r="P72" s="88"/>
      <c r="Q72" s="95"/>
      <c r="R72" s="88"/>
      <c r="S72" s="93"/>
      <c r="T72" s="98" t="s">
        <v>52</v>
      </c>
      <c r="U72" s="94"/>
      <c r="V72" s="88"/>
      <c r="W72" s="88"/>
      <c r="X72" s="88"/>
    </row>
    <row r="73" customFormat="false" ht="12" hidden="false" customHeight="false" outlineLevel="0" collapsed="false">
      <c r="A73" s="87" t="s">
        <v>187</v>
      </c>
      <c r="B73" s="39" t="n">
        <v>16</v>
      </c>
      <c r="C73" s="39"/>
      <c r="D73" s="88"/>
      <c r="E73" s="39" t="s">
        <v>231</v>
      </c>
      <c r="F73" s="39"/>
      <c r="G73" s="89"/>
      <c r="H73" s="96" t="s">
        <v>47</v>
      </c>
      <c r="I73" s="91"/>
      <c r="J73" s="91"/>
      <c r="K73" s="95"/>
      <c r="L73" s="88"/>
      <c r="M73" s="88"/>
      <c r="N73" s="95"/>
      <c r="O73" s="88"/>
      <c r="P73" s="88"/>
      <c r="Q73" s="95"/>
      <c r="R73" s="88"/>
      <c r="S73" s="93"/>
      <c r="T73" s="98" t="s">
        <v>52</v>
      </c>
      <c r="U73" s="94"/>
      <c r="V73" s="88"/>
      <c r="W73" s="88"/>
      <c r="X73" s="88"/>
    </row>
    <row r="74" customFormat="false" ht="12" hidden="false" customHeight="false" outlineLevel="0" collapsed="false">
      <c r="A74" s="87" t="s">
        <v>189</v>
      </c>
      <c r="B74" s="39" t="s">
        <v>413</v>
      </c>
      <c r="C74" s="39"/>
      <c r="D74" s="88"/>
      <c r="E74" s="39" t="s">
        <v>231</v>
      </c>
      <c r="F74" s="39"/>
      <c r="G74" s="89"/>
      <c r="H74" s="98" t="s">
        <v>52</v>
      </c>
      <c r="I74" s="91"/>
      <c r="J74" s="91"/>
      <c r="K74" s="95"/>
      <c r="L74" s="88"/>
      <c r="M74" s="88"/>
      <c r="N74" s="95"/>
      <c r="O74" s="88"/>
      <c r="P74" s="88"/>
      <c r="Q74" s="95"/>
      <c r="R74" s="88"/>
      <c r="S74" s="93"/>
      <c r="T74" s="97" t="s">
        <v>38</v>
      </c>
      <c r="U74" s="94"/>
      <c r="V74" s="88"/>
      <c r="W74" s="88"/>
      <c r="X74" s="88"/>
    </row>
    <row r="75" customFormat="false" ht="12" hidden="false" customHeight="false" outlineLevel="0" collapsed="false">
      <c r="A75" s="87" t="s">
        <v>191</v>
      </c>
      <c r="B75" s="39" t="n">
        <v>95</v>
      </c>
      <c r="C75" s="39"/>
      <c r="D75" s="88"/>
      <c r="E75" s="39" t="s">
        <v>231</v>
      </c>
      <c r="F75" s="39"/>
      <c r="G75" s="89"/>
      <c r="H75" s="96" t="s">
        <v>47</v>
      </c>
      <c r="I75" s="91"/>
      <c r="J75" s="91"/>
      <c r="K75" s="95"/>
      <c r="L75" s="88"/>
      <c r="M75" s="88"/>
      <c r="N75" s="95"/>
      <c r="O75" s="88"/>
      <c r="P75" s="88"/>
      <c r="Q75" s="95"/>
      <c r="R75" s="88"/>
      <c r="S75" s="93"/>
      <c r="T75" s="96" t="s">
        <v>47</v>
      </c>
      <c r="U75" s="94"/>
      <c r="V75" s="88"/>
      <c r="W75" s="88"/>
      <c r="X75" s="88"/>
    </row>
    <row r="76" customFormat="false" ht="12" hidden="false" customHeight="false" outlineLevel="0" collapsed="false">
      <c r="A76" s="87" t="s">
        <v>193</v>
      </c>
      <c r="B76" s="39" t="n">
        <v>17</v>
      </c>
      <c r="C76" s="39"/>
      <c r="D76" s="88"/>
      <c r="E76" s="39" t="s">
        <v>231</v>
      </c>
      <c r="F76" s="39"/>
      <c r="G76" s="89"/>
      <c r="H76" s="97" t="s">
        <v>38</v>
      </c>
      <c r="I76" s="91"/>
      <c r="J76" s="91"/>
      <c r="K76" s="95"/>
      <c r="L76" s="88"/>
      <c r="M76" s="88"/>
      <c r="N76" s="95"/>
      <c r="O76" s="88"/>
      <c r="P76" s="88"/>
      <c r="Q76" s="95"/>
      <c r="R76" s="88"/>
      <c r="S76" s="93"/>
      <c r="T76" s="98" t="s">
        <v>52</v>
      </c>
      <c r="U76" s="94"/>
      <c r="V76" s="88"/>
      <c r="W76" s="88"/>
      <c r="X76" s="88"/>
    </row>
    <row r="77" customFormat="false" ht="12" hidden="false" customHeight="false" outlineLevel="0" collapsed="false">
      <c r="A77" s="87" t="s">
        <v>195</v>
      </c>
      <c r="B77" s="39" t="n">
        <v>14</v>
      </c>
      <c r="C77" s="39"/>
      <c r="D77" s="88"/>
      <c r="E77" s="39" t="s">
        <v>231</v>
      </c>
      <c r="F77" s="39"/>
      <c r="G77" s="89"/>
      <c r="H77" s="96" t="s">
        <v>47</v>
      </c>
      <c r="I77" s="91"/>
      <c r="J77" s="91"/>
      <c r="K77" s="95"/>
      <c r="L77" s="88"/>
      <c r="M77" s="88"/>
      <c r="N77" s="95"/>
      <c r="O77" s="88"/>
      <c r="P77" s="88"/>
      <c r="Q77" s="95"/>
      <c r="R77" s="88"/>
      <c r="S77" s="93"/>
      <c r="T77" s="98" t="s">
        <v>52</v>
      </c>
      <c r="U77" s="94"/>
      <c r="V77" s="88"/>
      <c r="W77" s="88"/>
      <c r="X77" s="88"/>
    </row>
    <row r="78" customFormat="false" ht="12" hidden="false" customHeight="false" outlineLevel="0" collapsed="false">
      <c r="A78" s="87" t="s">
        <v>197</v>
      </c>
      <c r="B78" s="39" t="n">
        <v>49</v>
      </c>
      <c r="C78" s="39"/>
      <c r="D78" s="88"/>
      <c r="E78" s="39" t="s">
        <v>231</v>
      </c>
      <c r="F78" s="100"/>
      <c r="G78" s="101"/>
      <c r="H78" s="98" t="s">
        <v>52</v>
      </c>
      <c r="I78" s="91"/>
      <c r="J78" s="91"/>
      <c r="K78" s="95"/>
      <c r="L78" s="88"/>
      <c r="M78" s="88"/>
      <c r="N78" s="95"/>
      <c r="O78" s="88"/>
      <c r="P78" s="88"/>
      <c r="Q78" s="95"/>
      <c r="R78" s="88"/>
      <c r="S78" s="93"/>
      <c r="T78" s="98" t="s">
        <v>52</v>
      </c>
      <c r="U78" s="102"/>
      <c r="V78" s="103"/>
      <c r="W78" s="103"/>
      <c r="X78" s="103"/>
    </row>
    <row r="79" customFormat="false" ht="12" hidden="false" customHeight="false" outlineLevel="0" collapsed="false">
      <c r="A79" s="44" t="s">
        <v>199</v>
      </c>
      <c r="B79" s="35"/>
      <c r="C79" s="35"/>
      <c r="D79" s="35"/>
      <c r="E79" s="35"/>
      <c r="F79" s="35"/>
      <c r="G79" s="35"/>
      <c r="H79" s="44" t="n">
        <f aca="false">COUNTIF(H4:H78, "Yes")</f>
        <v>31</v>
      </c>
      <c r="I79" s="44" t="n">
        <f aca="false">COUNTIF(I4:I78, "Yes")</f>
        <v>0</v>
      </c>
      <c r="J79" s="44" t="n">
        <f aca="false">COUNTIF(J4:J78, "Yes")</f>
        <v>0</v>
      </c>
      <c r="K79" s="104"/>
      <c r="N79" s="88"/>
      <c r="Q79" s="88"/>
      <c r="R79" s="35"/>
      <c r="S79" s="35"/>
      <c r="T79" s="105" t="n">
        <f aca="false">COUNTIF(T4:T78,"Yes")</f>
        <v>44</v>
      </c>
      <c r="U79" s="35"/>
      <c r="V79" s="35"/>
      <c r="W79" s="35"/>
      <c r="X79" s="35"/>
    </row>
    <row r="80" customFormat="false" ht="12" hidden="false" customHeight="false" outlineLevel="0" collapsed="false">
      <c r="A80" s="44" t="s">
        <v>200</v>
      </c>
      <c r="B80" s="35"/>
      <c r="C80" s="35"/>
      <c r="D80" s="35"/>
      <c r="E80" s="35"/>
      <c r="F80" s="35"/>
      <c r="G80" s="35"/>
      <c r="H80" s="44" t="n">
        <f aca="false">COUNTIF(H4:H78, "No")</f>
        <v>20</v>
      </c>
      <c r="I80" s="44" t="n">
        <f aca="false">COUNTIF(I4:I78, "No")</f>
        <v>0</v>
      </c>
      <c r="J80" s="44" t="n">
        <f aca="false">COUNTIF(J4:J78, "No")</f>
        <v>0</v>
      </c>
      <c r="K80" s="104"/>
      <c r="N80" s="88"/>
      <c r="Q80" s="88"/>
      <c r="R80" s="35"/>
      <c r="S80" s="35"/>
      <c r="T80" s="105" t="n">
        <f aca="false">COUNTIF(T4:T78,"No")</f>
        <v>11</v>
      </c>
      <c r="U80" s="35"/>
      <c r="V80" s="35"/>
      <c r="W80" s="35"/>
      <c r="X80" s="35"/>
    </row>
    <row r="81" customFormat="false" ht="12" hidden="false" customHeight="false" outlineLevel="0" collapsed="false">
      <c r="A81" s="44" t="s">
        <v>201</v>
      </c>
      <c r="B81" s="35"/>
      <c r="C81" s="35"/>
      <c r="D81" s="35"/>
      <c r="E81" s="35"/>
      <c r="F81" s="35"/>
      <c r="G81" s="35"/>
      <c r="H81" s="44" t="n">
        <f aca="false">COUNTIF(H4:H78, "No data")</f>
        <v>0</v>
      </c>
      <c r="I81" s="44" t="n">
        <f aca="false">COUNTIF(I4:I78, "No data")</f>
        <v>0</v>
      </c>
      <c r="J81" s="44" t="n">
        <f aca="false">COUNTIF(J4:J78, "No data")</f>
        <v>0</v>
      </c>
      <c r="K81" s="104"/>
      <c r="N81" s="88"/>
      <c r="Q81" s="88"/>
      <c r="R81" s="35"/>
      <c r="S81" s="35"/>
      <c r="T81" s="105" t="n">
        <f aca="false">COUNTIF(T4:T78,"No data")</f>
        <v>0</v>
      </c>
      <c r="U81" s="35"/>
      <c r="V81" s="35"/>
      <c r="W81" s="35"/>
      <c r="X81" s="35"/>
    </row>
    <row r="82" customFormat="false" ht="12" hidden="false" customHeight="false" outlineLevel="0" collapsed="false">
      <c r="K82" s="104"/>
      <c r="N82" s="88"/>
      <c r="Q82" s="88"/>
    </row>
    <row r="83" customFormat="false" ht="12" hidden="false" customHeight="false" outlineLevel="0" collapsed="false">
      <c r="K83" s="104"/>
      <c r="N83" s="88"/>
      <c r="Q83" s="88"/>
    </row>
    <row r="84" customFormat="false" ht="12" hidden="false" customHeight="false" outlineLevel="0" collapsed="false">
      <c r="K84" s="104"/>
      <c r="N84" s="88"/>
      <c r="Q84" s="88"/>
    </row>
    <row r="85" customFormat="false" ht="12" hidden="false" customHeight="false" outlineLevel="0" collapsed="false">
      <c r="K85" s="104"/>
      <c r="N85" s="88"/>
      <c r="Q85" s="88"/>
    </row>
    <row r="86" customFormat="false" ht="12" hidden="false" customHeight="false" outlineLevel="0" collapsed="false">
      <c r="K86" s="104"/>
      <c r="N86" s="88"/>
      <c r="Q86" s="88"/>
    </row>
    <row r="87" customFormat="false" ht="12" hidden="false" customHeight="false" outlineLevel="0" collapsed="false">
      <c r="K87" s="104"/>
      <c r="N87" s="88"/>
      <c r="Q87" s="88"/>
    </row>
    <row r="88" customFormat="false" ht="12" hidden="false" customHeight="false" outlineLevel="0" collapsed="false">
      <c r="K88" s="104"/>
      <c r="N88" s="88"/>
      <c r="Q88" s="88"/>
    </row>
    <row r="89" customFormat="false" ht="12" hidden="false" customHeight="false" outlineLevel="0" collapsed="false">
      <c r="K89" s="104"/>
      <c r="N89" s="88"/>
      <c r="Q89" s="88"/>
    </row>
    <row r="90" customFormat="false" ht="12" hidden="false" customHeight="false" outlineLevel="0" collapsed="false">
      <c r="K90" s="104"/>
      <c r="N90" s="88"/>
      <c r="Q90" s="88"/>
    </row>
    <row r="91" customFormat="false" ht="12" hidden="false" customHeight="false" outlineLevel="0" collapsed="false">
      <c r="K91" s="104"/>
      <c r="N91" s="88"/>
      <c r="Q91" s="88"/>
    </row>
    <row r="92" customFormat="false" ht="12" hidden="false" customHeight="false" outlineLevel="0" collapsed="false">
      <c r="K92" s="104"/>
      <c r="N92" s="88"/>
      <c r="Q92" s="88"/>
    </row>
    <row r="93" customFormat="false" ht="12" hidden="false" customHeight="false" outlineLevel="0" collapsed="false">
      <c r="K93" s="104"/>
      <c r="N93" s="88"/>
      <c r="Q93" s="88"/>
    </row>
    <row r="94" customFormat="false" ht="12" hidden="false" customHeight="false" outlineLevel="0" collapsed="false">
      <c r="K94" s="104"/>
      <c r="N94" s="88"/>
      <c r="Q94" s="88"/>
    </row>
    <row r="95" customFormat="false" ht="12" hidden="false" customHeight="false" outlineLevel="0" collapsed="false">
      <c r="K95" s="104"/>
      <c r="N95" s="88"/>
      <c r="Q95" s="88"/>
    </row>
    <row r="96" customFormat="false" ht="12" hidden="false" customHeight="false" outlineLevel="0" collapsed="false">
      <c r="K96" s="104"/>
      <c r="N96" s="88"/>
      <c r="Q96" s="88"/>
    </row>
    <row r="97" customFormat="false" ht="12" hidden="false" customHeight="false" outlineLevel="0" collapsed="false">
      <c r="K97" s="104"/>
      <c r="N97" s="88"/>
      <c r="Q97" s="88"/>
    </row>
    <row r="98" customFormat="false" ht="12" hidden="false" customHeight="false" outlineLevel="0" collapsed="false">
      <c r="K98" s="104"/>
      <c r="N98" s="88"/>
      <c r="Q98" s="88"/>
    </row>
    <row r="99" customFormat="false" ht="12" hidden="false" customHeight="false" outlineLevel="0" collapsed="false">
      <c r="K99" s="104"/>
      <c r="Q99" s="88"/>
    </row>
    <row r="100" customFormat="false" ht="12" hidden="false" customHeight="false" outlineLevel="0" collapsed="false">
      <c r="K100" s="104"/>
      <c r="Q100" s="88"/>
    </row>
    <row r="101" customFormat="false" ht="12" hidden="false" customHeight="false" outlineLevel="0" collapsed="false">
      <c r="K101" s="104"/>
      <c r="Q101" s="35"/>
    </row>
    <row r="102" customFormat="false" ht="12" hidden="false" customHeight="false" outlineLevel="0" collapsed="false">
      <c r="K102" s="104"/>
      <c r="Q102" s="35"/>
    </row>
    <row r="103" customFormat="false" ht="12" hidden="false" customHeight="false" outlineLevel="0" collapsed="false">
      <c r="K103" s="104"/>
      <c r="Q103" s="35"/>
    </row>
    <row r="104" customFormat="false" ht="12" hidden="false" customHeight="false" outlineLevel="0" collapsed="false">
      <c r="K104" s="104"/>
    </row>
    <row r="105" customFormat="false" ht="12" hidden="false" customHeight="false" outlineLevel="0" collapsed="false">
      <c r="K105" s="104"/>
    </row>
    <row r="106" customFormat="false" ht="12" hidden="false" customHeight="false" outlineLevel="0" collapsed="false">
      <c r="K106" s="104"/>
    </row>
    <row r="107" customFormat="false" ht="12" hidden="false" customHeight="false" outlineLevel="0" collapsed="false">
      <c r="K107" s="104"/>
    </row>
    <row r="108" customFormat="false" ht="12" hidden="false" customHeight="false" outlineLevel="0" collapsed="false">
      <c r="K108" s="104"/>
    </row>
    <row r="109" customFormat="false" ht="12" hidden="false" customHeight="false" outlineLevel="0" collapsed="false">
      <c r="K109" s="104"/>
    </row>
    <row r="110" customFormat="false" ht="12" hidden="false" customHeight="false" outlineLevel="0" collapsed="false">
      <c r="K110" s="104"/>
    </row>
    <row r="111" customFormat="false" ht="12" hidden="false" customHeight="false" outlineLevel="0" collapsed="false">
      <c r="K111" s="104"/>
    </row>
    <row r="112" customFormat="false" ht="12" hidden="false" customHeight="false" outlineLevel="0" collapsed="false">
      <c r="K112" s="104"/>
    </row>
    <row r="113" customFormat="false" ht="12" hidden="false" customHeight="false" outlineLevel="0" collapsed="false">
      <c r="K113" s="104"/>
    </row>
    <row r="114" customFormat="false" ht="12" hidden="false" customHeight="false" outlineLevel="0" collapsed="false">
      <c r="K114" s="104"/>
    </row>
    <row r="115" customFormat="false" ht="12" hidden="false" customHeight="false" outlineLevel="0" collapsed="false">
      <c r="K115" s="104"/>
    </row>
    <row r="116" customFormat="false" ht="12" hidden="false" customHeight="false" outlineLevel="0" collapsed="false">
      <c r="K116" s="104"/>
    </row>
  </sheetData>
  <mergeCells count="9">
    <mergeCell ref="E1:G1"/>
    <mergeCell ref="K1:P1"/>
    <mergeCell ref="Q1:S1"/>
    <mergeCell ref="A2:D2"/>
    <mergeCell ref="E2:G2"/>
    <mergeCell ref="K2:M2"/>
    <mergeCell ref="N2:P2"/>
    <mergeCell ref="Q2:S2"/>
    <mergeCell ref="U2:W2"/>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00FFFFFF"/>
    <pageSetUpPr fitToPage="false"/>
  </sheetPr>
  <dimension ref="A1:AG82"/>
  <sheetViews>
    <sheetView windowProtection="false" showFormulas="false" showGridLines="true" showRowColHeaders="true" showZeros="true" rightToLeft="false" tabSelected="false" showOutlineSymbols="true" defaultGridColor="true" view="normal" topLeftCell="A63" colorId="64" zoomScale="100" zoomScaleNormal="100" zoomScalePageLayoutView="100" workbookViewId="0">
      <selection pane="topLeft" activeCell="O5" activeCellId="0" sqref="O5"/>
    </sheetView>
  </sheetViews>
  <sheetFormatPr defaultRowHeight="12"/>
  <cols>
    <col collapsed="false" hidden="false" max="1" min="1" style="1" width="31.7125506072874"/>
    <col collapsed="false" hidden="false" max="2" min="2" style="1" width="8.4251012145749"/>
    <col collapsed="false" hidden="false" max="3" min="3" style="1" width="9.71255060728745"/>
    <col collapsed="false" hidden="false" max="6" min="4" style="1" width="8.4251012145749"/>
    <col collapsed="false" hidden="false" max="7" min="7" style="1" width="13.4251012145749"/>
    <col collapsed="false" hidden="false" max="8" min="8" style="1" width="8.71255060728745"/>
    <col collapsed="false" hidden="false" max="9" min="9" style="1" width="7.71255060728745"/>
    <col collapsed="false" hidden="false" max="10" min="10" style="1" width="19.4251012145749"/>
    <col collapsed="false" hidden="false" max="11" min="11" style="1" width="9.71255060728745"/>
    <col collapsed="false" hidden="false" max="20" min="12" style="1" width="8.4251012145749"/>
    <col collapsed="false" hidden="false" max="21" min="21" style="1" width="13.4251012145749"/>
    <col collapsed="false" hidden="false" max="22" min="22" style="1" width="8.71255060728745"/>
    <col collapsed="false" hidden="false" max="23" min="23" style="1" width="7.71255060728745"/>
    <col collapsed="false" hidden="false" max="24" min="24" style="1" width="18.4251012145749"/>
    <col collapsed="false" hidden="false" max="25" min="25" style="1" width="9.71255060728745"/>
    <col collapsed="false" hidden="false" max="31" min="26" style="1" width="8.4251012145749"/>
    <col collapsed="false" hidden="false" max="32" min="32" style="1" width="8.71255060728745"/>
    <col collapsed="false" hidden="false" max="33" min="33" style="1" width="17.4251012145749"/>
    <col collapsed="false" hidden="false" max="1025" min="34" style="1" width="8.85425101214575"/>
  </cols>
  <sheetData>
    <row r="1" customFormat="false" ht="12" hidden="false" customHeight="false" outlineLevel="0" collapsed="false">
      <c r="A1" s="24" t="s">
        <v>202</v>
      </c>
      <c r="B1" s="106" t="s">
        <v>414</v>
      </c>
      <c r="C1" s="107"/>
      <c r="D1" s="107"/>
      <c r="E1" s="25"/>
      <c r="F1" s="25"/>
      <c r="G1" s="25"/>
      <c r="H1" s="25"/>
      <c r="I1" s="25"/>
      <c r="J1" s="0"/>
      <c r="K1" s="0"/>
      <c r="L1" s="0"/>
      <c r="M1" s="0"/>
      <c r="N1" s="0"/>
      <c r="O1" s="0"/>
      <c r="P1" s="0"/>
      <c r="Q1" s="0"/>
      <c r="R1" s="0"/>
      <c r="S1" s="0"/>
      <c r="T1" s="0"/>
      <c r="U1" s="0"/>
      <c r="V1" s="0"/>
      <c r="W1" s="0"/>
      <c r="X1" s="0"/>
      <c r="Y1" s="0"/>
      <c r="Z1" s="0"/>
      <c r="AA1" s="0"/>
      <c r="AB1" s="0"/>
      <c r="AC1" s="0"/>
      <c r="AD1" s="0"/>
      <c r="AE1" s="0"/>
      <c r="AF1" s="0"/>
      <c r="AG1" s="0"/>
    </row>
    <row r="2" customFormat="false" ht="25.5" hidden="false" customHeight="true" outlineLevel="0" collapsed="false">
      <c r="A2" s="27" t="s">
        <v>415</v>
      </c>
      <c r="B2" s="27"/>
      <c r="C2" s="27"/>
      <c r="D2" s="27"/>
      <c r="E2" s="27"/>
      <c r="F2" s="27"/>
      <c r="G2" s="27"/>
      <c r="H2" s="27"/>
      <c r="I2" s="27"/>
      <c r="J2" s="0"/>
      <c r="K2" s="0"/>
      <c r="L2" s="0"/>
      <c r="M2" s="0"/>
      <c r="N2" s="0"/>
      <c r="O2" s="0"/>
      <c r="P2" s="0"/>
      <c r="Q2" s="0"/>
      <c r="R2" s="0"/>
      <c r="S2" s="0"/>
      <c r="T2" s="0"/>
      <c r="U2" s="0"/>
      <c r="V2" s="0"/>
      <c r="W2" s="0"/>
      <c r="X2" s="0"/>
      <c r="Y2" s="0"/>
      <c r="Z2" s="0"/>
      <c r="AA2" s="0"/>
      <c r="AB2" s="0"/>
      <c r="AC2" s="0"/>
      <c r="AD2" s="0"/>
      <c r="AE2" s="0"/>
      <c r="AF2" s="0"/>
      <c r="AG2" s="0"/>
    </row>
    <row r="3" customFormat="false" ht="12" hidden="false" customHeight="true" outlineLevel="0" collapsed="false">
      <c r="A3" s="28"/>
      <c r="B3" s="30"/>
      <c r="C3" s="108" t="s">
        <v>203</v>
      </c>
      <c r="D3" s="108"/>
      <c r="E3" s="108"/>
      <c r="F3" s="108"/>
      <c r="G3" s="108"/>
      <c r="H3" s="108"/>
      <c r="I3" s="108"/>
      <c r="J3" s="108"/>
      <c r="K3" s="109" t="s">
        <v>205</v>
      </c>
      <c r="L3" s="109"/>
      <c r="M3" s="109"/>
      <c r="N3" s="109"/>
      <c r="O3" s="109"/>
      <c r="P3" s="109"/>
      <c r="Q3" s="109"/>
      <c r="R3" s="109"/>
      <c r="S3" s="109"/>
      <c r="T3" s="109"/>
      <c r="U3" s="109"/>
      <c r="V3" s="109"/>
      <c r="W3" s="109"/>
      <c r="X3" s="109"/>
      <c r="Y3" s="109" t="s">
        <v>207</v>
      </c>
      <c r="Z3" s="109"/>
      <c r="AA3" s="109"/>
      <c r="AB3" s="109"/>
      <c r="AC3" s="109"/>
      <c r="AD3" s="109"/>
      <c r="AE3" s="109"/>
      <c r="AF3" s="109"/>
      <c r="AG3" s="109"/>
    </row>
    <row r="4" customFormat="false" ht="24" hidden="false" customHeight="true" outlineLevel="0" collapsed="false">
      <c r="A4" s="32" t="s">
        <v>24</v>
      </c>
      <c r="B4" s="32" t="s">
        <v>410</v>
      </c>
      <c r="C4" s="34" t="s">
        <v>416</v>
      </c>
      <c r="D4" s="34" t="s">
        <v>209</v>
      </c>
      <c r="E4" s="34" t="s">
        <v>210</v>
      </c>
      <c r="F4" s="34" t="s">
        <v>211</v>
      </c>
      <c r="G4" s="34" t="s">
        <v>212</v>
      </c>
      <c r="H4" s="34" t="s">
        <v>417</v>
      </c>
      <c r="I4" s="34" t="s">
        <v>350</v>
      </c>
      <c r="J4" s="34" t="s">
        <v>213</v>
      </c>
      <c r="K4" s="34" t="s">
        <v>407</v>
      </c>
      <c r="L4" s="34" t="s">
        <v>214</v>
      </c>
      <c r="M4" s="34" t="s">
        <v>418</v>
      </c>
      <c r="N4" s="34" t="s">
        <v>419</v>
      </c>
      <c r="O4" s="34" t="s">
        <v>215</v>
      </c>
      <c r="P4" s="34" t="s">
        <v>420</v>
      </c>
      <c r="Q4" s="34" t="s">
        <v>421</v>
      </c>
      <c r="R4" s="34" t="s">
        <v>216</v>
      </c>
      <c r="S4" s="34" t="s">
        <v>422</v>
      </c>
      <c r="T4" s="34" t="s">
        <v>423</v>
      </c>
      <c r="U4" s="34" t="s">
        <v>217</v>
      </c>
      <c r="V4" s="34" t="s">
        <v>424</v>
      </c>
      <c r="W4" s="34" t="s">
        <v>354</v>
      </c>
      <c r="X4" s="34" t="s">
        <v>218</v>
      </c>
      <c r="Y4" s="34" t="s">
        <v>425</v>
      </c>
      <c r="Z4" s="34" t="s">
        <v>219</v>
      </c>
      <c r="AA4" s="34" t="s">
        <v>426</v>
      </c>
      <c r="AB4" s="34" t="s">
        <v>220</v>
      </c>
      <c r="AC4" s="34" t="s">
        <v>427</v>
      </c>
      <c r="AD4" s="34" t="s">
        <v>222</v>
      </c>
      <c r="AE4" s="34" t="s">
        <v>428</v>
      </c>
      <c r="AF4" s="34" t="s">
        <v>429</v>
      </c>
      <c r="AG4" s="34" t="s">
        <v>224</v>
      </c>
    </row>
    <row r="5" customFormat="false" ht="12.75" hidden="false" customHeight="false" outlineLevel="0" collapsed="false">
      <c r="A5" s="35" t="s">
        <v>29</v>
      </c>
      <c r="B5" s="110" t="e">
        <f aca="false">IF(AND(C5="Yes", K5= "Yes", Y5="Yes"), "Yes", "No")</f>
        <v>#VALUE!</v>
      </c>
      <c r="C5" s="110" t="e">
        <f aca="false">IF(AND(D5&lt;&gt;"", I5&gt;2011), "Yes", "No")</f>
        <v>#VALUE!</v>
      </c>
      <c r="D5" s="16" t="e">
        <f aca="false">Table10[[#this row],[value 1.1 (1990)]]</f>
        <v>#VALUE!</v>
      </c>
      <c r="E5" s="16" t="e">
        <f aca="false">Table10[[#this row],[value 1.2 (2000)]]</f>
        <v>#VALUE!</v>
      </c>
      <c r="F5" s="16" t="e">
        <f aca="false">Table10[[#this row],[value 1.3 (2013)]]</f>
        <v>#VALUE!</v>
      </c>
      <c r="G5" s="16" t="e">
        <f aca="false">Table10[[#this row],[target 2015_1]]</f>
        <v>#VALUE!</v>
      </c>
      <c r="H5" s="38"/>
      <c r="I5" s="38" t="n">
        <v>2013</v>
      </c>
      <c r="J5" s="38"/>
      <c r="K5" s="110" t="str">
        <f aca="false">IF(AND(L5&lt;&gt;"", W5&gt;2011), "Yes", "No")</f>
        <v>Yes</v>
      </c>
      <c r="L5" s="38" t="e">
        <f aca="false">Table10[[#this row],[value 2.1 (1990)]]</f>
        <v>#VALUE!</v>
      </c>
      <c r="M5" s="38"/>
      <c r="N5" s="38"/>
      <c r="O5" s="38" t="e">
        <f aca="false">Table10[[#this row],[value 2.2 (2000)]]</f>
        <v>#VALUE!</v>
      </c>
      <c r="P5" s="38"/>
      <c r="Q5" s="38"/>
      <c r="R5" s="38" t="e">
        <f aca="false">Table10[[#this row],[value 2.3 (2013)]]</f>
        <v>#VALUE!</v>
      </c>
      <c r="S5" s="38"/>
      <c r="T5" s="38"/>
      <c r="U5" s="38" t="e">
        <f aca="false">Table10[[#this row],[target 2015_2]]</f>
        <v>#VALUE!</v>
      </c>
      <c r="V5" s="38"/>
      <c r="W5" s="38" t="n">
        <v>2013</v>
      </c>
      <c r="X5" s="38"/>
      <c r="Y5" s="110" t="e">
        <f aca="false">IF(AND(Z5&lt;&gt;"",Table1020[[#this row],[year3]]&gt; 2011), "Yes", "No")</f>
        <v>#VALUE!</v>
      </c>
      <c r="Z5" s="39" t="e">
        <f aca="false">Table10[[#this row],[value 3.1 (1990)]]</f>
        <v>#VALUE!</v>
      </c>
      <c r="AA5" s="39" t="e">
        <f aca="false">Table10[[#this row],[year]]</f>
        <v>#VALUE!</v>
      </c>
      <c r="AB5" s="39" t="e">
        <f aca="false">Table10[[#this row],[value 3.2 (2000)]]</f>
        <v>#VALUE!</v>
      </c>
      <c r="AC5" s="39" t="e">
        <f aca="false">Table10[[#this row],[year2]]</f>
        <v>#VALUE!</v>
      </c>
      <c r="AD5" s="39" t="e">
        <f aca="false">Table10[[#this row],[value 3.3 (2012)]]</f>
        <v>#VALUE!</v>
      </c>
      <c r="AE5" s="39" t="e">
        <f aca="false">Table10[[#this row],[year3]]</f>
        <v>#VALUE!</v>
      </c>
      <c r="AF5" s="39"/>
      <c r="AG5" s="39"/>
    </row>
    <row r="6" customFormat="false" ht="12.75" hidden="false" customHeight="false" outlineLevel="0" collapsed="false">
      <c r="A6" s="35" t="s">
        <v>35</v>
      </c>
      <c r="B6" s="110" t="e">
        <f aca="false">IF(AND(C6="Yes", K6= "Yes", Y6="Yes"), "Yes", "No")</f>
        <v>#VALUE!</v>
      </c>
      <c r="C6" s="110" t="e">
        <f aca="false">IF(AND(D6&lt;&gt;"", I6&gt;2011), "Yes", "No")</f>
        <v>#VALUE!</v>
      </c>
      <c r="D6" s="16" t="e">
        <f aca="false">Table10[[#this row],[value 1.1 (1990)]]</f>
        <v>#VALUE!</v>
      </c>
      <c r="E6" s="16" t="e">
        <f aca="false">Table10[[#this row],[value 1.2 (2000)]]</f>
        <v>#VALUE!</v>
      </c>
      <c r="F6" s="16" t="e">
        <f aca="false">Table10[[#this row],[value 1.3 (2013)]]</f>
        <v>#VALUE!</v>
      </c>
      <c r="G6" s="16" t="e">
        <f aca="false">Table10[[#this row],[target 2015_1]]</f>
        <v>#VALUE!</v>
      </c>
      <c r="H6" s="38"/>
      <c r="I6" s="38" t="n">
        <v>2013</v>
      </c>
      <c r="J6" s="38"/>
      <c r="K6" s="110" t="e">
        <f aca="false">IF(AND(L6&lt;&gt;"", W6&gt;2011), "Yes", "No")</f>
        <v>#VALUE!</v>
      </c>
      <c r="L6" s="38" t="e">
        <f aca="false">Table10[[#this row],[value 2.1 (1990)]]</f>
        <v>#VALUE!</v>
      </c>
      <c r="M6" s="38"/>
      <c r="N6" s="38"/>
      <c r="O6" s="38" t="e">
        <f aca="false">Table10[[#this row],[value 2.2 (2000)]]</f>
        <v>#VALUE!</v>
      </c>
      <c r="P6" s="38"/>
      <c r="Q6" s="38"/>
      <c r="R6" s="38" t="e">
        <f aca="false">Table10[[#this row],[value 2.3 (2013)]]</f>
        <v>#VALUE!</v>
      </c>
      <c r="S6" s="38"/>
      <c r="T6" s="38"/>
      <c r="U6" s="38" t="e">
        <f aca="false">Table10[[#this row],[target 2015_2]]</f>
        <v>#VALUE!</v>
      </c>
      <c r="V6" s="38"/>
      <c r="W6" s="38" t="n">
        <v>2013</v>
      </c>
      <c r="X6" s="38"/>
      <c r="Y6" s="110" t="e">
        <f aca="false">IF(AND(Z6&lt;&gt;"",Table1020[[#this row],[year3]]&gt; 2011), "Yes", "No")</f>
        <v>#VALUE!</v>
      </c>
      <c r="Z6" s="39" t="e">
        <f aca="false">Table10[[#this row],[value 3.1 (1990)]]</f>
        <v>#VALUE!</v>
      </c>
      <c r="AA6" s="39" t="e">
        <f aca="false">Table10[[#this row],[year]]</f>
        <v>#VALUE!</v>
      </c>
      <c r="AB6" s="39" t="e">
        <f aca="false">Table10[[#this row],[value 3.2 (2000)]]</f>
        <v>#VALUE!</v>
      </c>
      <c r="AC6" s="39" t="e">
        <f aca="false">Table10[[#this row],[year2]]</f>
        <v>#VALUE!</v>
      </c>
      <c r="AD6" s="39" t="e">
        <f aca="false">Table10[[#this row],[value 3.3 (2012)]]</f>
        <v>#VALUE!</v>
      </c>
      <c r="AE6" s="39" t="e">
        <f aca="false">Table10[[#this row],[year3]]</f>
        <v>#VALUE!</v>
      </c>
      <c r="AF6" s="39"/>
      <c r="AG6" s="39"/>
    </row>
    <row r="7" customFormat="false" ht="12.75" hidden="false" customHeight="false" outlineLevel="0" collapsed="false">
      <c r="A7" s="35" t="s">
        <v>39</v>
      </c>
      <c r="B7" s="110" t="e">
        <f aca="false">IF(AND(C7="Yes", K7= "Yes", Y7="Yes"), "Yes", "No")</f>
        <v>#VALUE!</v>
      </c>
      <c r="C7" s="110" t="e">
        <f aca="false">IF(AND(D7&lt;&gt;"", I7&gt;2011), "Yes", "No")</f>
        <v>#VALUE!</v>
      </c>
      <c r="D7" s="16" t="e">
        <f aca="false">Table10[[#this row],[value 1.1 (1990)]]</f>
        <v>#VALUE!</v>
      </c>
      <c r="E7" s="16" t="e">
        <f aca="false">Table10[[#this row],[value 1.2 (2000)]]</f>
        <v>#VALUE!</v>
      </c>
      <c r="F7" s="16" t="e">
        <f aca="false">Table10[[#this row],[value 1.3 (2013)]]</f>
        <v>#VALUE!</v>
      </c>
      <c r="G7" s="16" t="e">
        <f aca="false">Table10[[#this row],[target 2015_1]]</f>
        <v>#VALUE!</v>
      </c>
      <c r="H7" s="38"/>
      <c r="I7" s="38" t="n">
        <v>2013</v>
      </c>
      <c r="J7" s="38"/>
      <c r="K7" s="110" t="e">
        <f aca="false">IF(AND(L7&lt;&gt;"", W7&gt;2011), "Yes", "No")</f>
        <v>#VALUE!</v>
      </c>
      <c r="L7" s="38" t="e">
        <f aca="false">Table10[[#this row],[value 2.1 (1990)]]</f>
        <v>#VALUE!</v>
      </c>
      <c r="M7" s="38"/>
      <c r="N7" s="38"/>
      <c r="O7" s="38" t="e">
        <f aca="false">Table10[[#this row],[value 2.2 (2000)]]</f>
        <v>#VALUE!</v>
      </c>
      <c r="P7" s="38"/>
      <c r="Q7" s="38"/>
      <c r="R7" s="38" t="e">
        <f aca="false">Table10[[#this row],[value 2.3 (2013)]]</f>
        <v>#VALUE!</v>
      </c>
      <c r="S7" s="38"/>
      <c r="T7" s="38"/>
      <c r="U7" s="38" t="e">
        <f aca="false">Table10[[#this row],[target 2015_2]]</f>
        <v>#VALUE!</v>
      </c>
      <c r="V7" s="38"/>
      <c r="W7" s="38" t="n">
        <v>2013</v>
      </c>
      <c r="X7" s="38"/>
      <c r="Y7" s="110" t="e">
        <f aca="false">IF(AND(Z7&lt;&gt;"",Table1020[[#this row],[year3]]&gt; 2011), "Yes", "No")</f>
        <v>#VALUE!</v>
      </c>
      <c r="Z7" s="39" t="e">
        <f aca="false">Table10[[#this row],[value 3.1 (1990)]]</f>
        <v>#VALUE!</v>
      </c>
      <c r="AA7" s="39" t="e">
        <f aca="false">Table10[[#this row],[year]]</f>
        <v>#VALUE!</v>
      </c>
      <c r="AB7" s="39" t="e">
        <f aca="false">Table10[[#this row],[value 3.2 (2000)]]</f>
        <v>#VALUE!</v>
      </c>
      <c r="AC7" s="39" t="e">
        <f aca="false">Table10[[#this row],[year2]]</f>
        <v>#VALUE!</v>
      </c>
      <c r="AD7" s="39" t="e">
        <f aca="false">Table10[[#this row],[value 3.3 (2012)]]</f>
        <v>#VALUE!</v>
      </c>
      <c r="AE7" s="39" t="e">
        <f aca="false">Table10[[#this row],[year3]]</f>
        <v>#VALUE!</v>
      </c>
      <c r="AF7" s="39"/>
      <c r="AG7" s="39"/>
    </row>
    <row r="8" customFormat="false" ht="12.75" hidden="false" customHeight="false" outlineLevel="0" collapsed="false">
      <c r="A8" s="35" t="s">
        <v>41</v>
      </c>
      <c r="B8" s="110" t="e">
        <f aca="false">IF(AND(C8="Yes", K8= "Yes", Y8="Yes"), "Yes", "No")</f>
        <v>#VALUE!</v>
      </c>
      <c r="C8" s="110" t="e">
        <f aca="false">IF(AND(D8&lt;&gt;"", I8&gt;2011), "Yes", "No")</f>
        <v>#VALUE!</v>
      </c>
      <c r="D8" s="16" t="e">
        <f aca="false">Table10[[#this row],[value 1.1 (1990)]]</f>
        <v>#VALUE!</v>
      </c>
      <c r="E8" s="16" t="e">
        <f aca="false">Table10[[#this row],[value 1.2 (2000)]]</f>
        <v>#VALUE!</v>
      </c>
      <c r="F8" s="16" t="e">
        <f aca="false">Table10[[#this row],[value 1.3 (2013)]]</f>
        <v>#VALUE!</v>
      </c>
      <c r="G8" s="16" t="e">
        <f aca="false">Table10[[#this row],[target 2015_1]]</f>
        <v>#VALUE!</v>
      </c>
      <c r="H8" s="38"/>
      <c r="I8" s="38" t="n">
        <v>2013</v>
      </c>
      <c r="J8" s="38"/>
      <c r="K8" s="110" t="e">
        <f aca="false">IF(AND(L8&lt;&gt;"", W8&gt;2011), "Yes", "No")</f>
        <v>#VALUE!</v>
      </c>
      <c r="L8" s="38" t="e">
        <f aca="false">Table10[[#this row],[value 2.1 (1990)]]</f>
        <v>#VALUE!</v>
      </c>
      <c r="M8" s="38"/>
      <c r="N8" s="38"/>
      <c r="O8" s="38" t="e">
        <f aca="false">Table10[[#this row],[value 2.2 (2000)]]</f>
        <v>#VALUE!</v>
      </c>
      <c r="P8" s="38"/>
      <c r="Q8" s="38"/>
      <c r="R8" s="38" t="e">
        <f aca="false">Table10[[#this row],[value 2.3 (2013)]]</f>
        <v>#VALUE!</v>
      </c>
      <c r="S8" s="38"/>
      <c r="T8" s="38"/>
      <c r="U8" s="38" t="e">
        <f aca="false">Table10[[#this row],[target 2015_2]]</f>
        <v>#VALUE!</v>
      </c>
      <c r="V8" s="38"/>
      <c r="W8" s="38" t="n">
        <v>2013</v>
      </c>
      <c r="X8" s="38"/>
      <c r="Y8" s="110" t="e">
        <f aca="false">IF(AND(Z8&lt;&gt;"",Table1020[[#this row],[year3]]&gt; 2011), "Yes", "No")</f>
        <v>#VALUE!</v>
      </c>
      <c r="Z8" s="39" t="e">
        <f aca="false">Table10[[#this row],[value 3.1 (1990)]]</f>
        <v>#VALUE!</v>
      </c>
      <c r="AA8" s="39" t="e">
        <f aca="false">Table10[[#this row],[year]]</f>
        <v>#VALUE!</v>
      </c>
      <c r="AB8" s="39" t="e">
        <f aca="false">Table10[[#this row],[value 3.2 (2000)]]</f>
        <v>#VALUE!</v>
      </c>
      <c r="AC8" s="39" t="e">
        <f aca="false">Table10[[#this row],[year2]]</f>
        <v>#VALUE!</v>
      </c>
      <c r="AD8" s="39" t="e">
        <f aca="false">Table10[[#this row],[value 3.3 (2012)]]</f>
        <v>#VALUE!</v>
      </c>
      <c r="AE8" s="39" t="e">
        <f aca="false">Table10[[#this row],[year3]]</f>
        <v>#VALUE!</v>
      </c>
      <c r="AF8" s="39"/>
      <c r="AG8" s="39"/>
    </row>
    <row r="9" customFormat="false" ht="12.75" hidden="false" customHeight="false" outlineLevel="0" collapsed="false">
      <c r="A9" s="35" t="s">
        <v>44</v>
      </c>
      <c r="B9" s="110" t="e">
        <f aca="false">IF(AND(C9="Yes", K9= "Yes", Y9="Yes"), "Yes", "No")</f>
        <v>#VALUE!</v>
      </c>
      <c r="C9" s="110" t="e">
        <f aca="false">IF(AND(D9&lt;&gt;"", I9&gt;2011), "Yes", "No")</f>
        <v>#VALUE!</v>
      </c>
      <c r="D9" s="16" t="e">
        <f aca="false">Table10[[#this row],[value 1.1 (1990)]]</f>
        <v>#VALUE!</v>
      </c>
      <c r="E9" s="16" t="e">
        <f aca="false">Table10[[#this row],[value 1.2 (2000)]]</f>
        <v>#VALUE!</v>
      </c>
      <c r="F9" s="16" t="e">
        <f aca="false">Table10[[#this row],[value 1.3 (2013)]]</f>
        <v>#VALUE!</v>
      </c>
      <c r="G9" s="16" t="e">
        <f aca="false">Table10[[#this row],[target 2015_1]]</f>
        <v>#VALUE!</v>
      </c>
      <c r="H9" s="38"/>
      <c r="I9" s="38" t="n">
        <v>2013</v>
      </c>
      <c r="J9" s="38"/>
      <c r="K9" s="110" t="e">
        <f aca="false">IF(AND(L9&lt;&gt;"", W9&gt;2011), "Yes", "No")</f>
        <v>#VALUE!</v>
      </c>
      <c r="L9" s="38" t="e">
        <f aca="false">Table10[[#this row],[value 2.1 (1990)]]</f>
        <v>#VALUE!</v>
      </c>
      <c r="M9" s="38"/>
      <c r="N9" s="38"/>
      <c r="O9" s="38" t="e">
        <f aca="false">Table10[[#this row],[value 2.2 (2000)]]</f>
        <v>#VALUE!</v>
      </c>
      <c r="P9" s="38"/>
      <c r="Q9" s="38"/>
      <c r="R9" s="38" t="e">
        <f aca="false">Table10[[#this row],[value 2.3 (2013)]]</f>
        <v>#VALUE!</v>
      </c>
      <c r="S9" s="38"/>
      <c r="T9" s="38"/>
      <c r="U9" s="38" t="e">
        <f aca="false">Table10[[#this row],[target 2015_2]]</f>
        <v>#VALUE!</v>
      </c>
      <c r="V9" s="38"/>
      <c r="W9" s="38" t="n">
        <v>2013</v>
      </c>
      <c r="X9" s="38"/>
      <c r="Y9" s="110" t="e">
        <f aca="false">IF(AND(Z9&lt;&gt;"",Table1020[[#this row],[year3]]&gt; 2011), "Yes", "No")</f>
        <v>#VALUE!</v>
      </c>
      <c r="Z9" s="39" t="e">
        <f aca="false">Table10[[#this row],[value 3.1 (1990)]]</f>
        <v>#VALUE!</v>
      </c>
      <c r="AA9" s="39" t="e">
        <f aca="false">Table10[[#this row],[year]]</f>
        <v>#VALUE!</v>
      </c>
      <c r="AB9" s="39" t="e">
        <f aca="false">Table10[[#this row],[value 3.2 (2000)]]</f>
        <v>#VALUE!</v>
      </c>
      <c r="AC9" s="39" t="e">
        <f aca="false">Table10[[#this row],[year2]]</f>
        <v>#VALUE!</v>
      </c>
      <c r="AD9" s="39" t="e">
        <f aca="false">Table10[[#this row],[value 3.3 (2012)]]</f>
        <v>#VALUE!</v>
      </c>
      <c r="AE9" s="39" t="e">
        <f aca="false">Table10[[#this row],[year3]]</f>
        <v>#VALUE!</v>
      </c>
      <c r="AF9" s="39"/>
      <c r="AG9" s="39"/>
    </row>
    <row r="10" customFormat="false" ht="12.75" hidden="false" customHeight="false" outlineLevel="0" collapsed="false">
      <c r="A10" s="35" t="s">
        <v>48</v>
      </c>
      <c r="B10" s="110" t="e">
        <f aca="false">IF(AND(C10="Yes", K10= "Yes", Y10="Yes"), "Yes", "No")</f>
        <v>#VALUE!</v>
      </c>
      <c r="C10" s="110" t="e">
        <f aca="false">IF(AND(D10&lt;&gt;"", I10&gt;2011), "Yes", "No")</f>
        <v>#VALUE!</v>
      </c>
      <c r="D10" s="16" t="e">
        <f aca="false">Table10[[#this row],[value 1.1 (1990)]]</f>
        <v>#VALUE!</v>
      </c>
      <c r="E10" s="16" t="e">
        <f aca="false">Table10[[#this row],[value 1.2 (2000)]]</f>
        <v>#VALUE!</v>
      </c>
      <c r="F10" s="16" t="e">
        <f aca="false">Table10[[#this row],[value 1.3 (2013)]]</f>
        <v>#VALUE!</v>
      </c>
      <c r="G10" s="16" t="e">
        <f aca="false">Table10[[#this row],[target 2015_1]]</f>
        <v>#VALUE!</v>
      </c>
      <c r="H10" s="38"/>
      <c r="I10" s="38" t="n">
        <v>2013</v>
      </c>
      <c r="J10" s="38"/>
      <c r="K10" s="110" t="e">
        <f aca="false">IF(AND(L10&lt;&gt;"", W10&gt;2011), "Yes", "No")</f>
        <v>#VALUE!</v>
      </c>
      <c r="L10" s="38" t="e">
        <f aca="false">Table10[[#this row],[value 2.1 (1990)]]</f>
        <v>#VALUE!</v>
      </c>
      <c r="M10" s="38"/>
      <c r="N10" s="38"/>
      <c r="O10" s="38" t="e">
        <f aca="false">Table10[[#this row],[value 2.2 (2000)]]</f>
        <v>#VALUE!</v>
      </c>
      <c r="P10" s="38"/>
      <c r="Q10" s="38"/>
      <c r="R10" s="38" t="e">
        <f aca="false">Table10[[#this row],[value 2.3 (2013)]]</f>
        <v>#VALUE!</v>
      </c>
      <c r="S10" s="38"/>
      <c r="T10" s="38"/>
      <c r="U10" s="38" t="e">
        <f aca="false">Table10[[#this row],[target 2015_2]]</f>
        <v>#VALUE!</v>
      </c>
      <c r="V10" s="38"/>
      <c r="W10" s="38" t="n">
        <v>2013</v>
      </c>
      <c r="X10" s="38"/>
      <c r="Y10" s="110" t="e">
        <f aca="false">IF(AND(Z10&lt;&gt;"",Table1020[[#this row],[year3]]&gt; 2011), "Yes", "No")</f>
        <v>#VALUE!</v>
      </c>
      <c r="Z10" s="39" t="e">
        <f aca="false">Table10[[#this row],[value 3.1 (1990)]]</f>
        <v>#VALUE!</v>
      </c>
      <c r="AA10" s="39" t="e">
        <f aca="false">Table10[[#this row],[year]]</f>
        <v>#VALUE!</v>
      </c>
      <c r="AB10" s="39" t="e">
        <f aca="false">Table10[[#this row],[value 3.2 (2000)]]</f>
        <v>#VALUE!</v>
      </c>
      <c r="AC10" s="39" t="e">
        <f aca="false">Table10[[#this row],[year2]]</f>
        <v>#VALUE!</v>
      </c>
      <c r="AD10" s="39" t="e">
        <f aca="false">Table10[[#this row],[value 3.3 (2012)]]</f>
        <v>#VALUE!</v>
      </c>
      <c r="AE10" s="39" t="e">
        <f aca="false">Table10[[#this row],[year3]]</f>
        <v>#VALUE!</v>
      </c>
      <c r="AF10" s="39"/>
      <c r="AG10" s="39"/>
    </row>
    <row r="11" customFormat="false" ht="12.75" hidden="false" customHeight="false" outlineLevel="0" collapsed="false">
      <c r="A11" s="35" t="s">
        <v>50</v>
      </c>
      <c r="B11" s="110" t="e">
        <f aca="false">IF(AND(C11="Yes", K11= "Yes", Y11="Yes"), "Yes", "No")</f>
        <v>#VALUE!</v>
      </c>
      <c r="C11" s="110" t="e">
        <f aca="false">IF(AND(D11&lt;&gt;"", I11&gt;2011), "Yes", "No")</f>
        <v>#VALUE!</v>
      </c>
      <c r="D11" s="16" t="e">
        <f aca="false">Table10[[#this row],[value 1.1 (1990)]]</f>
        <v>#VALUE!</v>
      </c>
      <c r="E11" s="16" t="e">
        <f aca="false">Table10[[#this row],[value 1.2 (2000)]]</f>
        <v>#VALUE!</v>
      </c>
      <c r="F11" s="16" t="e">
        <f aca="false">Table10[[#this row],[value 1.3 (2013)]]</f>
        <v>#VALUE!</v>
      </c>
      <c r="G11" s="16" t="e">
        <f aca="false">Table10[[#this row],[target 2015_1]]</f>
        <v>#VALUE!</v>
      </c>
      <c r="H11" s="38"/>
      <c r="I11" s="38" t="n">
        <v>2013</v>
      </c>
      <c r="J11" s="38"/>
      <c r="K11" s="110" t="e">
        <f aca="false">IF(AND(L11&lt;&gt;"", W11&gt;2011), "Yes", "No")</f>
        <v>#VALUE!</v>
      </c>
      <c r="L11" s="38" t="e">
        <f aca="false">Table10[[#this row],[value 2.1 (1990)]]</f>
        <v>#VALUE!</v>
      </c>
      <c r="M11" s="38"/>
      <c r="N11" s="38"/>
      <c r="O11" s="38" t="e">
        <f aca="false">Table10[[#this row],[value 2.2 (2000)]]</f>
        <v>#VALUE!</v>
      </c>
      <c r="P11" s="38"/>
      <c r="Q11" s="38"/>
      <c r="R11" s="38" t="e">
        <f aca="false">Table10[[#this row],[value 2.3 (2013)]]</f>
        <v>#VALUE!</v>
      </c>
      <c r="S11" s="38"/>
      <c r="T11" s="38"/>
      <c r="U11" s="38" t="e">
        <f aca="false">Table10[[#this row],[target 2015_2]]</f>
        <v>#VALUE!</v>
      </c>
      <c r="V11" s="38"/>
      <c r="W11" s="38" t="n">
        <v>2013</v>
      </c>
      <c r="X11" s="38"/>
      <c r="Y11" s="110" t="e">
        <f aca="false">IF(AND(Z11&lt;&gt;"",Table1020[[#this row],[year3]]&gt; 2011), "Yes", "No")</f>
        <v>#VALUE!</v>
      </c>
      <c r="Z11" s="39" t="e">
        <f aca="false">Table10[[#this row],[value 3.1 (1990)]]</f>
        <v>#VALUE!</v>
      </c>
      <c r="AA11" s="39" t="e">
        <f aca="false">Table10[[#this row],[year]]</f>
        <v>#VALUE!</v>
      </c>
      <c r="AB11" s="39" t="e">
        <f aca="false">Table10[[#this row],[value 3.2 (2000)]]</f>
        <v>#VALUE!</v>
      </c>
      <c r="AC11" s="39" t="e">
        <f aca="false">Table10[[#this row],[year2]]</f>
        <v>#VALUE!</v>
      </c>
      <c r="AD11" s="39" t="e">
        <f aca="false">Table10[[#this row],[value 3.3 (2012)]]</f>
        <v>#VALUE!</v>
      </c>
      <c r="AE11" s="39" t="e">
        <f aca="false">Table10[[#this row],[year3]]</f>
        <v>#VALUE!</v>
      </c>
      <c r="AF11" s="39"/>
      <c r="AG11" s="39"/>
    </row>
    <row r="12" customFormat="false" ht="12.75" hidden="false" customHeight="false" outlineLevel="0" collapsed="false">
      <c r="A12" s="35" t="s">
        <v>53</v>
      </c>
      <c r="B12" s="110" t="e">
        <f aca="false">IF(AND(C12="Yes", K12= "Yes", Y12="Yes"), "Yes", "No")</f>
        <v>#VALUE!</v>
      </c>
      <c r="C12" s="110" t="e">
        <f aca="false">IF(AND(D12&lt;&gt;"", I12&gt;2011), "Yes", "No")</f>
        <v>#VALUE!</v>
      </c>
      <c r="D12" s="16" t="e">
        <f aca="false">Table10[[#this row],[value 1.1 (1990)]]</f>
        <v>#VALUE!</v>
      </c>
      <c r="E12" s="16" t="e">
        <f aca="false">Table10[[#this row],[value 1.2 (2000)]]</f>
        <v>#VALUE!</v>
      </c>
      <c r="F12" s="16" t="e">
        <f aca="false">Table10[[#this row],[value 1.3 (2013)]]</f>
        <v>#VALUE!</v>
      </c>
      <c r="G12" s="16" t="e">
        <f aca="false">Table10[[#this row],[target 2015_1]]</f>
        <v>#VALUE!</v>
      </c>
      <c r="H12" s="38"/>
      <c r="I12" s="38" t="n">
        <v>2013</v>
      </c>
      <c r="J12" s="38"/>
      <c r="K12" s="110" t="e">
        <f aca="false">IF(AND(L12&lt;&gt;"", W12&gt;2011), "Yes", "No")</f>
        <v>#VALUE!</v>
      </c>
      <c r="L12" s="38" t="e">
        <f aca="false">Table10[[#this row],[value 2.1 (1990)]]</f>
        <v>#VALUE!</v>
      </c>
      <c r="M12" s="38"/>
      <c r="N12" s="38"/>
      <c r="O12" s="38" t="e">
        <f aca="false">Table10[[#this row],[value 2.2 (2000)]]</f>
        <v>#VALUE!</v>
      </c>
      <c r="P12" s="38"/>
      <c r="Q12" s="38"/>
      <c r="R12" s="38" t="e">
        <f aca="false">Table10[[#this row],[value 2.3 (2013)]]</f>
        <v>#VALUE!</v>
      </c>
      <c r="S12" s="38"/>
      <c r="T12" s="38"/>
      <c r="U12" s="38" t="e">
        <f aca="false">Table10[[#this row],[target 2015_2]]</f>
        <v>#VALUE!</v>
      </c>
      <c r="V12" s="38"/>
      <c r="W12" s="38" t="n">
        <v>2013</v>
      </c>
      <c r="X12" s="38"/>
      <c r="Y12" s="110" t="e">
        <f aca="false">IF(AND(Z12&lt;&gt;"",Table1020[[#this row],[year3]]&gt; 2011), "Yes", "No")</f>
        <v>#VALUE!</v>
      </c>
      <c r="Z12" s="39" t="e">
        <f aca="false">Table10[[#this row],[value 3.1 (1990)]]</f>
        <v>#VALUE!</v>
      </c>
      <c r="AA12" s="39" t="e">
        <f aca="false">Table10[[#this row],[year]]</f>
        <v>#VALUE!</v>
      </c>
      <c r="AB12" s="39" t="e">
        <f aca="false">Table10[[#this row],[value 3.2 (2000)]]</f>
        <v>#VALUE!</v>
      </c>
      <c r="AC12" s="39" t="e">
        <f aca="false">Table10[[#this row],[year2]]</f>
        <v>#VALUE!</v>
      </c>
      <c r="AD12" s="39" t="e">
        <f aca="false">Table10[[#this row],[value 3.3 (2012)]]</f>
        <v>#VALUE!</v>
      </c>
      <c r="AE12" s="39" t="e">
        <f aca="false">Table10[[#this row],[year3]]</f>
        <v>#VALUE!</v>
      </c>
      <c r="AF12" s="39"/>
      <c r="AG12" s="39"/>
    </row>
    <row r="13" customFormat="false" ht="12.75" hidden="false" customHeight="false" outlineLevel="0" collapsed="false">
      <c r="A13" s="35" t="s">
        <v>55</v>
      </c>
      <c r="B13" s="110" t="e">
        <f aca="false">IF(AND(C13="Yes", K13= "Yes", Y13="Yes"), "Yes", "No")</f>
        <v>#VALUE!</v>
      </c>
      <c r="C13" s="110" t="e">
        <f aca="false">IF(AND(D13&lt;&gt;"", I13&gt;2011), "Yes", "No")</f>
        <v>#VALUE!</v>
      </c>
      <c r="D13" s="16" t="e">
        <f aca="false">Table10[[#this row],[value 1.1 (1990)]]</f>
        <v>#VALUE!</v>
      </c>
      <c r="E13" s="16" t="e">
        <f aca="false">Table10[[#this row],[value 1.2 (2000)]]</f>
        <v>#VALUE!</v>
      </c>
      <c r="F13" s="16" t="e">
        <f aca="false">Table10[[#this row],[value 1.3 (2013)]]</f>
        <v>#VALUE!</v>
      </c>
      <c r="G13" s="16" t="e">
        <f aca="false">Table10[[#this row],[target 2015_1]]</f>
        <v>#VALUE!</v>
      </c>
      <c r="H13" s="38"/>
      <c r="I13" s="38" t="n">
        <v>2013</v>
      </c>
      <c r="J13" s="38"/>
      <c r="K13" s="110" t="e">
        <f aca="false">IF(AND(L13&lt;&gt;"", W13&gt;2011), "Yes", "No")</f>
        <v>#VALUE!</v>
      </c>
      <c r="L13" s="38" t="e">
        <f aca="false">Table10[[#this row],[value 2.1 (1990)]]</f>
        <v>#VALUE!</v>
      </c>
      <c r="M13" s="38"/>
      <c r="N13" s="38"/>
      <c r="O13" s="38" t="e">
        <f aca="false">Table10[[#this row],[value 2.2 (2000)]]</f>
        <v>#VALUE!</v>
      </c>
      <c r="P13" s="38"/>
      <c r="Q13" s="38"/>
      <c r="R13" s="38" t="e">
        <f aca="false">Table10[[#this row],[value 2.3 (2013)]]</f>
        <v>#VALUE!</v>
      </c>
      <c r="S13" s="38"/>
      <c r="T13" s="38"/>
      <c r="U13" s="38" t="e">
        <f aca="false">Table10[[#this row],[target 2015_2]]</f>
        <v>#VALUE!</v>
      </c>
      <c r="V13" s="38"/>
      <c r="W13" s="38" t="n">
        <v>2013</v>
      </c>
      <c r="X13" s="38"/>
      <c r="Y13" s="110" t="e">
        <f aca="false">IF(AND(Z13&lt;&gt;"",Table1020[[#this row],[year3]]&gt; 2011), "Yes", "No")</f>
        <v>#VALUE!</v>
      </c>
      <c r="Z13" s="39" t="e">
        <f aca="false">Table10[[#this row],[value 3.1 (1990)]]</f>
        <v>#VALUE!</v>
      </c>
      <c r="AA13" s="39" t="e">
        <f aca="false">Table10[[#this row],[year]]</f>
        <v>#VALUE!</v>
      </c>
      <c r="AB13" s="39" t="e">
        <f aca="false">Table10[[#this row],[value 3.2 (2000)]]</f>
        <v>#VALUE!</v>
      </c>
      <c r="AC13" s="39" t="e">
        <f aca="false">Table10[[#this row],[year2]]</f>
        <v>#VALUE!</v>
      </c>
      <c r="AD13" s="39" t="e">
        <f aca="false">Table10[[#this row],[value 3.3 (2012)]]</f>
        <v>#VALUE!</v>
      </c>
      <c r="AE13" s="39" t="e">
        <f aca="false">Table10[[#this row],[year3]]</f>
        <v>#VALUE!</v>
      </c>
      <c r="AF13" s="39"/>
      <c r="AG13" s="39"/>
    </row>
    <row r="14" customFormat="false" ht="12.75" hidden="false" customHeight="false" outlineLevel="0" collapsed="false">
      <c r="A14" s="35" t="s">
        <v>58</v>
      </c>
      <c r="B14" s="110" t="e">
        <f aca="false">IF(AND(C14="Yes", K14= "Yes", Y14="Yes"), "Yes", "No")</f>
        <v>#VALUE!</v>
      </c>
      <c r="C14" s="110" t="e">
        <f aca="false">IF(AND(D14&lt;&gt;"", I14&gt;2011), "Yes", "No")</f>
        <v>#VALUE!</v>
      </c>
      <c r="D14" s="16" t="e">
        <f aca="false">Table10[[#this row],[value 1.1 (1990)]]</f>
        <v>#VALUE!</v>
      </c>
      <c r="E14" s="16" t="e">
        <f aca="false">Table10[[#this row],[value 1.2 (2000)]]</f>
        <v>#VALUE!</v>
      </c>
      <c r="F14" s="16" t="e">
        <f aca="false">Table10[[#this row],[value 1.3 (2013)]]</f>
        <v>#VALUE!</v>
      </c>
      <c r="G14" s="16" t="e">
        <f aca="false">Table10[[#this row],[target 2015_1]]</f>
        <v>#VALUE!</v>
      </c>
      <c r="H14" s="38"/>
      <c r="I14" s="38" t="n">
        <v>2013</v>
      </c>
      <c r="J14" s="38"/>
      <c r="K14" s="110" t="e">
        <f aca="false">IF(AND(L14&lt;&gt;"", W14&gt;2011), "Yes", "No")</f>
        <v>#VALUE!</v>
      </c>
      <c r="L14" s="38" t="e">
        <f aca="false">Table10[[#this row],[value 2.1 (1990)]]</f>
        <v>#VALUE!</v>
      </c>
      <c r="M14" s="38"/>
      <c r="N14" s="38"/>
      <c r="O14" s="38" t="e">
        <f aca="false">Table10[[#this row],[value 2.2 (2000)]]</f>
        <v>#VALUE!</v>
      </c>
      <c r="P14" s="38"/>
      <c r="Q14" s="38"/>
      <c r="R14" s="38" t="e">
        <f aca="false">Table10[[#this row],[value 2.3 (2013)]]</f>
        <v>#VALUE!</v>
      </c>
      <c r="S14" s="38"/>
      <c r="T14" s="38"/>
      <c r="U14" s="38" t="e">
        <f aca="false">Table10[[#this row],[target 2015_2]]</f>
        <v>#VALUE!</v>
      </c>
      <c r="V14" s="38"/>
      <c r="W14" s="38" t="n">
        <v>2013</v>
      </c>
      <c r="X14" s="38"/>
      <c r="Y14" s="110" t="e">
        <f aca="false">IF(AND(Z14&lt;&gt;"",Table1020[[#this row],[year3]]&gt; 2011), "Yes", "No")</f>
        <v>#VALUE!</v>
      </c>
      <c r="Z14" s="39" t="e">
        <f aca="false">Table10[[#this row],[value 3.1 (1990)]]</f>
        <v>#VALUE!</v>
      </c>
      <c r="AA14" s="39" t="e">
        <f aca="false">Table10[[#this row],[year]]</f>
        <v>#VALUE!</v>
      </c>
      <c r="AB14" s="39" t="e">
        <f aca="false">Table10[[#this row],[value 3.2 (2000)]]</f>
        <v>#VALUE!</v>
      </c>
      <c r="AC14" s="39" t="e">
        <f aca="false">Table10[[#this row],[year2]]</f>
        <v>#VALUE!</v>
      </c>
      <c r="AD14" s="39" t="e">
        <f aca="false">Table10[[#this row],[value 3.3 (2012)]]</f>
        <v>#VALUE!</v>
      </c>
      <c r="AE14" s="39" t="e">
        <f aca="false">Table10[[#this row],[year3]]</f>
        <v>#VALUE!</v>
      </c>
      <c r="AF14" s="39"/>
      <c r="AG14" s="39"/>
    </row>
    <row r="15" customFormat="false" ht="12.75" hidden="false" customHeight="false" outlineLevel="0" collapsed="false">
      <c r="A15" s="35" t="s">
        <v>61</v>
      </c>
      <c r="B15" s="110" t="e">
        <f aca="false">IF(AND(C15="Yes", K15= "Yes", Y15="Yes"), "Yes", "No")</f>
        <v>#VALUE!</v>
      </c>
      <c r="C15" s="110" t="e">
        <f aca="false">IF(AND(D15&lt;&gt;"", I15&gt;2011), "Yes", "No")</f>
        <v>#VALUE!</v>
      </c>
      <c r="D15" s="16" t="e">
        <f aca="false">Table10[[#this row],[value 1.1 (1990)]]</f>
        <v>#VALUE!</v>
      </c>
      <c r="E15" s="16" t="e">
        <f aca="false">Table10[[#this row],[value 1.2 (2000)]]</f>
        <v>#VALUE!</v>
      </c>
      <c r="F15" s="16" t="e">
        <f aca="false">Table10[[#this row],[value 1.3 (2013)]]</f>
        <v>#VALUE!</v>
      </c>
      <c r="G15" s="16" t="e">
        <f aca="false">Table10[[#this row],[target 2015_1]]</f>
        <v>#VALUE!</v>
      </c>
      <c r="H15" s="38"/>
      <c r="I15" s="38" t="n">
        <v>2013</v>
      </c>
      <c r="J15" s="38"/>
      <c r="K15" s="110" t="e">
        <f aca="false">IF(AND(L15&lt;&gt;"", W15&gt;2011), "Yes", "No")</f>
        <v>#VALUE!</v>
      </c>
      <c r="L15" s="38" t="e">
        <f aca="false">Table10[[#this row],[value 2.1 (1990)]]</f>
        <v>#VALUE!</v>
      </c>
      <c r="M15" s="38"/>
      <c r="N15" s="38"/>
      <c r="O15" s="38" t="e">
        <f aca="false">Table10[[#this row],[value 2.2 (2000)]]</f>
        <v>#VALUE!</v>
      </c>
      <c r="P15" s="38"/>
      <c r="Q15" s="38"/>
      <c r="R15" s="38" t="e">
        <f aca="false">Table10[[#this row],[value 2.3 (2013)]]</f>
        <v>#VALUE!</v>
      </c>
      <c r="S15" s="38"/>
      <c r="T15" s="38"/>
      <c r="U15" s="38" t="e">
        <f aca="false">Table10[[#this row],[target 2015_2]]</f>
        <v>#VALUE!</v>
      </c>
      <c r="V15" s="38"/>
      <c r="W15" s="38" t="n">
        <v>2013</v>
      </c>
      <c r="X15" s="38"/>
      <c r="Y15" s="110" t="e">
        <f aca="false">IF(AND(Z15&lt;&gt;"",Table1020[[#this row],[year3]]&gt; 2011), "Yes", "No")</f>
        <v>#VALUE!</v>
      </c>
      <c r="Z15" s="39" t="e">
        <f aca="false">Table10[[#this row],[value 3.1 (1990)]]</f>
        <v>#VALUE!</v>
      </c>
      <c r="AA15" s="39" t="e">
        <f aca="false">Table10[[#this row],[year]]</f>
        <v>#VALUE!</v>
      </c>
      <c r="AB15" s="39" t="e">
        <f aca="false">Table10[[#this row],[value 3.2 (2000)]]</f>
        <v>#VALUE!</v>
      </c>
      <c r="AC15" s="39" t="e">
        <f aca="false">Table10[[#this row],[year2]]</f>
        <v>#VALUE!</v>
      </c>
      <c r="AD15" s="39" t="e">
        <f aca="false">Table10[[#this row],[value 3.3 (2012)]]</f>
        <v>#VALUE!</v>
      </c>
      <c r="AE15" s="39" t="e">
        <f aca="false">Table10[[#this row],[year3]]</f>
        <v>#VALUE!</v>
      </c>
      <c r="AF15" s="39"/>
      <c r="AG15" s="39"/>
    </row>
    <row r="16" customFormat="false" ht="12.75" hidden="false" customHeight="false" outlineLevel="0" collapsed="false">
      <c r="A16" s="35" t="s">
        <v>64</v>
      </c>
      <c r="B16" s="110" t="e">
        <f aca="false">IF(AND(C16="Yes", K16= "Yes", Y16="Yes"), "Yes", "No")</f>
        <v>#VALUE!</v>
      </c>
      <c r="C16" s="110" t="e">
        <f aca="false">IF(AND(D16&lt;&gt;"", I16&gt;2011), "Yes", "No")</f>
        <v>#VALUE!</v>
      </c>
      <c r="D16" s="16" t="e">
        <f aca="false">Table10[[#this row],[value 1.1 (1990)]]</f>
        <v>#VALUE!</v>
      </c>
      <c r="E16" s="16" t="e">
        <f aca="false">Table10[[#this row],[value 1.2 (2000)]]</f>
        <v>#VALUE!</v>
      </c>
      <c r="F16" s="16" t="e">
        <f aca="false">Table10[[#this row],[value 1.3 (2013)]]</f>
        <v>#VALUE!</v>
      </c>
      <c r="G16" s="16" t="e">
        <f aca="false">Table10[[#this row],[target 2015_1]]</f>
        <v>#VALUE!</v>
      </c>
      <c r="H16" s="38"/>
      <c r="I16" s="38" t="n">
        <v>2013</v>
      </c>
      <c r="J16" s="38"/>
      <c r="K16" s="110" t="e">
        <f aca="false">IF(AND(L16&lt;&gt;"", W16&gt;2011), "Yes", "No")</f>
        <v>#VALUE!</v>
      </c>
      <c r="L16" s="38" t="e">
        <f aca="false">Table10[[#this row],[value 2.1 (1990)]]</f>
        <v>#VALUE!</v>
      </c>
      <c r="M16" s="38"/>
      <c r="N16" s="38"/>
      <c r="O16" s="38" t="e">
        <f aca="false">Table10[[#this row],[value 2.2 (2000)]]</f>
        <v>#VALUE!</v>
      </c>
      <c r="P16" s="38"/>
      <c r="Q16" s="38"/>
      <c r="R16" s="38" t="e">
        <f aca="false">Table10[[#this row],[value 2.3 (2013)]]</f>
        <v>#VALUE!</v>
      </c>
      <c r="S16" s="38"/>
      <c r="T16" s="38"/>
      <c r="U16" s="38" t="e">
        <f aca="false">Table10[[#this row],[target 2015_2]]</f>
        <v>#VALUE!</v>
      </c>
      <c r="V16" s="38"/>
      <c r="W16" s="38" t="n">
        <v>2013</v>
      </c>
      <c r="X16" s="38"/>
      <c r="Y16" s="110" t="e">
        <f aca="false">IF(AND(Z16&lt;&gt;"",Table1020[[#this row],[year3]]&gt; 2011), "Yes", "No")</f>
        <v>#VALUE!</v>
      </c>
      <c r="Z16" s="39" t="e">
        <f aca="false">Table10[[#this row],[value 3.1 (1990)]]</f>
        <v>#VALUE!</v>
      </c>
      <c r="AA16" s="39" t="e">
        <f aca="false">Table10[[#this row],[year]]</f>
        <v>#VALUE!</v>
      </c>
      <c r="AB16" s="39" t="e">
        <f aca="false">Table10[[#this row],[value 3.2 (2000)]]</f>
        <v>#VALUE!</v>
      </c>
      <c r="AC16" s="39" t="e">
        <f aca="false">Table10[[#this row],[year2]]</f>
        <v>#VALUE!</v>
      </c>
      <c r="AD16" s="39" t="e">
        <f aca="false">Table10[[#this row],[value 3.3 (2012)]]</f>
        <v>#VALUE!</v>
      </c>
      <c r="AE16" s="39" t="e">
        <f aca="false">Table10[[#this row],[year3]]</f>
        <v>#VALUE!</v>
      </c>
      <c r="AF16" s="39"/>
      <c r="AG16" s="39"/>
    </row>
    <row r="17" customFormat="false" ht="12.75" hidden="false" customHeight="false" outlineLevel="0" collapsed="false">
      <c r="A17" s="35" t="s">
        <v>66</v>
      </c>
      <c r="B17" s="110" t="e">
        <f aca="false">IF(AND(C17="Yes", K17= "Yes", Y17="Yes"), "Yes", "No")</f>
        <v>#VALUE!</v>
      </c>
      <c r="C17" s="110" t="e">
        <f aca="false">IF(AND(D17&lt;&gt;"", I17&gt;2011), "Yes", "No")</f>
        <v>#VALUE!</v>
      </c>
      <c r="D17" s="16" t="e">
        <f aca="false">Table10[[#this row],[value 1.1 (1990)]]</f>
        <v>#VALUE!</v>
      </c>
      <c r="E17" s="16" t="e">
        <f aca="false">Table10[[#this row],[value 1.2 (2000)]]</f>
        <v>#VALUE!</v>
      </c>
      <c r="F17" s="16" t="e">
        <f aca="false">Table10[[#this row],[value 1.3 (2013)]]</f>
        <v>#VALUE!</v>
      </c>
      <c r="G17" s="16" t="e">
        <f aca="false">Table10[[#this row],[target 2015_1]]</f>
        <v>#VALUE!</v>
      </c>
      <c r="H17" s="38"/>
      <c r="I17" s="38" t="n">
        <v>2013</v>
      </c>
      <c r="J17" s="38"/>
      <c r="K17" s="110" t="e">
        <f aca="false">IF(AND(L17&lt;&gt;"", W17&gt;2011), "Yes", "No")</f>
        <v>#VALUE!</v>
      </c>
      <c r="L17" s="38" t="e">
        <f aca="false">Table10[[#this row],[value 2.1 (1990)]]</f>
        <v>#VALUE!</v>
      </c>
      <c r="M17" s="38"/>
      <c r="N17" s="38"/>
      <c r="O17" s="38" t="e">
        <f aca="false">Table10[[#this row],[value 2.2 (2000)]]</f>
        <v>#VALUE!</v>
      </c>
      <c r="P17" s="38"/>
      <c r="Q17" s="38"/>
      <c r="R17" s="38" t="e">
        <f aca="false">Table10[[#this row],[value 2.3 (2013)]]</f>
        <v>#VALUE!</v>
      </c>
      <c r="S17" s="38"/>
      <c r="T17" s="38"/>
      <c r="U17" s="38" t="e">
        <f aca="false">Table10[[#this row],[target 2015_2]]</f>
        <v>#VALUE!</v>
      </c>
      <c r="V17" s="38"/>
      <c r="W17" s="38" t="n">
        <v>2013</v>
      </c>
      <c r="X17" s="38"/>
      <c r="Y17" s="110" t="e">
        <f aca="false">IF(AND(Z17&lt;&gt;"",Table1020[[#this row],[year3]]&gt; 2011), "Yes", "No")</f>
        <v>#VALUE!</v>
      </c>
      <c r="Z17" s="39" t="e">
        <f aca="false">Table10[[#this row],[value 3.1 (1990)]]</f>
        <v>#VALUE!</v>
      </c>
      <c r="AA17" s="39" t="e">
        <f aca="false">Table10[[#this row],[year]]</f>
        <v>#VALUE!</v>
      </c>
      <c r="AB17" s="39" t="e">
        <f aca="false">Table10[[#this row],[value 3.2 (2000)]]</f>
        <v>#VALUE!</v>
      </c>
      <c r="AC17" s="39" t="e">
        <f aca="false">Table10[[#this row],[year2]]</f>
        <v>#VALUE!</v>
      </c>
      <c r="AD17" s="39" t="e">
        <f aca="false">Table10[[#this row],[value 3.3 (2012)]]</f>
        <v>#VALUE!</v>
      </c>
      <c r="AE17" s="39" t="e">
        <f aca="false">Table10[[#this row],[year3]]</f>
        <v>#VALUE!</v>
      </c>
      <c r="AF17" s="39"/>
      <c r="AG17" s="39"/>
    </row>
    <row r="18" customFormat="false" ht="12.75" hidden="false" customHeight="false" outlineLevel="0" collapsed="false">
      <c r="A18" s="35" t="s">
        <v>68</v>
      </c>
      <c r="B18" s="110" t="e">
        <f aca="false">IF(AND(C18="Yes", K18= "Yes", Y18="Yes"), "Yes", "No")</f>
        <v>#VALUE!</v>
      </c>
      <c r="C18" s="110" t="e">
        <f aca="false">IF(AND(D18&lt;&gt;"", I18&gt;2011), "Yes", "No")</f>
        <v>#VALUE!</v>
      </c>
      <c r="D18" s="16" t="e">
        <f aca="false">Table10[[#this row],[value 1.1 (1990)]]</f>
        <v>#VALUE!</v>
      </c>
      <c r="E18" s="16" t="e">
        <f aca="false">Table10[[#this row],[value 1.2 (2000)]]</f>
        <v>#VALUE!</v>
      </c>
      <c r="F18" s="16" t="e">
        <f aca="false">Table10[[#this row],[value 1.3 (2013)]]</f>
        <v>#VALUE!</v>
      </c>
      <c r="G18" s="16" t="e">
        <f aca="false">Table10[[#this row],[target 2015_1]]</f>
        <v>#VALUE!</v>
      </c>
      <c r="H18" s="38"/>
      <c r="I18" s="38" t="n">
        <v>2013</v>
      </c>
      <c r="J18" s="38"/>
      <c r="K18" s="110" t="e">
        <f aca="false">IF(AND(L18&lt;&gt;"", W18&gt;2011), "Yes", "No")</f>
        <v>#VALUE!</v>
      </c>
      <c r="L18" s="38" t="e">
        <f aca="false">Table10[[#this row],[value 2.1 (1990)]]</f>
        <v>#VALUE!</v>
      </c>
      <c r="M18" s="38"/>
      <c r="N18" s="38"/>
      <c r="O18" s="38" t="e">
        <f aca="false">Table10[[#this row],[value 2.2 (2000)]]</f>
        <v>#VALUE!</v>
      </c>
      <c r="P18" s="38"/>
      <c r="Q18" s="38"/>
      <c r="R18" s="38" t="e">
        <f aca="false">Table10[[#this row],[value 2.3 (2013)]]</f>
        <v>#VALUE!</v>
      </c>
      <c r="S18" s="38"/>
      <c r="T18" s="38"/>
      <c r="U18" s="38" t="e">
        <f aca="false">Table10[[#this row],[target 2015_2]]</f>
        <v>#VALUE!</v>
      </c>
      <c r="V18" s="38"/>
      <c r="W18" s="38" t="n">
        <v>2013</v>
      </c>
      <c r="X18" s="38"/>
      <c r="Y18" s="110" t="e">
        <f aca="false">IF(AND(Z18&lt;&gt;"",Table1020[[#this row],[year3]]&gt; 2011), "Yes", "No")</f>
        <v>#VALUE!</v>
      </c>
      <c r="Z18" s="39" t="e">
        <f aca="false">Table10[[#this row],[value 3.1 (1990)]]</f>
        <v>#VALUE!</v>
      </c>
      <c r="AA18" s="39" t="e">
        <f aca="false">Table10[[#this row],[year]]</f>
        <v>#VALUE!</v>
      </c>
      <c r="AB18" s="39" t="e">
        <f aca="false">Table10[[#this row],[value 3.2 (2000)]]</f>
        <v>#VALUE!</v>
      </c>
      <c r="AC18" s="39" t="e">
        <f aca="false">Table10[[#this row],[year2]]</f>
        <v>#VALUE!</v>
      </c>
      <c r="AD18" s="39" t="e">
        <f aca="false">Table10[[#this row],[value 3.3 (2012)]]</f>
        <v>#VALUE!</v>
      </c>
      <c r="AE18" s="39" t="e">
        <f aca="false">Table10[[#this row],[year3]]</f>
        <v>#VALUE!</v>
      </c>
      <c r="AF18" s="39"/>
      <c r="AG18" s="39"/>
    </row>
    <row r="19" customFormat="false" ht="12.75" hidden="false" customHeight="false" outlineLevel="0" collapsed="false">
      <c r="A19" s="35" t="s">
        <v>71</v>
      </c>
      <c r="B19" s="110" t="e">
        <f aca="false">IF(AND(C19="Yes", K19= "Yes", Y19="Yes"), "Yes", "No")</f>
        <v>#VALUE!</v>
      </c>
      <c r="C19" s="110" t="e">
        <f aca="false">IF(AND(D19&lt;&gt;"", I19&gt;2011), "Yes", "No")</f>
        <v>#VALUE!</v>
      </c>
      <c r="D19" s="16" t="e">
        <f aca="false">Table10[[#this row],[value 1.1 (1990)]]</f>
        <v>#VALUE!</v>
      </c>
      <c r="E19" s="16" t="e">
        <f aca="false">Table10[[#this row],[value 1.2 (2000)]]</f>
        <v>#VALUE!</v>
      </c>
      <c r="F19" s="16" t="e">
        <f aca="false">Table10[[#this row],[value 1.3 (2013)]]</f>
        <v>#VALUE!</v>
      </c>
      <c r="G19" s="16" t="e">
        <f aca="false">Table10[[#this row],[target 2015_1]]</f>
        <v>#VALUE!</v>
      </c>
      <c r="H19" s="38"/>
      <c r="I19" s="38" t="n">
        <v>2013</v>
      </c>
      <c r="J19" s="38"/>
      <c r="K19" s="110" t="e">
        <f aca="false">IF(AND(L19&lt;&gt;"", W19&gt;2011), "Yes", "No")</f>
        <v>#VALUE!</v>
      </c>
      <c r="L19" s="38" t="e">
        <f aca="false">Table10[[#this row],[value 2.1 (1990)]]</f>
        <v>#VALUE!</v>
      </c>
      <c r="M19" s="38"/>
      <c r="N19" s="38"/>
      <c r="O19" s="38" t="e">
        <f aca="false">Table10[[#this row],[value 2.2 (2000)]]</f>
        <v>#VALUE!</v>
      </c>
      <c r="P19" s="38"/>
      <c r="Q19" s="38"/>
      <c r="R19" s="38" t="e">
        <f aca="false">Table10[[#this row],[value 2.3 (2013)]]</f>
        <v>#VALUE!</v>
      </c>
      <c r="S19" s="38"/>
      <c r="T19" s="38"/>
      <c r="U19" s="38" t="e">
        <f aca="false">Table10[[#this row],[target 2015_2]]</f>
        <v>#VALUE!</v>
      </c>
      <c r="V19" s="38"/>
      <c r="W19" s="38" t="n">
        <v>2013</v>
      </c>
      <c r="X19" s="38"/>
      <c r="Y19" s="110" t="e">
        <f aca="false">IF(AND(Z19&lt;&gt;"",Table1020[[#this row],[year3]]&gt; 2011), "Yes", "No")</f>
        <v>#VALUE!</v>
      </c>
      <c r="Z19" s="39" t="e">
        <f aca="false">Table10[[#this row],[value 3.1 (1990)]]</f>
        <v>#VALUE!</v>
      </c>
      <c r="AA19" s="39" t="e">
        <f aca="false">Table10[[#this row],[year]]</f>
        <v>#VALUE!</v>
      </c>
      <c r="AB19" s="39" t="e">
        <f aca="false">Table10[[#this row],[value 3.2 (2000)]]</f>
        <v>#VALUE!</v>
      </c>
      <c r="AC19" s="39" t="e">
        <f aca="false">Table10[[#this row],[year2]]</f>
        <v>#VALUE!</v>
      </c>
      <c r="AD19" s="39" t="e">
        <f aca="false">Table10[[#this row],[value 3.3 (2012)]]</f>
        <v>#VALUE!</v>
      </c>
      <c r="AE19" s="39" t="e">
        <f aca="false">Table10[[#this row],[year3]]</f>
        <v>#VALUE!</v>
      </c>
      <c r="AF19" s="39"/>
      <c r="AG19" s="39"/>
    </row>
    <row r="20" customFormat="false" ht="12.75" hidden="false" customHeight="false" outlineLevel="0" collapsed="false">
      <c r="A20" s="35" t="s">
        <v>73</v>
      </c>
      <c r="B20" s="110" t="s">
        <v>231</v>
      </c>
      <c r="C20" s="110" t="e">
        <f aca="false">IF(AND(D20&lt;&gt;"", I20&gt;2011), "Yes", "No")</f>
        <v>#VALUE!</v>
      </c>
      <c r="D20" s="16" t="e">
        <f aca="false">Table10[[#this row],[value 1.1 (1990)]]</f>
        <v>#VALUE!</v>
      </c>
      <c r="E20" s="16" t="e">
        <f aca="false">Table10[[#this row],[value 1.2 (2000)]]</f>
        <v>#VALUE!</v>
      </c>
      <c r="F20" s="16" t="e">
        <f aca="false">Table10[[#this row],[value 1.3 (2013)]]</f>
        <v>#VALUE!</v>
      </c>
      <c r="G20" s="16" t="e">
        <f aca="false">Table10[[#this row],[target 2015_1]]</f>
        <v>#VALUE!</v>
      </c>
      <c r="H20" s="38"/>
      <c r="I20" s="38" t="n">
        <v>2013</v>
      </c>
      <c r="J20" s="38"/>
      <c r="K20" s="110" t="e">
        <f aca="false">IF(AND(L20&lt;&gt;"", W20&gt;2011), "Yes", "No")</f>
        <v>#VALUE!</v>
      </c>
      <c r="L20" s="38" t="e">
        <f aca="false">Table10[[#this row],[value 2.1 (1990)]]</f>
        <v>#VALUE!</v>
      </c>
      <c r="M20" s="38"/>
      <c r="N20" s="38"/>
      <c r="O20" s="38" t="e">
        <f aca="false">Table10[[#this row],[value 2.2 (2000)]]</f>
        <v>#VALUE!</v>
      </c>
      <c r="P20" s="38"/>
      <c r="Q20" s="38"/>
      <c r="R20" s="38" t="e">
        <f aca="false">Table10[[#this row],[value 2.3 (2013)]]</f>
        <v>#VALUE!</v>
      </c>
      <c r="S20" s="38"/>
      <c r="T20" s="38"/>
      <c r="U20" s="38" t="e">
        <f aca="false">Table10[[#this row],[target 2015_2]]</f>
        <v>#VALUE!</v>
      </c>
      <c r="V20" s="38"/>
      <c r="W20" s="38" t="n">
        <v>2013</v>
      </c>
      <c r="X20" s="38"/>
      <c r="Y20" s="110" t="e">
        <f aca="false">IF(AND(Z20&lt;&gt;"",Table1020[[#this row],[year3]]&gt; 2011), "Yes", "No")</f>
        <v>#VALUE!</v>
      </c>
      <c r="Z20" s="39" t="e">
        <f aca="false">Table10[[#this row],[value 3.1 (1990)]]</f>
        <v>#VALUE!</v>
      </c>
      <c r="AA20" s="39" t="e">
        <f aca="false">Table10[[#this row],[year]]</f>
        <v>#VALUE!</v>
      </c>
      <c r="AB20" s="39" t="e">
        <f aca="false">Table10[[#this row],[value 3.2 (2000)]]</f>
        <v>#VALUE!</v>
      </c>
      <c r="AC20" s="39" t="e">
        <f aca="false">Table10[[#this row],[year2]]</f>
        <v>#VALUE!</v>
      </c>
      <c r="AD20" s="39" t="e">
        <f aca="false">Table10[[#this row],[value 3.3 (2012)]]</f>
        <v>#VALUE!</v>
      </c>
      <c r="AE20" s="39" t="e">
        <f aca="false">Table10[[#this row],[year3]]</f>
        <v>#VALUE!</v>
      </c>
      <c r="AF20" s="39"/>
      <c r="AG20" s="39"/>
    </row>
    <row r="21" customFormat="false" ht="12.75" hidden="false" customHeight="false" outlineLevel="0" collapsed="false">
      <c r="A21" s="35" t="s">
        <v>76</v>
      </c>
      <c r="B21" s="110" t="e">
        <f aca="false">IF(AND(C21="Yes", K21= "Yes", Y21="Yes"), "Yes", "No")</f>
        <v>#VALUE!</v>
      </c>
      <c r="C21" s="110" t="e">
        <f aca="false">IF(AND(D21&lt;&gt;"", I21&gt;2011), "Yes", "No")</f>
        <v>#VALUE!</v>
      </c>
      <c r="D21" s="16" t="e">
        <f aca="false">Table10[[#this row],[value 1.1 (1990)]]</f>
        <v>#VALUE!</v>
      </c>
      <c r="E21" s="16" t="e">
        <f aca="false">Table10[[#this row],[value 1.2 (2000)]]</f>
        <v>#VALUE!</v>
      </c>
      <c r="F21" s="16" t="e">
        <f aca="false">Table10[[#this row],[value 1.3 (2013)]]</f>
        <v>#VALUE!</v>
      </c>
      <c r="G21" s="16" t="e">
        <f aca="false">Table10[[#this row],[target 2015_1]]</f>
        <v>#VALUE!</v>
      </c>
      <c r="H21" s="38"/>
      <c r="I21" s="38" t="n">
        <v>2013</v>
      </c>
      <c r="J21" s="38"/>
      <c r="K21" s="110" t="e">
        <f aca="false">IF(AND(L21&lt;&gt;"", W21&gt;2011), "Yes", "No")</f>
        <v>#VALUE!</v>
      </c>
      <c r="L21" s="38" t="e">
        <f aca="false">Table10[[#this row],[value 2.1 (1990)]]</f>
        <v>#VALUE!</v>
      </c>
      <c r="M21" s="38"/>
      <c r="N21" s="38"/>
      <c r="O21" s="38" t="e">
        <f aca="false">Table10[[#this row],[value 2.2 (2000)]]</f>
        <v>#VALUE!</v>
      </c>
      <c r="P21" s="38"/>
      <c r="Q21" s="38"/>
      <c r="R21" s="38" t="e">
        <f aca="false">Table10[[#this row],[value 2.3 (2013)]]</f>
        <v>#VALUE!</v>
      </c>
      <c r="S21" s="38"/>
      <c r="T21" s="38"/>
      <c r="U21" s="38" t="e">
        <f aca="false">Table10[[#this row],[target 2015_2]]</f>
        <v>#VALUE!</v>
      </c>
      <c r="V21" s="38"/>
      <c r="W21" s="38" t="n">
        <v>2013</v>
      </c>
      <c r="X21" s="38"/>
      <c r="Y21" s="110" t="e">
        <f aca="false">IF(AND(Z21&lt;&gt;"",Table1020[[#this row],[year3]]&gt; 2011), "Yes", "No")</f>
        <v>#VALUE!</v>
      </c>
      <c r="Z21" s="39" t="e">
        <f aca="false">Table10[[#this row],[value 3.1 (1990)]]</f>
        <v>#VALUE!</v>
      </c>
      <c r="AA21" s="39" t="e">
        <f aca="false">Table10[[#this row],[year]]</f>
        <v>#VALUE!</v>
      </c>
      <c r="AB21" s="39" t="e">
        <f aca="false">Table10[[#this row],[value 3.2 (2000)]]</f>
        <v>#VALUE!</v>
      </c>
      <c r="AC21" s="39" t="e">
        <f aca="false">Table10[[#this row],[year2]]</f>
        <v>#VALUE!</v>
      </c>
      <c r="AD21" s="39" t="e">
        <f aca="false">Table10[[#this row],[value 3.3 (2012)]]</f>
        <v>#VALUE!</v>
      </c>
      <c r="AE21" s="39" t="e">
        <f aca="false">Table10[[#this row],[year3]]</f>
        <v>#VALUE!</v>
      </c>
      <c r="AF21" s="39"/>
      <c r="AG21" s="39"/>
    </row>
    <row r="22" customFormat="false" ht="12.75" hidden="false" customHeight="false" outlineLevel="0" collapsed="false">
      <c r="A22" s="35" t="s">
        <v>79</v>
      </c>
      <c r="B22" s="110" t="e">
        <f aca="false">IF(AND(C22="Yes", K22= "Yes", Y22="Yes"), "Yes", "No")</f>
        <v>#VALUE!</v>
      </c>
      <c r="C22" s="110" t="e">
        <f aca="false">IF(AND(D22&lt;&gt;"", I22&gt;2011), "Yes", "No")</f>
        <v>#VALUE!</v>
      </c>
      <c r="D22" s="16" t="e">
        <f aca="false">Table10[[#this row],[value 1.1 (1990)]]</f>
        <v>#VALUE!</v>
      </c>
      <c r="E22" s="16" t="e">
        <f aca="false">Table10[[#this row],[value 1.2 (2000)]]</f>
        <v>#VALUE!</v>
      </c>
      <c r="F22" s="16" t="e">
        <f aca="false">Table10[[#this row],[value 1.3 (2013)]]</f>
        <v>#VALUE!</v>
      </c>
      <c r="G22" s="16" t="e">
        <f aca="false">Table10[[#this row],[target 2015_1]]</f>
        <v>#VALUE!</v>
      </c>
      <c r="H22" s="38"/>
      <c r="I22" s="38" t="n">
        <v>2013</v>
      </c>
      <c r="J22" s="38"/>
      <c r="K22" s="110" t="e">
        <f aca="false">IF(AND(L22&lt;&gt;"", W22&gt;2011), "Yes", "No")</f>
        <v>#VALUE!</v>
      </c>
      <c r="L22" s="38" t="e">
        <f aca="false">Table10[[#this row],[value 2.1 (1990)]]</f>
        <v>#VALUE!</v>
      </c>
      <c r="M22" s="38"/>
      <c r="N22" s="38"/>
      <c r="O22" s="38" t="e">
        <f aca="false">Table10[[#this row],[value 2.2 (2000)]]</f>
        <v>#VALUE!</v>
      </c>
      <c r="P22" s="38"/>
      <c r="Q22" s="38"/>
      <c r="R22" s="38" t="e">
        <f aca="false">Table10[[#this row],[value 2.3 (2013)]]</f>
        <v>#VALUE!</v>
      </c>
      <c r="S22" s="38"/>
      <c r="T22" s="38"/>
      <c r="U22" s="38" t="e">
        <f aca="false">Table10[[#this row],[target 2015_2]]</f>
        <v>#VALUE!</v>
      </c>
      <c r="V22" s="38"/>
      <c r="W22" s="38" t="n">
        <v>2013</v>
      </c>
      <c r="X22" s="38"/>
      <c r="Y22" s="110" t="e">
        <f aca="false">IF(AND(Z22&lt;&gt;"",Table1020[[#this row],[year3]]&gt; 2011), "Yes", "No")</f>
        <v>#VALUE!</v>
      </c>
      <c r="Z22" s="39" t="e">
        <f aca="false">Table10[[#this row],[value 3.1 (1990)]]</f>
        <v>#VALUE!</v>
      </c>
      <c r="AA22" s="39" t="e">
        <f aca="false">Table10[[#this row],[year]]</f>
        <v>#VALUE!</v>
      </c>
      <c r="AB22" s="39" t="e">
        <f aca="false">Table10[[#this row],[value 3.2 (2000)]]</f>
        <v>#VALUE!</v>
      </c>
      <c r="AC22" s="39" t="e">
        <f aca="false">Table10[[#this row],[year2]]</f>
        <v>#VALUE!</v>
      </c>
      <c r="AD22" s="39" t="e">
        <f aca="false">Table10[[#this row],[value 3.3 (2012)]]</f>
        <v>#VALUE!</v>
      </c>
      <c r="AE22" s="39" t="e">
        <f aca="false">Table10[[#this row],[year3]]</f>
        <v>#VALUE!</v>
      </c>
      <c r="AF22" s="39"/>
      <c r="AG22" s="39"/>
    </row>
    <row r="23" customFormat="false" ht="12.75" hidden="false" customHeight="false" outlineLevel="0" collapsed="false">
      <c r="A23" s="35" t="s">
        <v>81</v>
      </c>
      <c r="B23" s="110" t="e">
        <f aca="false">IF(AND(C23="Yes", K23= "Yes", Y23="Yes"), "Yes", "No")</f>
        <v>#VALUE!</v>
      </c>
      <c r="C23" s="110" t="e">
        <f aca="false">IF(AND(D23&lt;&gt;"", I23&gt;2011), "Yes", "No")</f>
        <v>#VALUE!</v>
      </c>
      <c r="D23" s="16" t="e">
        <f aca="false">Table10[[#this row],[value 1.1 (1990)]]</f>
        <v>#VALUE!</v>
      </c>
      <c r="E23" s="16" t="e">
        <f aca="false">Table10[[#this row],[value 1.2 (2000)]]</f>
        <v>#VALUE!</v>
      </c>
      <c r="F23" s="16" t="e">
        <f aca="false">Table10[[#this row],[value 1.3 (2013)]]</f>
        <v>#VALUE!</v>
      </c>
      <c r="G23" s="16" t="e">
        <f aca="false">Table10[[#this row],[target 2015_1]]</f>
        <v>#VALUE!</v>
      </c>
      <c r="H23" s="38"/>
      <c r="I23" s="38" t="n">
        <v>2013</v>
      </c>
      <c r="J23" s="38"/>
      <c r="K23" s="110" t="e">
        <f aca="false">IF(AND(L23&lt;&gt;"", W23&gt;2011), "Yes", "No")</f>
        <v>#VALUE!</v>
      </c>
      <c r="L23" s="38" t="e">
        <f aca="false">Table10[[#this row],[value 2.1 (1990)]]</f>
        <v>#VALUE!</v>
      </c>
      <c r="M23" s="38"/>
      <c r="N23" s="38"/>
      <c r="O23" s="38" t="e">
        <f aca="false">Table10[[#this row],[value 2.2 (2000)]]</f>
        <v>#VALUE!</v>
      </c>
      <c r="P23" s="38"/>
      <c r="Q23" s="38"/>
      <c r="R23" s="38" t="e">
        <f aca="false">Table10[[#this row],[value 2.3 (2013)]]</f>
        <v>#VALUE!</v>
      </c>
      <c r="S23" s="38"/>
      <c r="T23" s="38"/>
      <c r="U23" s="38" t="e">
        <f aca="false">Table10[[#this row],[target 2015_2]]</f>
        <v>#VALUE!</v>
      </c>
      <c r="V23" s="38"/>
      <c r="W23" s="38" t="n">
        <v>2013</v>
      </c>
      <c r="X23" s="38"/>
      <c r="Y23" s="110" t="e">
        <f aca="false">IF(AND(Z23&lt;&gt;"",Table1020[[#this row],[year3]]&gt; 2011), "Yes", "No")</f>
        <v>#VALUE!</v>
      </c>
      <c r="Z23" s="39" t="e">
        <f aca="false">Table10[[#this row],[value 3.1 (1990)]]</f>
        <v>#VALUE!</v>
      </c>
      <c r="AA23" s="39" t="e">
        <f aca="false">Table10[[#this row],[year]]</f>
        <v>#VALUE!</v>
      </c>
      <c r="AB23" s="39" t="e">
        <f aca="false">Table10[[#this row],[value 3.2 (2000)]]</f>
        <v>#VALUE!</v>
      </c>
      <c r="AC23" s="39" t="e">
        <f aca="false">Table10[[#this row],[year2]]</f>
        <v>#VALUE!</v>
      </c>
      <c r="AD23" s="39" t="e">
        <f aca="false">Table10[[#this row],[value 3.3 (2012)]]</f>
        <v>#VALUE!</v>
      </c>
      <c r="AE23" s="39" t="e">
        <f aca="false">Table10[[#this row],[year3]]</f>
        <v>#VALUE!</v>
      </c>
      <c r="AF23" s="39"/>
      <c r="AG23" s="39"/>
    </row>
    <row r="24" customFormat="false" ht="12.75" hidden="false" customHeight="false" outlineLevel="0" collapsed="false">
      <c r="A24" s="35" t="s">
        <v>84</v>
      </c>
      <c r="B24" s="110" t="e">
        <f aca="false">IF(AND(C24="Yes", K24= "Yes", Y24="Yes"), "Yes", "No")</f>
        <v>#VALUE!</v>
      </c>
      <c r="C24" s="110" t="e">
        <f aca="false">IF(AND(D24&lt;&gt;"", I24&gt;2011), "Yes", "No")</f>
        <v>#VALUE!</v>
      </c>
      <c r="D24" s="16" t="e">
        <f aca="false">Table10[[#this row],[value 1.1 (1990)]]</f>
        <v>#VALUE!</v>
      </c>
      <c r="E24" s="16" t="e">
        <f aca="false">Table10[[#this row],[value 1.2 (2000)]]</f>
        <v>#VALUE!</v>
      </c>
      <c r="F24" s="16" t="e">
        <f aca="false">Table10[[#this row],[value 1.3 (2013)]]</f>
        <v>#VALUE!</v>
      </c>
      <c r="G24" s="16" t="e">
        <f aca="false">Table10[[#this row],[target 2015_1]]</f>
        <v>#VALUE!</v>
      </c>
      <c r="H24" s="38"/>
      <c r="I24" s="38" t="n">
        <v>2013</v>
      </c>
      <c r="J24" s="38"/>
      <c r="K24" s="110" t="e">
        <f aca="false">IF(AND(L24&lt;&gt;"", W24&gt;2011), "Yes", "No")</f>
        <v>#VALUE!</v>
      </c>
      <c r="L24" s="38" t="e">
        <f aca="false">Table10[[#this row],[value 2.1 (1990)]]</f>
        <v>#VALUE!</v>
      </c>
      <c r="M24" s="38"/>
      <c r="N24" s="38"/>
      <c r="O24" s="38" t="e">
        <f aca="false">Table10[[#this row],[value 2.2 (2000)]]</f>
        <v>#VALUE!</v>
      </c>
      <c r="P24" s="38"/>
      <c r="Q24" s="38"/>
      <c r="R24" s="38" t="e">
        <f aca="false">Table10[[#this row],[value 2.3 (2013)]]</f>
        <v>#VALUE!</v>
      </c>
      <c r="S24" s="38"/>
      <c r="T24" s="38"/>
      <c r="U24" s="38" t="e">
        <f aca="false">Table10[[#this row],[target 2015_2]]</f>
        <v>#VALUE!</v>
      </c>
      <c r="V24" s="38"/>
      <c r="W24" s="38" t="n">
        <v>2013</v>
      </c>
      <c r="X24" s="38"/>
      <c r="Y24" s="110" t="e">
        <f aca="false">IF(AND(Z24&lt;&gt;"",Table1020[[#this row],[year3]]&gt; 2011), "Yes", "No")</f>
        <v>#VALUE!</v>
      </c>
      <c r="Z24" s="39" t="e">
        <f aca="false">Table10[[#this row],[value 3.1 (1990)]]</f>
        <v>#VALUE!</v>
      </c>
      <c r="AA24" s="39" t="e">
        <f aca="false">Table10[[#this row],[year]]</f>
        <v>#VALUE!</v>
      </c>
      <c r="AB24" s="39" t="e">
        <f aca="false">Table10[[#this row],[value 3.2 (2000)]]</f>
        <v>#VALUE!</v>
      </c>
      <c r="AC24" s="39" t="e">
        <f aca="false">Table10[[#this row],[year2]]</f>
        <v>#VALUE!</v>
      </c>
      <c r="AD24" s="39" t="e">
        <f aca="false">Table10[[#this row],[value 3.3 (2012)]]</f>
        <v>#VALUE!</v>
      </c>
      <c r="AE24" s="39" t="e">
        <f aca="false">Table10[[#this row],[year3]]</f>
        <v>#VALUE!</v>
      </c>
      <c r="AF24" s="39"/>
      <c r="AG24" s="39"/>
    </row>
    <row r="25" customFormat="false" ht="12.75" hidden="false" customHeight="false" outlineLevel="0" collapsed="false">
      <c r="A25" s="35" t="s">
        <v>86</v>
      </c>
      <c r="B25" s="110" t="e">
        <f aca="false">IF(AND(C25="Yes", K25= "Yes", Y25="Yes"), "Yes", "No")</f>
        <v>#VALUE!</v>
      </c>
      <c r="C25" s="110" t="e">
        <f aca="false">IF(AND(D25&lt;&gt;"", I25&gt;2011), "Yes", "No")</f>
        <v>#VALUE!</v>
      </c>
      <c r="D25" s="16" t="e">
        <f aca="false">Table10[[#this row],[value 1.1 (1990)]]</f>
        <v>#VALUE!</v>
      </c>
      <c r="E25" s="16" t="e">
        <f aca="false">Table10[[#this row],[value 1.2 (2000)]]</f>
        <v>#VALUE!</v>
      </c>
      <c r="F25" s="16" t="e">
        <f aca="false">Table10[[#this row],[value 1.3 (2013)]]</f>
        <v>#VALUE!</v>
      </c>
      <c r="G25" s="16" t="e">
        <f aca="false">Table10[[#this row],[target 2015_1]]</f>
        <v>#VALUE!</v>
      </c>
      <c r="H25" s="38"/>
      <c r="I25" s="38" t="n">
        <v>2013</v>
      </c>
      <c r="J25" s="38"/>
      <c r="K25" s="110" t="e">
        <f aca="false">IF(AND(L25&lt;&gt;"", W25&gt;2011), "Yes", "No")</f>
        <v>#VALUE!</v>
      </c>
      <c r="L25" s="38" t="e">
        <f aca="false">Table10[[#this row],[value 2.1 (1990)]]</f>
        <v>#VALUE!</v>
      </c>
      <c r="M25" s="38"/>
      <c r="N25" s="38"/>
      <c r="O25" s="38" t="e">
        <f aca="false">Table10[[#this row],[value 2.2 (2000)]]</f>
        <v>#VALUE!</v>
      </c>
      <c r="P25" s="38"/>
      <c r="Q25" s="38"/>
      <c r="R25" s="38" t="e">
        <f aca="false">Table10[[#this row],[value 2.3 (2013)]]</f>
        <v>#VALUE!</v>
      </c>
      <c r="S25" s="38"/>
      <c r="T25" s="38"/>
      <c r="U25" s="38" t="e">
        <f aca="false">Table10[[#this row],[target 2015_2]]</f>
        <v>#VALUE!</v>
      </c>
      <c r="V25" s="38"/>
      <c r="W25" s="38" t="n">
        <v>2013</v>
      </c>
      <c r="X25" s="38"/>
      <c r="Y25" s="110" t="e">
        <f aca="false">IF(AND(Z25&lt;&gt;"",Table1020[[#this row],[year3]]&gt; 2011), "Yes", "No")</f>
        <v>#VALUE!</v>
      </c>
      <c r="Z25" s="39" t="e">
        <f aca="false">Table10[[#this row],[value 3.1 (1990)]]</f>
        <v>#VALUE!</v>
      </c>
      <c r="AA25" s="39" t="e">
        <f aca="false">Table10[[#this row],[year]]</f>
        <v>#VALUE!</v>
      </c>
      <c r="AB25" s="39" t="e">
        <f aca="false">Table10[[#this row],[value 3.2 (2000)]]</f>
        <v>#VALUE!</v>
      </c>
      <c r="AC25" s="39" t="e">
        <f aca="false">Table10[[#this row],[year2]]</f>
        <v>#VALUE!</v>
      </c>
      <c r="AD25" s="39" t="e">
        <f aca="false">Table10[[#this row],[value 3.3 (2012)]]</f>
        <v>#VALUE!</v>
      </c>
      <c r="AE25" s="39" t="e">
        <f aca="false">Table10[[#this row],[year3]]</f>
        <v>#VALUE!</v>
      </c>
      <c r="AF25" s="39"/>
      <c r="AG25" s="39"/>
    </row>
    <row r="26" customFormat="false" ht="12.75" hidden="false" customHeight="false" outlineLevel="0" collapsed="false">
      <c r="A26" s="35" t="s">
        <v>88</v>
      </c>
      <c r="B26" s="110" t="e">
        <f aca="false">IF(AND(C26="Yes", K26= "Yes", Y26="Yes"), "Yes", "No")</f>
        <v>#VALUE!</v>
      </c>
      <c r="C26" s="110" t="e">
        <f aca="false">IF(AND(D26&lt;&gt;"", I26&gt;2011), "Yes", "No")</f>
        <v>#VALUE!</v>
      </c>
      <c r="D26" s="16" t="e">
        <f aca="false">Table10[[#this row],[value 1.1 (1990)]]</f>
        <v>#VALUE!</v>
      </c>
      <c r="E26" s="16" t="e">
        <f aca="false">Table10[[#this row],[value 1.2 (2000)]]</f>
        <v>#VALUE!</v>
      </c>
      <c r="F26" s="16" t="e">
        <f aca="false">Table10[[#this row],[value 1.3 (2013)]]</f>
        <v>#VALUE!</v>
      </c>
      <c r="G26" s="16" t="e">
        <f aca="false">Table10[[#this row],[target 2015_1]]</f>
        <v>#VALUE!</v>
      </c>
      <c r="H26" s="38"/>
      <c r="I26" s="38" t="n">
        <v>2013</v>
      </c>
      <c r="J26" s="38"/>
      <c r="K26" s="110" t="e">
        <f aca="false">IF(AND(L26&lt;&gt;"", W26&gt;2011), "Yes", "No")</f>
        <v>#VALUE!</v>
      </c>
      <c r="L26" s="38" t="e">
        <f aca="false">Table10[[#this row],[value 2.1 (1990)]]</f>
        <v>#VALUE!</v>
      </c>
      <c r="M26" s="38"/>
      <c r="N26" s="38"/>
      <c r="O26" s="38" t="e">
        <f aca="false">Table10[[#this row],[value 2.2 (2000)]]</f>
        <v>#VALUE!</v>
      </c>
      <c r="P26" s="38"/>
      <c r="Q26" s="38"/>
      <c r="R26" s="38" t="e">
        <f aca="false">Table10[[#this row],[value 2.3 (2013)]]</f>
        <v>#VALUE!</v>
      </c>
      <c r="S26" s="38"/>
      <c r="T26" s="38"/>
      <c r="U26" s="38" t="e">
        <f aca="false">Table10[[#this row],[target 2015_2]]</f>
        <v>#VALUE!</v>
      </c>
      <c r="V26" s="38"/>
      <c r="W26" s="38" t="n">
        <v>2013</v>
      </c>
      <c r="X26" s="38"/>
      <c r="Y26" s="110" t="e">
        <f aca="false">IF(AND(Z26&lt;&gt;"",Table1020[[#this row],[year3]]&gt; 2011), "Yes", "No")</f>
        <v>#VALUE!</v>
      </c>
      <c r="Z26" s="39" t="e">
        <f aca="false">Table10[[#this row],[value 3.1 (1990)]]</f>
        <v>#VALUE!</v>
      </c>
      <c r="AA26" s="39" t="e">
        <f aca="false">Table10[[#this row],[year]]</f>
        <v>#VALUE!</v>
      </c>
      <c r="AB26" s="39" t="e">
        <f aca="false">Table10[[#this row],[value 3.2 (2000)]]</f>
        <v>#VALUE!</v>
      </c>
      <c r="AC26" s="39" t="e">
        <f aca="false">Table10[[#this row],[year2]]</f>
        <v>#VALUE!</v>
      </c>
      <c r="AD26" s="39" t="e">
        <f aca="false">Table10[[#this row],[value 3.3 (2012)]]</f>
        <v>#VALUE!</v>
      </c>
      <c r="AE26" s="39" t="e">
        <f aca="false">Table10[[#this row],[year3]]</f>
        <v>#VALUE!</v>
      </c>
      <c r="AF26" s="39"/>
      <c r="AG26" s="39"/>
    </row>
    <row r="27" customFormat="false" ht="12.75" hidden="false" customHeight="false" outlineLevel="0" collapsed="false">
      <c r="A27" s="35" t="s">
        <v>90</v>
      </c>
      <c r="B27" s="110" t="e">
        <f aca="false">IF(AND(C27="Yes", K27= "Yes", Y27="Yes"), "Yes", "No")</f>
        <v>#VALUE!</v>
      </c>
      <c r="C27" s="110" t="e">
        <f aca="false">IF(AND(D27&lt;&gt;"", I27&gt;2011), "Yes", "No")</f>
        <v>#VALUE!</v>
      </c>
      <c r="D27" s="16" t="e">
        <f aca="false">Table10[[#this row],[value 1.1 (1990)]]</f>
        <v>#VALUE!</v>
      </c>
      <c r="E27" s="16" t="e">
        <f aca="false">Table10[[#this row],[value 1.2 (2000)]]</f>
        <v>#VALUE!</v>
      </c>
      <c r="F27" s="16" t="e">
        <f aca="false">Table10[[#this row],[value 1.3 (2013)]]</f>
        <v>#VALUE!</v>
      </c>
      <c r="G27" s="16" t="e">
        <f aca="false">Table10[[#this row],[target 2015_1]]</f>
        <v>#VALUE!</v>
      </c>
      <c r="H27" s="38"/>
      <c r="I27" s="38" t="n">
        <v>2013</v>
      </c>
      <c r="J27" s="111" t="s">
        <v>430</v>
      </c>
      <c r="K27" s="110" t="e">
        <f aca="false">IF(AND(L27&lt;&gt;"", W27&gt;2011), "Yes", "No")</f>
        <v>#VALUE!</v>
      </c>
      <c r="L27" s="38" t="e">
        <f aca="false">Table10[[#this row],[value 2.1 (1990)]]</f>
        <v>#VALUE!</v>
      </c>
      <c r="M27" s="38"/>
      <c r="N27" s="38"/>
      <c r="O27" s="38" t="e">
        <f aca="false">Table10[[#this row],[value 2.2 (2000)]]</f>
        <v>#VALUE!</v>
      </c>
      <c r="P27" s="38"/>
      <c r="Q27" s="38"/>
      <c r="R27" s="38" t="e">
        <f aca="false">Table10[[#this row],[value 2.3 (2013)]]</f>
        <v>#VALUE!</v>
      </c>
      <c r="S27" s="38"/>
      <c r="T27" s="38"/>
      <c r="U27" s="38" t="e">
        <f aca="false">Table10[[#this row],[target 2015_2]]</f>
        <v>#VALUE!</v>
      </c>
      <c r="V27" s="38"/>
      <c r="W27" s="38" t="n">
        <v>2013</v>
      </c>
      <c r="X27" s="111" t="s">
        <v>431</v>
      </c>
      <c r="Y27" s="110" t="e">
        <f aca="false">IF(AND(Z27&lt;&gt;"",Table1020[[#this row],[year3]]&gt; 2011), "Yes", "No")</f>
        <v>#VALUE!</v>
      </c>
      <c r="Z27" s="39" t="e">
        <f aca="false">Table10[[#this row],[value 3.1 (1990)]]</f>
        <v>#VALUE!</v>
      </c>
      <c r="AA27" s="39" t="e">
        <f aca="false">Table10[[#this row],[year]]</f>
        <v>#VALUE!</v>
      </c>
      <c r="AB27" s="39" t="e">
        <f aca="false">Table10[[#this row],[value 3.2 (2000)]]</f>
        <v>#VALUE!</v>
      </c>
      <c r="AC27" s="39" t="e">
        <f aca="false">Table10[[#this row],[year2]]</f>
        <v>#VALUE!</v>
      </c>
      <c r="AD27" s="39" t="e">
        <f aca="false">Table10[[#this row],[value 3.3 (2012)]]</f>
        <v>#VALUE!</v>
      </c>
      <c r="AE27" s="39" t="e">
        <f aca="false">Table10[[#this row],[year3]]</f>
        <v>#VALUE!</v>
      </c>
      <c r="AF27" s="39"/>
      <c r="AG27" s="88"/>
    </row>
    <row r="28" customFormat="false" ht="12.75" hidden="false" customHeight="false" outlineLevel="0" collapsed="false">
      <c r="A28" s="35" t="s">
        <v>92</v>
      </c>
      <c r="B28" s="110" t="e">
        <f aca="false">IF(AND(C28="Yes", K28= "Yes", Y28="Yes"), "Yes", "No")</f>
        <v>#VALUE!</v>
      </c>
      <c r="C28" s="110" t="e">
        <f aca="false">IF(AND(D28&lt;&gt;"", I28&gt;2011), "Yes", "No")</f>
        <v>#VALUE!</v>
      </c>
      <c r="D28" s="16" t="e">
        <f aca="false">Table10[[#this row],[value 1.1 (1990)]]</f>
        <v>#VALUE!</v>
      </c>
      <c r="E28" s="16" t="e">
        <f aca="false">Table10[[#this row],[value 1.2 (2000)]]</f>
        <v>#VALUE!</v>
      </c>
      <c r="F28" s="16" t="e">
        <f aca="false">Table10[[#this row],[value 1.3 (2013)]]</f>
        <v>#VALUE!</v>
      </c>
      <c r="G28" s="16" t="e">
        <f aca="false">Table10[[#this row],[target 2015_1]]</f>
        <v>#VALUE!</v>
      </c>
      <c r="H28" s="38"/>
      <c r="I28" s="38" t="n">
        <v>2013</v>
      </c>
      <c r="J28" s="38"/>
      <c r="K28" s="110" t="e">
        <f aca="false">IF(AND(L28&lt;&gt;"", W28&gt;2011), "Yes", "No")</f>
        <v>#VALUE!</v>
      </c>
      <c r="L28" s="38" t="e">
        <f aca="false">Table10[[#this row],[value 2.1 (1990)]]</f>
        <v>#VALUE!</v>
      </c>
      <c r="M28" s="38"/>
      <c r="N28" s="38"/>
      <c r="O28" s="38" t="e">
        <f aca="false">Table10[[#this row],[value 2.2 (2000)]]</f>
        <v>#VALUE!</v>
      </c>
      <c r="P28" s="38"/>
      <c r="Q28" s="38"/>
      <c r="R28" s="38" t="e">
        <f aca="false">Table10[[#this row],[value 2.3 (2013)]]</f>
        <v>#VALUE!</v>
      </c>
      <c r="S28" s="38"/>
      <c r="T28" s="38"/>
      <c r="U28" s="38" t="e">
        <f aca="false">Table10[[#this row],[target 2015_2]]</f>
        <v>#VALUE!</v>
      </c>
      <c r="V28" s="38"/>
      <c r="W28" s="38" t="n">
        <v>2013</v>
      </c>
      <c r="X28" s="38"/>
      <c r="Y28" s="110" t="e">
        <f aca="false">IF(AND(Z28&lt;&gt;"",Table1020[[#this row],[year3]]&gt; 2011), "Yes", "No")</f>
        <v>#VALUE!</v>
      </c>
      <c r="Z28" s="39" t="e">
        <f aca="false">Table10[[#this row],[value 3.1 (1990)]]</f>
        <v>#VALUE!</v>
      </c>
      <c r="AA28" s="39" t="e">
        <f aca="false">Table10[[#this row],[year]]</f>
        <v>#VALUE!</v>
      </c>
      <c r="AB28" s="39" t="e">
        <f aca="false">Table10[[#this row],[value 3.2 (2000)]]</f>
        <v>#VALUE!</v>
      </c>
      <c r="AC28" s="39" t="e">
        <f aca="false">Table10[[#this row],[year2]]</f>
        <v>#VALUE!</v>
      </c>
      <c r="AD28" s="39" t="e">
        <f aca="false">Table10[[#this row],[value 3.3 (2012)]]</f>
        <v>#VALUE!</v>
      </c>
      <c r="AE28" s="39" t="e">
        <f aca="false">Table10[[#this row],[year3]]</f>
        <v>#VALUE!</v>
      </c>
      <c r="AF28" s="39"/>
      <c r="AG28" s="39"/>
    </row>
    <row r="29" customFormat="false" ht="12.75" hidden="false" customHeight="false" outlineLevel="0" collapsed="false">
      <c r="A29" s="35" t="s">
        <v>94</v>
      </c>
      <c r="B29" s="110" t="e">
        <f aca="false">IF(AND(C29="Yes", K29= "Yes", Y29="Yes"), "Yes", "No")</f>
        <v>#VALUE!</v>
      </c>
      <c r="C29" s="110" t="e">
        <f aca="false">IF(AND(D29&lt;&gt;"", I29&gt;2011), "Yes", "No")</f>
        <v>#VALUE!</v>
      </c>
      <c r="D29" s="16" t="e">
        <f aca="false">Table10[[#this row],[value 1.1 (1990)]]</f>
        <v>#VALUE!</v>
      </c>
      <c r="E29" s="16" t="e">
        <f aca="false">Table10[[#this row],[value 1.2 (2000)]]</f>
        <v>#VALUE!</v>
      </c>
      <c r="F29" s="16" t="e">
        <f aca="false">Table10[[#this row],[value 1.3 (2013)]]</f>
        <v>#VALUE!</v>
      </c>
      <c r="G29" s="16" t="e">
        <f aca="false">Table10[[#this row],[target 2015_1]]</f>
        <v>#VALUE!</v>
      </c>
      <c r="H29" s="38"/>
      <c r="I29" s="38" t="n">
        <v>2013</v>
      </c>
      <c r="J29" s="38"/>
      <c r="K29" s="110" t="e">
        <f aca="false">IF(AND(L29&lt;&gt;"", W29&gt;2011), "Yes", "No")</f>
        <v>#VALUE!</v>
      </c>
      <c r="L29" s="38" t="e">
        <f aca="false">Table10[[#this row],[value 2.1 (1990)]]</f>
        <v>#VALUE!</v>
      </c>
      <c r="M29" s="38"/>
      <c r="N29" s="38"/>
      <c r="O29" s="38" t="e">
        <f aca="false">Table10[[#this row],[value 2.2 (2000)]]</f>
        <v>#VALUE!</v>
      </c>
      <c r="P29" s="38"/>
      <c r="Q29" s="38"/>
      <c r="R29" s="38" t="e">
        <f aca="false">Table10[[#this row],[value 2.3 (2013)]]</f>
        <v>#VALUE!</v>
      </c>
      <c r="S29" s="38"/>
      <c r="T29" s="38"/>
      <c r="U29" s="38" t="e">
        <f aca="false">Table10[[#this row],[target 2015_2]]</f>
        <v>#VALUE!</v>
      </c>
      <c r="V29" s="38"/>
      <c r="W29" s="38" t="n">
        <v>2013</v>
      </c>
      <c r="X29" s="38"/>
      <c r="Y29" s="110" t="e">
        <f aca="false">IF(AND(Z29&lt;&gt;"",Table1020[[#this row],[year3]]&gt; 2011), "Yes", "No")</f>
        <v>#VALUE!</v>
      </c>
      <c r="Z29" s="39" t="e">
        <f aca="false">Table10[[#this row],[value 3.1 (1990)]]</f>
        <v>#VALUE!</v>
      </c>
      <c r="AA29" s="39" t="e">
        <f aca="false">Table10[[#this row],[year]]</f>
        <v>#VALUE!</v>
      </c>
      <c r="AB29" s="39" t="e">
        <f aca="false">Table10[[#this row],[value 3.2 (2000)]]</f>
        <v>#VALUE!</v>
      </c>
      <c r="AC29" s="39" t="e">
        <f aca="false">Table10[[#this row],[year2]]</f>
        <v>#VALUE!</v>
      </c>
      <c r="AD29" s="39" t="e">
        <f aca="false">Table10[[#this row],[value 3.3 (2012)]]</f>
        <v>#VALUE!</v>
      </c>
      <c r="AE29" s="39" t="e">
        <f aca="false">Table10[[#this row],[year3]]</f>
        <v>#VALUE!</v>
      </c>
      <c r="AF29" s="39"/>
      <c r="AG29" s="39"/>
    </row>
    <row r="30" customFormat="false" ht="12.75" hidden="false" customHeight="false" outlineLevel="0" collapsed="false">
      <c r="A30" s="35" t="s">
        <v>96</v>
      </c>
      <c r="B30" s="110" t="e">
        <f aca="false">IF(AND(C30="Yes", K30= "Yes", Y30="Yes"), "Yes", "No")</f>
        <v>#VALUE!</v>
      </c>
      <c r="C30" s="110" t="e">
        <f aca="false">IF(AND(D30&lt;&gt;"", I30&gt;2011), "Yes", "No")</f>
        <v>#VALUE!</v>
      </c>
      <c r="D30" s="16" t="e">
        <f aca="false">Table10[[#this row],[value 1.1 (1990)]]</f>
        <v>#VALUE!</v>
      </c>
      <c r="E30" s="16" t="e">
        <f aca="false">Table10[[#this row],[value 1.2 (2000)]]</f>
        <v>#VALUE!</v>
      </c>
      <c r="F30" s="16" t="e">
        <f aca="false">Table10[[#this row],[value 1.3 (2013)]]</f>
        <v>#VALUE!</v>
      </c>
      <c r="G30" s="16" t="e">
        <f aca="false">Table10[[#this row],[target 2015_1]]</f>
        <v>#VALUE!</v>
      </c>
      <c r="H30" s="38"/>
      <c r="I30" s="38" t="n">
        <v>2013</v>
      </c>
      <c r="J30" s="38"/>
      <c r="K30" s="110" t="e">
        <f aca="false">IF(AND(L30&lt;&gt;"", W30&gt;2011), "Yes", "No")</f>
        <v>#VALUE!</v>
      </c>
      <c r="L30" s="38" t="e">
        <f aca="false">Table10[[#this row],[value 2.1 (1990)]]</f>
        <v>#VALUE!</v>
      </c>
      <c r="M30" s="38"/>
      <c r="N30" s="38"/>
      <c r="O30" s="38" t="e">
        <f aca="false">Table10[[#this row],[value 2.2 (2000)]]</f>
        <v>#VALUE!</v>
      </c>
      <c r="P30" s="38"/>
      <c r="Q30" s="38"/>
      <c r="R30" s="38" t="e">
        <f aca="false">Table10[[#this row],[value 2.3 (2013)]]</f>
        <v>#VALUE!</v>
      </c>
      <c r="S30" s="38"/>
      <c r="T30" s="38"/>
      <c r="U30" s="38" t="e">
        <f aca="false">Table10[[#this row],[target 2015_2]]</f>
        <v>#VALUE!</v>
      </c>
      <c r="V30" s="38"/>
      <c r="W30" s="38" t="n">
        <v>2013</v>
      </c>
      <c r="X30" s="38"/>
      <c r="Y30" s="110" t="e">
        <f aca="false">IF(AND(Z30&lt;&gt;"",Table1020[[#this row],[year3]]&gt; 2011), "Yes", "No")</f>
        <v>#VALUE!</v>
      </c>
      <c r="Z30" s="39" t="e">
        <f aca="false">Table10[[#this row],[value 3.1 (1990)]]</f>
        <v>#VALUE!</v>
      </c>
      <c r="AA30" s="39" t="e">
        <f aca="false">Table10[[#this row],[year]]</f>
        <v>#VALUE!</v>
      </c>
      <c r="AB30" s="39" t="e">
        <f aca="false">Table10[[#this row],[value 3.2 (2000)]]</f>
        <v>#VALUE!</v>
      </c>
      <c r="AC30" s="39" t="e">
        <f aca="false">Table10[[#this row],[year2]]</f>
        <v>#VALUE!</v>
      </c>
      <c r="AD30" s="39" t="e">
        <f aca="false">Table10[[#this row],[value 3.3 (2012)]]</f>
        <v>#VALUE!</v>
      </c>
      <c r="AE30" s="39" t="e">
        <f aca="false">Table10[[#this row],[year3]]</f>
        <v>#VALUE!</v>
      </c>
      <c r="AF30" s="39"/>
      <c r="AG30" s="39"/>
    </row>
    <row r="31" customFormat="false" ht="12.75" hidden="false" customHeight="false" outlineLevel="0" collapsed="false">
      <c r="A31" s="35" t="s">
        <v>98</v>
      </c>
      <c r="B31" s="110" t="e">
        <f aca="false">IF(AND(C31="Yes", K31= "Yes", Y31="Yes"), "Yes", "No")</f>
        <v>#VALUE!</v>
      </c>
      <c r="C31" s="110" t="e">
        <f aca="false">IF(AND(D31&lt;&gt;"", I31&gt;2011), "Yes", "No")</f>
        <v>#VALUE!</v>
      </c>
      <c r="D31" s="16" t="e">
        <f aca="false">Table10[[#this row],[value 1.1 (1990)]]</f>
        <v>#VALUE!</v>
      </c>
      <c r="E31" s="16" t="e">
        <f aca="false">Table10[[#this row],[value 1.2 (2000)]]</f>
        <v>#VALUE!</v>
      </c>
      <c r="F31" s="16" t="e">
        <f aca="false">Table10[[#this row],[value 1.3 (2013)]]</f>
        <v>#VALUE!</v>
      </c>
      <c r="G31" s="16" t="e">
        <f aca="false">Table10[[#this row],[target 2015_1]]</f>
        <v>#VALUE!</v>
      </c>
      <c r="H31" s="38"/>
      <c r="I31" s="38" t="n">
        <v>2013</v>
      </c>
      <c r="J31" s="38"/>
      <c r="K31" s="110" t="e">
        <f aca="false">IF(AND(L31&lt;&gt;"", W31&gt;2011), "Yes", "No")</f>
        <v>#VALUE!</v>
      </c>
      <c r="L31" s="38" t="e">
        <f aca="false">Table10[[#this row],[value 2.1 (1990)]]</f>
        <v>#VALUE!</v>
      </c>
      <c r="M31" s="38"/>
      <c r="N31" s="38"/>
      <c r="O31" s="38" t="e">
        <f aca="false">Table10[[#this row],[value 2.2 (2000)]]</f>
        <v>#VALUE!</v>
      </c>
      <c r="P31" s="38"/>
      <c r="Q31" s="38"/>
      <c r="R31" s="38" t="e">
        <f aca="false">Table10[[#this row],[value 2.3 (2013)]]</f>
        <v>#VALUE!</v>
      </c>
      <c r="S31" s="38"/>
      <c r="T31" s="38"/>
      <c r="U31" s="38" t="e">
        <f aca="false">Table10[[#this row],[target 2015_2]]</f>
        <v>#VALUE!</v>
      </c>
      <c r="V31" s="38"/>
      <c r="W31" s="38" t="n">
        <v>2013</v>
      </c>
      <c r="X31" s="38"/>
      <c r="Y31" s="110" t="e">
        <f aca="false">IF(AND(Z31&lt;&gt;"",Table1020[[#this row],[year3]]&gt; 2011), "Yes", "No")</f>
        <v>#VALUE!</v>
      </c>
      <c r="Z31" s="39" t="e">
        <f aca="false">Table10[[#this row],[value 3.1 (1990)]]</f>
        <v>#VALUE!</v>
      </c>
      <c r="AA31" s="39" t="e">
        <f aca="false">Table10[[#this row],[year]]</f>
        <v>#VALUE!</v>
      </c>
      <c r="AB31" s="39" t="e">
        <f aca="false">Table10[[#this row],[value 3.2 (2000)]]</f>
        <v>#VALUE!</v>
      </c>
      <c r="AC31" s="39" t="e">
        <f aca="false">Table10[[#this row],[year2]]</f>
        <v>#VALUE!</v>
      </c>
      <c r="AD31" s="39" t="e">
        <f aca="false">Table10[[#this row],[value 3.3 (2012)]]</f>
        <v>#VALUE!</v>
      </c>
      <c r="AE31" s="39" t="e">
        <f aca="false">Table10[[#this row],[year3]]</f>
        <v>#VALUE!</v>
      </c>
      <c r="AF31" s="39"/>
      <c r="AG31" s="39"/>
    </row>
    <row r="32" customFormat="false" ht="12.75" hidden="false" customHeight="false" outlineLevel="0" collapsed="false">
      <c r="A32" s="35" t="s">
        <v>100</v>
      </c>
      <c r="B32" s="110" t="e">
        <f aca="false">IF(AND(C32="Yes", K32= "Yes", Y32="Yes"), "Yes", "No")</f>
        <v>#VALUE!</v>
      </c>
      <c r="C32" s="110" t="e">
        <f aca="false">IF(AND(D32&lt;&gt;"", I32&gt;2011), "Yes", "No")</f>
        <v>#VALUE!</v>
      </c>
      <c r="D32" s="16" t="e">
        <f aca="false">Table10[[#this row],[value 1.1 (1990)]]</f>
        <v>#VALUE!</v>
      </c>
      <c r="E32" s="16" t="e">
        <f aca="false">Table10[[#this row],[value 1.2 (2000)]]</f>
        <v>#VALUE!</v>
      </c>
      <c r="F32" s="16" t="e">
        <f aca="false">Table10[[#this row],[value 1.3 (2013)]]</f>
        <v>#VALUE!</v>
      </c>
      <c r="G32" s="16" t="e">
        <f aca="false">Table10[[#this row],[target 2015_1]]</f>
        <v>#VALUE!</v>
      </c>
      <c r="H32" s="38"/>
      <c r="I32" s="38" t="n">
        <v>2013</v>
      </c>
      <c r="J32" s="38"/>
      <c r="K32" s="110" t="e">
        <f aca="false">IF(AND(L32&lt;&gt;"", W32&gt;2011), "Yes", "No")</f>
        <v>#VALUE!</v>
      </c>
      <c r="L32" s="38" t="e">
        <f aca="false">Table10[[#this row],[value 2.1 (1990)]]</f>
        <v>#VALUE!</v>
      </c>
      <c r="M32" s="38"/>
      <c r="N32" s="38"/>
      <c r="O32" s="38" t="e">
        <f aca="false">Table10[[#this row],[value 2.2 (2000)]]</f>
        <v>#VALUE!</v>
      </c>
      <c r="P32" s="38"/>
      <c r="Q32" s="38"/>
      <c r="R32" s="38" t="e">
        <f aca="false">Table10[[#this row],[value 2.3 (2013)]]</f>
        <v>#VALUE!</v>
      </c>
      <c r="S32" s="38"/>
      <c r="T32" s="38"/>
      <c r="U32" s="38" t="e">
        <f aca="false">Table10[[#this row],[target 2015_2]]</f>
        <v>#VALUE!</v>
      </c>
      <c r="V32" s="38"/>
      <c r="W32" s="38" t="n">
        <v>2013</v>
      </c>
      <c r="X32" s="38"/>
      <c r="Y32" s="110" t="e">
        <f aca="false">IF(AND(Z32&lt;&gt;"",Table1020[[#this row],[year3]]&gt; 2011), "Yes", "No")</f>
        <v>#VALUE!</v>
      </c>
      <c r="Z32" s="39" t="e">
        <f aca="false">Table10[[#this row],[value 3.1 (1990)]]</f>
        <v>#VALUE!</v>
      </c>
      <c r="AA32" s="39" t="e">
        <f aca="false">Table10[[#this row],[year]]</f>
        <v>#VALUE!</v>
      </c>
      <c r="AB32" s="39" t="e">
        <f aca="false">Table10[[#this row],[value 3.2 (2000)]]</f>
        <v>#VALUE!</v>
      </c>
      <c r="AC32" s="39" t="e">
        <f aca="false">Table10[[#this row],[year2]]</f>
        <v>#VALUE!</v>
      </c>
      <c r="AD32" s="39" t="e">
        <f aca="false">Table10[[#this row],[value 3.3 (2012)]]</f>
        <v>#VALUE!</v>
      </c>
      <c r="AE32" s="39" t="e">
        <f aca="false">Table10[[#this row],[year3]]</f>
        <v>#VALUE!</v>
      </c>
      <c r="AF32" s="39"/>
      <c r="AG32" s="39"/>
    </row>
    <row r="33" customFormat="false" ht="12.75" hidden="false" customHeight="false" outlineLevel="0" collapsed="false">
      <c r="A33" s="35" t="s">
        <v>102</v>
      </c>
      <c r="B33" s="110" t="e">
        <f aca="false">IF(AND(C33="Yes", K33= "Yes", Y33="Yes"), "Yes", "No")</f>
        <v>#VALUE!</v>
      </c>
      <c r="C33" s="110" t="e">
        <f aca="false">IF(AND(D33&lt;&gt;"", I33&gt;2011), "Yes", "No")</f>
        <v>#VALUE!</v>
      </c>
      <c r="D33" s="16" t="e">
        <f aca="false">Table10[[#this row],[value 1.1 (1990)]]</f>
        <v>#VALUE!</v>
      </c>
      <c r="E33" s="16" t="e">
        <f aca="false">Table10[[#this row],[value 1.2 (2000)]]</f>
        <v>#VALUE!</v>
      </c>
      <c r="F33" s="16" t="e">
        <f aca="false">Table10[[#this row],[value 1.3 (2013)]]</f>
        <v>#VALUE!</v>
      </c>
      <c r="G33" s="16" t="e">
        <f aca="false">Table10[[#this row],[target 2015_1]]</f>
        <v>#VALUE!</v>
      </c>
      <c r="H33" s="38"/>
      <c r="I33" s="38" t="n">
        <v>2013</v>
      </c>
      <c r="J33" s="38"/>
      <c r="K33" s="110" t="e">
        <f aca="false">IF(AND(L33&lt;&gt;"", W33&gt;2011), "Yes", "No")</f>
        <v>#VALUE!</v>
      </c>
      <c r="L33" s="38" t="e">
        <f aca="false">Table10[[#this row],[value 2.1 (1990)]]</f>
        <v>#VALUE!</v>
      </c>
      <c r="M33" s="38"/>
      <c r="N33" s="38"/>
      <c r="O33" s="38" t="e">
        <f aca="false">Table10[[#this row],[value 2.2 (2000)]]</f>
        <v>#VALUE!</v>
      </c>
      <c r="P33" s="38"/>
      <c r="Q33" s="38"/>
      <c r="R33" s="38" t="e">
        <f aca="false">Table10[[#this row],[value 2.3 (2013)]]</f>
        <v>#VALUE!</v>
      </c>
      <c r="S33" s="38"/>
      <c r="T33" s="38"/>
      <c r="U33" s="38" t="e">
        <f aca="false">Table10[[#this row],[target 2015_2]]</f>
        <v>#VALUE!</v>
      </c>
      <c r="V33" s="38"/>
      <c r="W33" s="38" t="n">
        <v>2013</v>
      </c>
      <c r="X33" s="38"/>
      <c r="Y33" s="110" t="e">
        <f aca="false">IF(AND(Z33&lt;&gt;"",Table1020[[#this row],[year3]]&gt; 2011), "Yes", "No")</f>
        <v>#VALUE!</v>
      </c>
      <c r="Z33" s="39" t="e">
        <f aca="false">Table10[[#this row],[value 3.1 (1990)]]</f>
        <v>#VALUE!</v>
      </c>
      <c r="AA33" s="39" t="e">
        <f aca="false">Table10[[#this row],[year]]</f>
        <v>#VALUE!</v>
      </c>
      <c r="AB33" s="39" t="e">
        <f aca="false">Table10[[#this row],[value 3.2 (2000)]]</f>
        <v>#VALUE!</v>
      </c>
      <c r="AC33" s="39" t="e">
        <f aca="false">Table10[[#this row],[year2]]</f>
        <v>#VALUE!</v>
      </c>
      <c r="AD33" s="39" t="e">
        <f aca="false">Table10[[#this row],[value 3.3 (2012)]]</f>
        <v>#VALUE!</v>
      </c>
      <c r="AE33" s="39" t="e">
        <f aca="false">Table10[[#this row],[year3]]</f>
        <v>#VALUE!</v>
      </c>
      <c r="AF33" s="39"/>
      <c r="AG33" s="39"/>
    </row>
    <row r="34" customFormat="false" ht="12.75" hidden="false" customHeight="false" outlineLevel="0" collapsed="false">
      <c r="A34" s="35" t="s">
        <v>104</v>
      </c>
      <c r="B34" s="110" t="e">
        <f aca="false">IF(AND(C34="Yes", K34= "Yes", Y34="Yes"), "Yes", "No")</f>
        <v>#VALUE!</v>
      </c>
      <c r="C34" s="110" t="e">
        <f aca="false">IF(AND(D34&lt;&gt;"", I34&gt;2011), "Yes", "No")</f>
        <v>#VALUE!</v>
      </c>
      <c r="D34" s="16" t="e">
        <f aca="false">Table10[[#this row],[value 1.1 (1990)]]</f>
        <v>#VALUE!</v>
      </c>
      <c r="E34" s="16" t="e">
        <f aca="false">Table10[[#this row],[value 1.2 (2000)]]</f>
        <v>#VALUE!</v>
      </c>
      <c r="F34" s="16" t="e">
        <f aca="false">Table10[[#this row],[value 1.3 (2013)]]</f>
        <v>#VALUE!</v>
      </c>
      <c r="G34" s="16" t="e">
        <f aca="false">Table10[[#this row],[target 2015_1]]</f>
        <v>#VALUE!</v>
      </c>
      <c r="H34" s="38"/>
      <c r="I34" s="38" t="n">
        <v>2013</v>
      </c>
      <c r="J34" s="38"/>
      <c r="K34" s="110" t="e">
        <f aca="false">IF(AND(L34&lt;&gt;"", W34&gt;2011), "Yes", "No")</f>
        <v>#VALUE!</v>
      </c>
      <c r="L34" s="38" t="e">
        <f aca="false">Table10[[#this row],[value 2.1 (1990)]]</f>
        <v>#VALUE!</v>
      </c>
      <c r="M34" s="38"/>
      <c r="N34" s="38"/>
      <c r="O34" s="38" t="e">
        <f aca="false">Table10[[#this row],[value 2.2 (2000)]]</f>
        <v>#VALUE!</v>
      </c>
      <c r="P34" s="38"/>
      <c r="Q34" s="38"/>
      <c r="R34" s="38" t="e">
        <f aca="false">Table10[[#this row],[value 2.3 (2013)]]</f>
        <v>#VALUE!</v>
      </c>
      <c r="S34" s="38"/>
      <c r="T34" s="38"/>
      <c r="U34" s="38" t="e">
        <f aca="false">Table10[[#this row],[target 2015_2]]</f>
        <v>#VALUE!</v>
      </c>
      <c r="V34" s="38"/>
      <c r="W34" s="38" t="n">
        <v>2013</v>
      </c>
      <c r="X34" s="38"/>
      <c r="Y34" s="110" t="e">
        <f aca="false">IF(AND(Z34&lt;&gt;"",Table1020[[#this row],[year3]]&gt; 2011), "Yes", "No")</f>
        <v>#VALUE!</v>
      </c>
      <c r="Z34" s="39" t="e">
        <f aca="false">Table10[[#this row],[value 3.1 (1990)]]</f>
        <v>#VALUE!</v>
      </c>
      <c r="AA34" s="39" t="e">
        <f aca="false">Table10[[#this row],[year]]</f>
        <v>#VALUE!</v>
      </c>
      <c r="AB34" s="39" t="e">
        <f aca="false">Table10[[#this row],[value 3.2 (2000)]]</f>
        <v>#VALUE!</v>
      </c>
      <c r="AC34" s="39" t="e">
        <f aca="false">Table10[[#this row],[year2]]</f>
        <v>#VALUE!</v>
      </c>
      <c r="AD34" s="39" t="e">
        <f aca="false">Table10[[#this row],[value 3.3 (2012)]]</f>
        <v>#VALUE!</v>
      </c>
      <c r="AE34" s="39" t="e">
        <f aca="false">Table10[[#this row],[year3]]</f>
        <v>#VALUE!</v>
      </c>
      <c r="AF34" s="39"/>
      <c r="AG34" s="39"/>
    </row>
    <row r="35" customFormat="false" ht="12.75" hidden="false" customHeight="false" outlineLevel="0" collapsed="false">
      <c r="A35" s="35" t="s">
        <v>107</v>
      </c>
      <c r="B35" s="110" t="e">
        <f aca="false">IF(AND(C35="Yes", K35= "Yes", Y35="Yes"), "Yes", "No")</f>
        <v>#VALUE!</v>
      </c>
      <c r="C35" s="110" t="e">
        <f aca="false">IF(AND(D35&lt;&gt;"", I35&gt;2011), "Yes", "No")</f>
        <v>#VALUE!</v>
      </c>
      <c r="D35" s="16" t="e">
        <f aca="false">Table10[[#this row],[value 1.1 (1990)]]</f>
        <v>#VALUE!</v>
      </c>
      <c r="E35" s="16" t="e">
        <f aca="false">Table10[[#this row],[value 1.2 (2000)]]</f>
        <v>#VALUE!</v>
      </c>
      <c r="F35" s="16" t="e">
        <f aca="false">Table10[[#this row],[value 1.3 (2013)]]</f>
        <v>#VALUE!</v>
      </c>
      <c r="G35" s="16" t="e">
        <f aca="false">Table10[[#this row],[target 2015_1]]</f>
        <v>#VALUE!</v>
      </c>
      <c r="H35" s="38"/>
      <c r="I35" s="38" t="n">
        <v>2013</v>
      </c>
      <c r="J35" s="38"/>
      <c r="K35" s="110" t="e">
        <f aca="false">IF(AND(L35&lt;&gt;"", W35&gt;2011), "Yes", "No")</f>
        <v>#VALUE!</v>
      </c>
      <c r="L35" s="38" t="e">
        <f aca="false">Table10[[#this row],[value 2.1 (1990)]]</f>
        <v>#VALUE!</v>
      </c>
      <c r="M35" s="38"/>
      <c r="N35" s="38"/>
      <c r="O35" s="38" t="e">
        <f aca="false">Table10[[#this row],[value 2.2 (2000)]]</f>
        <v>#VALUE!</v>
      </c>
      <c r="P35" s="38"/>
      <c r="Q35" s="38"/>
      <c r="R35" s="38" t="e">
        <f aca="false">Table10[[#this row],[value 2.3 (2013)]]</f>
        <v>#VALUE!</v>
      </c>
      <c r="S35" s="38"/>
      <c r="T35" s="38"/>
      <c r="U35" s="38" t="e">
        <f aca="false">Table10[[#this row],[target 2015_2]]</f>
        <v>#VALUE!</v>
      </c>
      <c r="V35" s="38"/>
      <c r="W35" s="38" t="n">
        <v>2013</v>
      </c>
      <c r="X35" s="38"/>
      <c r="Y35" s="110" t="e">
        <f aca="false">IF(AND(Z35&lt;&gt;"",Table1020[[#this row],[year3]]&gt; 2011), "Yes", "No")</f>
        <v>#VALUE!</v>
      </c>
      <c r="Z35" s="39" t="e">
        <f aca="false">Table10[[#this row],[value 3.1 (1990)]]</f>
        <v>#VALUE!</v>
      </c>
      <c r="AA35" s="39" t="e">
        <f aca="false">Table10[[#this row],[year]]</f>
        <v>#VALUE!</v>
      </c>
      <c r="AB35" s="39" t="e">
        <f aca="false">Table10[[#this row],[value 3.2 (2000)]]</f>
        <v>#VALUE!</v>
      </c>
      <c r="AC35" s="39" t="e">
        <f aca="false">Table10[[#this row],[year2]]</f>
        <v>#VALUE!</v>
      </c>
      <c r="AD35" s="39" t="e">
        <f aca="false">Table10[[#this row],[value 3.3 (2012)]]</f>
        <v>#VALUE!</v>
      </c>
      <c r="AE35" s="39" t="e">
        <f aca="false">Table10[[#this row],[year3]]</f>
        <v>#VALUE!</v>
      </c>
      <c r="AF35" s="39"/>
      <c r="AG35" s="39"/>
    </row>
    <row r="36" customFormat="false" ht="12.75" hidden="false" customHeight="false" outlineLevel="0" collapsed="false">
      <c r="A36" s="35" t="s">
        <v>109</v>
      </c>
      <c r="B36" s="110" t="e">
        <f aca="false">IF(AND(C36="Yes", K36= "Yes", Y36="Yes"), "Yes", "No")</f>
        <v>#VALUE!</v>
      </c>
      <c r="C36" s="110" t="e">
        <f aca="false">IF(AND(D36&lt;&gt;"", I36&gt;2011), "Yes", "No")</f>
        <v>#VALUE!</v>
      </c>
      <c r="D36" s="16" t="e">
        <f aca="false">Table10[[#this row],[value 1.1 (1990)]]</f>
        <v>#VALUE!</v>
      </c>
      <c r="E36" s="16" t="e">
        <f aca="false">Table10[[#this row],[value 1.2 (2000)]]</f>
        <v>#VALUE!</v>
      </c>
      <c r="F36" s="16" t="e">
        <f aca="false">Table10[[#this row],[value 1.3 (2013)]]</f>
        <v>#VALUE!</v>
      </c>
      <c r="G36" s="16" t="e">
        <f aca="false">Table10[[#this row],[target 2015_1]]</f>
        <v>#VALUE!</v>
      </c>
      <c r="H36" s="38"/>
      <c r="I36" s="38" t="n">
        <v>2013</v>
      </c>
      <c r="J36" s="38"/>
      <c r="K36" s="110" t="e">
        <f aca="false">IF(AND(L36&lt;&gt;"", W36&gt;2011), "Yes", "No")</f>
        <v>#VALUE!</v>
      </c>
      <c r="L36" s="38" t="e">
        <f aca="false">Table10[[#this row],[value 2.1 (1990)]]</f>
        <v>#VALUE!</v>
      </c>
      <c r="M36" s="38"/>
      <c r="N36" s="38"/>
      <c r="O36" s="38" t="e">
        <f aca="false">Table10[[#this row],[value 2.2 (2000)]]</f>
        <v>#VALUE!</v>
      </c>
      <c r="P36" s="38"/>
      <c r="Q36" s="38"/>
      <c r="R36" s="38" t="e">
        <f aca="false">Table10[[#this row],[value 2.3 (2013)]]</f>
        <v>#VALUE!</v>
      </c>
      <c r="S36" s="38"/>
      <c r="T36" s="38"/>
      <c r="U36" s="38" t="e">
        <f aca="false">Table10[[#this row],[target 2015_2]]</f>
        <v>#VALUE!</v>
      </c>
      <c r="V36" s="38"/>
      <c r="W36" s="38" t="n">
        <v>2013</v>
      </c>
      <c r="X36" s="38"/>
      <c r="Y36" s="110" t="e">
        <f aca="false">IF(AND(Z36&lt;&gt;"",Table1020[[#this row],[year3]]&gt; 2011), "Yes", "No")</f>
        <v>#VALUE!</v>
      </c>
      <c r="Z36" s="39" t="e">
        <f aca="false">Table10[[#this row],[value 3.1 (1990)]]</f>
        <v>#VALUE!</v>
      </c>
      <c r="AA36" s="39" t="e">
        <f aca="false">Table10[[#this row],[year]]</f>
        <v>#VALUE!</v>
      </c>
      <c r="AB36" s="39" t="e">
        <f aca="false">Table10[[#this row],[value 3.2 (2000)]]</f>
        <v>#VALUE!</v>
      </c>
      <c r="AC36" s="39" t="e">
        <f aca="false">Table10[[#this row],[year2]]</f>
        <v>#VALUE!</v>
      </c>
      <c r="AD36" s="39" t="e">
        <f aca="false">Table10[[#this row],[value 3.3 (2012)]]</f>
        <v>#VALUE!</v>
      </c>
      <c r="AE36" s="39" t="e">
        <f aca="false">Table10[[#this row],[year3]]</f>
        <v>#VALUE!</v>
      </c>
      <c r="AF36" s="39"/>
      <c r="AG36" s="39"/>
    </row>
    <row r="37" customFormat="false" ht="12.75" hidden="false" customHeight="false" outlineLevel="0" collapsed="false">
      <c r="A37" s="35" t="s">
        <v>112</v>
      </c>
      <c r="B37" s="110" t="e">
        <f aca="false">IF(AND(C37="Yes", K37= "Yes", Y37="Yes"), "Yes", "No")</f>
        <v>#VALUE!</v>
      </c>
      <c r="C37" s="110" t="e">
        <f aca="false">IF(AND(D37&lt;&gt;"", I37&gt;2011), "Yes", "No")</f>
        <v>#VALUE!</v>
      </c>
      <c r="D37" s="16" t="e">
        <f aca="false">Table10[[#this row],[value 1.1 (1990)]]</f>
        <v>#VALUE!</v>
      </c>
      <c r="E37" s="16" t="e">
        <f aca="false">Table10[[#this row],[value 1.2 (2000)]]</f>
        <v>#VALUE!</v>
      </c>
      <c r="F37" s="16" t="e">
        <f aca="false">Table10[[#this row],[value 1.3 (2013)]]</f>
        <v>#VALUE!</v>
      </c>
      <c r="G37" s="16" t="e">
        <f aca="false">Table10[[#this row],[target 2015_1]]</f>
        <v>#VALUE!</v>
      </c>
      <c r="H37" s="38"/>
      <c r="I37" s="38" t="n">
        <v>2013</v>
      </c>
      <c r="J37" s="38"/>
      <c r="K37" s="110" t="e">
        <f aca="false">IF(AND(L37&lt;&gt;"", W37&gt;2011), "Yes", "No")</f>
        <v>#VALUE!</v>
      </c>
      <c r="L37" s="38" t="e">
        <f aca="false">Table10[[#this row],[value 2.1 (1990)]]</f>
        <v>#VALUE!</v>
      </c>
      <c r="M37" s="38"/>
      <c r="N37" s="38"/>
      <c r="O37" s="38" t="e">
        <f aca="false">Table10[[#this row],[value 2.2 (2000)]]</f>
        <v>#VALUE!</v>
      </c>
      <c r="P37" s="38"/>
      <c r="Q37" s="38"/>
      <c r="R37" s="38" t="e">
        <f aca="false">Table10[[#this row],[value 2.3 (2013)]]</f>
        <v>#VALUE!</v>
      </c>
      <c r="S37" s="38"/>
      <c r="T37" s="38"/>
      <c r="U37" s="38" t="e">
        <f aca="false">Table10[[#this row],[target 2015_2]]</f>
        <v>#VALUE!</v>
      </c>
      <c r="V37" s="38"/>
      <c r="W37" s="38" t="n">
        <v>2013</v>
      </c>
      <c r="X37" s="38"/>
      <c r="Y37" s="110" t="e">
        <f aca="false">IF(AND(Z37&lt;&gt;"",Table1020[[#this row],[year3]]&gt; 2011), "Yes", "No")</f>
        <v>#VALUE!</v>
      </c>
      <c r="Z37" s="39" t="e">
        <f aca="false">Table10[[#this row],[value 3.1 (1990)]]</f>
        <v>#VALUE!</v>
      </c>
      <c r="AA37" s="39" t="e">
        <f aca="false">Table10[[#this row],[year]]</f>
        <v>#VALUE!</v>
      </c>
      <c r="AB37" s="39" t="e">
        <f aca="false">Table10[[#this row],[value 3.2 (2000)]]</f>
        <v>#VALUE!</v>
      </c>
      <c r="AC37" s="39" t="e">
        <f aca="false">Table10[[#this row],[year2]]</f>
        <v>#VALUE!</v>
      </c>
      <c r="AD37" s="39" t="e">
        <f aca="false">Table10[[#this row],[value 3.3 (2012)]]</f>
        <v>#VALUE!</v>
      </c>
      <c r="AE37" s="39" t="e">
        <f aca="false">Table10[[#this row],[year3]]</f>
        <v>#VALUE!</v>
      </c>
      <c r="AF37" s="39"/>
      <c r="AG37" s="39"/>
    </row>
    <row r="38" customFormat="false" ht="12.75" hidden="false" customHeight="false" outlineLevel="0" collapsed="false">
      <c r="A38" s="35" t="s">
        <v>114</v>
      </c>
      <c r="B38" s="110" t="e">
        <f aca="false">IF(AND(C38="Yes", K38= "Yes", Y38="Yes"), "Yes", "No")</f>
        <v>#VALUE!</v>
      </c>
      <c r="C38" s="110" t="e">
        <f aca="false">IF(AND(D38&lt;&gt;"", I38&gt;2011), "Yes", "No")</f>
        <v>#VALUE!</v>
      </c>
      <c r="D38" s="16" t="e">
        <f aca="false">Table10[[#this row],[value 1.1 (1990)]]</f>
        <v>#VALUE!</v>
      </c>
      <c r="E38" s="16" t="e">
        <f aca="false">Table10[[#this row],[value 1.2 (2000)]]</f>
        <v>#VALUE!</v>
      </c>
      <c r="F38" s="16" t="e">
        <f aca="false">Table10[[#this row],[value 1.3 (2013)]]</f>
        <v>#VALUE!</v>
      </c>
      <c r="G38" s="16" t="e">
        <f aca="false">Table10[[#this row],[target 2015_1]]</f>
        <v>#VALUE!</v>
      </c>
      <c r="H38" s="38"/>
      <c r="I38" s="38" t="n">
        <v>2013</v>
      </c>
      <c r="J38" s="38"/>
      <c r="K38" s="110" t="e">
        <f aca="false">IF(AND(L38&lt;&gt;"", W38&gt;2011), "Yes", "No")</f>
        <v>#VALUE!</v>
      </c>
      <c r="L38" s="38" t="e">
        <f aca="false">Table10[[#this row],[value 2.1 (1990)]]</f>
        <v>#VALUE!</v>
      </c>
      <c r="M38" s="38"/>
      <c r="N38" s="38"/>
      <c r="O38" s="38" t="e">
        <f aca="false">Table10[[#this row],[value 2.2 (2000)]]</f>
        <v>#VALUE!</v>
      </c>
      <c r="P38" s="38"/>
      <c r="Q38" s="38"/>
      <c r="R38" s="38" t="e">
        <f aca="false">Table10[[#this row],[value 2.3 (2013)]]</f>
        <v>#VALUE!</v>
      </c>
      <c r="S38" s="38"/>
      <c r="T38" s="38"/>
      <c r="U38" s="38" t="e">
        <f aca="false">Table10[[#this row],[target 2015_2]]</f>
        <v>#VALUE!</v>
      </c>
      <c r="V38" s="38"/>
      <c r="W38" s="38" t="n">
        <v>2013</v>
      </c>
      <c r="X38" s="38"/>
      <c r="Y38" s="110" t="e">
        <f aca="false">IF(AND(Z38&lt;&gt;"",Table1020[[#this row],[year3]]&gt; 2011), "Yes", "No")</f>
        <v>#VALUE!</v>
      </c>
      <c r="Z38" s="39" t="e">
        <f aca="false">Table10[[#this row],[value 3.1 (1990)]]</f>
        <v>#VALUE!</v>
      </c>
      <c r="AA38" s="39" t="e">
        <f aca="false">Table10[[#this row],[year]]</f>
        <v>#VALUE!</v>
      </c>
      <c r="AB38" s="39" t="e">
        <f aca="false">Table10[[#this row],[value 3.2 (2000)]]</f>
        <v>#VALUE!</v>
      </c>
      <c r="AC38" s="39" t="e">
        <f aca="false">Table10[[#this row],[year2]]</f>
        <v>#VALUE!</v>
      </c>
      <c r="AD38" s="39" t="e">
        <f aca="false">Table10[[#this row],[value 3.3 (2012)]]</f>
        <v>#VALUE!</v>
      </c>
      <c r="AE38" s="39" t="e">
        <f aca="false">Table10[[#this row],[year3]]</f>
        <v>#VALUE!</v>
      </c>
      <c r="AF38" s="39"/>
      <c r="AG38" s="39"/>
    </row>
    <row r="39" customFormat="false" ht="12.75" hidden="false" customHeight="false" outlineLevel="0" collapsed="false">
      <c r="A39" s="35" t="s">
        <v>116</v>
      </c>
      <c r="B39" s="110" t="e">
        <f aca="false">IF(AND(C39="Yes", K39= "Yes", Y39="Yes"), "Yes", "No")</f>
        <v>#VALUE!</v>
      </c>
      <c r="C39" s="110" t="e">
        <f aca="false">IF(AND(D39&lt;&gt;"", I39&gt;2011), "Yes", "No")</f>
        <v>#VALUE!</v>
      </c>
      <c r="D39" s="16" t="e">
        <f aca="false">Table10[[#this row],[value 1.1 (1990)]]</f>
        <v>#VALUE!</v>
      </c>
      <c r="E39" s="16" t="e">
        <f aca="false">Table10[[#this row],[value 1.2 (2000)]]</f>
        <v>#VALUE!</v>
      </c>
      <c r="F39" s="16" t="e">
        <f aca="false">Table10[[#this row],[value 1.3 (2013)]]</f>
        <v>#VALUE!</v>
      </c>
      <c r="G39" s="16" t="e">
        <f aca="false">Table10[[#this row],[target 2015_1]]</f>
        <v>#VALUE!</v>
      </c>
      <c r="H39" s="38"/>
      <c r="I39" s="38" t="n">
        <v>2013</v>
      </c>
      <c r="J39" s="38"/>
      <c r="K39" s="110" t="e">
        <f aca="false">IF(AND(L39&lt;&gt;"", W39&gt;2011), "Yes", "No")</f>
        <v>#VALUE!</v>
      </c>
      <c r="L39" s="38" t="e">
        <f aca="false">Table10[[#this row],[value 2.1 (1990)]]</f>
        <v>#VALUE!</v>
      </c>
      <c r="M39" s="38"/>
      <c r="N39" s="38"/>
      <c r="O39" s="38" t="e">
        <f aca="false">Table10[[#this row],[value 2.2 (2000)]]</f>
        <v>#VALUE!</v>
      </c>
      <c r="P39" s="38"/>
      <c r="Q39" s="38"/>
      <c r="R39" s="38" t="e">
        <f aca="false">Table10[[#this row],[value 2.3 (2013)]]</f>
        <v>#VALUE!</v>
      </c>
      <c r="S39" s="38"/>
      <c r="T39" s="38"/>
      <c r="U39" s="38" t="e">
        <f aca="false">Table10[[#this row],[target 2015_2]]</f>
        <v>#VALUE!</v>
      </c>
      <c r="V39" s="38"/>
      <c r="W39" s="38" t="n">
        <v>2013</v>
      </c>
      <c r="X39" s="38"/>
      <c r="Y39" s="110" t="e">
        <f aca="false">IF(AND(Z39&lt;&gt;"",Table1020[[#this row],[year3]]&gt; 2011), "Yes", "No")</f>
        <v>#VALUE!</v>
      </c>
      <c r="Z39" s="39" t="e">
        <f aca="false">Table10[[#this row],[value 3.1 (1990)]]</f>
        <v>#VALUE!</v>
      </c>
      <c r="AA39" s="39" t="e">
        <f aca="false">Table10[[#this row],[year]]</f>
        <v>#VALUE!</v>
      </c>
      <c r="AB39" s="39" t="e">
        <f aca="false">Table10[[#this row],[value 3.2 (2000)]]</f>
        <v>#VALUE!</v>
      </c>
      <c r="AC39" s="39" t="e">
        <f aca="false">Table10[[#this row],[year2]]</f>
        <v>#VALUE!</v>
      </c>
      <c r="AD39" s="39" t="e">
        <f aca="false">Table10[[#this row],[value 3.3 (2012)]]</f>
        <v>#VALUE!</v>
      </c>
      <c r="AE39" s="39" t="e">
        <f aca="false">Table10[[#this row],[year3]]</f>
        <v>#VALUE!</v>
      </c>
      <c r="AF39" s="39"/>
      <c r="AG39" s="39"/>
    </row>
    <row r="40" customFormat="false" ht="12.75" hidden="false" customHeight="false" outlineLevel="0" collapsed="false">
      <c r="A40" s="35" t="s">
        <v>118</v>
      </c>
      <c r="B40" s="110" t="e">
        <f aca="false">IF(AND(C40="Yes", K40= "Yes", Y40="Yes"), "Yes", "No")</f>
        <v>#VALUE!</v>
      </c>
      <c r="C40" s="110" t="e">
        <f aca="false">IF(AND(D40&lt;&gt;"", I40&gt;2011), "Yes", "No")</f>
        <v>#VALUE!</v>
      </c>
      <c r="D40" s="16" t="e">
        <f aca="false">Table10[[#this row],[value 1.1 (1990)]]</f>
        <v>#VALUE!</v>
      </c>
      <c r="E40" s="16" t="e">
        <f aca="false">Table10[[#this row],[value 1.2 (2000)]]</f>
        <v>#VALUE!</v>
      </c>
      <c r="F40" s="16" t="e">
        <f aca="false">Table10[[#this row],[value 1.3 (2013)]]</f>
        <v>#VALUE!</v>
      </c>
      <c r="G40" s="16" t="e">
        <f aca="false">Table10[[#this row],[target 2015_1]]</f>
        <v>#VALUE!</v>
      </c>
      <c r="H40" s="38"/>
      <c r="I40" s="38" t="n">
        <v>2013</v>
      </c>
      <c r="J40" s="38"/>
      <c r="K40" s="110" t="e">
        <f aca="false">IF(AND(L40&lt;&gt;"", W40&gt;2011), "Yes", "No")</f>
        <v>#VALUE!</v>
      </c>
      <c r="L40" s="38" t="e">
        <f aca="false">Table10[[#this row],[value 2.1 (1990)]]</f>
        <v>#VALUE!</v>
      </c>
      <c r="M40" s="38"/>
      <c r="N40" s="38"/>
      <c r="O40" s="38" t="e">
        <f aca="false">Table10[[#this row],[value 2.2 (2000)]]</f>
        <v>#VALUE!</v>
      </c>
      <c r="P40" s="38"/>
      <c r="Q40" s="38"/>
      <c r="R40" s="38" t="e">
        <f aca="false">Table10[[#this row],[value 2.3 (2013)]]</f>
        <v>#VALUE!</v>
      </c>
      <c r="S40" s="38"/>
      <c r="T40" s="38"/>
      <c r="U40" s="38" t="e">
        <f aca="false">Table10[[#this row],[target 2015_2]]</f>
        <v>#VALUE!</v>
      </c>
      <c r="V40" s="38"/>
      <c r="W40" s="38" t="n">
        <v>2013</v>
      </c>
      <c r="X40" s="38"/>
      <c r="Y40" s="110" t="e">
        <f aca="false">IF(AND(Z40&lt;&gt;"",Table1020[[#this row],[year3]]&gt; 2011), "Yes", "No")</f>
        <v>#VALUE!</v>
      </c>
      <c r="Z40" s="39" t="e">
        <f aca="false">Table10[[#this row],[value 3.1 (1990)]]</f>
        <v>#VALUE!</v>
      </c>
      <c r="AA40" s="39" t="e">
        <f aca="false">Table10[[#this row],[year]]</f>
        <v>#VALUE!</v>
      </c>
      <c r="AB40" s="39" t="e">
        <f aca="false">Table10[[#this row],[value 3.2 (2000)]]</f>
        <v>#VALUE!</v>
      </c>
      <c r="AC40" s="39" t="e">
        <f aca="false">Table10[[#this row],[year2]]</f>
        <v>#VALUE!</v>
      </c>
      <c r="AD40" s="39" t="e">
        <f aca="false">Table10[[#this row],[value 3.3 (2012)]]</f>
        <v>#VALUE!</v>
      </c>
      <c r="AE40" s="39" t="e">
        <f aca="false">Table10[[#this row],[year3]]</f>
        <v>#VALUE!</v>
      </c>
      <c r="AF40" s="39"/>
      <c r="AG40" s="39"/>
    </row>
    <row r="41" customFormat="false" ht="12.75" hidden="false" customHeight="false" outlineLevel="0" collapsed="false">
      <c r="A41" s="35" t="s">
        <v>120</v>
      </c>
      <c r="B41" s="110" t="e">
        <f aca="false">IF(AND(C41="Yes", K41= "Yes", Y41="Yes"), "Yes", "No")</f>
        <v>#VALUE!</v>
      </c>
      <c r="C41" s="110" t="e">
        <f aca="false">IF(AND(D41&lt;&gt;"", I41&gt;2011), "Yes", "No")</f>
        <v>#VALUE!</v>
      </c>
      <c r="D41" s="16" t="e">
        <f aca="false">Table10[[#this row],[value 1.1 (1990)]]</f>
        <v>#VALUE!</v>
      </c>
      <c r="E41" s="16" t="e">
        <f aca="false">Table10[[#this row],[value 1.2 (2000)]]</f>
        <v>#VALUE!</v>
      </c>
      <c r="F41" s="16" t="e">
        <f aca="false">Table10[[#this row],[value 1.3 (2013)]]</f>
        <v>#VALUE!</v>
      </c>
      <c r="G41" s="16" t="e">
        <f aca="false">Table10[[#this row],[target 2015_1]]</f>
        <v>#VALUE!</v>
      </c>
      <c r="H41" s="38"/>
      <c r="I41" s="38" t="n">
        <v>2013</v>
      </c>
      <c r="J41" s="38"/>
      <c r="K41" s="110" t="e">
        <f aca="false">IF(AND(L41&lt;&gt;"", W41&gt;2011), "Yes", "No")</f>
        <v>#VALUE!</v>
      </c>
      <c r="L41" s="38" t="e">
        <f aca="false">Table10[[#this row],[value 2.1 (1990)]]</f>
        <v>#VALUE!</v>
      </c>
      <c r="M41" s="38"/>
      <c r="N41" s="38"/>
      <c r="O41" s="38" t="e">
        <f aca="false">Table10[[#this row],[value 2.2 (2000)]]</f>
        <v>#VALUE!</v>
      </c>
      <c r="P41" s="38"/>
      <c r="Q41" s="38"/>
      <c r="R41" s="38" t="e">
        <f aca="false">Table10[[#this row],[value 2.3 (2013)]]</f>
        <v>#VALUE!</v>
      </c>
      <c r="S41" s="38"/>
      <c r="T41" s="38"/>
      <c r="U41" s="38" t="e">
        <f aca="false">Table10[[#this row],[target 2015_2]]</f>
        <v>#VALUE!</v>
      </c>
      <c r="V41" s="38"/>
      <c r="W41" s="38" t="n">
        <v>2013</v>
      </c>
      <c r="X41" s="38"/>
      <c r="Y41" s="110" t="e">
        <f aca="false">IF(AND(Z41&lt;&gt;"",Table1020[[#this row],[year3]]&gt; 2011), "Yes", "No")</f>
        <v>#VALUE!</v>
      </c>
      <c r="Z41" s="39" t="e">
        <f aca="false">Table10[[#this row],[value 3.1 (1990)]]</f>
        <v>#VALUE!</v>
      </c>
      <c r="AA41" s="39" t="e">
        <f aca="false">Table10[[#this row],[year]]</f>
        <v>#VALUE!</v>
      </c>
      <c r="AB41" s="39" t="e">
        <f aca="false">Table10[[#this row],[value 3.2 (2000)]]</f>
        <v>#VALUE!</v>
      </c>
      <c r="AC41" s="39" t="e">
        <f aca="false">Table10[[#this row],[year2]]</f>
        <v>#VALUE!</v>
      </c>
      <c r="AD41" s="39" t="e">
        <f aca="false">Table10[[#this row],[value 3.3 (2012)]]</f>
        <v>#VALUE!</v>
      </c>
      <c r="AE41" s="39" t="e">
        <f aca="false">Table10[[#this row],[year3]]</f>
        <v>#VALUE!</v>
      </c>
      <c r="AF41" s="39"/>
      <c r="AG41" s="39"/>
    </row>
    <row r="42" customFormat="false" ht="12.75" hidden="false" customHeight="false" outlineLevel="0" collapsed="false">
      <c r="A42" s="35" t="s">
        <v>122</v>
      </c>
      <c r="B42" s="110" t="e">
        <f aca="false">IF(AND(C42="Yes", K42= "Yes", Y42="Yes"), "Yes", "No")</f>
        <v>#VALUE!</v>
      </c>
      <c r="C42" s="110" t="e">
        <f aca="false">IF(AND(D42&lt;&gt;"", I42&gt;2011), "Yes", "No")</f>
        <v>#VALUE!</v>
      </c>
      <c r="D42" s="16" t="e">
        <f aca="false">Table10[[#this row],[value 1.1 (1990)]]</f>
        <v>#VALUE!</v>
      </c>
      <c r="E42" s="16" t="e">
        <f aca="false">Table10[[#this row],[value 1.2 (2000)]]</f>
        <v>#VALUE!</v>
      </c>
      <c r="F42" s="16" t="e">
        <f aca="false">Table10[[#this row],[value 1.3 (2013)]]</f>
        <v>#VALUE!</v>
      </c>
      <c r="G42" s="16" t="e">
        <f aca="false">Table10[[#this row],[target 2015_1]]</f>
        <v>#VALUE!</v>
      </c>
      <c r="H42" s="38"/>
      <c r="I42" s="38" t="n">
        <v>2013</v>
      </c>
      <c r="J42" s="38"/>
      <c r="K42" s="110" t="e">
        <f aca="false">IF(AND(L42&lt;&gt;"", W42&gt;2011), "Yes", "No")</f>
        <v>#VALUE!</v>
      </c>
      <c r="L42" s="38" t="e">
        <f aca="false">Table10[[#this row],[value 2.1 (1990)]]</f>
        <v>#VALUE!</v>
      </c>
      <c r="M42" s="38"/>
      <c r="N42" s="38"/>
      <c r="O42" s="38" t="e">
        <f aca="false">Table10[[#this row],[value 2.2 (2000)]]</f>
        <v>#VALUE!</v>
      </c>
      <c r="P42" s="38"/>
      <c r="Q42" s="38"/>
      <c r="R42" s="38" t="e">
        <f aca="false">Table10[[#this row],[value 2.3 (2013)]]</f>
        <v>#VALUE!</v>
      </c>
      <c r="S42" s="38"/>
      <c r="T42" s="38"/>
      <c r="U42" s="38" t="e">
        <f aca="false">Table10[[#this row],[target 2015_2]]</f>
        <v>#VALUE!</v>
      </c>
      <c r="V42" s="38"/>
      <c r="W42" s="38" t="n">
        <v>2013</v>
      </c>
      <c r="X42" s="38"/>
      <c r="Y42" s="110" t="e">
        <f aca="false">IF(AND(Z42&lt;&gt;"",Table1020[[#this row],[year3]]&gt; 2011), "Yes", "No")</f>
        <v>#VALUE!</v>
      </c>
      <c r="Z42" s="39" t="e">
        <f aca="false">Table10[[#this row],[value 3.1 (1990)]]</f>
        <v>#VALUE!</v>
      </c>
      <c r="AA42" s="39" t="e">
        <f aca="false">Table10[[#this row],[year]]</f>
        <v>#VALUE!</v>
      </c>
      <c r="AB42" s="39" t="e">
        <f aca="false">Table10[[#this row],[value 3.2 (2000)]]</f>
        <v>#VALUE!</v>
      </c>
      <c r="AC42" s="39" t="e">
        <f aca="false">Table10[[#this row],[year2]]</f>
        <v>#VALUE!</v>
      </c>
      <c r="AD42" s="39" t="e">
        <f aca="false">Table10[[#this row],[value 3.3 (2012)]]</f>
        <v>#VALUE!</v>
      </c>
      <c r="AE42" s="39" t="e">
        <f aca="false">Table10[[#this row],[year3]]</f>
        <v>#VALUE!</v>
      </c>
      <c r="AF42" s="39"/>
      <c r="AG42" s="39"/>
    </row>
    <row r="43" customFormat="false" ht="12.75" hidden="false" customHeight="false" outlineLevel="0" collapsed="false">
      <c r="A43" s="35" t="s">
        <v>124</v>
      </c>
      <c r="B43" s="110" t="e">
        <f aca="false">IF(AND(C43="Yes", K43= "Yes", Y43="Yes"), "Yes", "No")</f>
        <v>#VALUE!</v>
      </c>
      <c r="C43" s="110" t="e">
        <f aca="false">IF(AND(D43&lt;&gt;"", I43&gt;2011), "Yes", "No")</f>
        <v>#VALUE!</v>
      </c>
      <c r="D43" s="16" t="e">
        <f aca="false">Table10[[#this row],[value 1.1 (1990)]]</f>
        <v>#VALUE!</v>
      </c>
      <c r="E43" s="16" t="e">
        <f aca="false">Table10[[#this row],[value 1.2 (2000)]]</f>
        <v>#VALUE!</v>
      </c>
      <c r="F43" s="16" t="e">
        <f aca="false">Table10[[#this row],[value 1.3 (2013)]]</f>
        <v>#VALUE!</v>
      </c>
      <c r="G43" s="16" t="e">
        <f aca="false">Table10[[#this row],[target 2015_1]]</f>
        <v>#VALUE!</v>
      </c>
      <c r="H43" s="38"/>
      <c r="I43" s="38" t="n">
        <v>2013</v>
      </c>
      <c r="J43" s="38"/>
      <c r="K43" s="110" t="e">
        <f aca="false">IF(AND(L43&lt;&gt;"", W43&gt;2011), "Yes", "No")</f>
        <v>#VALUE!</v>
      </c>
      <c r="L43" s="38" t="e">
        <f aca="false">Table10[[#this row],[value 2.1 (1990)]]</f>
        <v>#VALUE!</v>
      </c>
      <c r="M43" s="38"/>
      <c r="N43" s="38"/>
      <c r="O43" s="38" t="e">
        <f aca="false">Table10[[#this row],[value 2.2 (2000)]]</f>
        <v>#VALUE!</v>
      </c>
      <c r="P43" s="38"/>
      <c r="Q43" s="38"/>
      <c r="R43" s="38" t="e">
        <f aca="false">Table10[[#this row],[value 2.3 (2013)]]</f>
        <v>#VALUE!</v>
      </c>
      <c r="S43" s="38"/>
      <c r="T43" s="38"/>
      <c r="U43" s="38" t="e">
        <f aca="false">Table10[[#this row],[target 2015_2]]</f>
        <v>#VALUE!</v>
      </c>
      <c r="V43" s="38"/>
      <c r="W43" s="38" t="n">
        <v>2013</v>
      </c>
      <c r="X43" s="38"/>
      <c r="Y43" s="110" t="e">
        <f aca="false">IF(AND(Z43&lt;&gt;"",Table1020[[#this row],[year3]]&gt; 2011), "Yes", "No")</f>
        <v>#VALUE!</v>
      </c>
      <c r="Z43" s="39" t="e">
        <f aca="false">Table10[[#this row],[value 3.1 (1990)]]</f>
        <v>#VALUE!</v>
      </c>
      <c r="AA43" s="39" t="e">
        <f aca="false">Table10[[#this row],[year]]</f>
        <v>#VALUE!</v>
      </c>
      <c r="AB43" s="39" t="e">
        <f aca="false">Table10[[#this row],[value 3.2 (2000)]]</f>
        <v>#VALUE!</v>
      </c>
      <c r="AC43" s="39" t="e">
        <f aca="false">Table10[[#this row],[year2]]</f>
        <v>#VALUE!</v>
      </c>
      <c r="AD43" s="39" t="e">
        <f aca="false">Table10[[#this row],[value 3.3 (2012)]]</f>
        <v>#VALUE!</v>
      </c>
      <c r="AE43" s="39" t="e">
        <f aca="false">Table10[[#this row],[year3]]</f>
        <v>#VALUE!</v>
      </c>
      <c r="AF43" s="39"/>
      <c r="AG43" s="39"/>
    </row>
    <row r="44" customFormat="false" ht="12.75" hidden="false" customHeight="false" outlineLevel="0" collapsed="false">
      <c r="A44" s="35" t="s">
        <v>126</v>
      </c>
      <c r="B44" s="110" t="e">
        <f aca="false">IF(AND(C44="Yes", K44= "Yes", Y44="Yes"), "Yes", "No")</f>
        <v>#VALUE!</v>
      </c>
      <c r="C44" s="110" t="e">
        <f aca="false">IF(AND(D44&lt;&gt;"", I44&gt;2011), "Yes", "No")</f>
        <v>#VALUE!</v>
      </c>
      <c r="D44" s="16" t="e">
        <f aca="false">Table10[[#this row],[value 1.1 (1990)]]</f>
        <v>#VALUE!</v>
      </c>
      <c r="E44" s="16" t="e">
        <f aca="false">Table10[[#this row],[value 1.2 (2000)]]</f>
        <v>#VALUE!</v>
      </c>
      <c r="F44" s="16" t="e">
        <f aca="false">Table10[[#this row],[value 1.3 (2013)]]</f>
        <v>#VALUE!</v>
      </c>
      <c r="G44" s="16" t="e">
        <f aca="false">Table10[[#this row],[target 2015_1]]</f>
        <v>#VALUE!</v>
      </c>
      <c r="H44" s="38"/>
      <c r="I44" s="38" t="n">
        <v>2013</v>
      </c>
      <c r="J44" s="38"/>
      <c r="K44" s="110" t="e">
        <f aca="false">IF(AND(L44&lt;&gt;"", W44&gt;2011), "Yes", "No")</f>
        <v>#VALUE!</v>
      </c>
      <c r="L44" s="38" t="e">
        <f aca="false">Table10[[#this row],[value 2.1 (1990)]]</f>
        <v>#VALUE!</v>
      </c>
      <c r="M44" s="38"/>
      <c r="N44" s="38"/>
      <c r="O44" s="38" t="e">
        <f aca="false">Table10[[#this row],[value 2.2 (2000)]]</f>
        <v>#VALUE!</v>
      </c>
      <c r="P44" s="38"/>
      <c r="Q44" s="38"/>
      <c r="R44" s="38" t="e">
        <f aca="false">Table10[[#this row],[value 2.3 (2013)]]</f>
        <v>#VALUE!</v>
      </c>
      <c r="S44" s="38"/>
      <c r="T44" s="38"/>
      <c r="U44" s="38" t="e">
        <f aca="false">Table10[[#this row],[target 2015_2]]</f>
        <v>#VALUE!</v>
      </c>
      <c r="V44" s="38"/>
      <c r="W44" s="38" t="n">
        <v>2013</v>
      </c>
      <c r="X44" s="38"/>
      <c r="Y44" s="110" t="e">
        <f aca="false">IF(AND(Z44&lt;&gt;"",Table1020[[#this row],[year3]]&gt; 2011), "Yes", "No")</f>
        <v>#VALUE!</v>
      </c>
      <c r="Z44" s="39" t="e">
        <f aca="false">Table10[[#this row],[value 3.1 (1990)]]</f>
        <v>#VALUE!</v>
      </c>
      <c r="AA44" s="39" t="e">
        <f aca="false">Table10[[#this row],[year]]</f>
        <v>#VALUE!</v>
      </c>
      <c r="AB44" s="39" t="e">
        <f aca="false">Table10[[#this row],[value 3.2 (2000)]]</f>
        <v>#VALUE!</v>
      </c>
      <c r="AC44" s="39" t="e">
        <f aca="false">Table10[[#this row],[year2]]</f>
        <v>#VALUE!</v>
      </c>
      <c r="AD44" s="39" t="e">
        <f aca="false">Table10[[#this row],[value 3.3 (2012)]]</f>
        <v>#VALUE!</v>
      </c>
      <c r="AE44" s="39" t="e">
        <f aca="false">Table10[[#this row],[year3]]</f>
        <v>#VALUE!</v>
      </c>
      <c r="AF44" s="39"/>
      <c r="AG44" s="39"/>
    </row>
    <row r="45" customFormat="false" ht="12.75" hidden="false" customHeight="false" outlineLevel="0" collapsed="false">
      <c r="A45" s="35" t="s">
        <v>128</v>
      </c>
      <c r="B45" s="110" t="e">
        <f aca="false">IF(AND(C45="Yes", K45= "Yes", Y45="Yes"), "Yes", "No")</f>
        <v>#VALUE!</v>
      </c>
      <c r="C45" s="110" t="e">
        <f aca="false">IF(AND(D45&lt;&gt;"", I45&gt;2011), "Yes", "No")</f>
        <v>#VALUE!</v>
      </c>
      <c r="D45" s="16" t="e">
        <f aca="false">Table10[[#this row],[value 1.1 (1990)]]</f>
        <v>#VALUE!</v>
      </c>
      <c r="E45" s="16" t="e">
        <f aca="false">Table10[[#this row],[value 1.2 (2000)]]</f>
        <v>#VALUE!</v>
      </c>
      <c r="F45" s="16" t="e">
        <f aca="false">Table10[[#this row],[value 1.3 (2013)]]</f>
        <v>#VALUE!</v>
      </c>
      <c r="G45" s="16" t="e">
        <f aca="false">Table10[[#this row],[target 2015_1]]</f>
        <v>#VALUE!</v>
      </c>
      <c r="H45" s="38"/>
      <c r="I45" s="38" t="n">
        <v>2013</v>
      </c>
      <c r="J45" s="38"/>
      <c r="K45" s="110" t="e">
        <f aca="false">IF(AND(L45&lt;&gt;"", W45&gt;2011), "Yes", "No")</f>
        <v>#VALUE!</v>
      </c>
      <c r="L45" s="38" t="e">
        <f aca="false">Table10[[#this row],[value 2.1 (1990)]]</f>
        <v>#VALUE!</v>
      </c>
      <c r="M45" s="38"/>
      <c r="N45" s="38"/>
      <c r="O45" s="38" t="e">
        <f aca="false">Table10[[#this row],[value 2.2 (2000)]]</f>
        <v>#VALUE!</v>
      </c>
      <c r="P45" s="38"/>
      <c r="Q45" s="38"/>
      <c r="R45" s="38" t="e">
        <f aca="false">Table10[[#this row],[value 2.3 (2013)]]</f>
        <v>#VALUE!</v>
      </c>
      <c r="S45" s="38"/>
      <c r="T45" s="38"/>
      <c r="U45" s="38" t="e">
        <f aca="false">Table10[[#this row],[target 2015_2]]</f>
        <v>#VALUE!</v>
      </c>
      <c r="V45" s="38"/>
      <c r="W45" s="38" t="n">
        <v>2013</v>
      </c>
      <c r="X45" s="38"/>
      <c r="Y45" s="110" t="e">
        <f aca="false">IF(AND(Z45&lt;&gt;"",Table1020[[#this row],[year3]]&gt; 2011), "Yes", "No")</f>
        <v>#VALUE!</v>
      </c>
      <c r="Z45" s="39" t="e">
        <f aca="false">Table10[[#this row],[value 3.1 (1990)]]</f>
        <v>#VALUE!</v>
      </c>
      <c r="AA45" s="39" t="e">
        <f aca="false">Table10[[#this row],[year]]</f>
        <v>#VALUE!</v>
      </c>
      <c r="AB45" s="39" t="e">
        <f aca="false">Table10[[#this row],[value 3.2 (2000)]]</f>
        <v>#VALUE!</v>
      </c>
      <c r="AC45" s="39" t="e">
        <f aca="false">Table10[[#this row],[year2]]</f>
        <v>#VALUE!</v>
      </c>
      <c r="AD45" s="39" t="e">
        <f aca="false">Table10[[#this row],[value 3.3 (2012)]]</f>
        <v>#VALUE!</v>
      </c>
      <c r="AE45" s="39" t="e">
        <f aca="false">Table10[[#this row],[year3]]</f>
        <v>#VALUE!</v>
      </c>
      <c r="AF45" s="39"/>
      <c r="AG45" s="39"/>
    </row>
    <row r="46" customFormat="false" ht="12.75" hidden="false" customHeight="false" outlineLevel="0" collapsed="false">
      <c r="A46" s="35" t="s">
        <v>130</v>
      </c>
      <c r="B46" s="110" t="e">
        <f aca="false">IF(AND(C46="Yes", K46= "Yes", Y46="Yes"), "Yes", "No")</f>
        <v>#VALUE!</v>
      </c>
      <c r="C46" s="110" t="e">
        <f aca="false">IF(AND(D46&lt;&gt;"", I46&gt;2011), "Yes", "No")</f>
        <v>#VALUE!</v>
      </c>
      <c r="D46" s="16" t="e">
        <f aca="false">Table10[[#this row],[value 1.1 (1990)]]</f>
        <v>#VALUE!</v>
      </c>
      <c r="E46" s="16" t="e">
        <f aca="false">Table10[[#this row],[value 1.2 (2000)]]</f>
        <v>#VALUE!</v>
      </c>
      <c r="F46" s="16" t="e">
        <f aca="false">Table10[[#this row],[value 1.3 (2013)]]</f>
        <v>#VALUE!</v>
      </c>
      <c r="G46" s="16" t="e">
        <f aca="false">Table10[[#this row],[target 2015_1]]</f>
        <v>#VALUE!</v>
      </c>
      <c r="H46" s="38"/>
      <c r="I46" s="38" t="n">
        <v>2013</v>
      </c>
      <c r="J46" s="38"/>
      <c r="K46" s="110" t="e">
        <f aca="false">IF(AND(L46&lt;&gt;"", W46&gt;2011), "Yes", "No")</f>
        <v>#VALUE!</v>
      </c>
      <c r="L46" s="38" t="e">
        <f aca="false">Table10[[#this row],[value 2.1 (1990)]]</f>
        <v>#VALUE!</v>
      </c>
      <c r="M46" s="38"/>
      <c r="N46" s="38"/>
      <c r="O46" s="38" t="e">
        <f aca="false">Table10[[#this row],[value 2.2 (2000)]]</f>
        <v>#VALUE!</v>
      </c>
      <c r="P46" s="38"/>
      <c r="Q46" s="38"/>
      <c r="R46" s="38" t="e">
        <f aca="false">Table10[[#this row],[value 2.3 (2013)]]</f>
        <v>#VALUE!</v>
      </c>
      <c r="S46" s="38"/>
      <c r="T46" s="38"/>
      <c r="U46" s="38" t="e">
        <f aca="false">Table10[[#this row],[target 2015_2]]</f>
        <v>#VALUE!</v>
      </c>
      <c r="V46" s="38"/>
      <c r="W46" s="38" t="n">
        <v>2013</v>
      </c>
      <c r="X46" s="38"/>
      <c r="Y46" s="110" t="e">
        <f aca="false">IF(AND(Z46&lt;&gt;"",Table1020[[#this row],[year3]]&gt; 2011), "Yes", "No")</f>
        <v>#VALUE!</v>
      </c>
      <c r="Z46" s="39" t="e">
        <f aca="false">Table10[[#this row],[value 3.1 (1990)]]</f>
        <v>#VALUE!</v>
      </c>
      <c r="AA46" s="39" t="e">
        <f aca="false">Table10[[#this row],[year]]</f>
        <v>#VALUE!</v>
      </c>
      <c r="AB46" s="39" t="e">
        <f aca="false">Table10[[#this row],[value 3.2 (2000)]]</f>
        <v>#VALUE!</v>
      </c>
      <c r="AC46" s="39" t="e">
        <f aca="false">Table10[[#this row],[year2]]</f>
        <v>#VALUE!</v>
      </c>
      <c r="AD46" s="39" t="e">
        <f aca="false">Table10[[#this row],[value 3.3 (2012)]]</f>
        <v>#VALUE!</v>
      </c>
      <c r="AE46" s="39" t="e">
        <f aca="false">Table10[[#this row],[year3]]</f>
        <v>#VALUE!</v>
      </c>
      <c r="AF46" s="39"/>
      <c r="AG46" s="39"/>
    </row>
    <row r="47" customFormat="false" ht="12.75" hidden="false" customHeight="false" outlineLevel="0" collapsed="false">
      <c r="A47" s="35" t="s">
        <v>132</v>
      </c>
      <c r="B47" s="110" t="e">
        <f aca="false">IF(AND(C47="Yes", K47= "Yes", Y47="Yes"), "Yes", "No")</f>
        <v>#VALUE!</v>
      </c>
      <c r="C47" s="110" t="e">
        <f aca="false">IF(AND(D47&lt;&gt;"", I47&gt;2011), "Yes", "No")</f>
        <v>#VALUE!</v>
      </c>
      <c r="D47" s="16" t="e">
        <f aca="false">Table10[[#this row],[value 1.1 (1990)]]</f>
        <v>#VALUE!</v>
      </c>
      <c r="E47" s="16" t="e">
        <f aca="false">Table10[[#this row],[value 1.2 (2000)]]</f>
        <v>#VALUE!</v>
      </c>
      <c r="F47" s="16" t="e">
        <f aca="false">Table10[[#this row],[value 1.3 (2013)]]</f>
        <v>#VALUE!</v>
      </c>
      <c r="G47" s="16" t="e">
        <f aca="false">Table10[[#this row],[target 2015_1]]</f>
        <v>#VALUE!</v>
      </c>
      <c r="H47" s="38"/>
      <c r="I47" s="38" t="n">
        <v>2013</v>
      </c>
      <c r="J47" s="38"/>
      <c r="K47" s="110" t="e">
        <f aca="false">IF(AND(L47&lt;&gt;"", W47&gt;2011), "Yes", "No")</f>
        <v>#VALUE!</v>
      </c>
      <c r="L47" s="38" t="e">
        <f aca="false">Table10[[#this row],[value 2.1 (1990)]]</f>
        <v>#VALUE!</v>
      </c>
      <c r="M47" s="38"/>
      <c r="N47" s="38"/>
      <c r="O47" s="38" t="e">
        <f aca="false">Table10[[#this row],[value 2.2 (2000)]]</f>
        <v>#VALUE!</v>
      </c>
      <c r="P47" s="38"/>
      <c r="Q47" s="38"/>
      <c r="R47" s="38" t="e">
        <f aca="false">Table10[[#this row],[value 2.3 (2013)]]</f>
        <v>#VALUE!</v>
      </c>
      <c r="S47" s="38"/>
      <c r="T47" s="38"/>
      <c r="U47" s="38" t="e">
        <f aca="false">Table10[[#this row],[target 2015_2]]</f>
        <v>#VALUE!</v>
      </c>
      <c r="V47" s="38"/>
      <c r="W47" s="38" t="n">
        <v>2013</v>
      </c>
      <c r="X47" s="38"/>
      <c r="Y47" s="110" t="e">
        <f aca="false">IF(AND(Z47&lt;&gt;"",Table1020[[#this row],[year3]]&gt; 2011), "Yes", "No")</f>
        <v>#VALUE!</v>
      </c>
      <c r="Z47" s="39" t="e">
        <f aca="false">Table10[[#this row],[value 3.1 (1990)]]</f>
        <v>#VALUE!</v>
      </c>
      <c r="AA47" s="39" t="e">
        <f aca="false">Table10[[#this row],[year]]</f>
        <v>#VALUE!</v>
      </c>
      <c r="AB47" s="39" t="e">
        <f aca="false">Table10[[#this row],[value 3.2 (2000)]]</f>
        <v>#VALUE!</v>
      </c>
      <c r="AC47" s="39" t="e">
        <f aca="false">Table10[[#this row],[year2]]</f>
        <v>#VALUE!</v>
      </c>
      <c r="AD47" s="39" t="e">
        <f aca="false">Table10[[#this row],[value 3.3 (2012)]]</f>
        <v>#VALUE!</v>
      </c>
      <c r="AE47" s="39" t="e">
        <f aca="false">Table10[[#this row],[year3]]</f>
        <v>#VALUE!</v>
      </c>
      <c r="AF47" s="39"/>
      <c r="AG47" s="39"/>
    </row>
    <row r="48" customFormat="false" ht="12.75" hidden="false" customHeight="false" outlineLevel="0" collapsed="false">
      <c r="A48" s="35" t="s">
        <v>134</v>
      </c>
      <c r="B48" s="110" t="e">
        <f aca="false">IF(AND(C48="Yes", K48= "Yes", Y48="Yes"), "Yes", "No")</f>
        <v>#VALUE!</v>
      </c>
      <c r="C48" s="110" t="e">
        <f aca="false">IF(AND(D48&lt;&gt;"", I48&gt;2011), "Yes", "No")</f>
        <v>#VALUE!</v>
      </c>
      <c r="D48" s="16" t="e">
        <f aca="false">Table10[[#this row],[value 1.1 (1990)]]</f>
        <v>#VALUE!</v>
      </c>
      <c r="E48" s="16" t="e">
        <f aca="false">Table10[[#this row],[value 1.2 (2000)]]</f>
        <v>#VALUE!</v>
      </c>
      <c r="F48" s="16" t="e">
        <f aca="false">Table10[[#this row],[value 1.3 (2013)]]</f>
        <v>#VALUE!</v>
      </c>
      <c r="G48" s="16" t="e">
        <f aca="false">Table10[[#this row],[target 2015_1]]</f>
        <v>#VALUE!</v>
      </c>
      <c r="H48" s="38"/>
      <c r="I48" s="38" t="n">
        <v>2013</v>
      </c>
      <c r="J48" s="38"/>
      <c r="K48" s="110" t="e">
        <f aca="false">IF(AND(L48&lt;&gt;"", W48&gt;2011), "Yes", "No")</f>
        <v>#VALUE!</v>
      </c>
      <c r="L48" s="38" t="e">
        <f aca="false">Table10[[#this row],[value 2.1 (1990)]]</f>
        <v>#VALUE!</v>
      </c>
      <c r="M48" s="38"/>
      <c r="N48" s="38"/>
      <c r="O48" s="38" t="e">
        <f aca="false">Table10[[#this row],[value 2.2 (2000)]]</f>
        <v>#VALUE!</v>
      </c>
      <c r="P48" s="38"/>
      <c r="Q48" s="38"/>
      <c r="R48" s="38" t="e">
        <f aca="false">Table10[[#this row],[value 2.3 (2013)]]</f>
        <v>#VALUE!</v>
      </c>
      <c r="S48" s="38"/>
      <c r="T48" s="38"/>
      <c r="U48" s="38" t="e">
        <f aca="false">Table10[[#this row],[target 2015_2]]</f>
        <v>#VALUE!</v>
      </c>
      <c r="V48" s="38"/>
      <c r="W48" s="38" t="n">
        <v>2013</v>
      </c>
      <c r="X48" s="38"/>
      <c r="Y48" s="110" t="e">
        <f aca="false">IF(AND(Z48&lt;&gt;"",Table1020[[#this row],[year3]]&gt; 2011), "Yes", "No")</f>
        <v>#VALUE!</v>
      </c>
      <c r="Z48" s="39" t="e">
        <f aca="false">Table10[[#this row],[value 3.1 (1990)]]</f>
        <v>#VALUE!</v>
      </c>
      <c r="AA48" s="39" t="e">
        <f aca="false">Table10[[#this row],[year]]</f>
        <v>#VALUE!</v>
      </c>
      <c r="AB48" s="39" t="e">
        <f aca="false">Table10[[#this row],[value 3.2 (2000)]]</f>
        <v>#VALUE!</v>
      </c>
      <c r="AC48" s="39" t="e">
        <f aca="false">Table10[[#this row],[year2]]</f>
        <v>#VALUE!</v>
      </c>
      <c r="AD48" s="39" t="e">
        <f aca="false">Table10[[#this row],[value 3.3 (2012)]]</f>
        <v>#VALUE!</v>
      </c>
      <c r="AE48" s="39" t="e">
        <f aca="false">Table10[[#this row],[year3]]</f>
        <v>#VALUE!</v>
      </c>
      <c r="AF48" s="39"/>
      <c r="AG48" s="39"/>
    </row>
    <row r="49" customFormat="false" ht="12.75" hidden="false" customHeight="false" outlineLevel="0" collapsed="false">
      <c r="A49" s="35" t="s">
        <v>136</v>
      </c>
      <c r="B49" s="110" t="e">
        <f aca="false">IF(AND(C49="Yes", K49= "Yes", Y49="Yes"), "Yes", "No")</f>
        <v>#VALUE!</v>
      </c>
      <c r="C49" s="110" t="e">
        <f aca="false">IF(AND(D49&lt;&gt;"", I49&gt;2011), "Yes", "No")</f>
        <v>#VALUE!</v>
      </c>
      <c r="D49" s="16" t="e">
        <f aca="false">Table10[[#this row],[value 1.1 (1990)]]</f>
        <v>#VALUE!</v>
      </c>
      <c r="E49" s="16" t="e">
        <f aca="false">Table10[[#this row],[value 1.2 (2000)]]</f>
        <v>#VALUE!</v>
      </c>
      <c r="F49" s="16" t="e">
        <f aca="false">Table10[[#this row],[value 1.3 (2013)]]</f>
        <v>#VALUE!</v>
      </c>
      <c r="G49" s="16" t="e">
        <f aca="false">Table10[[#this row],[target 2015_1]]</f>
        <v>#VALUE!</v>
      </c>
      <c r="H49" s="38"/>
      <c r="I49" s="38" t="n">
        <v>2013</v>
      </c>
      <c r="J49" s="38"/>
      <c r="K49" s="110" t="e">
        <f aca="false">IF(AND(L49&lt;&gt;"", W49&gt;2011), "Yes", "No")</f>
        <v>#VALUE!</v>
      </c>
      <c r="L49" s="38" t="e">
        <f aca="false">Table10[[#this row],[value 2.1 (1990)]]</f>
        <v>#VALUE!</v>
      </c>
      <c r="M49" s="38"/>
      <c r="N49" s="38"/>
      <c r="O49" s="38" t="e">
        <f aca="false">Table10[[#this row],[value 2.2 (2000)]]</f>
        <v>#VALUE!</v>
      </c>
      <c r="P49" s="38"/>
      <c r="Q49" s="38"/>
      <c r="R49" s="38" t="e">
        <f aca="false">Table10[[#this row],[value 2.3 (2013)]]</f>
        <v>#VALUE!</v>
      </c>
      <c r="S49" s="38"/>
      <c r="T49" s="38"/>
      <c r="U49" s="38" t="e">
        <f aca="false">Table10[[#this row],[target 2015_2]]</f>
        <v>#VALUE!</v>
      </c>
      <c r="V49" s="38"/>
      <c r="W49" s="38" t="n">
        <v>2013</v>
      </c>
      <c r="X49" s="38"/>
      <c r="Y49" s="110" t="e">
        <f aca="false">IF(AND(Z49&lt;&gt;"",Table1020[[#this row],[year3]]&gt; 2011), "Yes", "No")</f>
        <v>#VALUE!</v>
      </c>
      <c r="Z49" s="39" t="e">
        <f aca="false">Table10[[#this row],[value 3.1 (1990)]]</f>
        <v>#VALUE!</v>
      </c>
      <c r="AA49" s="39" t="e">
        <f aca="false">Table10[[#this row],[year]]</f>
        <v>#VALUE!</v>
      </c>
      <c r="AB49" s="39" t="e">
        <f aca="false">Table10[[#this row],[value 3.2 (2000)]]</f>
        <v>#VALUE!</v>
      </c>
      <c r="AC49" s="39" t="e">
        <f aca="false">Table10[[#this row],[year2]]</f>
        <v>#VALUE!</v>
      </c>
      <c r="AD49" s="39" t="e">
        <f aca="false">Table10[[#this row],[value 3.3 (2012)]]</f>
        <v>#VALUE!</v>
      </c>
      <c r="AE49" s="39" t="e">
        <f aca="false">Table10[[#this row],[year3]]</f>
        <v>#VALUE!</v>
      </c>
      <c r="AF49" s="39"/>
      <c r="AG49" s="39"/>
    </row>
    <row r="50" customFormat="false" ht="12.75" hidden="false" customHeight="false" outlineLevel="0" collapsed="false">
      <c r="A50" s="35" t="s">
        <v>138</v>
      </c>
      <c r="B50" s="110" t="e">
        <f aca="false">IF(AND(C50="Yes", K50= "Yes", Y50="Yes"), "Yes", "No")</f>
        <v>#VALUE!</v>
      </c>
      <c r="C50" s="110" t="e">
        <f aca="false">IF(AND(D50&lt;&gt;"", I50&gt;2011), "Yes", "No")</f>
        <v>#VALUE!</v>
      </c>
      <c r="D50" s="16" t="e">
        <f aca="false">Table10[[#this row],[value 1.1 (1990)]]</f>
        <v>#VALUE!</v>
      </c>
      <c r="E50" s="16" t="e">
        <f aca="false">Table10[[#this row],[value 1.2 (2000)]]</f>
        <v>#VALUE!</v>
      </c>
      <c r="F50" s="16" t="e">
        <f aca="false">Table10[[#this row],[value 1.3 (2013)]]</f>
        <v>#VALUE!</v>
      </c>
      <c r="G50" s="16" t="e">
        <f aca="false">Table10[[#this row],[target 2015_1]]</f>
        <v>#VALUE!</v>
      </c>
      <c r="H50" s="38"/>
      <c r="I50" s="38" t="n">
        <v>2013</v>
      </c>
      <c r="J50" s="38"/>
      <c r="K50" s="110" t="e">
        <f aca="false">IF(AND(L50&lt;&gt;"", W50&gt;2011), "Yes", "No")</f>
        <v>#VALUE!</v>
      </c>
      <c r="L50" s="38" t="e">
        <f aca="false">Table10[[#this row],[value 2.1 (1990)]]</f>
        <v>#VALUE!</v>
      </c>
      <c r="M50" s="38"/>
      <c r="N50" s="38"/>
      <c r="O50" s="38" t="e">
        <f aca="false">Table10[[#this row],[value 2.2 (2000)]]</f>
        <v>#VALUE!</v>
      </c>
      <c r="P50" s="38"/>
      <c r="Q50" s="38"/>
      <c r="R50" s="38" t="e">
        <f aca="false">Table10[[#this row],[value 2.3 (2013)]]</f>
        <v>#VALUE!</v>
      </c>
      <c r="S50" s="38"/>
      <c r="T50" s="38"/>
      <c r="U50" s="38" t="e">
        <f aca="false">Table10[[#this row],[target 2015_2]]</f>
        <v>#VALUE!</v>
      </c>
      <c r="V50" s="38"/>
      <c r="W50" s="38" t="n">
        <v>2013</v>
      </c>
      <c r="X50" s="38"/>
      <c r="Y50" s="110" t="e">
        <f aca="false">IF(AND(Z50&lt;&gt;"",Table1020[[#this row],[year3]]&gt; 2011), "Yes", "No")</f>
        <v>#VALUE!</v>
      </c>
      <c r="Z50" s="39" t="e">
        <f aca="false">Table10[[#this row],[value 3.1 (1990)]]</f>
        <v>#VALUE!</v>
      </c>
      <c r="AA50" s="39" t="e">
        <f aca="false">Table10[[#this row],[year]]</f>
        <v>#VALUE!</v>
      </c>
      <c r="AB50" s="39" t="e">
        <f aca="false">Table10[[#this row],[value 3.2 (2000)]]</f>
        <v>#VALUE!</v>
      </c>
      <c r="AC50" s="39" t="e">
        <f aca="false">Table10[[#this row],[year2]]</f>
        <v>#VALUE!</v>
      </c>
      <c r="AD50" s="39" t="e">
        <f aca="false">Table10[[#this row],[value 3.3 (2012)]]</f>
        <v>#VALUE!</v>
      </c>
      <c r="AE50" s="39" t="e">
        <f aca="false">Table10[[#this row],[year3]]</f>
        <v>#VALUE!</v>
      </c>
      <c r="AF50" s="39"/>
      <c r="AG50" s="39"/>
    </row>
    <row r="51" customFormat="false" ht="12.75" hidden="false" customHeight="false" outlineLevel="0" collapsed="false">
      <c r="A51" s="35" t="s">
        <v>140</v>
      </c>
      <c r="B51" s="110" t="e">
        <f aca="false">IF(AND(C51="Yes", K51= "Yes", Y51="Yes"), "Yes", "No")</f>
        <v>#VALUE!</v>
      </c>
      <c r="C51" s="110" t="e">
        <f aca="false">IF(AND(D51&lt;&gt;"", I51&gt;2011), "Yes", "No")</f>
        <v>#VALUE!</v>
      </c>
      <c r="D51" s="16" t="e">
        <f aca="false">Table10[[#this row],[value 1.1 (1990)]]</f>
        <v>#VALUE!</v>
      </c>
      <c r="E51" s="16" t="e">
        <f aca="false">Table10[[#this row],[value 1.2 (2000)]]</f>
        <v>#VALUE!</v>
      </c>
      <c r="F51" s="16" t="e">
        <f aca="false">Table10[[#this row],[value 1.3 (2013)]]</f>
        <v>#VALUE!</v>
      </c>
      <c r="G51" s="16" t="e">
        <f aca="false">Table10[[#this row],[target 2015_1]]</f>
        <v>#VALUE!</v>
      </c>
      <c r="H51" s="38"/>
      <c r="I51" s="38" t="n">
        <v>2013</v>
      </c>
      <c r="J51" s="38"/>
      <c r="K51" s="110" t="e">
        <f aca="false">IF(AND(L51&lt;&gt;"", W51&gt;2011), "Yes", "No")</f>
        <v>#VALUE!</v>
      </c>
      <c r="L51" s="38" t="e">
        <f aca="false">Table10[[#this row],[value 2.1 (1990)]]</f>
        <v>#VALUE!</v>
      </c>
      <c r="M51" s="38"/>
      <c r="N51" s="38"/>
      <c r="O51" s="38" t="e">
        <f aca="false">Table10[[#this row],[value 2.2 (2000)]]</f>
        <v>#VALUE!</v>
      </c>
      <c r="P51" s="38"/>
      <c r="Q51" s="38"/>
      <c r="R51" s="38" t="e">
        <f aca="false">Table10[[#this row],[value 2.3 (2013)]]</f>
        <v>#VALUE!</v>
      </c>
      <c r="S51" s="38"/>
      <c r="T51" s="38"/>
      <c r="U51" s="38" t="e">
        <f aca="false">Table10[[#this row],[target 2015_2]]</f>
        <v>#VALUE!</v>
      </c>
      <c r="V51" s="38"/>
      <c r="W51" s="38" t="n">
        <v>2013</v>
      </c>
      <c r="X51" s="38"/>
      <c r="Y51" s="110" t="e">
        <f aca="false">IF(AND(Z51&lt;&gt;"",Table1020[[#this row],[year3]]&gt; 2011), "Yes", "No")</f>
        <v>#VALUE!</v>
      </c>
      <c r="Z51" s="39" t="e">
        <f aca="false">Table10[[#this row],[value 3.1 (1990)]]</f>
        <v>#VALUE!</v>
      </c>
      <c r="AA51" s="39" t="e">
        <f aca="false">Table10[[#this row],[year]]</f>
        <v>#VALUE!</v>
      </c>
      <c r="AB51" s="39" t="e">
        <f aca="false">Table10[[#this row],[value 3.2 (2000)]]</f>
        <v>#VALUE!</v>
      </c>
      <c r="AC51" s="39" t="e">
        <f aca="false">Table10[[#this row],[year2]]</f>
        <v>#VALUE!</v>
      </c>
      <c r="AD51" s="39" t="e">
        <f aca="false">Table10[[#this row],[value 3.3 (2012)]]</f>
        <v>#VALUE!</v>
      </c>
      <c r="AE51" s="39" t="e">
        <f aca="false">Table10[[#this row],[year3]]</f>
        <v>#VALUE!</v>
      </c>
      <c r="AF51" s="39"/>
      <c r="AG51" s="39"/>
    </row>
    <row r="52" customFormat="false" ht="12.75" hidden="false" customHeight="false" outlineLevel="0" collapsed="false">
      <c r="A52" s="35" t="s">
        <v>142</v>
      </c>
      <c r="B52" s="110" t="e">
        <f aca="false">IF(AND(C52="Yes", K52= "Yes", Y52="Yes"), "Yes", "No")</f>
        <v>#VALUE!</v>
      </c>
      <c r="C52" s="110" t="e">
        <f aca="false">IF(AND(D52&lt;&gt;"", I52&gt;2011), "Yes", "No")</f>
        <v>#VALUE!</v>
      </c>
      <c r="D52" s="16" t="e">
        <f aca="false">Table10[[#this row],[value 1.1 (1990)]]</f>
        <v>#VALUE!</v>
      </c>
      <c r="E52" s="16" t="e">
        <f aca="false">Table10[[#this row],[value 1.2 (2000)]]</f>
        <v>#VALUE!</v>
      </c>
      <c r="F52" s="16" t="e">
        <f aca="false">Table10[[#this row],[value 1.3 (2013)]]</f>
        <v>#VALUE!</v>
      </c>
      <c r="G52" s="16" t="e">
        <f aca="false">Table10[[#this row],[target 2015_1]]</f>
        <v>#VALUE!</v>
      </c>
      <c r="H52" s="38"/>
      <c r="I52" s="38" t="n">
        <v>2013</v>
      </c>
      <c r="J52" s="38"/>
      <c r="K52" s="110" t="e">
        <f aca="false">IF(AND(L52&lt;&gt;"", W52&gt;2011), "Yes", "No")</f>
        <v>#VALUE!</v>
      </c>
      <c r="L52" s="38" t="e">
        <f aca="false">Table10[[#this row],[value 2.1 (1990)]]</f>
        <v>#VALUE!</v>
      </c>
      <c r="M52" s="38"/>
      <c r="N52" s="38"/>
      <c r="O52" s="38" t="e">
        <f aca="false">Table10[[#this row],[value 2.2 (2000)]]</f>
        <v>#VALUE!</v>
      </c>
      <c r="P52" s="38"/>
      <c r="Q52" s="38"/>
      <c r="R52" s="38" t="e">
        <f aca="false">Table10[[#this row],[value 2.3 (2013)]]</f>
        <v>#VALUE!</v>
      </c>
      <c r="S52" s="38"/>
      <c r="T52" s="38"/>
      <c r="U52" s="38" t="e">
        <f aca="false">Table10[[#this row],[target 2015_2]]</f>
        <v>#VALUE!</v>
      </c>
      <c r="V52" s="38"/>
      <c r="W52" s="38" t="n">
        <v>2013</v>
      </c>
      <c r="X52" s="38"/>
      <c r="Y52" s="110" t="e">
        <f aca="false">IF(AND(Z52&lt;&gt;"",Table1020[[#this row],[year3]]&gt; 2011), "Yes", "No")</f>
        <v>#VALUE!</v>
      </c>
      <c r="Z52" s="39" t="e">
        <f aca="false">Table10[[#this row],[value 3.1 (1990)]]</f>
        <v>#VALUE!</v>
      </c>
      <c r="AA52" s="39" t="e">
        <f aca="false">Table10[[#this row],[year]]</f>
        <v>#VALUE!</v>
      </c>
      <c r="AB52" s="39" t="e">
        <f aca="false">Table10[[#this row],[value 3.2 (2000)]]</f>
        <v>#VALUE!</v>
      </c>
      <c r="AC52" s="39" t="e">
        <f aca="false">Table10[[#this row],[year2]]</f>
        <v>#VALUE!</v>
      </c>
      <c r="AD52" s="39" t="e">
        <f aca="false">Table10[[#this row],[value 3.3 (2012)]]</f>
        <v>#VALUE!</v>
      </c>
      <c r="AE52" s="39" t="e">
        <f aca="false">Table10[[#this row],[year3]]</f>
        <v>#VALUE!</v>
      </c>
      <c r="AF52" s="39"/>
      <c r="AG52" s="39"/>
    </row>
    <row r="53" customFormat="false" ht="12.75" hidden="false" customHeight="false" outlineLevel="0" collapsed="false">
      <c r="A53" s="35" t="s">
        <v>144</v>
      </c>
      <c r="B53" s="110" t="e">
        <f aca="false">IF(AND(C53="Yes", K53= "Yes", Y53="Yes"), "Yes", "No")</f>
        <v>#VALUE!</v>
      </c>
      <c r="C53" s="110" t="e">
        <f aca="false">IF(AND(D53&lt;&gt;"", I53&gt;2011), "Yes", "No")</f>
        <v>#VALUE!</v>
      </c>
      <c r="D53" s="16" t="e">
        <f aca="false">Table10[[#this row],[value 1.1 (1990)]]</f>
        <v>#VALUE!</v>
      </c>
      <c r="E53" s="16" t="e">
        <f aca="false">Table10[[#this row],[value 1.2 (2000)]]</f>
        <v>#VALUE!</v>
      </c>
      <c r="F53" s="16" t="e">
        <f aca="false">Table10[[#this row],[value 1.3 (2013)]]</f>
        <v>#VALUE!</v>
      </c>
      <c r="G53" s="16" t="e">
        <f aca="false">Table10[[#this row],[target 2015_1]]</f>
        <v>#VALUE!</v>
      </c>
      <c r="H53" s="38"/>
      <c r="I53" s="38" t="n">
        <v>2013</v>
      </c>
      <c r="J53" s="38"/>
      <c r="K53" s="110" t="e">
        <f aca="false">IF(AND(L53&lt;&gt;"", W53&gt;2011), "Yes", "No")</f>
        <v>#VALUE!</v>
      </c>
      <c r="L53" s="38" t="e">
        <f aca="false">Table10[[#this row],[value 2.1 (1990)]]</f>
        <v>#VALUE!</v>
      </c>
      <c r="M53" s="38"/>
      <c r="N53" s="38"/>
      <c r="O53" s="38" t="e">
        <f aca="false">Table10[[#this row],[value 2.2 (2000)]]</f>
        <v>#VALUE!</v>
      </c>
      <c r="P53" s="38"/>
      <c r="Q53" s="38"/>
      <c r="R53" s="38" t="e">
        <f aca="false">Table10[[#this row],[value 2.3 (2013)]]</f>
        <v>#VALUE!</v>
      </c>
      <c r="S53" s="38"/>
      <c r="T53" s="38"/>
      <c r="U53" s="38" t="e">
        <f aca="false">Table10[[#this row],[target 2015_2]]</f>
        <v>#VALUE!</v>
      </c>
      <c r="V53" s="38"/>
      <c r="W53" s="38" t="n">
        <v>2013</v>
      </c>
      <c r="X53" s="38"/>
      <c r="Y53" s="110" t="e">
        <f aca="false">IF(AND(Z53&lt;&gt;"",Table1020[[#this row],[year3]]&gt; 2011), "Yes", "No")</f>
        <v>#VALUE!</v>
      </c>
      <c r="Z53" s="39" t="e">
        <f aca="false">Table10[[#this row],[value 3.1 (1990)]]</f>
        <v>#VALUE!</v>
      </c>
      <c r="AA53" s="39" t="e">
        <f aca="false">Table10[[#this row],[year]]</f>
        <v>#VALUE!</v>
      </c>
      <c r="AB53" s="39" t="e">
        <f aca="false">Table10[[#this row],[value 3.2 (2000)]]</f>
        <v>#VALUE!</v>
      </c>
      <c r="AC53" s="39" t="e">
        <f aca="false">Table10[[#this row],[year2]]</f>
        <v>#VALUE!</v>
      </c>
      <c r="AD53" s="39" t="e">
        <f aca="false">Table10[[#this row],[value 3.3 (2012)]]</f>
        <v>#VALUE!</v>
      </c>
      <c r="AE53" s="39" t="e">
        <f aca="false">Table10[[#this row],[year3]]</f>
        <v>#VALUE!</v>
      </c>
      <c r="AF53" s="39"/>
      <c r="AG53" s="39"/>
    </row>
    <row r="54" customFormat="false" ht="12.75" hidden="false" customHeight="false" outlineLevel="0" collapsed="false">
      <c r="A54" s="35" t="s">
        <v>146</v>
      </c>
      <c r="B54" s="110" t="e">
        <f aca="false">IF(AND(C54="Yes", K54= "Yes", Y54="Yes"), "Yes", "No")</f>
        <v>#VALUE!</v>
      </c>
      <c r="C54" s="110" t="e">
        <f aca="false">IF(AND(D54&lt;&gt;"", I54&gt;2011), "Yes", "No")</f>
        <v>#VALUE!</v>
      </c>
      <c r="D54" s="16" t="e">
        <f aca="false">Table10[[#this row],[value 1.1 (1990)]]</f>
        <v>#VALUE!</v>
      </c>
      <c r="E54" s="16" t="e">
        <f aca="false">Table10[[#this row],[value 1.2 (2000)]]</f>
        <v>#VALUE!</v>
      </c>
      <c r="F54" s="16" t="e">
        <f aca="false">Table10[[#this row],[value 1.3 (2013)]]</f>
        <v>#VALUE!</v>
      </c>
      <c r="G54" s="16" t="e">
        <f aca="false">Table10[[#this row],[target 2015_1]]</f>
        <v>#VALUE!</v>
      </c>
      <c r="H54" s="38"/>
      <c r="I54" s="38" t="n">
        <v>2013</v>
      </c>
      <c r="J54" s="38"/>
      <c r="K54" s="110" t="e">
        <f aca="false">IF(AND(L54&lt;&gt;"", W54&gt;2011), "Yes", "No")</f>
        <v>#VALUE!</v>
      </c>
      <c r="L54" s="38" t="e">
        <f aca="false">Table10[[#this row],[value 2.1 (1990)]]</f>
        <v>#VALUE!</v>
      </c>
      <c r="M54" s="38"/>
      <c r="N54" s="38"/>
      <c r="O54" s="38" t="e">
        <f aca="false">Table10[[#this row],[value 2.2 (2000)]]</f>
        <v>#VALUE!</v>
      </c>
      <c r="P54" s="38"/>
      <c r="Q54" s="38"/>
      <c r="R54" s="38" t="e">
        <f aca="false">Table10[[#this row],[value 2.3 (2013)]]</f>
        <v>#VALUE!</v>
      </c>
      <c r="S54" s="38"/>
      <c r="T54" s="38"/>
      <c r="U54" s="38" t="e">
        <f aca="false">Table10[[#this row],[target 2015_2]]</f>
        <v>#VALUE!</v>
      </c>
      <c r="V54" s="38"/>
      <c r="W54" s="38" t="n">
        <v>2013</v>
      </c>
      <c r="X54" s="38"/>
      <c r="Y54" s="110" t="e">
        <f aca="false">IF(AND(Z54&lt;&gt;"",Table1020[[#this row],[year3]]&gt; 2011), "Yes", "No")</f>
        <v>#VALUE!</v>
      </c>
      <c r="Z54" s="39" t="e">
        <f aca="false">Table10[[#this row],[value 3.1 (1990)]]</f>
        <v>#VALUE!</v>
      </c>
      <c r="AA54" s="39" t="e">
        <f aca="false">Table10[[#this row],[year]]</f>
        <v>#VALUE!</v>
      </c>
      <c r="AB54" s="39" t="e">
        <f aca="false">Table10[[#this row],[value 3.2 (2000)]]</f>
        <v>#VALUE!</v>
      </c>
      <c r="AC54" s="39" t="e">
        <f aca="false">Table10[[#this row],[year2]]</f>
        <v>#VALUE!</v>
      </c>
      <c r="AD54" s="39" t="e">
        <f aca="false">Table10[[#this row],[value 3.3 (2012)]]</f>
        <v>#VALUE!</v>
      </c>
      <c r="AE54" s="39" t="e">
        <f aca="false">Table10[[#this row],[year3]]</f>
        <v>#VALUE!</v>
      </c>
      <c r="AF54" s="39"/>
      <c r="AG54" s="39"/>
    </row>
    <row r="55" customFormat="false" ht="12.75" hidden="false" customHeight="false" outlineLevel="0" collapsed="false">
      <c r="A55" s="35" t="s">
        <v>148</v>
      </c>
      <c r="B55" s="110" t="e">
        <f aca="false">IF(AND(C55="Yes", K55= "Yes", Y55="Yes"), "Yes", "No")</f>
        <v>#VALUE!</v>
      </c>
      <c r="C55" s="110" t="e">
        <f aca="false">IF(AND(D55&lt;&gt;"", I55&gt;2011), "Yes", "No")</f>
        <v>#VALUE!</v>
      </c>
      <c r="D55" s="16" t="e">
        <f aca="false">Table10[[#this row],[value 1.1 (1990)]]</f>
        <v>#VALUE!</v>
      </c>
      <c r="E55" s="16" t="e">
        <f aca="false">Table10[[#this row],[value 1.2 (2000)]]</f>
        <v>#VALUE!</v>
      </c>
      <c r="F55" s="16" t="e">
        <f aca="false">Table10[[#this row],[value 1.3 (2013)]]</f>
        <v>#VALUE!</v>
      </c>
      <c r="G55" s="16" t="e">
        <f aca="false">Table10[[#this row],[target 2015_1]]</f>
        <v>#VALUE!</v>
      </c>
      <c r="H55" s="38"/>
      <c r="I55" s="38" t="n">
        <v>2013</v>
      </c>
      <c r="J55" s="38"/>
      <c r="K55" s="110" t="e">
        <f aca="false">IF(AND(L55&lt;&gt;"", W55&gt;2011), "Yes", "No")</f>
        <v>#VALUE!</v>
      </c>
      <c r="L55" s="38" t="e">
        <f aca="false">Table10[[#this row],[value 2.1 (1990)]]</f>
        <v>#VALUE!</v>
      </c>
      <c r="M55" s="38"/>
      <c r="N55" s="38"/>
      <c r="O55" s="38" t="e">
        <f aca="false">Table10[[#this row],[value 2.2 (2000)]]</f>
        <v>#VALUE!</v>
      </c>
      <c r="P55" s="38"/>
      <c r="Q55" s="38"/>
      <c r="R55" s="38" t="e">
        <f aca="false">Table10[[#this row],[value 2.3 (2013)]]</f>
        <v>#VALUE!</v>
      </c>
      <c r="S55" s="38"/>
      <c r="T55" s="38"/>
      <c r="U55" s="38" t="e">
        <f aca="false">Table10[[#this row],[target 2015_2]]</f>
        <v>#VALUE!</v>
      </c>
      <c r="V55" s="38"/>
      <c r="W55" s="38" t="n">
        <v>2013</v>
      </c>
      <c r="X55" s="38"/>
      <c r="Y55" s="110" t="e">
        <f aca="false">IF(AND(Z55&lt;&gt;"",Table1020[[#this row],[year3]]&gt; 2011), "Yes", "No")</f>
        <v>#VALUE!</v>
      </c>
      <c r="Z55" s="39" t="e">
        <f aca="false">Table10[[#this row],[value 3.1 (1990)]]</f>
        <v>#VALUE!</v>
      </c>
      <c r="AA55" s="39" t="e">
        <f aca="false">Table10[[#this row],[year]]</f>
        <v>#VALUE!</v>
      </c>
      <c r="AB55" s="39" t="e">
        <f aca="false">Table10[[#this row],[value 3.2 (2000)]]</f>
        <v>#VALUE!</v>
      </c>
      <c r="AC55" s="39" t="e">
        <f aca="false">Table10[[#this row],[year2]]</f>
        <v>#VALUE!</v>
      </c>
      <c r="AD55" s="39" t="e">
        <f aca="false">Table10[[#this row],[value 3.3 (2012)]]</f>
        <v>#VALUE!</v>
      </c>
      <c r="AE55" s="39" t="e">
        <f aca="false">Table10[[#this row],[year3]]</f>
        <v>#VALUE!</v>
      </c>
      <c r="AF55" s="39"/>
      <c r="AG55" s="39"/>
    </row>
    <row r="56" customFormat="false" ht="12.75" hidden="false" customHeight="false" outlineLevel="0" collapsed="false">
      <c r="A56" s="35" t="s">
        <v>150</v>
      </c>
      <c r="B56" s="110" t="e">
        <f aca="false">IF(AND(C56="Yes", K56= "Yes", Y56="Yes"), "Yes", "No")</f>
        <v>#VALUE!</v>
      </c>
      <c r="C56" s="110" t="e">
        <f aca="false">IF(AND(D56&lt;&gt;"", I56&gt;2011), "Yes", "No")</f>
        <v>#VALUE!</v>
      </c>
      <c r="D56" s="16" t="e">
        <f aca="false">Table10[[#this row],[value 1.1 (1990)]]</f>
        <v>#VALUE!</v>
      </c>
      <c r="E56" s="16" t="e">
        <f aca="false">Table10[[#this row],[value 1.2 (2000)]]</f>
        <v>#VALUE!</v>
      </c>
      <c r="F56" s="16" t="e">
        <f aca="false">Table10[[#this row],[value 1.3 (2013)]]</f>
        <v>#VALUE!</v>
      </c>
      <c r="G56" s="16" t="e">
        <f aca="false">Table10[[#this row],[target 2015_1]]</f>
        <v>#VALUE!</v>
      </c>
      <c r="H56" s="38"/>
      <c r="I56" s="38" t="n">
        <v>2013</v>
      </c>
      <c r="J56" s="38"/>
      <c r="K56" s="110" t="e">
        <f aca="false">IF(AND(L56&lt;&gt;"", W56&gt;2011), "Yes", "No")</f>
        <v>#VALUE!</v>
      </c>
      <c r="L56" s="38" t="e">
        <f aca="false">Table10[[#this row],[value 2.1 (1990)]]</f>
        <v>#VALUE!</v>
      </c>
      <c r="M56" s="38"/>
      <c r="N56" s="38"/>
      <c r="O56" s="38" t="e">
        <f aca="false">Table10[[#this row],[value 2.2 (2000)]]</f>
        <v>#VALUE!</v>
      </c>
      <c r="P56" s="38"/>
      <c r="Q56" s="38"/>
      <c r="R56" s="38" t="e">
        <f aca="false">Table10[[#this row],[value 2.3 (2013)]]</f>
        <v>#VALUE!</v>
      </c>
      <c r="S56" s="38"/>
      <c r="T56" s="38"/>
      <c r="U56" s="38" t="e">
        <f aca="false">Table10[[#this row],[target 2015_2]]</f>
        <v>#VALUE!</v>
      </c>
      <c r="V56" s="38"/>
      <c r="W56" s="38" t="n">
        <v>2013</v>
      </c>
      <c r="X56" s="38"/>
      <c r="Y56" s="110" t="e">
        <f aca="false">IF(AND(Z56&lt;&gt;"",Table1020[[#this row],[year3]]&gt; 2011), "Yes", "No")</f>
        <v>#VALUE!</v>
      </c>
      <c r="Z56" s="39" t="e">
        <f aca="false">Table10[[#this row],[value 3.1 (1990)]]</f>
        <v>#VALUE!</v>
      </c>
      <c r="AA56" s="39" t="e">
        <f aca="false">Table10[[#this row],[year]]</f>
        <v>#VALUE!</v>
      </c>
      <c r="AB56" s="39" t="e">
        <f aca="false">Table10[[#this row],[value 3.2 (2000)]]</f>
        <v>#VALUE!</v>
      </c>
      <c r="AC56" s="39" t="e">
        <f aca="false">Table10[[#this row],[year2]]</f>
        <v>#VALUE!</v>
      </c>
      <c r="AD56" s="39" t="e">
        <f aca="false">Table10[[#this row],[value 3.3 (2012)]]</f>
        <v>#VALUE!</v>
      </c>
      <c r="AE56" s="39" t="e">
        <f aca="false">Table10[[#this row],[year3]]</f>
        <v>#VALUE!</v>
      </c>
      <c r="AF56" s="39"/>
      <c r="AG56" s="39"/>
    </row>
    <row r="57" customFormat="false" ht="12.75" hidden="false" customHeight="false" outlineLevel="0" collapsed="false">
      <c r="A57" s="35" t="s">
        <v>152</v>
      </c>
      <c r="B57" s="110" t="e">
        <f aca="false">IF(AND(C57="Yes", K57= "Yes", Y57="Yes"), "Yes", "No")</f>
        <v>#VALUE!</v>
      </c>
      <c r="C57" s="110" t="e">
        <f aca="false">IF(AND(D57&lt;&gt;"", I57&gt;2011), "Yes", "No")</f>
        <v>#VALUE!</v>
      </c>
      <c r="D57" s="16" t="e">
        <f aca="false">Table10[[#this row],[value 1.1 (1990)]]</f>
        <v>#VALUE!</v>
      </c>
      <c r="E57" s="16" t="e">
        <f aca="false">Table10[[#this row],[value 1.2 (2000)]]</f>
        <v>#VALUE!</v>
      </c>
      <c r="F57" s="16" t="e">
        <f aca="false">Table10[[#this row],[value 1.3 (2013)]]</f>
        <v>#VALUE!</v>
      </c>
      <c r="G57" s="16" t="e">
        <f aca="false">Table10[[#this row],[target 2015_1]]</f>
        <v>#VALUE!</v>
      </c>
      <c r="H57" s="38"/>
      <c r="I57" s="38" t="n">
        <v>2013</v>
      </c>
      <c r="J57" s="38"/>
      <c r="K57" s="110" t="e">
        <f aca="false">IF(AND(L57&lt;&gt;"", W57&gt;2011), "Yes", "No")</f>
        <v>#VALUE!</v>
      </c>
      <c r="L57" s="38" t="e">
        <f aca="false">Table10[[#this row],[value 2.1 (1990)]]</f>
        <v>#VALUE!</v>
      </c>
      <c r="M57" s="38"/>
      <c r="N57" s="38"/>
      <c r="O57" s="38" t="e">
        <f aca="false">Table10[[#this row],[value 2.2 (2000)]]</f>
        <v>#VALUE!</v>
      </c>
      <c r="P57" s="38"/>
      <c r="Q57" s="38"/>
      <c r="R57" s="38" t="e">
        <f aca="false">Table10[[#this row],[value 2.3 (2013)]]</f>
        <v>#VALUE!</v>
      </c>
      <c r="S57" s="38"/>
      <c r="T57" s="38"/>
      <c r="U57" s="38" t="e">
        <f aca="false">Table10[[#this row],[target 2015_2]]</f>
        <v>#VALUE!</v>
      </c>
      <c r="V57" s="38"/>
      <c r="W57" s="38" t="n">
        <v>2013</v>
      </c>
      <c r="X57" s="38"/>
      <c r="Y57" s="110" t="e">
        <f aca="false">IF(AND(Z57&lt;&gt;"",Table1020[[#this row],[year3]]&gt; 2011), "Yes", "No")</f>
        <v>#VALUE!</v>
      </c>
      <c r="Z57" s="39" t="e">
        <f aca="false">Table10[[#this row],[value 3.1 (1990)]]</f>
        <v>#VALUE!</v>
      </c>
      <c r="AA57" s="39" t="e">
        <f aca="false">Table10[[#this row],[year]]</f>
        <v>#VALUE!</v>
      </c>
      <c r="AB57" s="39" t="e">
        <f aca="false">Table10[[#this row],[value 3.2 (2000)]]</f>
        <v>#VALUE!</v>
      </c>
      <c r="AC57" s="39" t="e">
        <f aca="false">Table10[[#this row],[year2]]</f>
        <v>#VALUE!</v>
      </c>
      <c r="AD57" s="39" t="e">
        <f aca="false">Table10[[#this row],[value 3.3 (2012)]]</f>
        <v>#VALUE!</v>
      </c>
      <c r="AE57" s="39" t="e">
        <f aca="false">Table10[[#this row],[year3]]</f>
        <v>#VALUE!</v>
      </c>
      <c r="AF57" s="39"/>
      <c r="AG57" s="39"/>
    </row>
    <row r="58" customFormat="false" ht="12.75" hidden="false" customHeight="false" outlineLevel="0" collapsed="false">
      <c r="A58" s="35" t="s">
        <v>154</v>
      </c>
      <c r="B58" s="110" t="e">
        <f aca="false">IF(AND(C58="Yes", K58= "Yes", Y58="Yes"), "Yes", "No")</f>
        <v>#VALUE!</v>
      </c>
      <c r="C58" s="110" t="e">
        <f aca="false">IF(AND(D58&lt;&gt;"", I58&gt;2011), "Yes", "No")</f>
        <v>#VALUE!</v>
      </c>
      <c r="D58" s="16" t="e">
        <f aca="false">Table10[[#this row],[value 1.1 (1990)]]</f>
        <v>#VALUE!</v>
      </c>
      <c r="E58" s="16" t="e">
        <f aca="false">Table10[[#this row],[value 1.2 (2000)]]</f>
        <v>#VALUE!</v>
      </c>
      <c r="F58" s="16" t="e">
        <f aca="false">Table10[[#this row],[value 1.3 (2013)]]</f>
        <v>#VALUE!</v>
      </c>
      <c r="G58" s="16" t="e">
        <f aca="false">Table10[[#this row],[target 2015_1]]</f>
        <v>#VALUE!</v>
      </c>
      <c r="H58" s="38"/>
      <c r="I58" s="38" t="n">
        <v>2013</v>
      </c>
      <c r="J58" s="38"/>
      <c r="K58" s="110" t="e">
        <f aca="false">IF(AND(L58&lt;&gt;"", W58&gt;2011), "Yes", "No")</f>
        <v>#VALUE!</v>
      </c>
      <c r="L58" s="38" t="e">
        <f aca="false">Table10[[#this row],[value 2.1 (1990)]]</f>
        <v>#VALUE!</v>
      </c>
      <c r="M58" s="38"/>
      <c r="N58" s="38"/>
      <c r="O58" s="38" t="e">
        <f aca="false">Table10[[#this row],[value 2.2 (2000)]]</f>
        <v>#VALUE!</v>
      </c>
      <c r="P58" s="38"/>
      <c r="Q58" s="38"/>
      <c r="R58" s="38" t="e">
        <f aca="false">Table10[[#this row],[value 2.3 (2013)]]</f>
        <v>#VALUE!</v>
      </c>
      <c r="S58" s="38"/>
      <c r="T58" s="38"/>
      <c r="U58" s="38" t="e">
        <f aca="false">Table10[[#this row],[target 2015_2]]</f>
        <v>#VALUE!</v>
      </c>
      <c r="V58" s="38"/>
      <c r="W58" s="38" t="n">
        <v>2013</v>
      </c>
      <c r="X58" s="38"/>
      <c r="Y58" s="110" t="e">
        <f aca="false">IF(AND(Z58&lt;&gt;"",Table1020[[#this row],[year3]]&gt; 2011), "Yes", "No")</f>
        <v>#VALUE!</v>
      </c>
      <c r="Z58" s="39" t="e">
        <f aca="false">Table10[[#this row],[value 3.1 (1990)]]</f>
        <v>#VALUE!</v>
      </c>
      <c r="AA58" s="39" t="e">
        <f aca="false">Table10[[#this row],[year]]</f>
        <v>#VALUE!</v>
      </c>
      <c r="AB58" s="39" t="e">
        <f aca="false">Table10[[#this row],[value 3.2 (2000)]]</f>
        <v>#VALUE!</v>
      </c>
      <c r="AC58" s="39" t="e">
        <f aca="false">Table10[[#this row],[year2]]</f>
        <v>#VALUE!</v>
      </c>
      <c r="AD58" s="39" t="e">
        <f aca="false">Table10[[#this row],[value 3.3 (2012)]]</f>
        <v>#VALUE!</v>
      </c>
      <c r="AE58" s="39" t="e">
        <f aca="false">Table10[[#this row],[year3]]</f>
        <v>#VALUE!</v>
      </c>
      <c r="AF58" s="39"/>
      <c r="AG58" s="39"/>
    </row>
    <row r="59" customFormat="false" ht="12.75" hidden="false" customHeight="false" outlineLevel="0" collapsed="false">
      <c r="A59" s="35" t="s">
        <v>156</v>
      </c>
      <c r="B59" s="110" t="e">
        <f aca="false">IF(AND(C59="Yes", K59= "Yes", Y59="Yes"), "Yes", "No")</f>
        <v>#VALUE!</v>
      </c>
      <c r="C59" s="110" t="e">
        <f aca="false">IF(AND(D59&lt;&gt;"", I59&gt;2011), "Yes", "No")</f>
        <v>#VALUE!</v>
      </c>
      <c r="D59" s="16" t="e">
        <f aca="false">Table10[[#this row],[value 1.1 (1990)]]</f>
        <v>#VALUE!</v>
      </c>
      <c r="E59" s="16" t="e">
        <f aca="false">Table10[[#this row],[value 1.2 (2000)]]</f>
        <v>#VALUE!</v>
      </c>
      <c r="F59" s="16" t="e">
        <f aca="false">Table10[[#this row],[value 1.3 (2013)]]</f>
        <v>#VALUE!</v>
      </c>
      <c r="G59" s="16" t="e">
        <f aca="false">Table10[[#this row],[target 2015_1]]</f>
        <v>#VALUE!</v>
      </c>
      <c r="H59" s="38"/>
      <c r="I59" s="38" t="n">
        <v>2013</v>
      </c>
      <c r="J59" s="38"/>
      <c r="K59" s="110" t="e">
        <f aca="false">IF(AND(L59&lt;&gt;"", W59&gt;2011), "Yes", "No")</f>
        <v>#VALUE!</v>
      </c>
      <c r="L59" s="38" t="e">
        <f aca="false">Table10[[#this row],[value 2.1 (1990)]]</f>
        <v>#VALUE!</v>
      </c>
      <c r="M59" s="38"/>
      <c r="N59" s="38"/>
      <c r="O59" s="38" t="e">
        <f aca="false">Table10[[#this row],[value 2.2 (2000)]]</f>
        <v>#VALUE!</v>
      </c>
      <c r="P59" s="38"/>
      <c r="Q59" s="38"/>
      <c r="R59" s="38" t="e">
        <f aca="false">Table10[[#this row],[value 2.3 (2013)]]</f>
        <v>#VALUE!</v>
      </c>
      <c r="S59" s="38"/>
      <c r="T59" s="38"/>
      <c r="U59" s="38" t="e">
        <f aca="false">Table10[[#this row],[target 2015_2]]</f>
        <v>#VALUE!</v>
      </c>
      <c r="V59" s="38"/>
      <c r="W59" s="38" t="n">
        <v>2013</v>
      </c>
      <c r="X59" s="38"/>
      <c r="Y59" s="110" t="e">
        <f aca="false">IF(AND(Z59&lt;&gt;"",Table1020[[#this row],[year3]]&gt; 2011), "Yes", "No")</f>
        <v>#VALUE!</v>
      </c>
      <c r="Z59" s="39" t="e">
        <f aca="false">Table10[[#this row],[value 3.1 (1990)]]</f>
        <v>#VALUE!</v>
      </c>
      <c r="AA59" s="39" t="e">
        <f aca="false">Table10[[#this row],[year]]</f>
        <v>#VALUE!</v>
      </c>
      <c r="AB59" s="39" t="e">
        <f aca="false">Table10[[#this row],[value 3.2 (2000)]]</f>
        <v>#VALUE!</v>
      </c>
      <c r="AC59" s="39" t="e">
        <f aca="false">Table10[[#this row],[year2]]</f>
        <v>#VALUE!</v>
      </c>
      <c r="AD59" s="39" t="e">
        <f aca="false">Table10[[#this row],[value 3.3 (2012)]]</f>
        <v>#VALUE!</v>
      </c>
      <c r="AE59" s="39" t="e">
        <f aca="false">Table10[[#this row],[year3]]</f>
        <v>#VALUE!</v>
      </c>
      <c r="AF59" s="39"/>
      <c r="AG59" s="39"/>
    </row>
    <row r="60" customFormat="false" ht="12.75" hidden="false" customHeight="false" outlineLevel="0" collapsed="false">
      <c r="A60" s="35" t="s">
        <v>158</v>
      </c>
      <c r="B60" s="110" t="e">
        <f aca="false">IF(AND(C60="Yes", K60= "Yes", Y60="Yes"), "Yes", "No")</f>
        <v>#VALUE!</v>
      </c>
      <c r="C60" s="110" t="e">
        <f aca="false">IF(AND(D60&lt;&gt;"", I60&gt;2011), "Yes", "No")</f>
        <v>#VALUE!</v>
      </c>
      <c r="D60" s="16" t="e">
        <f aca="false">Table10[[#this row],[value 1.1 (1990)]]</f>
        <v>#VALUE!</v>
      </c>
      <c r="E60" s="16" t="e">
        <f aca="false">Table10[[#this row],[value 1.2 (2000)]]</f>
        <v>#VALUE!</v>
      </c>
      <c r="F60" s="16" t="e">
        <f aca="false">Table10[[#this row],[value 1.3 (2013)]]</f>
        <v>#VALUE!</v>
      </c>
      <c r="G60" s="16" t="e">
        <f aca="false">Table10[[#this row],[target 2015_1]]</f>
        <v>#VALUE!</v>
      </c>
      <c r="H60" s="38"/>
      <c r="I60" s="38" t="n">
        <v>2013</v>
      </c>
      <c r="J60" s="38"/>
      <c r="K60" s="110" t="e">
        <f aca="false">IF(AND(L60&lt;&gt;"", W60&gt;2011), "Yes", "No")</f>
        <v>#VALUE!</v>
      </c>
      <c r="L60" s="38" t="e">
        <f aca="false">Table10[[#this row],[value 2.1 (1990)]]</f>
        <v>#VALUE!</v>
      </c>
      <c r="M60" s="38"/>
      <c r="N60" s="38"/>
      <c r="O60" s="38" t="e">
        <f aca="false">Table10[[#this row],[value 2.2 (2000)]]</f>
        <v>#VALUE!</v>
      </c>
      <c r="P60" s="38"/>
      <c r="Q60" s="38"/>
      <c r="R60" s="38" t="e">
        <f aca="false">Table10[[#this row],[value 2.3 (2013)]]</f>
        <v>#VALUE!</v>
      </c>
      <c r="S60" s="38"/>
      <c r="T60" s="38"/>
      <c r="U60" s="38" t="e">
        <f aca="false">Table10[[#this row],[target 2015_2]]</f>
        <v>#VALUE!</v>
      </c>
      <c r="V60" s="38"/>
      <c r="W60" s="38" t="n">
        <v>2013</v>
      </c>
      <c r="X60" s="38"/>
      <c r="Y60" s="110" t="e">
        <f aca="false">IF(AND(Z60&lt;&gt;"",Table1020[[#this row],[year3]]&gt; 2011), "Yes", "No")</f>
        <v>#VALUE!</v>
      </c>
      <c r="Z60" s="39" t="e">
        <f aca="false">Table10[[#this row],[value 3.1 (1990)]]</f>
        <v>#VALUE!</v>
      </c>
      <c r="AA60" s="39" t="e">
        <f aca="false">Table10[[#this row],[year]]</f>
        <v>#VALUE!</v>
      </c>
      <c r="AB60" s="39" t="e">
        <f aca="false">Table10[[#this row],[value 3.2 (2000)]]</f>
        <v>#VALUE!</v>
      </c>
      <c r="AC60" s="39" t="e">
        <f aca="false">Table10[[#this row],[year2]]</f>
        <v>#VALUE!</v>
      </c>
      <c r="AD60" s="39" t="e">
        <f aca="false">Table10[[#this row],[value 3.3 (2012)]]</f>
        <v>#VALUE!</v>
      </c>
      <c r="AE60" s="39" t="e">
        <f aca="false">Table10[[#this row],[year3]]</f>
        <v>#VALUE!</v>
      </c>
      <c r="AF60" s="39"/>
      <c r="AG60" s="39"/>
    </row>
    <row r="61" customFormat="false" ht="12.75" hidden="false" customHeight="false" outlineLevel="0" collapsed="false">
      <c r="A61" s="35" t="s">
        <v>160</v>
      </c>
      <c r="B61" s="110" t="s">
        <v>231</v>
      </c>
      <c r="C61" s="110" t="e">
        <f aca="false">IF(AND(D61&lt;&gt;"", I61&gt;2011), "Yes", "No")</f>
        <v>#VALUE!</v>
      </c>
      <c r="D61" s="16" t="e">
        <f aca="false">Table10[[#this row],[value 1.1 (1990)]]</f>
        <v>#VALUE!</v>
      </c>
      <c r="E61" s="16" t="e">
        <f aca="false">Table10[[#this row],[value 1.2 (2000)]]</f>
        <v>#VALUE!</v>
      </c>
      <c r="F61" s="16" t="e">
        <f aca="false">Table10[[#this row],[value 1.3 (2013)]]</f>
        <v>#VALUE!</v>
      </c>
      <c r="G61" s="16" t="e">
        <f aca="false">Table10[[#this row],[target 2015_1]]</f>
        <v>#VALUE!</v>
      </c>
      <c r="H61" s="39"/>
      <c r="I61" s="38" t="n">
        <v>2013</v>
      </c>
      <c r="J61" s="39"/>
      <c r="K61" s="110" t="e">
        <f aca="false">IF(AND(L61&lt;&gt;"", W61&gt;2011), "Yes", "No")</f>
        <v>#VALUE!</v>
      </c>
      <c r="L61" s="38" t="e">
        <f aca="false">Table10[[#this row],[value 2.1 (1990)]]</f>
        <v>#VALUE!</v>
      </c>
      <c r="M61" s="38"/>
      <c r="N61" s="38"/>
      <c r="O61" s="38" t="e">
        <f aca="false">Table10[[#this row],[value 2.2 (2000)]]</f>
        <v>#VALUE!</v>
      </c>
      <c r="P61" s="38"/>
      <c r="Q61" s="38"/>
      <c r="R61" s="38" t="e">
        <f aca="false">Table10[[#this row],[value 2.3 (2013)]]</f>
        <v>#VALUE!</v>
      </c>
      <c r="S61" s="38"/>
      <c r="T61" s="38"/>
      <c r="U61" s="38" t="e">
        <f aca="false">Table10[[#this row],[target 2015_2]]</f>
        <v>#VALUE!</v>
      </c>
      <c r="V61" s="38"/>
      <c r="W61" s="38" t="n">
        <v>2013</v>
      </c>
      <c r="X61" s="38"/>
      <c r="Y61" s="110" t="e">
        <f aca="false">IF(AND(Z61&lt;&gt;"",Table1020[[#this row],[year3]]&gt; 2011), "Yes", "No")</f>
        <v>#VALUE!</v>
      </c>
      <c r="Z61" s="39" t="e">
        <f aca="false">Table10[[#this row],[value 3.1 (1990)]]</f>
        <v>#VALUE!</v>
      </c>
      <c r="AA61" s="39" t="e">
        <f aca="false">Table10[[#this row],[year]]</f>
        <v>#VALUE!</v>
      </c>
      <c r="AB61" s="39" t="e">
        <f aca="false">Table10[[#this row],[value 3.2 (2000)]]</f>
        <v>#VALUE!</v>
      </c>
      <c r="AC61" s="39" t="e">
        <f aca="false">Table10[[#this row],[year2]]</f>
        <v>#VALUE!</v>
      </c>
      <c r="AD61" s="39" t="e">
        <f aca="false">Table10[[#this row],[value 3.3 (2012)]]</f>
        <v>#VALUE!</v>
      </c>
      <c r="AE61" s="39" t="e">
        <f aca="false">Table10[[#this row],[year3]]</f>
        <v>#VALUE!</v>
      </c>
      <c r="AF61" s="39"/>
      <c r="AG61" s="39"/>
    </row>
    <row r="62" customFormat="false" ht="12.75" hidden="false" customHeight="false" outlineLevel="0" collapsed="false">
      <c r="A62" s="35" t="s">
        <v>162</v>
      </c>
      <c r="B62" s="110" t="str">
        <f aca="false">IF(AND(C62="Yes", K62= "Yes", Y62="Yes"), "Yes", "No")</f>
        <v>Yes</v>
      </c>
      <c r="C62" s="110" t="e">
        <f aca="false">IF(AND(D62&lt;&gt;"", I62&gt;2011), "Yes", "No")</f>
        <v>#VALUE!</v>
      </c>
      <c r="D62" s="16" t="e">
        <f aca="false">Table10[[#this row],[value 1.1 (1990)]]</f>
        <v>#VALUE!</v>
      </c>
      <c r="E62" s="16" t="e">
        <f aca="false">Table10[[#this row],[value 1.2 (2000)]]</f>
        <v>#VALUE!</v>
      </c>
      <c r="F62" s="16" t="e">
        <f aca="false">Table10[[#this row],[value 1.3 (2013)]]</f>
        <v>#VALUE!</v>
      </c>
      <c r="G62" s="16" t="e">
        <f aca="false">Table10[[#this row],[target 2015_1]]</f>
        <v>#VALUE!</v>
      </c>
      <c r="H62" s="38"/>
      <c r="I62" s="38" t="n">
        <v>2013</v>
      </c>
      <c r="J62" s="38"/>
      <c r="K62" s="110" t="e">
        <f aca="false">IF(AND(L62&lt;&gt;"", W62&gt;2011), "Yes", "No")</f>
        <v>#VALUE!</v>
      </c>
      <c r="L62" s="38" t="e">
        <f aca="false">Table10[[#this row],[value 2.1 (1990)]]</f>
        <v>#VALUE!</v>
      </c>
      <c r="M62" s="38"/>
      <c r="N62" s="38"/>
      <c r="O62" s="38" t="e">
        <f aca="false">Table10[[#this row],[value 2.2 (2000)]]</f>
        <v>#VALUE!</v>
      </c>
      <c r="P62" s="38"/>
      <c r="Q62" s="38"/>
      <c r="R62" s="38" t="e">
        <f aca="false">Table10[[#this row],[value 2.3 (2013)]]</f>
        <v>#VALUE!</v>
      </c>
      <c r="S62" s="38"/>
      <c r="T62" s="38"/>
      <c r="U62" s="38" t="e">
        <f aca="false">Table10[[#this row],[target 2015_2]]</f>
        <v>#VALUE!</v>
      </c>
      <c r="V62" s="38"/>
      <c r="W62" s="38" t="n">
        <v>2013</v>
      </c>
      <c r="X62" s="38"/>
      <c r="Y62" s="110" t="e">
        <f aca="false">IF(AND(Z62&lt;&gt;"",Table1020[[#this row],[year3]]&gt; 2011), "Yes", "No")</f>
        <v>#VALUE!</v>
      </c>
      <c r="Z62" s="39" t="e">
        <f aca="false">Table10[[#this row],[value 3.1 (1990)]]</f>
        <v>#VALUE!</v>
      </c>
      <c r="AA62" s="39" t="e">
        <f aca="false">Table10[[#this row],[year]]</f>
        <v>#VALUE!</v>
      </c>
      <c r="AB62" s="39" t="e">
        <f aca="false">Table10[[#this row],[value 3.2 (2000)]]</f>
        <v>#VALUE!</v>
      </c>
      <c r="AC62" s="39" t="e">
        <f aca="false">Table10[[#this row],[year2]]</f>
        <v>#VALUE!</v>
      </c>
      <c r="AD62" s="39" t="e">
        <f aca="false">Table10[[#this row],[value 3.3 (2012)]]</f>
        <v>#VALUE!</v>
      </c>
      <c r="AE62" s="39" t="e">
        <f aca="false">Table10[[#this row],[year3]]</f>
        <v>#VALUE!</v>
      </c>
      <c r="AF62" s="39"/>
      <c r="AG62" s="39"/>
    </row>
    <row r="63" customFormat="false" ht="12.75" hidden="false" customHeight="false" outlineLevel="0" collapsed="false">
      <c r="A63" s="35" t="s">
        <v>164</v>
      </c>
      <c r="B63" s="110" t="str">
        <f aca="false">IF(AND(C63="Yes", K63= "Yes", Y63="Yes"), "Yes", "No")</f>
        <v>No</v>
      </c>
      <c r="C63" s="110" t="e">
        <f aca="false">IF(AND(D63&lt;&gt;"", I63&gt;2011), "Yes", "No")</f>
        <v>#VALUE!</v>
      </c>
      <c r="D63" s="16" t="e">
        <f aca="false">Table10[[#this row],[value 1.1 (1990)]]</f>
        <v>#VALUE!</v>
      </c>
      <c r="E63" s="16" t="e">
        <f aca="false">Table10[[#this row],[value 1.2 (2000)]]</f>
        <v>#VALUE!</v>
      </c>
      <c r="F63" s="16" t="e">
        <f aca="false">Table10[[#this row],[value 1.3 (2013)]]</f>
        <v>#VALUE!</v>
      </c>
      <c r="G63" s="16" t="e">
        <f aca="false">Table10[[#this row],[target 2015_1]]</f>
        <v>#VALUE!</v>
      </c>
      <c r="H63" s="38"/>
      <c r="I63" s="38" t="n">
        <v>2013</v>
      </c>
      <c r="J63" s="38"/>
      <c r="K63" s="110" t="e">
        <f aca="false">IF(AND(L63&lt;&gt;"", W63&gt;2011), "Yes", "No")</f>
        <v>#VALUE!</v>
      </c>
      <c r="L63" s="38" t="e">
        <f aca="false">Table10[[#this row],[value 2.1 (1990)]]</f>
        <v>#VALUE!</v>
      </c>
      <c r="M63" s="38"/>
      <c r="N63" s="38"/>
      <c r="O63" s="38" t="e">
        <f aca="false">Table10[[#this row],[value 2.2 (2000)]]</f>
        <v>#VALUE!</v>
      </c>
      <c r="P63" s="38"/>
      <c r="Q63" s="38"/>
      <c r="R63" s="38" t="e">
        <f aca="false">Table10[[#this row],[value 2.3 (2013)]]</f>
        <v>#VALUE!</v>
      </c>
      <c r="S63" s="38"/>
      <c r="T63" s="38"/>
      <c r="U63" s="38" t="e">
        <f aca="false">Table10[[#this row],[target 2015_2]]</f>
        <v>#VALUE!</v>
      </c>
      <c r="V63" s="38"/>
      <c r="W63" s="38" t="n">
        <v>2013</v>
      </c>
      <c r="X63" s="38"/>
      <c r="Y63" s="110" t="e">
        <f aca="false">IF(AND(Z63&lt;&gt;"",Table1020[[#this row],[year3]]&gt; 2011), "Yes", "No")</f>
        <v>#VALUE!</v>
      </c>
      <c r="Z63" s="39" t="e">
        <f aca="false">Table10[[#this row],[value 3.1 (1990)]]</f>
        <v>#VALUE!</v>
      </c>
      <c r="AA63" s="39" t="e">
        <f aca="false">Table10[[#this row],[year]]</f>
        <v>#VALUE!</v>
      </c>
      <c r="AB63" s="39" t="e">
        <f aca="false">Table10[[#this row],[value 3.2 (2000)]]</f>
        <v>#VALUE!</v>
      </c>
      <c r="AC63" s="39" t="e">
        <f aca="false">Table10[[#this row],[year2]]</f>
        <v>#VALUE!</v>
      </c>
      <c r="AD63" s="39" t="e">
        <f aca="false">Table10[[#this row],[value 3.3 (2012)]]</f>
        <v>#VALUE!</v>
      </c>
      <c r="AE63" s="39" t="e">
        <f aca="false">Table10[[#this row],[year3]]</f>
        <v>#VALUE!</v>
      </c>
      <c r="AF63" s="39"/>
      <c r="AG63" s="39"/>
    </row>
    <row r="64" customFormat="false" ht="12.75" hidden="false" customHeight="false" outlineLevel="0" collapsed="false">
      <c r="A64" s="35" t="s">
        <v>166</v>
      </c>
      <c r="B64" s="110" t="str">
        <f aca="false">IF(AND(C64="Yes", K64= "Yes", Y64="Yes"), "Yes", "No")</f>
        <v>No</v>
      </c>
      <c r="C64" s="110" t="e">
        <f aca="false">IF(AND(D64&lt;&gt;"", I64&gt;2011), "Yes", "No")</f>
        <v>#VALUE!</v>
      </c>
      <c r="D64" s="16" t="e">
        <f aca="false">Table10[[#this row],[value 1.1 (1990)]]</f>
        <v>#VALUE!</v>
      </c>
      <c r="E64" s="16" t="e">
        <f aca="false">Table10[[#this row],[value 1.2 (2000)]]</f>
        <v>#VALUE!</v>
      </c>
      <c r="F64" s="16" t="e">
        <f aca="false">Table10[[#this row],[value 1.3 (2013)]]</f>
        <v>#VALUE!</v>
      </c>
      <c r="G64" s="16" t="e">
        <f aca="false">Table10[[#this row],[target 2015_1]]</f>
        <v>#VALUE!</v>
      </c>
      <c r="H64" s="38"/>
      <c r="I64" s="38" t="n">
        <v>2013</v>
      </c>
      <c r="J64" s="38"/>
      <c r="K64" s="110" t="e">
        <f aca="false">IF(AND(L64&lt;&gt;"", W64&gt;2011), "Yes", "No")</f>
        <v>#VALUE!</v>
      </c>
      <c r="L64" s="38" t="e">
        <f aca="false">Table10[[#this row],[value 2.1 (1990)]]</f>
        <v>#VALUE!</v>
      </c>
      <c r="M64" s="38"/>
      <c r="N64" s="38"/>
      <c r="O64" s="38" t="e">
        <f aca="false">Table10[[#this row],[value 2.2 (2000)]]</f>
        <v>#VALUE!</v>
      </c>
      <c r="P64" s="38"/>
      <c r="Q64" s="38"/>
      <c r="R64" s="38" t="e">
        <f aca="false">Table10[[#this row],[value 2.3 (2013)]]</f>
        <v>#VALUE!</v>
      </c>
      <c r="S64" s="38"/>
      <c r="T64" s="38"/>
      <c r="U64" s="38" t="e">
        <f aca="false">Table10[[#this row],[target 2015_2]]</f>
        <v>#VALUE!</v>
      </c>
      <c r="V64" s="38"/>
      <c r="W64" s="38" t="n">
        <v>2013</v>
      </c>
      <c r="X64" s="38"/>
      <c r="Y64" s="110" t="e">
        <f aca="false">IF(AND(Z64&lt;&gt;"",Table1020[[#this row],[year3]]&gt; 2011), "Yes", "No")</f>
        <v>#VALUE!</v>
      </c>
      <c r="Z64" s="39" t="e">
        <f aca="false">Table10[[#this row],[value 3.1 (1990)]]</f>
        <v>#VALUE!</v>
      </c>
      <c r="AA64" s="39" t="e">
        <f aca="false">Table10[[#this row],[year]]</f>
        <v>#VALUE!</v>
      </c>
      <c r="AB64" s="39" t="e">
        <f aca="false">Table10[[#this row],[value 3.2 (2000)]]</f>
        <v>#VALUE!</v>
      </c>
      <c r="AC64" s="39" t="e">
        <f aca="false">Table10[[#this row],[year2]]</f>
        <v>#VALUE!</v>
      </c>
      <c r="AD64" s="39" t="e">
        <f aca="false">Table10[[#this row],[value 3.3 (2012)]]</f>
        <v>#VALUE!</v>
      </c>
      <c r="AE64" s="39" t="e">
        <f aca="false">Table10[[#this row],[year3]]</f>
        <v>#VALUE!</v>
      </c>
      <c r="AF64" s="39"/>
      <c r="AG64" s="39"/>
    </row>
    <row r="65" customFormat="false" ht="12.75" hidden="false" customHeight="false" outlineLevel="0" collapsed="false">
      <c r="A65" s="35" t="s">
        <v>168</v>
      </c>
      <c r="B65" s="110" t="str">
        <f aca="false">IF(AND(C65="Yes", K65= "Yes", Y65="Yes"), "Yes", "No")</f>
        <v>No</v>
      </c>
      <c r="C65" s="110" t="e">
        <f aca="false">IF(AND(D65&lt;&gt;"", I65&gt;2011), "Yes", "No")</f>
        <v>#VALUE!</v>
      </c>
      <c r="D65" s="16" t="e">
        <f aca="false">Table10[[#this row],[value 1.1 (1990)]]</f>
        <v>#VALUE!</v>
      </c>
      <c r="E65" s="16" t="e">
        <f aca="false">Table10[[#this row],[value 1.2 (2000)]]</f>
        <v>#VALUE!</v>
      </c>
      <c r="F65" s="16" t="e">
        <f aca="false">Table10[[#this row],[value 1.3 (2013)]]</f>
        <v>#VALUE!</v>
      </c>
      <c r="G65" s="16" t="e">
        <f aca="false">Table10[[#this row],[target 2015_1]]</f>
        <v>#VALUE!</v>
      </c>
      <c r="H65" s="38"/>
      <c r="I65" s="38" t="n">
        <v>2013</v>
      </c>
      <c r="J65" s="38"/>
      <c r="K65" s="110" t="e">
        <f aca="false">IF(AND(L65&lt;&gt;"", W65&gt;2011), "Yes", "No")</f>
        <v>#VALUE!</v>
      </c>
      <c r="L65" s="38" t="e">
        <f aca="false">Table10[[#this row],[value 2.1 (1990)]]</f>
        <v>#VALUE!</v>
      </c>
      <c r="M65" s="38"/>
      <c r="N65" s="38"/>
      <c r="O65" s="38" t="e">
        <f aca="false">Table10[[#this row],[value 2.2 (2000)]]</f>
        <v>#VALUE!</v>
      </c>
      <c r="P65" s="38"/>
      <c r="Q65" s="38"/>
      <c r="R65" s="38" t="e">
        <f aca="false">Table10[[#this row],[value 2.3 (2013)]]</f>
        <v>#VALUE!</v>
      </c>
      <c r="S65" s="38"/>
      <c r="T65" s="38"/>
      <c r="U65" s="38" t="e">
        <f aca="false">Table10[[#this row],[target 2015_2]]</f>
        <v>#VALUE!</v>
      </c>
      <c r="V65" s="38"/>
      <c r="W65" s="38" t="n">
        <v>2013</v>
      </c>
      <c r="X65" s="38"/>
      <c r="Y65" s="110" t="e">
        <f aca="false">IF(AND(Z65&lt;&gt;"",Table1020[[#this row],[year3]]&gt; 2011), "Yes", "No")</f>
        <v>#VALUE!</v>
      </c>
      <c r="Z65" s="39" t="e">
        <f aca="false">Table10[[#this row],[value 3.1 (1990)]]</f>
        <v>#VALUE!</v>
      </c>
      <c r="AA65" s="39" t="e">
        <f aca="false">Table10[[#this row],[year]]</f>
        <v>#VALUE!</v>
      </c>
      <c r="AB65" s="39" t="e">
        <f aca="false">Table10[[#this row],[value 3.2 (2000)]]</f>
        <v>#VALUE!</v>
      </c>
      <c r="AC65" s="39" t="e">
        <f aca="false">Table10[[#this row],[year2]]</f>
        <v>#VALUE!</v>
      </c>
      <c r="AD65" s="39" t="e">
        <f aca="false">Table10[[#this row],[value 3.3 (2012)]]</f>
        <v>#VALUE!</v>
      </c>
      <c r="AE65" s="39" t="e">
        <f aca="false">Table10[[#this row],[year3]]</f>
        <v>#VALUE!</v>
      </c>
      <c r="AF65" s="39"/>
      <c r="AG65" s="39"/>
    </row>
    <row r="66" customFormat="false" ht="12.75" hidden="false" customHeight="false" outlineLevel="0" collapsed="false">
      <c r="A66" s="35" t="s">
        <v>170</v>
      </c>
      <c r="B66" s="110" t="str">
        <f aca="false">IF(AND(C66="Yes", K66= "Yes", Y66="Yes"), "Yes", "No")</f>
        <v>No</v>
      </c>
      <c r="C66" s="110" t="e">
        <f aca="false">IF(AND(D66&lt;&gt;"", I66&gt;2011), "Yes", "No")</f>
        <v>#VALUE!</v>
      </c>
      <c r="D66" s="16" t="e">
        <f aca="false">Table10[[#this row],[value 1.1 (1990)]]</f>
        <v>#VALUE!</v>
      </c>
      <c r="E66" s="16" t="e">
        <f aca="false">Table10[[#this row],[value 1.2 (2000)]]</f>
        <v>#VALUE!</v>
      </c>
      <c r="F66" s="16" t="e">
        <f aca="false">Table10[[#this row],[value 1.3 (2013)]]</f>
        <v>#VALUE!</v>
      </c>
      <c r="G66" s="16" t="e">
        <f aca="false">Table10[[#this row],[target 2015_1]]</f>
        <v>#VALUE!</v>
      </c>
      <c r="H66" s="38"/>
      <c r="I66" s="38" t="n">
        <v>2013</v>
      </c>
      <c r="J66" s="38"/>
      <c r="K66" s="110" t="e">
        <f aca="false">IF(AND(L66&lt;&gt;"", W66&gt;2011), "Yes", "No")</f>
        <v>#VALUE!</v>
      </c>
      <c r="L66" s="38" t="e">
        <f aca="false">Table10[[#this row],[value 2.1 (1990)]]</f>
        <v>#VALUE!</v>
      </c>
      <c r="M66" s="38"/>
      <c r="N66" s="38"/>
      <c r="O66" s="38" t="e">
        <f aca="false">Table10[[#this row],[value 2.2 (2000)]]</f>
        <v>#VALUE!</v>
      </c>
      <c r="P66" s="38"/>
      <c r="Q66" s="38"/>
      <c r="R66" s="38" t="e">
        <f aca="false">Table10[[#this row],[value 2.3 (2013)]]</f>
        <v>#VALUE!</v>
      </c>
      <c r="S66" s="38"/>
      <c r="T66" s="38"/>
      <c r="U66" s="38" t="e">
        <f aca="false">Table10[[#this row],[target 2015_2]]</f>
        <v>#VALUE!</v>
      </c>
      <c r="V66" s="38"/>
      <c r="W66" s="38" t="n">
        <v>2013</v>
      </c>
      <c r="X66" s="38"/>
      <c r="Y66" s="110" t="e">
        <f aca="false">IF(AND(Z66&lt;&gt;"",Table1020[[#this row],[year3]]&gt; 2011), "Yes", "No")</f>
        <v>#VALUE!</v>
      </c>
      <c r="Z66" s="39" t="e">
        <f aca="false">Table10[[#this row],[value 3.1 (1990)]]</f>
        <v>#VALUE!</v>
      </c>
      <c r="AA66" s="39" t="e">
        <f aca="false">Table10[[#this row],[year]]</f>
        <v>#VALUE!</v>
      </c>
      <c r="AB66" s="39" t="e">
        <f aca="false">Table10[[#this row],[value 3.2 (2000)]]</f>
        <v>#VALUE!</v>
      </c>
      <c r="AC66" s="39" t="e">
        <f aca="false">Table10[[#this row],[year2]]</f>
        <v>#VALUE!</v>
      </c>
      <c r="AD66" s="39" t="e">
        <f aca="false">Table10[[#this row],[value 3.3 (2012)]]</f>
        <v>#VALUE!</v>
      </c>
      <c r="AE66" s="39" t="e">
        <f aca="false">Table10[[#this row],[year3]]</f>
        <v>#VALUE!</v>
      </c>
      <c r="AF66" s="39"/>
      <c r="AG66" s="39"/>
    </row>
    <row r="67" customFormat="false" ht="12.75" hidden="false" customHeight="false" outlineLevel="0" collapsed="false">
      <c r="A67" s="35" t="s">
        <v>172</v>
      </c>
      <c r="B67" s="110" t="s">
        <v>231</v>
      </c>
      <c r="C67" s="110" t="e">
        <f aca="false">IF(AND(D67&lt;&gt;"", I67&gt;2011), "Yes", "No")</f>
        <v>#VALUE!</v>
      </c>
      <c r="D67" s="16" t="e">
        <f aca="false">Table10[[#this row],[value 1.1 (1990)]]</f>
        <v>#VALUE!</v>
      </c>
      <c r="E67" s="16" t="e">
        <f aca="false">Table10[[#this row],[value 1.2 (2000)]]</f>
        <v>#VALUE!</v>
      </c>
      <c r="F67" s="16" t="e">
        <f aca="false">Table10[[#this row],[value 1.3 (2013)]]</f>
        <v>#VALUE!</v>
      </c>
      <c r="G67" s="16" t="e">
        <f aca="false">Table10[[#this row],[target 2015_1]]</f>
        <v>#VALUE!</v>
      </c>
      <c r="H67" s="39"/>
      <c r="I67" s="38" t="n">
        <v>2013</v>
      </c>
      <c r="J67" s="39"/>
      <c r="K67" s="110" t="e">
        <f aca="false">IF(AND(L67&lt;&gt;"", W67&gt;2011), "Yes", "No")</f>
        <v>#VALUE!</v>
      </c>
      <c r="L67" s="39" t="e">
        <f aca="false">Table10[[#this row],[value 2.1 (1990)]]</f>
        <v>#VALUE!</v>
      </c>
      <c r="M67" s="39"/>
      <c r="N67" s="39"/>
      <c r="O67" s="39" t="e">
        <f aca="false">Table10[[#this row],[value 2.2 (2000)]]</f>
        <v>#VALUE!</v>
      </c>
      <c r="P67" s="39"/>
      <c r="Q67" s="39"/>
      <c r="R67" s="39" t="e">
        <f aca="false">Table10[[#this row],[value 2.3 (2013)]]</f>
        <v>#VALUE!</v>
      </c>
      <c r="S67" s="39"/>
      <c r="T67" s="39"/>
      <c r="U67" s="39" t="e">
        <f aca="false">Table10[[#this row],[target 2015_2]]</f>
        <v>#VALUE!</v>
      </c>
      <c r="V67" s="39"/>
      <c r="W67" s="38" t="n">
        <v>2013</v>
      </c>
      <c r="X67" s="39"/>
      <c r="Y67" s="110" t="e">
        <f aca="false">IF(AND(Z67&lt;&gt;"",Table1020[[#this row],[year3]]&gt; 2011), "Yes", "No")</f>
        <v>#VALUE!</v>
      </c>
      <c r="Z67" s="39" t="e">
        <f aca="false">Table10[[#this row],[value 3.1 (1990)]]</f>
        <v>#VALUE!</v>
      </c>
      <c r="AA67" s="39" t="e">
        <f aca="false">Table10[[#this row],[year]]</f>
        <v>#VALUE!</v>
      </c>
      <c r="AB67" s="39" t="e">
        <f aca="false">Table10[[#this row],[value 3.2 (2000)]]</f>
        <v>#VALUE!</v>
      </c>
      <c r="AC67" s="39" t="e">
        <f aca="false">Table10[[#this row],[year2]]</f>
        <v>#VALUE!</v>
      </c>
      <c r="AD67" s="39" t="e">
        <f aca="false">Table10[[#this row],[value 3.3 (2012)]]</f>
        <v>#VALUE!</v>
      </c>
      <c r="AE67" s="39" t="e">
        <f aca="false">Table10[[#this row],[year3]]</f>
        <v>#VALUE!</v>
      </c>
      <c r="AF67" s="39"/>
      <c r="AG67" s="39"/>
    </row>
    <row r="68" customFormat="false" ht="12.75" hidden="false" customHeight="false" outlineLevel="0" collapsed="false">
      <c r="A68" s="35" t="s">
        <v>175</v>
      </c>
      <c r="B68" s="110" t="s">
        <v>231</v>
      </c>
      <c r="C68" s="110" t="e">
        <f aca="false">IF(AND(D68&lt;&gt;"", I68&gt;2011), "Yes", "No")</f>
        <v>#VALUE!</v>
      </c>
      <c r="D68" s="16" t="e">
        <f aca="false">Table10[[#this row],[value 1.1 (1990)]]</f>
        <v>#VALUE!</v>
      </c>
      <c r="E68" s="16" t="e">
        <f aca="false">Table10[[#this row],[value 1.2 (2000)]]</f>
        <v>#VALUE!</v>
      </c>
      <c r="F68" s="16" t="e">
        <f aca="false">Table10[[#this row],[value 1.3 (2013)]]</f>
        <v>#VALUE!</v>
      </c>
      <c r="G68" s="16" t="e">
        <f aca="false">Table10[[#this row],[target 2015_1]]</f>
        <v>#VALUE!</v>
      </c>
      <c r="H68" s="39"/>
      <c r="I68" s="38" t="n">
        <v>2013</v>
      </c>
      <c r="J68" s="39"/>
      <c r="K68" s="110" t="e">
        <f aca="false">IF(AND(L68&lt;&gt;"", W68&gt;2011), "Yes", "No")</f>
        <v>#VALUE!</v>
      </c>
      <c r="L68" s="39" t="e">
        <f aca="false">Table10[[#this row],[value 2.1 (1990)]]</f>
        <v>#VALUE!</v>
      </c>
      <c r="M68" s="39"/>
      <c r="N68" s="39"/>
      <c r="O68" s="39" t="e">
        <f aca="false">Table10[[#this row],[value 2.2 (2000)]]</f>
        <v>#VALUE!</v>
      </c>
      <c r="P68" s="39"/>
      <c r="Q68" s="39"/>
      <c r="R68" s="39" t="e">
        <f aca="false">Table10[[#this row],[value 2.3 (2013)]]</f>
        <v>#VALUE!</v>
      </c>
      <c r="S68" s="39"/>
      <c r="T68" s="39"/>
      <c r="U68" s="39" t="e">
        <f aca="false">Table10[[#this row],[target 2015_2]]</f>
        <v>#VALUE!</v>
      </c>
      <c r="V68" s="39"/>
      <c r="W68" s="38" t="n">
        <v>2013</v>
      </c>
      <c r="X68" s="39"/>
      <c r="Y68" s="110" t="e">
        <f aca="false">IF(AND(Z68&lt;&gt;"",Table1020[[#this row],[year3]]&gt; 2011), "Yes", "No")</f>
        <v>#VALUE!</v>
      </c>
      <c r="Z68" s="39" t="e">
        <f aca="false">Table10[[#this row],[value 3.1 (1990)]]</f>
        <v>#VALUE!</v>
      </c>
      <c r="AA68" s="39" t="e">
        <f aca="false">Table10[[#this row],[year]]</f>
        <v>#VALUE!</v>
      </c>
      <c r="AB68" s="39" t="e">
        <f aca="false">Table10[[#this row],[value 3.2 (2000)]]</f>
        <v>#VALUE!</v>
      </c>
      <c r="AC68" s="39" t="e">
        <f aca="false">Table10[[#this row],[year2]]</f>
        <v>#VALUE!</v>
      </c>
      <c r="AD68" s="39" t="e">
        <f aca="false">Table10[[#this row],[value 3.3 (2012)]]</f>
        <v>#VALUE!</v>
      </c>
      <c r="AE68" s="39" t="e">
        <f aca="false">Table10[[#this row],[year3]]</f>
        <v>#VALUE!</v>
      </c>
      <c r="AF68" s="39"/>
      <c r="AG68" s="39"/>
    </row>
    <row r="69" customFormat="false" ht="12.75" hidden="false" customHeight="false" outlineLevel="0" collapsed="false">
      <c r="A69" s="35" t="s">
        <v>177</v>
      </c>
      <c r="B69" s="110" t="e">
        <f aca="false">IF(AND(C69="Yes", K69= "Yes", Y69="Yes"), "Yes", "No")</f>
        <v>#VALUE!</v>
      </c>
      <c r="C69" s="110" t="e">
        <f aca="false">IF(AND(D69&lt;&gt;"", I69&gt;2011), "Yes", "No")</f>
        <v>#VALUE!</v>
      </c>
      <c r="D69" s="16" t="e">
        <f aca="false">Table10[[#this row],[value 1.1 (1990)]]</f>
        <v>#VALUE!</v>
      </c>
      <c r="E69" s="16" t="e">
        <f aca="false">Table10[[#this row],[value 1.2 (2000)]]</f>
        <v>#VALUE!</v>
      </c>
      <c r="F69" s="16" t="e">
        <f aca="false">Table10[[#this row],[value 1.3 (2013)]]</f>
        <v>#VALUE!</v>
      </c>
      <c r="G69" s="16" t="e">
        <f aca="false">Table10[[#this row],[target 2015_1]]</f>
        <v>#VALUE!</v>
      </c>
      <c r="H69" s="38"/>
      <c r="I69" s="38" t="n">
        <v>2013</v>
      </c>
      <c r="J69" s="38"/>
      <c r="K69" s="110" t="e">
        <f aca="false">IF(AND(L69&lt;&gt;"", W69&gt;2011), "Yes", "No")</f>
        <v>#VALUE!</v>
      </c>
      <c r="L69" s="38" t="e">
        <f aca="false">Table10[[#this row],[value 2.1 (1990)]]</f>
        <v>#VALUE!</v>
      </c>
      <c r="M69" s="38"/>
      <c r="N69" s="38"/>
      <c r="O69" s="38" t="e">
        <f aca="false">Table10[[#this row],[value 2.2 (2000)]]</f>
        <v>#VALUE!</v>
      </c>
      <c r="P69" s="38"/>
      <c r="Q69" s="38"/>
      <c r="R69" s="38" t="e">
        <f aca="false">Table10[[#this row],[value 2.3 (2013)]]</f>
        <v>#VALUE!</v>
      </c>
      <c r="S69" s="38"/>
      <c r="T69" s="38"/>
      <c r="U69" s="38" t="e">
        <f aca="false">Table10[[#this row],[target 2015_2]]</f>
        <v>#VALUE!</v>
      </c>
      <c r="V69" s="38"/>
      <c r="W69" s="38" t="n">
        <v>2013</v>
      </c>
      <c r="X69" s="38"/>
      <c r="Y69" s="110" t="e">
        <f aca="false">IF(AND(Z69&lt;&gt;"",Table1020[[#this row],[year3]]&gt; 2011), "Yes", "No")</f>
        <v>#VALUE!</v>
      </c>
      <c r="Z69" s="39" t="e">
        <f aca="false">Table10[[#this row],[value 3.1 (1990)]]</f>
        <v>#VALUE!</v>
      </c>
      <c r="AA69" s="39" t="e">
        <f aca="false">Table10[[#this row],[year]]</f>
        <v>#VALUE!</v>
      </c>
      <c r="AB69" s="39" t="e">
        <f aca="false">Table10[[#this row],[value 3.2 (2000)]]</f>
        <v>#VALUE!</v>
      </c>
      <c r="AC69" s="39" t="e">
        <f aca="false">Table10[[#this row],[year2]]</f>
        <v>#VALUE!</v>
      </c>
      <c r="AD69" s="39" t="e">
        <f aca="false">Table10[[#this row],[value 3.3 (2012)]]</f>
        <v>#VALUE!</v>
      </c>
      <c r="AE69" s="39" t="e">
        <f aca="false">Table10[[#this row],[year3]]</f>
        <v>#VALUE!</v>
      </c>
      <c r="AF69" s="39"/>
      <c r="AG69" s="39"/>
    </row>
    <row r="70" customFormat="false" ht="12.75" hidden="false" customHeight="false" outlineLevel="0" collapsed="false">
      <c r="A70" s="35" t="s">
        <v>179</v>
      </c>
      <c r="B70" s="110" t="e">
        <f aca="false">IF(AND(C70="Yes", K70= "Yes", Y70="Yes"), "Yes", "No")</f>
        <v>#VALUE!</v>
      </c>
      <c r="C70" s="110" t="e">
        <f aca="false">IF(AND(D70&lt;&gt;"", I70&gt;2011), "Yes", "No")</f>
        <v>#VALUE!</v>
      </c>
      <c r="D70" s="16" t="e">
        <f aca="false">Table10[[#this row],[value 1.1 (1990)]]</f>
        <v>#VALUE!</v>
      </c>
      <c r="E70" s="16" t="e">
        <f aca="false">Table10[[#this row],[value 1.2 (2000)]]</f>
        <v>#VALUE!</v>
      </c>
      <c r="F70" s="16" t="e">
        <f aca="false">Table10[[#this row],[value 1.3 (2013)]]</f>
        <v>#VALUE!</v>
      </c>
      <c r="G70" s="16" t="e">
        <f aca="false">Table10[[#this row],[target 2015_1]]</f>
        <v>#VALUE!</v>
      </c>
      <c r="H70" s="38"/>
      <c r="I70" s="38" t="n">
        <v>2013</v>
      </c>
      <c r="J70" s="38"/>
      <c r="K70" s="110" t="e">
        <f aca="false">IF(AND(L70&lt;&gt;"", W70&gt;2011), "Yes", "No")</f>
        <v>#VALUE!</v>
      </c>
      <c r="L70" s="38" t="e">
        <f aca="false">Table10[[#this row],[value 2.1 (1990)]]</f>
        <v>#VALUE!</v>
      </c>
      <c r="M70" s="38"/>
      <c r="N70" s="38"/>
      <c r="O70" s="38" t="e">
        <f aca="false">Table10[[#this row],[value 2.2 (2000)]]</f>
        <v>#VALUE!</v>
      </c>
      <c r="P70" s="38"/>
      <c r="Q70" s="38"/>
      <c r="R70" s="38" t="e">
        <f aca="false">Table10[[#this row],[value 2.3 (2013)]]</f>
        <v>#VALUE!</v>
      </c>
      <c r="S70" s="38"/>
      <c r="T70" s="38"/>
      <c r="U70" s="38" t="e">
        <f aca="false">Table10[[#this row],[target 2015_2]]</f>
        <v>#VALUE!</v>
      </c>
      <c r="V70" s="38"/>
      <c r="W70" s="38" t="n">
        <v>2013</v>
      </c>
      <c r="X70" s="38"/>
      <c r="Y70" s="110" t="e">
        <f aca="false">IF(AND(Z70&lt;&gt;"",Table1020[[#this row],[year3]]&gt; 2011), "Yes", "No")</f>
        <v>#VALUE!</v>
      </c>
      <c r="Z70" s="39" t="e">
        <f aca="false">Table10[[#this row],[value 3.1 (1990)]]</f>
        <v>#VALUE!</v>
      </c>
      <c r="AA70" s="39" t="e">
        <f aca="false">Table10[[#this row],[year]]</f>
        <v>#VALUE!</v>
      </c>
      <c r="AB70" s="39" t="e">
        <f aca="false">Table10[[#this row],[value 3.2 (2000)]]</f>
        <v>#VALUE!</v>
      </c>
      <c r="AC70" s="39" t="e">
        <f aca="false">Table10[[#this row],[year2]]</f>
        <v>#VALUE!</v>
      </c>
      <c r="AD70" s="39" t="e">
        <f aca="false">Table10[[#this row],[value 3.3 (2012)]]</f>
        <v>#VALUE!</v>
      </c>
      <c r="AE70" s="39" t="e">
        <f aca="false">Table10[[#this row],[year3]]</f>
        <v>#VALUE!</v>
      </c>
      <c r="AF70" s="39"/>
      <c r="AG70" s="39"/>
    </row>
    <row r="71" customFormat="false" ht="12.75" hidden="false" customHeight="false" outlineLevel="0" collapsed="false">
      <c r="A71" s="35" t="s">
        <v>181</v>
      </c>
      <c r="B71" s="110" t="e">
        <f aca="false">IF(AND(C71="Yes", K71= "Yes", Y71="Yes"), "Yes", "No")</f>
        <v>#VALUE!</v>
      </c>
      <c r="C71" s="110" t="e">
        <f aca="false">IF(AND(D71&lt;&gt;"", I71&gt;2011), "Yes", "No")</f>
        <v>#VALUE!</v>
      </c>
      <c r="D71" s="16" t="e">
        <f aca="false">Table10[[#this row],[value 1.1 (1990)]]</f>
        <v>#VALUE!</v>
      </c>
      <c r="E71" s="16" t="e">
        <f aca="false">Table10[[#this row],[value 1.2 (2000)]]</f>
        <v>#VALUE!</v>
      </c>
      <c r="F71" s="16" t="e">
        <f aca="false">Table10[[#this row],[value 1.3 (2013)]]</f>
        <v>#VALUE!</v>
      </c>
      <c r="G71" s="16" t="e">
        <f aca="false">Table10[[#this row],[target 2015_1]]</f>
        <v>#VALUE!</v>
      </c>
      <c r="H71" s="38"/>
      <c r="I71" s="38" t="n">
        <v>2013</v>
      </c>
      <c r="J71" s="38"/>
      <c r="K71" s="110" t="e">
        <f aca="false">IF(AND(L71&lt;&gt;"", W71&gt;2011), "Yes", "No")</f>
        <v>#VALUE!</v>
      </c>
      <c r="L71" s="38" t="e">
        <f aca="false">Table10[[#this row],[value 2.1 (1990)]]</f>
        <v>#VALUE!</v>
      </c>
      <c r="M71" s="38"/>
      <c r="N71" s="38"/>
      <c r="O71" s="38" t="e">
        <f aca="false">Table10[[#this row],[value 2.2 (2000)]]</f>
        <v>#VALUE!</v>
      </c>
      <c r="P71" s="38"/>
      <c r="Q71" s="38"/>
      <c r="R71" s="38" t="e">
        <f aca="false">Table10[[#this row],[value 2.3 (2013)]]</f>
        <v>#VALUE!</v>
      </c>
      <c r="S71" s="38"/>
      <c r="T71" s="38"/>
      <c r="U71" s="38" t="e">
        <f aca="false">Table10[[#this row],[target 2015_2]]</f>
        <v>#VALUE!</v>
      </c>
      <c r="V71" s="38"/>
      <c r="W71" s="38" t="n">
        <v>2013</v>
      </c>
      <c r="X71" s="38"/>
      <c r="Y71" s="110" t="e">
        <f aca="false">IF(AND(Z71&lt;&gt;"",Table1020[[#this row],[year3]]&gt; 2011), "Yes", "No")</f>
        <v>#VALUE!</v>
      </c>
      <c r="Z71" s="39" t="e">
        <f aca="false">Table10[[#this row],[value 3.1 (1990)]]</f>
        <v>#VALUE!</v>
      </c>
      <c r="AA71" s="39" t="e">
        <f aca="false">Table10[[#this row],[year]]</f>
        <v>#VALUE!</v>
      </c>
      <c r="AB71" s="39" t="e">
        <f aca="false">Table10[[#this row],[value 3.2 (2000)]]</f>
        <v>#VALUE!</v>
      </c>
      <c r="AC71" s="39" t="e">
        <f aca="false">Table10[[#this row],[year2]]</f>
        <v>#VALUE!</v>
      </c>
      <c r="AD71" s="39" t="e">
        <f aca="false">Table10[[#this row],[value 3.3 (2012)]]</f>
        <v>#VALUE!</v>
      </c>
      <c r="AE71" s="39" t="e">
        <f aca="false">Table10[[#this row],[year3]]</f>
        <v>#VALUE!</v>
      </c>
      <c r="AF71" s="39"/>
      <c r="AG71" s="39"/>
    </row>
    <row r="72" customFormat="false" ht="12.75" hidden="false" customHeight="false" outlineLevel="0" collapsed="false">
      <c r="A72" s="35" t="s">
        <v>183</v>
      </c>
      <c r="B72" s="110" t="e">
        <f aca="false">IF(AND(C72="Yes", K72= "Yes", Y72="Yes"), "Yes", "No")</f>
        <v>#VALUE!</v>
      </c>
      <c r="C72" s="110" t="e">
        <f aca="false">IF(AND(D72&lt;&gt;"", I72&gt;2011), "Yes", "No")</f>
        <v>#VALUE!</v>
      </c>
      <c r="D72" s="16" t="e">
        <f aca="false">Table10[[#this row],[value 1.1 (1990)]]</f>
        <v>#VALUE!</v>
      </c>
      <c r="E72" s="16" t="e">
        <f aca="false">Table10[[#this row],[value 1.2 (2000)]]</f>
        <v>#VALUE!</v>
      </c>
      <c r="F72" s="16" t="e">
        <f aca="false">Table10[[#this row],[value 1.3 (2013)]]</f>
        <v>#VALUE!</v>
      </c>
      <c r="G72" s="16" t="e">
        <f aca="false">Table10[[#this row],[target 2015_1]]</f>
        <v>#VALUE!</v>
      </c>
      <c r="H72" s="38"/>
      <c r="I72" s="38" t="n">
        <v>2013</v>
      </c>
      <c r="J72" s="38"/>
      <c r="K72" s="110" t="e">
        <f aca="false">IF(AND(L72&lt;&gt;"", W72&gt;2011), "Yes", "No")</f>
        <v>#VALUE!</v>
      </c>
      <c r="L72" s="38" t="e">
        <f aca="false">Table10[[#this row],[value 2.1 (1990)]]</f>
        <v>#VALUE!</v>
      </c>
      <c r="M72" s="38"/>
      <c r="N72" s="38"/>
      <c r="O72" s="38" t="e">
        <f aca="false">Table10[[#this row],[value 2.2 (2000)]]</f>
        <v>#VALUE!</v>
      </c>
      <c r="P72" s="38"/>
      <c r="Q72" s="38"/>
      <c r="R72" s="38" t="e">
        <f aca="false">Table10[[#this row],[value 2.3 (2013)]]</f>
        <v>#VALUE!</v>
      </c>
      <c r="S72" s="38"/>
      <c r="T72" s="38"/>
      <c r="U72" s="38" t="e">
        <f aca="false">Table10[[#this row],[target 2015_2]]</f>
        <v>#VALUE!</v>
      </c>
      <c r="V72" s="38"/>
      <c r="W72" s="38" t="n">
        <v>2013</v>
      </c>
      <c r="X72" s="38"/>
      <c r="Y72" s="110" t="e">
        <f aca="false">IF(AND(Z72&lt;&gt;"",Table1020[[#this row],[year3]]&gt; 2011), "Yes", "No")</f>
        <v>#VALUE!</v>
      </c>
      <c r="Z72" s="39" t="e">
        <f aca="false">Table10[[#this row],[value 3.1 (1990)]]</f>
        <v>#VALUE!</v>
      </c>
      <c r="AA72" s="39" t="e">
        <f aca="false">Table10[[#this row],[year]]</f>
        <v>#VALUE!</v>
      </c>
      <c r="AB72" s="39" t="e">
        <f aca="false">Table10[[#this row],[value 3.2 (2000)]]</f>
        <v>#VALUE!</v>
      </c>
      <c r="AC72" s="39" t="e">
        <f aca="false">Table10[[#this row],[year2]]</f>
        <v>#VALUE!</v>
      </c>
      <c r="AD72" s="39" t="e">
        <f aca="false">Table10[[#this row],[value 3.3 (2012)]]</f>
        <v>#VALUE!</v>
      </c>
      <c r="AE72" s="39" t="e">
        <f aca="false">Table10[[#this row],[year3]]</f>
        <v>#VALUE!</v>
      </c>
      <c r="AF72" s="39"/>
      <c r="AG72" s="39"/>
    </row>
    <row r="73" customFormat="false" ht="12.75" hidden="false" customHeight="false" outlineLevel="0" collapsed="false">
      <c r="A73" s="35" t="s">
        <v>185</v>
      </c>
      <c r="B73" s="110" t="e">
        <f aca="false">IF(AND(C73="Yes", K73= "Yes", Y73="Yes"), "Yes", "No")</f>
        <v>#VALUE!</v>
      </c>
      <c r="C73" s="110" t="e">
        <f aca="false">IF(AND(D73&lt;&gt;"", I73&gt;2011), "Yes", "No")</f>
        <v>#VALUE!</v>
      </c>
      <c r="D73" s="16" t="e">
        <f aca="false">Table10[[#this row],[value 1.1 (1990)]]</f>
        <v>#VALUE!</v>
      </c>
      <c r="E73" s="16" t="e">
        <f aca="false">Table10[[#this row],[value 1.2 (2000)]]</f>
        <v>#VALUE!</v>
      </c>
      <c r="F73" s="16" t="e">
        <f aca="false">Table10[[#this row],[value 1.3 (2013)]]</f>
        <v>#VALUE!</v>
      </c>
      <c r="G73" s="16" t="e">
        <f aca="false">Table10[[#this row],[target 2015_1]]</f>
        <v>#VALUE!</v>
      </c>
      <c r="H73" s="38"/>
      <c r="I73" s="38" t="n">
        <v>2013</v>
      </c>
      <c r="J73" s="38"/>
      <c r="K73" s="110" t="e">
        <f aca="false">IF(AND(L73&lt;&gt;"", W73&gt;2011), "Yes", "No")</f>
        <v>#VALUE!</v>
      </c>
      <c r="L73" s="38" t="e">
        <f aca="false">Table10[[#this row],[value 2.1 (1990)]]</f>
        <v>#VALUE!</v>
      </c>
      <c r="M73" s="38"/>
      <c r="N73" s="38"/>
      <c r="O73" s="38" t="e">
        <f aca="false">Table10[[#this row],[value 2.2 (2000)]]</f>
        <v>#VALUE!</v>
      </c>
      <c r="P73" s="38"/>
      <c r="Q73" s="38"/>
      <c r="R73" s="38" t="e">
        <f aca="false">Table10[[#this row],[value 2.3 (2013)]]</f>
        <v>#VALUE!</v>
      </c>
      <c r="S73" s="38"/>
      <c r="T73" s="38"/>
      <c r="U73" s="38" t="e">
        <f aca="false">Table10[[#this row],[target 2015_2]]</f>
        <v>#VALUE!</v>
      </c>
      <c r="V73" s="38"/>
      <c r="W73" s="38" t="n">
        <v>2013</v>
      </c>
      <c r="X73" s="38"/>
      <c r="Y73" s="110" t="e">
        <f aca="false">IF(AND(Z73&lt;&gt;"",Table1020[[#this row],[year3]]&gt; 2011), "Yes", "No")</f>
        <v>#VALUE!</v>
      </c>
      <c r="Z73" s="39" t="e">
        <f aca="false">Table10[[#this row],[value 3.1 (1990)]]</f>
        <v>#VALUE!</v>
      </c>
      <c r="AA73" s="39" t="e">
        <f aca="false">Table10[[#this row],[year]]</f>
        <v>#VALUE!</v>
      </c>
      <c r="AB73" s="39" t="e">
        <f aca="false">Table10[[#this row],[value 3.2 (2000)]]</f>
        <v>#VALUE!</v>
      </c>
      <c r="AC73" s="39" t="e">
        <f aca="false">Table10[[#this row],[year2]]</f>
        <v>#VALUE!</v>
      </c>
      <c r="AD73" s="39" t="e">
        <f aca="false">Table10[[#this row],[value 3.3 (2012)]]</f>
        <v>#VALUE!</v>
      </c>
      <c r="AE73" s="39" t="e">
        <f aca="false">Table10[[#this row],[year3]]</f>
        <v>#VALUE!</v>
      </c>
      <c r="AF73" s="39"/>
      <c r="AG73" s="39"/>
    </row>
    <row r="74" customFormat="false" ht="12.75" hidden="false" customHeight="false" outlineLevel="0" collapsed="false">
      <c r="A74" s="35" t="s">
        <v>187</v>
      </c>
      <c r="B74" s="110" t="e">
        <f aca="false">IF(AND(C74="Yes", K74= "Yes", Y74="Yes"), "Yes", "No")</f>
        <v>#VALUE!</v>
      </c>
      <c r="C74" s="110" t="e">
        <f aca="false">IF(AND(D74&lt;&gt;"", I74&gt;2011), "Yes", "No")</f>
        <v>#VALUE!</v>
      </c>
      <c r="D74" s="16" t="e">
        <f aca="false">Table10[[#this row],[value 1.1 (1990)]]</f>
        <v>#VALUE!</v>
      </c>
      <c r="E74" s="16" t="e">
        <f aca="false">Table10[[#this row],[value 1.2 (2000)]]</f>
        <v>#VALUE!</v>
      </c>
      <c r="F74" s="16" t="e">
        <f aca="false">Table10[[#this row],[value 1.3 (2013)]]</f>
        <v>#VALUE!</v>
      </c>
      <c r="G74" s="16" t="e">
        <f aca="false">Table10[[#this row],[target 2015_1]]</f>
        <v>#VALUE!</v>
      </c>
      <c r="H74" s="38"/>
      <c r="I74" s="38" t="n">
        <v>2013</v>
      </c>
      <c r="J74" s="38"/>
      <c r="K74" s="110" t="e">
        <f aca="false">IF(AND(L74&lt;&gt;"", W74&gt;2011), "Yes", "No")</f>
        <v>#VALUE!</v>
      </c>
      <c r="L74" s="38" t="e">
        <f aca="false">Table10[[#this row],[value 2.1 (1990)]]</f>
        <v>#VALUE!</v>
      </c>
      <c r="M74" s="38"/>
      <c r="N74" s="38"/>
      <c r="O74" s="38" t="e">
        <f aca="false">Table10[[#this row],[value 2.2 (2000)]]</f>
        <v>#VALUE!</v>
      </c>
      <c r="P74" s="38"/>
      <c r="Q74" s="38"/>
      <c r="R74" s="38" t="e">
        <f aca="false">Table10[[#this row],[value 2.3 (2013)]]</f>
        <v>#VALUE!</v>
      </c>
      <c r="S74" s="38"/>
      <c r="T74" s="38"/>
      <c r="U74" s="38" t="e">
        <f aca="false">Table10[[#this row],[target 2015_2]]</f>
        <v>#VALUE!</v>
      </c>
      <c r="V74" s="38"/>
      <c r="W74" s="38" t="n">
        <v>2013</v>
      </c>
      <c r="X74" s="38"/>
      <c r="Y74" s="110" t="e">
        <f aca="false">IF(AND(Z74&lt;&gt;"",Table1020[[#this row],[year3]]&gt; 2011), "Yes", "No")</f>
        <v>#VALUE!</v>
      </c>
      <c r="Z74" s="39" t="e">
        <f aca="false">Table10[[#this row],[value 3.1 (1990)]]</f>
        <v>#VALUE!</v>
      </c>
      <c r="AA74" s="39" t="e">
        <f aca="false">Table10[[#this row],[year]]</f>
        <v>#VALUE!</v>
      </c>
      <c r="AB74" s="39" t="e">
        <f aca="false">Table10[[#this row],[value 3.2 (2000)]]</f>
        <v>#VALUE!</v>
      </c>
      <c r="AC74" s="39" t="e">
        <f aca="false">Table10[[#this row],[year2]]</f>
        <v>#VALUE!</v>
      </c>
      <c r="AD74" s="39" t="e">
        <f aca="false">Table10[[#this row],[value 3.3 (2012)]]</f>
        <v>#VALUE!</v>
      </c>
      <c r="AE74" s="39" t="e">
        <f aca="false">Table10[[#this row],[year3]]</f>
        <v>#VALUE!</v>
      </c>
      <c r="AF74" s="39"/>
      <c r="AG74" s="39"/>
    </row>
    <row r="75" customFormat="false" ht="12.75" hidden="false" customHeight="false" outlineLevel="0" collapsed="false">
      <c r="A75" s="35" t="s">
        <v>189</v>
      </c>
      <c r="B75" s="110" t="e">
        <f aca="false">IF(AND(C75="Yes", K75= "Yes", Y75="Yes"), "Yes", "No")</f>
        <v>#VALUE!</v>
      </c>
      <c r="C75" s="110" t="e">
        <f aca="false">IF(AND(D75&lt;&gt;"", I75&gt;2011), "Yes", "No")</f>
        <v>#VALUE!</v>
      </c>
      <c r="D75" s="16" t="e">
        <f aca="false">Table10[[#this row],[value 1.1 (1990)]]</f>
        <v>#VALUE!</v>
      </c>
      <c r="E75" s="16" t="e">
        <f aca="false">Table10[[#this row],[value 1.2 (2000)]]</f>
        <v>#VALUE!</v>
      </c>
      <c r="F75" s="16" t="e">
        <f aca="false">Table10[[#this row],[value 1.3 (2013)]]</f>
        <v>#VALUE!</v>
      </c>
      <c r="G75" s="16" t="e">
        <f aca="false">Table10[[#this row],[target 2015_1]]</f>
        <v>#VALUE!</v>
      </c>
      <c r="H75" s="38"/>
      <c r="I75" s="38" t="n">
        <v>2013</v>
      </c>
      <c r="J75" s="38"/>
      <c r="K75" s="110" t="e">
        <f aca="false">IF(AND(L75&lt;&gt;"", W75&gt;2011), "Yes", "No")</f>
        <v>#VALUE!</v>
      </c>
      <c r="L75" s="38" t="e">
        <f aca="false">Table10[[#this row],[value 2.1 (1990)]]</f>
        <v>#VALUE!</v>
      </c>
      <c r="M75" s="38"/>
      <c r="N75" s="38"/>
      <c r="O75" s="38" t="e">
        <f aca="false">Table10[[#this row],[value 2.2 (2000)]]</f>
        <v>#VALUE!</v>
      </c>
      <c r="P75" s="38"/>
      <c r="Q75" s="38"/>
      <c r="R75" s="38" t="e">
        <f aca="false">Table10[[#this row],[value 2.3 (2013)]]</f>
        <v>#VALUE!</v>
      </c>
      <c r="S75" s="38"/>
      <c r="T75" s="38"/>
      <c r="U75" s="38" t="e">
        <f aca="false">Table10[[#this row],[target 2015_2]]</f>
        <v>#VALUE!</v>
      </c>
      <c r="V75" s="38"/>
      <c r="W75" s="38" t="n">
        <v>2013</v>
      </c>
      <c r="X75" s="38"/>
      <c r="Y75" s="110" t="e">
        <f aca="false">IF(AND(Z75&lt;&gt;"",Table1020[[#this row],[year3]]&gt; 2011), "Yes", "No")</f>
        <v>#VALUE!</v>
      </c>
      <c r="Z75" s="39" t="e">
        <f aca="false">Table10[[#this row],[value 3.1 (1990)]]</f>
        <v>#VALUE!</v>
      </c>
      <c r="AA75" s="39" t="e">
        <f aca="false">Table10[[#this row],[year]]</f>
        <v>#VALUE!</v>
      </c>
      <c r="AB75" s="39" t="e">
        <f aca="false">Table10[[#this row],[value 3.2 (2000)]]</f>
        <v>#VALUE!</v>
      </c>
      <c r="AC75" s="39" t="e">
        <f aca="false">Table10[[#this row],[year2]]</f>
        <v>#VALUE!</v>
      </c>
      <c r="AD75" s="39" t="e">
        <f aca="false">Table10[[#this row],[value 3.3 (2012)]]</f>
        <v>#VALUE!</v>
      </c>
      <c r="AE75" s="39" t="e">
        <f aca="false">Table10[[#this row],[year3]]</f>
        <v>#VALUE!</v>
      </c>
      <c r="AF75" s="39"/>
      <c r="AG75" s="39"/>
    </row>
    <row r="76" customFormat="false" ht="12.75" hidden="false" customHeight="false" outlineLevel="0" collapsed="false">
      <c r="A76" s="35" t="s">
        <v>191</v>
      </c>
      <c r="B76" s="110" t="e">
        <f aca="false">IF(AND(C76="Yes", K76= "Yes", Y76="Yes"), "Yes", "No")</f>
        <v>#VALUE!</v>
      </c>
      <c r="C76" s="110" t="e">
        <f aca="false">IF(AND(D76&lt;&gt;"", I76&gt;2011), "Yes", "No")</f>
        <v>#VALUE!</v>
      </c>
      <c r="D76" s="16" t="e">
        <f aca="false">Table10[[#this row],[value 1.1 (1990)]]</f>
        <v>#VALUE!</v>
      </c>
      <c r="E76" s="16" t="e">
        <f aca="false">Table10[[#this row],[value 1.2 (2000)]]</f>
        <v>#VALUE!</v>
      </c>
      <c r="F76" s="16" t="e">
        <f aca="false">Table10[[#this row],[value 1.3 (2013)]]</f>
        <v>#VALUE!</v>
      </c>
      <c r="G76" s="16" t="e">
        <f aca="false">Table10[[#this row],[target 2015_1]]</f>
        <v>#VALUE!</v>
      </c>
      <c r="H76" s="38"/>
      <c r="I76" s="38" t="n">
        <v>2013</v>
      </c>
      <c r="J76" s="38"/>
      <c r="K76" s="110" t="e">
        <f aca="false">IF(AND(L76&lt;&gt;"", W76&gt;2011), "Yes", "No")</f>
        <v>#VALUE!</v>
      </c>
      <c r="L76" s="38" t="e">
        <f aca="false">Table10[[#this row],[value 2.1 (1990)]]</f>
        <v>#VALUE!</v>
      </c>
      <c r="M76" s="38"/>
      <c r="N76" s="38"/>
      <c r="O76" s="38" t="e">
        <f aca="false">Table10[[#this row],[value 2.2 (2000)]]</f>
        <v>#VALUE!</v>
      </c>
      <c r="P76" s="38"/>
      <c r="Q76" s="38"/>
      <c r="R76" s="38" t="e">
        <f aca="false">Table10[[#this row],[value 2.3 (2013)]]</f>
        <v>#VALUE!</v>
      </c>
      <c r="S76" s="38"/>
      <c r="T76" s="38"/>
      <c r="U76" s="38" t="e">
        <f aca="false">Table10[[#this row],[target 2015_2]]</f>
        <v>#VALUE!</v>
      </c>
      <c r="V76" s="38"/>
      <c r="W76" s="38" t="n">
        <v>2013</v>
      </c>
      <c r="X76" s="38"/>
      <c r="Y76" s="110" t="e">
        <f aca="false">IF(AND(Z76&lt;&gt;"",Table1020[[#this row],[year3]]&gt; 2011), "Yes", "No")</f>
        <v>#VALUE!</v>
      </c>
      <c r="Z76" s="39" t="e">
        <f aca="false">Table10[[#this row],[value 3.1 (1990)]]</f>
        <v>#VALUE!</v>
      </c>
      <c r="AA76" s="39" t="e">
        <f aca="false">Table10[[#this row],[year]]</f>
        <v>#VALUE!</v>
      </c>
      <c r="AB76" s="39" t="e">
        <f aca="false">Table10[[#this row],[value 3.2 (2000)]]</f>
        <v>#VALUE!</v>
      </c>
      <c r="AC76" s="39" t="e">
        <f aca="false">Table10[[#this row],[year2]]</f>
        <v>#VALUE!</v>
      </c>
      <c r="AD76" s="39" t="e">
        <f aca="false">Table10[[#this row],[value 3.3 (2012)]]</f>
        <v>#VALUE!</v>
      </c>
      <c r="AE76" s="39" t="e">
        <f aca="false">Table10[[#this row],[year3]]</f>
        <v>#VALUE!</v>
      </c>
      <c r="AF76" s="39"/>
      <c r="AG76" s="39"/>
    </row>
    <row r="77" customFormat="false" ht="12.75" hidden="false" customHeight="false" outlineLevel="0" collapsed="false">
      <c r="A77" s="35" t="s">
        <v>193</v>
      </c>
      <c r="B77" s="110" t="e">
        <f aca="false">IF(AND(C77="Yes", K77= "Yes", Y77="Yes"), "Yes", "No")</f>
        <v>#VALUE!</v>
      </c>
      <c r="C77" s="110" t="e">
        <f aca="false">IF(AND(D77&lt;&gt;"", I77&gt;2011), "Yes", "No")</f>
        <v>#VALUE!</v>
      </c>
      <c r="D77" s="16" t="e">
        <f aca="false">Table10[[#this row],[value 1.1 (1990)]]</f>
        <v>#VALUE!</v>
      </c>
      <c r="E77" s="16" t="e">
        <f aca="false">Table10[[#this row],[value 1.2 (2000)]]</f>
        <v>#VALUE!</v>
      </c>
      <c r="F77" s="16" t="e">
        <f aca="false">Table10[[#this row],[value 1.3 (2013)]]</f>
        <v>#VALUE!</v>
      </c>
      <c r="G77" s="16" t="e">
        <f aca="false">Table10[[#this row],[target 2015_1]]</f>
        <v>#VALUE!</v>
      </c>
      <c r="H77" s="38"/>
      <c r="I77" s="38" t="n">
        <v>2013</v>
      </c>
      <c r="J77" s="38"/>
      <c r="K77" s="110" t="e">
        <f aca="false">IF(AND(L77&lt;&gt;"", W77&gt;2011), "Yes", "No")</f>
        <v>#VALUE!</v>
      </c>
      <c r="L77" s="38" t="e">
        <f aca="false">Table10[[#this row],[value 2.1 (1990)]]</f>
        <v>#VALUE!</v>
      </c>
      <c r="M77" s="38"/>
      <c r="N77" s="38"/>
      <c r="O77" s="38" t="e">
        <f aca="false">Table10[[#this row],[value 2.2 (2000)]]</f>
        <v>#VALUE!</v>
      </c>
      <c r="P77" s="38"/>
      <c r="Q77" s="38"/>
      <c r="R77" s="38" t="e">
        <f aca="false">Table10[[#this row],[value 2.3 (2013)]]</f>
        <v>#VALUE!</v>
      </c>
      <c r="S77" s="38"/>
      <c r="T77" s="38"/>
      <c r="U77" s="38" t="e">
        <f aca="false">Table10[[#this row],[target 2015_2]]</f>
        <v>#VALUE!</v>
      </c>
      <c r="V77" s="38"/>
      <c r="W77" s="38" t="n">
        <v>2013</v>
      </c>
      <c r="X77" s="38"/>
      <c r="Y77" s="110" t="e">
        <f aca="false">IF(AND(Z77&lt;&gt;"",Table1020[[#this row],[year3]]&gt; 2011), "Yes", "No")</f>
        <v>#VALUE!</v>
      </c>
      <c r="Z77" s="39" t="e">
        <f aca="false">Table10[[#this row],[value 3.1 (1990)]]</f>
        <v>#VALUE!</v>
      </c>
      <c r="AA77" s="39" t="e">
        <f aca="false">Table10[[#this row],[year]]</f>
        <v>#VALUE!</v>
      </c>
      <c r="AB77" s="39" t="e">
        <f aca="false">Table10[[#this row],[value 3.2 (2000)]]</f>
        <v>#VALUE!</v>
      </c>
      <c r="AC77" s="39" t="e">
        <f aca="false">Table10[[#this row],[year2]]</f>
        <v>#VALUE!</v>
      </c>
      <c r="AD77" s="39" t="e">
        <f aca="false">Table10[[#this row],[value 3.3 (2012)]]</f>
        <v>#VALUE!</v>
      </c>
      <c r="AE77" s="39" t="e">
        <f aca="false">Table10[[#this row],[year3]]</f>
        <v>#VALUE!</v>
      </c>
      <c r="AF77" s="39"/>
      <c r="AG77" s="39"/>
    </row>
    <row r="78" customFormat="false" ht="12.75" hidden="false" customHeight="false" outlineLevel="0" collapsed="false">
      <c r="A78" s="35" t="s">
        <v>195</v>
      </c>
      <c r="B78" s="110" t="e">
        <f aca="false">IF(AND(C78="Yes", K78= "Yes", Y78="Yes"), "Yes", "No")</f>
        <v>#VALUE!</v>
      </c>
      <c r="C78" s="110" t="e">
        <f aca="false">IF(AND(D78&lt;&gt;"", I78&gt;2011), "Yes", "No")</f>
        <v>#VALUE!</v>
      </c>
      <c r="D78" s="16" t="e">
        <f aca="false">Table10[[#this row],[value 1.1 (1990)]]</f>
        <v>#VALUE!</v>
      </c>
      <c r="E78" s="16" t="e">
        <f aca="false">Table10[[#this row],[value 1.2 (2000)]]</f>
        <v>#VALUE!</v>
      </c>
      <c r="F78" s="16" t="e">
        <f aca="false">Table10[[#this row],[value 1.3 (2013)]]</f>
        <v>#VALUE!</v>
      </c>
      <c r="G78" s="16" t="e">
        <f aca="false">Table10[[#this row],[target 2015_1]]</f>
        <v>#VALUE!</v>
      </c>
      <c r="H78" s="38"/>
      <c r="I78" s="38" t="n">
        <v>2013</v>
      </c>
      <c r="J78" s="38"/>
      <c r="K78" s="110" t="e">
        <f aca="false">IF(AND(L78&lt;&gt;"", W78&gt;2011), "Yes", "No")</f>
        <v>#VALUE!</v>
      </c>
      <c r="L78" s="38" t="e">
        <f aca="false">Table10[[#this row],[value 2.1 (1990)]]</f>
        <v>#VALUE!</v>
      </c>
      <c r="M78" s="38"/>
      <c r="N78" s="38"/>
      <c r="O78" s="38" t="e">
        <f aca="false">Table10[[#this row],[value 2.2 (2000)]]</f>
        <v>#VALUE!</v>
      </c>
      <c r="P78" s="38"/>
      <c r="Q78" s="38"/>
      <c r="R78" s="38" t="e">
        <f aca="false">Table10[[#this row],[value 2.3 (2013)]]</f>
        <v>#VALUE!</v>
      </c>
      <c r="S78" s="38"/>
      <c r="T78" s="38"/>
      <c r="U78" s="38" t="e">
        <f aca="false">Table10[[#this row],[target 2015_2]]</f>
        <v>#VALUE!</v>
      </c>
      <c r="V78" s="38"/>
      <c r="W78" s="38" t="n">
        <v>2013</v>
      </c>
      <c r="X78" s="38"/>
      <c r="Y78" s="110" t="e">
        <f aca="false">IF(AND(Z78&lt;&gt;"",Table1020[[#this row],[year3]]&gt; 2011), "Yes", "No")</f>
        <v>#VALUE!</v>
      </c>
      <c r="Z78" s="39" t="e">
        <f aca="false">Table10[[#this row],[value 3.1 (1990)]]</f>
        <v>#VALUE!</v>
      </c>
      <c r="AA78" s="39" t="e">
        <f aca="false">Table10[[#this row],[year]]</f>
        <v>#VALUE!</v>
      </c>
      <c r="AB78" s="39" t="e">
        <f aca="false">Table10[[#this row],[value 3.2 (2000)]]</f>
        <v>#VALUE!</v>
      </c>
      <c r="AC78" s="39" t="e">
        <f aca="false">Table10[[#this row],[year2]]</f>
        <v>#VALUE!</v>
      </c>
      <c r="AD78" s="39" t="e">
        <f aca="false">Table10[[#this row],[value 3.3 (2012)]]</f>
        <v>#VALUE!</v>
      </c>
      <c r="AE78" s="39" t="e">
        <f aca="false">Table10[[#this row],[year3]]</f>
        <v>#VALUE!</v>
      </c>
      <c r="AF78" s="39"/>
      <c r="AG78" s="39"/>
    </row>
    <row r="79" customFormat="false" ht="12.75" hidden="false" customHeight="false" outlineLevel="0" collapsed="false">
      <c r="A79" s="35" t="s">
        <v>197</v>
      </c>
      <c r="B79" s="110" t="e">
        <f aca="false">IF(AND(C79="Yes", K79= "Yes", Y79="Yes"), "Yes", "No")</f>
        <v>#VALUE!</v>
      </c>
      <c r="C79" s="110" t="e">
        <f aca="false">IF(AND(D79&lt;&gt;"", I79&gt;2011), "Yes", "No")</f>
        <v>#VALUE!</v>
      </c>
      <c r="D79" s="16" t="e">
        <f aca="false">Table10[[#this row],[value 1.1 (1990)]]</f>
        <v>#VALUE!</v>
      </c>
      <c r="E79" s="16" t="e">
        <f aca="false">Table10[[#this row],[value 1.2 (2000)]]</f>
        <v>#VALUE!</v>
      </c>
      <c r="F79" s="16" t="e">
        <f aca="false">Table10[[#this row],[value 1.3 (2013)]]</f>
        <v>#VALUE!</v>
      </c>
      <c r="G79" s="16" t="e">
        <f aca="false">Table10[[#this row],[target 2015_1]]</f>
        <v>#VALUE!</v>
      </c>
      <c r="H79" s="38"/>
      <c r="I79" s="38" t="n">
        <v>2013</v>
      </c>
      <c r="J79" s="38"/>
      <c r="K79" s="110" t="e">
        <f aca="false">IF(AND(L79&lt;&gt;"", W79&gt;2011), "Yes", "No")</f>
        <v>#VALUE!</v>
      </c>
      <c r="L79" s="38" t="e">
        <f aca="false">Table10[[#this row],[value 2.1 (1990)]]</f>
        <v>#VALUE!</v>
      </c>
      <c r="M79" s="38"/>
      <c r="N79" s="38"/>
      <c r="O79" s="38" t="e">
        <f aca="false">Table10[[#this row],[value 2.2 (2000)]]</f>
        <v>#VALUE!</v>
      </c>
      <c r="P79" s="38"/>
      <c r="Q79" s="38"/>
      <c r="R79" s="38" t="e">
        <f aca="false">Table10[[#this row],[value 2.3 (2013)]]</f>
        <v>#VALUE!</v>
      </c>
      <c r="S79" s="38"/>
      <c r="T79" s="38"/>
      <c r="U79" s="38" t="e">
        <f aca="false">Table10[[#this row],[target 2015_2]]</f>
        <v>#VALUE!</v>
      </c>
      <c r="V79" s="38"/>
      <c r="W79" s="38" t="n">
        <v>2013</v>
      </c>
      <c r="X79" s="38"/>
      <c r="Y79" s="110" t="e">
        <f aca="false">IF(AND(Z79&lt;&gt;"",Table1020[[#this row],[year3]]&gt; 2011), "Yes", "No")</f>
        <v>#VALUE!</v>
      </c>
      <c r="Z79" s="39" t="e">
        <f aca="false">Table10[[#this row],[value 3.1 (1990)]]</f>
        <v>#VALUE!</v>
      </c>
      <c r="AA79" s="39" t="e">
        <f aca="false">Table10[[#this row],[year]]</f>
        <v>#VALUE!</v>
      </c>
      <c r="AB79" s="39" t="e">
        <f aca="false">Table10[[#this row],[value 3.2 (2000)]]</f>
        <v>#VALUE!</v>
      </c>
      <c r="AC79" s="39" t="e">
        <f aca="false">Table10[[#this row],[year2]]</f>
        <v>#VALUE!</v>
      </c>
      <c r="AD79" s="39" t="e">
        <f aca="false">Table10[[#this row],[value 3.3 (2012)]]</f>
        <v>#VALUE!</v>
      </c>
      <c r="AE79" s="39" t="e">
        <f aca="false">Table10[[#this row],[year3]]</f>
        <v>#VALUE!</v>
      </c>
      <c r="AF79" s="39"/>
      <c r="AG79" s="39"/>
    </row>
    <row r="80" customFormat="false" ht="12" hidden="false" customHeight="false" outlineLevel="0" collapsed="false">
      <c r="A80" s="44" t="s">
        <v>199</v>
      </c>
      <c r="B80" s="44" t="e">
        <f aca="false">COUNTIF(Table1020[yes/no], "Yes")</f>
        <v>#VALUE!</v>
      </c>
      <c r="C80" s="44" t="e">
        <f aca="false">COUNTIF(Table1020[yes/no 1], "Yes")</f>
        <v>#VALUE!</v>
      </c>
      <c r="D80" s="35"/>
      <c r="E80" s="35"/>
      <c r="F80" s="35"/>
      <c r="G80" s="35"/>
      <c r="H80" s="35"/>
      <c r="I80" s="35"/>
      <c r="J80" s="35"/>
      <c r="K80" s="44" t="e">
        <f aca="false">COUNTIF(Table1020[yes/no 2], "Yes")</f>
        <v>#VALUE!</v>
      </c>
      <c r="L80" s="35"/>
      <c r="M80" s="35"/>
      <c r="N80" s="35"/>
      <c r="O80" s="35"/>
      <c r="P80" s="35"/>
      <c r="Q80" s="35"/>
      <c r="R80" s="35"/>
      <c r="S80" s="35"/>
      <c r="T80" s="35"/>
      <c r="U80" s="35"/>
      <c r="V80" s="35"/>
      <c r="W80" s="35"/>
      <c r="X80" s="35"/>
      <c r="Y80" s="44" t="e">
        <f aca="false">COUNTIF(Table1020[yes/no 3], "Yes")</f>
        <v>#VALUE!</v>
      </c>
      <c r="Z80" s="35"/>
      <c r="AA80" s="35"/>
      <c r="AB80" s="35"/>
      <c r="AC80" s="35"/>
      <c r="AD80" s="35"/>
      <c r="AE80" s="35"/>
      <c r="AF80" s="35"/>
      <c r="AG80" s="35"/>
    </row>
    <row r="81" customFormat="false" ht="12" hidden="false" customHeight="false" outlineLevel="0" collapsed="false">
      <c r="A81" s="44" t="s">
        <v>200</v>
      </c>
      <c r="B81" s="44" t="e">
        <f aca="false">COUNTIF(Table1020[yes/no], "No")</f>
        <v>#VALUE!</v>
      </c>
      <c r="C81" s="44" t="e">
        <f aca="false">COUNTIF(Table1020[yes/no 1], "No")</f>
        <v>#VALUE!</v>
      </c>
      <c r="D81" s="35"/>
      <c r="E81" s="35"/>
      <c r="F81" s="35"/>
      <c r="G81" s="35"/>
      <c r="H81" s="35"/>
      <c r="I81" s="35"/>
      <c r="J81" s="35"/>
      <c r="K81" s="44" t="e">
        <f aca="false">COUNTIF(Table1020[yes/no 2], "No")</f>
        <v>#VALUE!</v>
      </c>
      <c r="L81" s="35"/>
      <c r="M81" s="35"/>
      <c r="N81" s="35"/>
      <c r="O81" s="35"/>
      <c r="P81" s="35"/>
      <c r="Q81" s="35"/>
      <c r="R81" s="35"/>
      <c r="S81" s="35"/>
      <c r="T81" s="35"/>
      <c r="U81" s="35"/>
      <c r="V81" s="35"/>
      <c r="W81" s="35"/>
      <c r="X81" s="35"/>
      <c r="Y81" s="44" t="e">
        <f aca="false">COUNTIF(Table1020[yes/no 3], "No")</f>
        <v>#VALUE!</v>
      </c>
      <c r="Z81" s="35"/>
      <c r="AA81" s="35"/>
      <c r="AB81" s="35"/>
      <c r="AC81" s="35"/>
      <c r="AD81" s="35"/>
      <c r="AE81" s="35"/>
      <c r="AF81" s="35"/>
      <c r="AG81" s="35"/>
    </row>
    <row r="82" customFormat="false" ht="12" hidden="false" customHeight="false" outlineLevel="0" collapsed="false">
      <c r="A82" s="44" t="s">
        <v>338</v>
      </c>
      <c r="B82" s="44" t="e">
        <f aca="false">COUNTIF(Table1020[yes/no], "No data")</f>
        <v>#VALUE!</v>
      </c>
      <c r="C82" s="44" t="e">
        <f aca="false">COUNTIF(Table1020[yes/no 1], "No data")</f>
        <v>#VALUE!</v>
      </c>
      <c r="D82" s="35"/>
      <c r="E82" s="35"/>
      <c r="F82" s="35"/>
      <c r="G82" s="35"/>
      <c r="H82" s="35"/>
      <c r="I82" s="35"/>
      <c r="J82" s="35"/>
      <c r="K82" s="44" t="e">
        <f aca="false">COUNTIF(Table1020[yes/no 2], "No data")</f>
        <v>#VALUE!</v>
      </c>
      <c r="L82" s="35"/>
      <c r="M82" s="35"/>
      <c r="N82" s="35"/>
      <c r="O82" s="35"/>
      <c r="P82" s="35"/>
      <c r="Q82" s="35"/>
      <c r="R82" s="35"/>
      <c r="S82" s="35"/>
      <c r="T82" s="35"/>
      <c r="U82" s="35"/>
      <c r="V82" s="35"/>
      <c r="W82" s="35"/>
      <c r="X82" s="35"/>
      <c r="Y82" s="44" t="e">
        <f aca="false">COUNTIF(Table1020[yes/no 3], "No data")</f>
        <v>#VALUE!</v>
      </c>
      <c r="Z82" s="35"/>
      <c r="AA82" s="35"/>
      <c r="AB82" s="35"/>
      <c r="AC82" s="35"/>
      <c r="AD82" s="35"/>
      <c r="AE82" s="35"/>
      <c r="AF82" s="35"/>
      <c r="AG82" s="35"/>
    </row>
  </sheetData>
  <mergeCells count="4">
    <mergeCell ref="A2:G2"/>
    <mergeCell ref="C3:J3"/>
    <mergeCell ref="K3:X3"/>
    <mergeCell ref="Y3:AG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1" manualBreakCount="1">
    <brk id="10" man="true" max="65535" min="0"/>
  </colBreaks>
</worksheet>
</file>

<file path=xl/worksheets/sheet6.xml><?xml version="1.0" encoding="utf-8"?>
<worksheet xmlns="http://schemas.openxmlformats.org/spreadsheetml/2006/main" xmlns:r="http://schemas.openxmlformats.org/officeDocument/2006/relationships">
  <sheetPr filterMode="false">
    <tabColor rgb="00FFFFFF"/>
    <pageSetUpPr fitToPage="false"/>
  </sheetPr>
  <dimension ref="A1:AI8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RowHeight="12"/>
  <cols>
    <col collapsed="false" hidden="false" max="1" min="1" style="1" width="27.4210526315789"/>
    <col collapsed="false" hidden="false" max="2" min="2" style="1" width="11.7125506072874"/>
    <col collapsed="false" hidden="false" max="3" min="3" style="1" width="12.8542510121458"/>
    <col collapsed="false" hidden="false" max="4" min="4" style="1" width="9.71255060728745"/>
    <col collapsed="false" hidden="false" max="5" min="5" style="1" width="8.4251012145749"/>
    <col collapsed="false" hidden="false" max="6" min="6" style="1" width="7.71255060728745"/>
    <col collapsed="false" hidden="false" max="7" min="7" style="1" width="26"/>
    <col collapsed="false" hidden="false" max="8" min="8" style="1" width="9.71255060728745"/>
    <col collapsed="false" hidden="false" max="9" min="9" style="1" width="8.4251012145749"/>
    <col collapsed="false" hidden="false" max="10" min="10" style="1" width="7.71255060728745"/>
    <col collapsed="false" hidden="false" max="11" min="11" style="1" width="26"/>
    <col collapsed="false" hidden="false" max="12" min="12" style="1" width="9.71255060728745"/>
    <col collapsed="false" hidden="false" max="13" min="13" style="1" width="8.4251012145749"/>
    <col collapsed="false" hidden="false" max="14" min="14" style="1" width="7.71255060728745"/>
    <col collapsed="false" hidden="false" max="15" min="15" style="1" width="27.4210526315789"/>
    <col collapsed="false" hidden="false" max="16" min="16" style="1" width="9.71255060728745"/>
    <col collapsed="false" hidden="false" max="17" min="17" style="1" width="8.4251012145749"/>
    <col collapsed="false" hidden="false" max="18" min="18" style="1" width="7.71255060728745"/>
    <col collapsed="false" hidden="false" max="19" min="19" style="1" width="18.2834008097166"/>
    <col collapsed="false" hidden="false" max="20" min="20" style="1" width="9.71255060728745"/>
    <col collapsed="false" hidden="false" max="21" min="21" style="1" width="8.4251012145749"/>
    <col collapsed="false" hidden="false" max="22" min="22" style="1" width="7.71255060728745"/>
    <col collapsed="false" hidden="false" max="23" min="23" style="1" width="26"/>
    <col collapsed="false" hidden="false" max="24" min="24" style="1" width="9.71255060728745"/>
    <col collapsed="false" hidden="false" max="25" min="25" style="1" width="8.4251012145749"/>
    <col collapsed="false" hidden="false" max="26" min="26" style="1" width="7.71255060728745"/>
    <col collapsed="false" hidden="false" max="27" min="27" style="1" width="17.4251012145749"/>
    <col collapsed="false" hidden="false" max="28" min="28" style="1" width="9.71255060728745"/>
    <col collapsed="false" hidden="false" max="29" min="29" style="1" width="8.4251012145749"/>
    <col collapsed="false" hidden="false" max="30" min="30" style="1" width="7.71255060728745"/>
    <col collapsed="false" hidden="false" max="31" min="31" style="1" width="20.7085020242915"/>
    <col collapsed="false" hidden="false" max="32" min="32" style="1" width="9.71255060728745"/>
    <col collapsed="false" hidden="false" max="33" min="33" style="1" width="8.4251012145749"/>
    <col collapsed="false" hidden="false" max="34" min="34" style="1" width="7.71255060728745"/>
    <col collapsed="false" hidden="false" max="35" min="35" style="1" width="17.4251012145749"/>
    <col collapsed="false" hidden="false" max="1025" min="36" style="1" width="8.85425101214575"/>
  </cols>
  <sheetData>
    <row r="1" customFormat="false" ht="12" hidden="false" customHeight="false" outlineLevel="0" collapsed="false">
      <c r="A1" s="24" t="s">
        <v>202</v>
      </c>
      <c r="B1" s="106" t="s">
        <v>432</v>
      </c>
      <c r="C1" s="106"/>
      <c r="D1" s="106"/>
      <c r="E1" s="24"/>
      <c r="F1" s="24"/>
      <c r="G1" s="24"/>
      <c r="H1" s="0"/>
      <c r="I1" s="0"/>
      <c r="J1" s="0"/>
      <c r="K1" s="0"/>
      <c r="L1" s="0"/>
      <c r="M1" s="0"/>
      <c r="N1" s="0"/>
      <c r="O1" s="0"/>
      <c r="P1" s="0"/>
      <c r="Q1" s="0"/>
      <c r="R1" s="0"/>
      <c r="S1" s="0"/>
      <c r="T1" s="0"/>
      <c r="U1" s="0"/>
      <c r="V1" s="0"/>
      <c r="W1" s="0"/>
      <c r="X1" s="0"/>
      <c r="Y1" s="0"/>
      <c r="Z1" s="0"/>
      <c r="AA1" s="0"/>
      <c r="AB1" s="0"/>
      <c r="AC1" s="0"/>
      <c r="AD1" s="0"/>
      <c r="AE1" s="0"/>
      <c r="AF1" s="0"/>
      <c r="AG1" s="0"/>
      <c r="AH1" s="0"/>
      <c r="AI1" s="0"/>
    </row>
    <row r="2" customFormat="false" ht="16.5" hidden="false" customHeight="true" outlineLevel="0" collapsed="false">
      <c r="A2" s="45" t="s">
        <v>433</v>
      </c>
      <c r="B2" s="45"/>
      <c r="C2" s="45"/>
      <c r="D2" s="45"/>
      <c r="E2" s="45"/>
      <c r="F2" s="45"/>
      <c r="G2" s="45"/>
      <c r="H2" s="0"/>
      <c r="I2" s="0"/>
      <c r="J2" s="0"/>
      <c r="K2" s="0"/>
      <c r="L2" s="0"/>
      <c r="M2" s="0"/>
      <c r="N2" s="0"/>
      <c r="O2" s="0"/>
      <c r="P2" s="0"/>
      <c r="Q2" s="0"/>
      <c r="R2" s="0"/>
      <c r="S2" s="0"/>
      <c r="T2" s="0"/>
      <c r="U2" s="0"/>
      <c r="V2" s="0"/>
      <c r="W2" s="0"/>
      <c r="X2" s="0"/>
      <c r="Y2" s="0"/>
      <c r="Z2" s="0"/>
      <c r="AA2" s="0"/>
      <c r="AB2" s="0"/>
      <c r="AC2" s="0"/>
      <c r="AD2" s="0"/>
      <c r="AE2" s="0"/>
      <c r="AF2" s="0"/>
      <c r="AG2" s="0"/>
      <c r="AH2" s="0"/>
      <c r="AI2" s="0"/>
    </row>
    <row r="3" customFormat="false" ht="33.75" hidden="false" customHeight="true" outlineLevel="0" collapsed="false">
      <c r="A3" s="30"/>
      <c r="B3" s="112" t="s">
        <v>434</v>
      </c>
      <c r="C3" s="113" t="s">
        <v>435</v>
      </c>
      <c r="D3" s="34" t="s">
        <v>339</v>
      </c>
      <c r="E3" s="34"/>
      <c r="F3" s="34"/>
      <c r="G3" s="34"/>
      <c r="H3" s="34" t="s">
        <v>340</v>
      </c>
      <c r="I3" s="34"/>
      <c r="J3" s="34"/>
      <c r="K3" s="34"/>
      <c r="L3" s="34" t="s">
        <v>341</v>
      </c>
      <c r="M3" s="34"/>
      <c r="N3" s="34"/>
      <c r="O3" s="34"/>
      <c r="P3" s="34" t="s">
        <v>342</v>
      </c>
      <c r="Q3" s="34"/>
      <c r="R3" s="34"/>
      <c r="S3" s="34"/>
      <c r="T3" s="34" t="s">
        <v>343</v>
      </c>
      <c r="U3" s="34"/>
      <c r="V3" s="34"/>
      <c r="W3" s="34"/>
      <c r="X3" s="34" t="s">
        <v>344</v>
      </c>
      <c r="Y3" s="34"/>
      <c r="Z3" s="34"/>
      <c r="AA3" s="34"/>
      <c r="AB3" s="34" t="s">
        <v>345</v>
      </c>
      <c r="AC3" s="34"/>
      <c r="AD3" s="34"/>
      <c r="AE3" s="34"/>
      <c r="AF3" s="34" t="s">
        <v>346</v>
      </c>
      <c r="AG3" s="34"/>
      <c r="AH3" s="34"/>
      <c r="AI3" s="34"/>
    </row>
    <row r="4" customFormat="false" ht="12" hidden="false" customHeight="false" outlineLevel="0" collapsed="false">
      <c r="A4" s="32" t="s">
        <v>24</v>
      </c>
      <c r="B4" s="32" t="s">
        <v>410</v>
      </c>
      <c r="C4" s="34" t="s">
        <v>436</v>
      </c>
      <c r="D4" s="34" t="s">
        <v>416</v>
      </c>
      <c r="E4" s="34" t="s">
        <v>402</v>
      </c>
      <c r="F4" s="34" t="s">
        <v>350</v>
      </c>
      <c r="G4" s="34" t="s">
        <v>213</v>
      </c>
      <c r="H4" s="34" t="s">
        <v>407</v>
      </c>
      <c r="I4" s="34" t="s">
        <v>408</v>
      </c>
      <c r="J4" s="34" t="s">
        <v>354</v>
      </c>
      <c r="K4" s="34" t="s">
        <v>218</v>
      </c>
      <c r="L4" s="34" t="s">
        <v>425</v>
      </c>
      <c r="M4" s="34" t="s">
        <v>437</v>
      </c>
      <c r="N4" s="34" t="s">
        <v>358</v>
      </c>
      <c r="O4" s="34" t="s">
        <v>224</v>
      </c>
      <c r="P4" s="34" t="s">
        <v>438</v>
      </c>
      <c r="Q4" s="34" t="s">
        <v>409</v>
      </c>
      <c r="R4" s="34" t="s">
        <v>362</v>
      </c>
      <c r="S4" s="34" t="s">
        <v>363</v>
      </c>
      <c r="T4" s="34" t="s">
        <v>439</v>
      </c>
      <c r="U4" s="34" t="s">
        <v>440</v>
      </c>
      <c r="V4" s="34" t="s">
        <v>367</v>
      </c>
      <c r="W4" s="34" t="s">
        <v>368</v>
      </c>
      <c r="X4" s="34" t="s">
        <v>441</v>
      </c>
      <c r="Y4" s="34" t="s">
        <v>442</v>
      </c>
      <c r="Z4" s="34" t="s">
        <v>372</v>
      </c>
      <c r="AA4" s="34" t="s">
        <v>373</v>
      </c>
      <c r="AB4" s="34" t="s">
        <v>443</v>
      </c>
      <c r="AC4" s="34" t="s">
        <v>444</v>
      </c>
      <c r="AD4" s="34" t="s">
        <v>377</v>
      </c>
      <c r="AE4" s="34" t="s">
        <v>378</v>
      </c>
      <c r="AF4" s="34" t="s">
        <v>445</v>
      </c>
      <c r="AG4" s="34" t="s">
        <v>446</v>
      </c>
      <c r="AH4" s="34" t="s">
        <v>382</v>
      </c>
      <c r="AI4" s="34" t="s">
        <v>383</v>
      </c>
    </row>
    <row r="5" customFormat="false" ht="12" hidden="false" customHeight="false" outlineLevel="0" collapsed="false">
      <c r="A5" s="87" t="s">
        <v>29</v>
      </c>
      <c r="B5" s="110" t="str">
        <f aca="false">IF(AND(D5= "Yes", H5= "Yes", L5= "Yes", P5= "Yes", T5= "Yes", X5= "Yes", AB5= "Yes", AF5= "Yes"), "Yes", "No")</f>
        <v>No</v>
      </c>
      <c r="C5" s="38"/>
      <c r="D5" s="110" t="s">
        <v>231</v>
      </c>
      <c r="E5" s="38"/>
      <c r="F5" s="38"/>
      <c r="G5" s="38" t="s">
        <v>447</v>
      </c>
      <c r="H5" s="110" t="str">
        <f aca="false">IF(AND(I5&lt;&gt; "", J5&gt;2011), "Yes", "No")</f>
        <v>No</v>
      </c>
      <c r="I5" s="38" t="e">
        <f aca="false">Table9[[#this row],[national average2]]</f>
        <v>#VALUE!</v>
      </c>
      <c r="J5" s="38" t="e">
        <f aca="false">Table9[[#this row],[year 2]]</f>
        <v>#VALUE!</v>
      </c>
      <c r="K5" s="38" t="s">
        <v>448</v>
      </c>
      <c r="L5" s="110" t="str">
        <f aca="false">IF(AND(M5&lt;&gt; "", N5&gt;2012), "Yes", "No")</f>
        <v>Yes</v>
      </c>
      <c r="M5" s="38" t="e">
        <f aca="false">Table9[[#this row],[national average3]]</f>
        <v>#VALUE!</v>
      </c>
      <c r="N5" s="38" t="e">
        <f aca="false">Table9[[#this row],[year 3]]</f>
        <v>#VALUE!</v>
      </c>
      <c r="O5" s="38" t="s">
        <v>448</v>
      </c>
      <c r="P5" s="110" t="str">
        <f aca="false">IF(AND(Q5&lt;&gt; "", R5&gt;2011), "Yes", "No")</f>
        <v>No</v>
      </c>
      <c r="Q5" s="38" t="e">
        <f aca="false">Table9[[#this row],[national average4]]</f>
        <v>#VALUE!</v>
      </c>
      <c r="R5" s="38" t="e">
        <f aca="false">Table9[[#this row],[year 4]]</f>
        <v>#VALUE!</v>
      </c>
      <c r="S5" s="38" t="s">
        <v>449</v>
      </c>
      <c r="T5" s="110" t="s">
        <v>231</v>
      </c>
      <c r="U5" s="38"/>
      <c r="V5" s="38" t="e">
        <f aca="false">Table9[[#this row],[year 5]]</f>
        <v>#VALUE!</v>
      </c>
      <c r="W5" s="38" t="s">
        <v>449</v>
      </c>
      <c r="X5" s="110" t="s">
        <v>231</v>
      </c>
      <c r="Y5" s="38"/>
      <c r="Z5" s="38"/>
      <c r="AA5" s="38" t="s">
        <v>449</v>
      </c>
      <c r="AB5" s="110" t="str">
        <f aca="false">IF(AND(AC5&lt;&gt; "", AD5&gt;2011), "Yes", "No")</f>
        <v>No</v>
      </c>
      <c r="AC5" s="38" t="e">
        <f aca="false">Table9[[#this row],[national average7]]</f>
        <v>#VALUE!</v>
      </c>
      <c r="AD5" s="38" t="e">
        <f aca="false">Table9[[#this row],[year 7]]</f>
        <v>#VALUE!</v>
      </c>
      <c r="AE5" s="38" t="s">
        <v>450</v>
      </c>
      <c r="AF5" s="110" t="str">
        <f aca="false">IF(AND(AG5&lt;&gt; "", AH5&gt;2011), "Yes", "No")</f>
        <v>No</v>
      </c>
      <c r="AG5" s="38" t="e">
        <f aca="false">Table9[[#this row],[national average8]]</f>
        <v>#VALUE!</v>
      </c>
      <c r="AH5" s="38" t="e">
        <f aca="false">Table9[[#this row],[year 8]]</f>
        <v>#VALUE!</v>
      </c>
      <c r="AI5" s="38" t="s">
        <v>449</v>
      </c>
    </row>
    <row r="6" customFormat="false" ht="12" hidden="false" customHeight="false" outlineLevel="0" collapsed="false">
      <c r="A6" s="87" t="s">
        <v>35</v>
      </c>
      <c r="B6" s="110" t="e">
        <f aca="false">IF(AND(D6= "Yes", H6= "Yes", L6= "Yes", P6= "Yes", T6= "Yes", X6= "Yes", AB6= "Yes", AF6= "Yes"), "Yes", "No")</f>
        <v>#VALUE!</v>
      </c>
      <c r="C6" s="38"/>
      <c r="D6" s="110" t="s">
        <v>231</v>
      </c>
      <c r="E6" s="38"/>
      <c r="F6" s="38"/>
      <c r="G6" s="38"/>
      <c r="H6" s="110" t="e">
        <f aca="false">IF(AND(I6&lt;&gt; "", J6&gt;2011), "Yes", "No")</f>
        <v>#VALUE!</v>
      </c>
      <c r="I6" s="38" t="e">
        <f aca="false">Table9[[#this row],[national average2]]</f>
        <v>#VALUE!</v>
      </c>
      <c r="J6" s="38" t="e">
        <f aca="false">Table9[[#this row],[year 2]]</f>
        <v>#VALUE!</v>
      </c>
      <c r="K6" s="38"/>
      <c r="L6" s="110" t="e">
        <f aca="false">IF(AND(M6&lt;&gt; "", N6&gt;2012), "Yes", "No")</f>
        <v>#VALUE!</v>
      </c>
      <c r="M6" s="38" t="e">
        <f aca="false">Table9[[#this row],[national average3]]</f>
        <v>#VALUE!</v>
      </c>
      <c r="N6" s="38" t="e">
        <f aca="false">Table9[[#this row],[year 3]]</f>
        <v>#VALUE!</v>
      </c>
      <c r="O6" s="38"/>
      <c r="P6" s="110" t="e">
        <f aca="false">IF(AND(Q6&lt;&gt; "", R6&gt;2011), "Yes", "No")</f>
        <v>#VALUE!</v>
      </c>
      <c r="Q6" s="38" t="e">
        <f aca="false">Table9[[#this row],[national average4]]</f>
        <v>#VALUE!</v>
      </c>
      <c r="R6" s="38" t="e">
        <f aca="false">Table9[[#this row],[year 4]]</f>
        <v>#VALUE!</v>
      </c>
      <c r="S6" s="38"/>
      <c r="T6" s="110" t="s">
        <v>231</v>
      </c>
      <c r="U6" s="38"/>
      <c r="V6" s="38"/>
      <c r="W6" s="38"/>
      <c r="X6" s="110" t="s">
        <v>231</v>
      </c>
      <c r="Y6" s="38"/>
      <c r="Z6" s="38"/>
      <c r="AA6" s="38"/>
      <c r="AB6" s="110" t="e">
        <f aca="false">IF(AND(AC6&lt;&gt; "", AD6&gt;2011), "Yes", "No")</f>
        <v>#VALUE!</v>
      </c>
      <c r="AC6" s="38" t="e">
        <f aca="false">Table9[[#this row],[national average7]]</f>
        <v>#VALUE!</v>
      </c>
      <c r="AD6" s="38" t="e">
        <f aca="false">Table9[[#this row],[year 7]]</f>
        <v>#VALUE!</v>
      </c>
      <c r="AE6" s="38"/>
      <c r="AF6" s="110" t="s">
        <v>231</v>
      </c>
      <c r="AG6" s="38"/>
      <c r="AH6" s="38"/>
      <c r="AI6" s="38"/>
    </row>
    <row r="7" customFormat="false" ht="12" hidden="false" customHeight="false" outlineLevel="0" collapsed="false">
      <c r="A7" s="87" t="s">
        <v>39</v>
      </c>
      <c r="B7" s="110" t="e">
        <f aca="false">IF(AND(D7= "Yes", H7= "Yes", L7= "Yes", P7= "Yes", T7= "Yes", X7= "Yes", AB7= "Yes", AF7= "Yes"), "Yes", "No")</f>
        <v>#VALUE!</v>
      </c>
      <c r="C7" s="38"/>
      <c r="D7" s="110" t="str">
        <f aca="false">IF(AND(E7&lt;&gt; "", F7&gt;2011), "Yes", "No")</f>
        <v>No</v>
      </c>
      <c r="E7" s="38" t="e">
        <f aca="false">Table9[[#this row],[national average]]</f>
        <v>#VALUE!</v>
      </c>
      <c r="F7" s="38" t="e">
        <f aca="false">Table9[[#this row],[year 1]]</f>
        <v>#VALUE!</v>
      </c>
      <c r="G7" s="38"/>
      <c r="H7" s="110" t="e">
        <f aca="false">IF(AND(I7&lt;&gt; "", J7&gt;2011), "Yes", "No")</f>
        <v>#VALUE!</v>
      </c>
      <c r="I7" s="38" t="e">
        <f aca="false">Table9[[#this row],[national average2]]</f>
        <v>#VALUE!</v>
      </c>
      <c r="J7" s="38" t="e">
        <f aca="false">Table9[[#this row],[year 2]]</f>
        <v>#VALUE!</v>
      </c>
      <c r="K7" s="38"/>
      <c r="L7" s="110" t="e">
        <f aca="false">IF(AND(M7&lt;&gt; "", N7&gt;2012), "Yes", "No")</f>
        <v>#VALUE!</v>
      </c>
      <c r="M7" s="38" t="e">
        <f aca="false">Table9[[#this row],[national average3]]</f>
        <v>#VALUE!</v>
      </c>
      <c r="N7" s="38" t="e">
        <f aca="false">Table9[[#this row],[year 3]]</f>
        <v>#VALUE!</v>
      </c>
      <c r="O7" s="38"/>
      <c r="P7" s="110" t="e">
        <f aca="false">IF(AND(Q7&lt;&gt; "", R7&gt;2011), "Yes", "No")</f>
        <v>#VALUE!</v>
      </c>
      <c r="Q7" s="38" t="e">
        <f aca="false">Table9[[#this row],[national average4]]</f>
        <v>#VALUE!</v>
      </c>
      <c r="R7" s="38" t="e">
        <f aca="false">Table9[[#this row],[year 4]]</f>
        <v>#VALUE!</v>
      </c>
      <c r="S7" s="38"/>
      <c r="T7" s="110" t="s">
        <v>231</v>
      </c>
      <c r="U7" s="38"/>
      <c r="V7" s="38" t="e">
        <f aca="false">Table9[[#this row],[year 5]]</f>
        <v>#VALUE!</v>
      </c>
      <c r="W7" s="38"/>
      <c r="X7" s="110" t="str">
        <f aca="false">IF(AND(Y7&lt;&gt; "", Z7&gt;2011), "Yes", "No")</f>
        <v>No</v>
      </c>
      <c r="Y7" s="38" t="e">
        <f aca="false">Table9[[#this row],[national average6]]</f>
        <v>#VALUE!</v>
      </c>
      <c r="Z7" s="38" t="e">
        <f aca="false">Table9[[#this row],[year 6]]</f>
        <v>#VALUE!</v>
      </c>
      <c r="AA7" s="38"/>
      <c r="AB7" s="110" t="e">
        <f aca="false">IF(AND(AC7&lt;&gt; "", AD7&gt;2011), "Yes", "No")</f>
        <v>#VALUE!</v>
      </c>
      <c r="AC7" s="38" t="e">
        <f aca="false">Table9[[#this row],[national average7]]</f>
        <v>#VALUE!</v>
      </c>
      <c r="AD7" s="38" t="e">
        <f aca="false">Table9[[#this row],[year 7]]</f>
        <v>#VALUE!</v>
      </c>
      <c r="AE7" s="38"/>
      <c r="AF7" s="110" t="e">
        <f aca="false">IF(AND(AG7&lt;&gt; "", AH7&gt;2011), "Yes", "No")</f>
        <v>#VALUE!</v>
      </c>
      <c r="AG7" s="38" t="e">
        <f aca="false">Table9[[#this row],[national average8]]</f>
        <v>#VALUE!</v>
      </c>
      <c r="AH7" s="38" t="e">
        <f aca="false">Table9[[#this row],[year 8]]</f>
        <v>#VALUE!</v>
      </c>
      <c r="AI7" s="38"/>
    </row>
    <row r="8" customFormat="false" ht="12" hidden="false" customHeight="false" outlineLevel="0" collapsed="false">
      <c r="A8" s="87" t="s">
        <v>41</v>
      </c>
      <c r="B8" s="110" t="e">
        <f aca="false">IF(AND(D8= "Yes", H8= "Yes", L8= "Yes", P8= "Yes", T8= "Yes", X8= "Yes", AB8= "Yes", AF8= "Yes"), "Yes", "No")</f>
        <v>#VALUE!</v>
      </c>
      <c r="C8" s="38"/>
      <c r="D8" s="110" t="e">
        <f aca="false">IF(AND(E8&lt;&gt; "", F8&gt;2011), "Yes", "No")</f>
        <v>#VALUE!</v>
      </c>
      <c r="E8" s="38" t="e">
        <f aca="false">Table9[[#this row],[national average]]</f>
        <v>#VALUE!</v>
      </c>
      <c r="F8" s="38" t="e">
        <f aca="false">Table9[[#this row],[year 1]]</f>
        <v>#VALUE!</v>
      </c>
      <c r="G8" s="38"/>
      <c r="H8" s="110" t="e">
        <f aca="false">IF(AND(I8&lt;&gt; "", J8&gt;2011), "Yes", "No")</f>
        <v>#VALUE!</v>
      </c>
      <c r="I8" s="38" t="e">
        <f aca="false">Table9[[#this row],[national average2]]</f>
        <v>#VALUE!</v>
      </c>
      <c r="J8" s="38" t="e">
        <f aca="false">Table9[[#this row],[year 2]]</f>
        <v>#VALUE!</v>
      </c>
      <c r="K8" s="38"/>
      <c r="L8" s="110" t="e">
        <f aca="false">IF(AND(M8&lt;&gt; "", N8&gt;2012), "Yes", "No")</f>
        <v>#VALUE!</v>
      </c>
      <c r="M8" s="38" t="e">
        <f aca="false">Table9[[#this row],[national average3]]</f>
        <v>#VALUE!</v>
      </c>
      <c r="N8" s="38" t="e">
        <f aca="false">Table9[[#this row],[year 3]]</f>
        <v>#VALUE!</v>
      </c>
      <c r="O8" s="38"/>
      <c r="P8" s="110" t="e">
        <f aca="false">IF(AND(Q8&lt;&gt; "", R8&gt;2011), "Yes", "No")</f>
        <v>#VALUE!</v>
      </c>
      <c r="Q8" s="38" t="e">
        <f aca="false">Table9[[#this row],[national average4]]</f>
        <v>#VALUE!</v>
      </c>
      <c r="R8" s="38" t="e">
        <f aca="false">Table9[[#this row],[year 4]]</f>
        <v>#VALUE!</v>
      </c>
      <c r="S8" s="38"/>
      <c r="T8" s="110" t="str">
        <f aca="false">IF(AND(U8&lt;&gt; "", V8&gt;2011), "Yes", "No")</f>
        <v>No</v>
      </c>
      <c r="U8" s="38" t="e">
        <f aca="false">Table9[[#this row],[national average5]]</f>
        <v>#VALUE!</v>
      </c>
      <c r="V8" s="38" t="e">
        <f aca="false">Table9[[#this row],[year 5]]</f>
        <v>#VALUE!</v>
      </c>
      <c r="W8" s="38"/>
      <c r="X8" s="110" t="e">
        <f aca="false">IF(AND(Y8&lt;&gt; "", Z8&gt;2011), "Yes", "No")</f>
        <v>#VALUE!</v>
      </c>
      <c r="Y8" s="38" t="e">
        <f aca="false">Table9[[#this row],[national average6]]</f>
        <v>#VALUE!</v>
      </c>
      <c r="Z8" s="38" t="e">
        <f aca="false">Table9[[#this row],[year 6]]</f>
        <v>#VALUE!</v>
      </c>
      <c r="AA8" s="38"/>
      <c r="AB8" s="110" t="e">
        <f aca="false">IF(AND(AC8&lt;&gt; "", AD8&gt;2011), "Yes", "No")</f>
        <v>#VALUE!</v>
      </c>
      <c r="AC8" s="38" t="e">
        <f aca="false">Table9[[#this row],[national average7]]</f>
        <v>#VALUE!</v>
      </c>
      <c r="AD8" s="38" t="e">
        <f aca="false">Table9[[#this row],[year 7]]</f>
        <v>#VALUE!</v>
      </c>
      <c r="AE8" s="38"/>
      <c r="AF8" s="110" t="e">
        <f aca="false">IF(AND(AG8&lt;&gt; "", AH8&gt;2011), "Yes", "No")</f>
        <v>#VALUE!</v>
      </c>
      <c r="AG8" s="38" t="e">
        <f aca="false">Table9[[#this row],[national average8]]</f>
        <v>#VALUE!</v>
      </c>
      <c r="AH8" s="38" t="e">
        <f aca="false">Table9[[#this row],[year 8]]</f>
        <v>#VALUE!</v>
      </c>
      <c r="AI8" s="38"/>
    </row>
    <row r="9" customFormat="false" ht="12" hidden="false" customHeight="false" outlineLevel="0" collapsed="false">
      <c r="A9" s="87" t="s">
        <v>44</v>
      </c>
      <c r="B9" s="110" t="e">
        <f aca="false">IF(AND(D9= "Yes", H9= "Yes", L9= "Yes", P9= "Yes", T9= "Yes", X9= "Yes", AB9= "Yes", AF9= "Yes"), "Yes", "No")</f>
        <v>#VALUE!</v>
      </c>
      <c r="C9" s="38"/>
      <c r="D9" s="110" t="e">
        <f aca="false">IF(AND(E9&lt;&gt; "", F9&gt;2011), "Yes", "No")</f>
        <v>#VALUE!</v>
      </c>
      <c r="E9" s="38" t="e">
        <f aca="false">Table9[[#this row],[national average]]</f>
        <v>#VALUE!</v>
      </c>
      <c r="F9" s="38" t="e">
        <f aca="false">Table9[[#this row],[year 1]]</f>
        <v>#VALUE!</v>
      </c>
      <c r="G9" s="38"/>
      <c r="H9" s="110" t="e">
        <f aca="false">IF(AND(I9&lt;&gt; "", J9&gt;2011), "Yes", "No")</f>
        <v>#VALUE!</v>
      </c>
      <c r="I9" s="38" t="e">
        <f aca="false">Table9[[#this row],[national average2]]</f>
        <v>#VALUE!</v>
      </c>
      <c r="J9" s="38" t="e">
        <f aca="false">Table9[[#this row],[year 2]]</f>
        <v>#VALUE!</v>
      </c>
      <c r="K9" s="38"/>
      <c r="L9" s="110" t="e">
        <f aca="false">IF(AND(M9&lt;&gt; "", N9&gt;2012), "Yes", "No")</f>
        <v>#VALUE!</v>
      </c>
      <c r="M9" s="38" t="e">
        <f aca="false">Table9[[#this row],[national average3]]</f>
        <v>#VALUE!</v>
      </c>
      <c r="N9" s="38" t="e">
        <f aca="false">Table9[[#this row],[year 3]]</f>
        <v>#VALUE!</v>
      </c>
      <c r="O9" s="38"/>
      <c r="P9" s="110" t="e">
        <f aca="false">IF(AND(Q9&lt;&gt; "", R9&gt;2011), "Yes", "No")</f>
        <v>#VALUE!</v>
      </c>
      <c r="Q9" s="38" t="e">
        <f aca="false">Table9[[#this row],[national average4]]</f>
        <v>#VALUE!</v>
      </c>
      <c r="R9" s="38" t="e">
        <f aca="false">Table9[[#this row],[year 4]]</f>
        <v>#VALUE!</v>
      </c>
      <c r="S9" s="38"/>
      <c r="T9" s="110" t="e">
        <f aca="false">IF(AND(U9&lt;&gt; "", V9&gt;2011), "Yes", "No")</f>
        <v>#VALUE!</v>
      </c>
      <c r="U9" s="38" t="e">
        <f aca="false">Table9[[#this row],[national average5]]</f>
        <v>#VALUE!</v>
      </c>
      <c r="V9" s="38" t="e">
        <f aca="false">Table9[[#this row],[year 5]]</f>
        <v>#VALUE!</v>
      </c>
      <c r="W9" s="38"/>
      <c r="X9" s="110" t="e">
        <f aca="false">IF(AND(Y9&lt;&gt; "", Z9&gt;2011), "Yes", "No")</f>
        <v>#VALUE!</v>
      </c>
      <c r="Y9" s="38" t="e">
        <f aca="false">Table9[[#this row],[national average6]]</f>
        <v>#VALUE!</v>
      </c>
      <c r="Z9" s="38" t="e">
        <f aca="false">Table9[[#this row],[year 6]]</f>
        <v>#VALUE!</v>
      </c>
      <c r="AA9" s="38"/>
      <c r="AB9" s="110" t="e">
        <f aca="false">IF(AND(AC9&lt;&gt; "", AD9&gt;2011), "Yes", "No")</f>
        <v>#VALUE!</v>
      </c>
      <c r="AC9" s="38" t="e">
        <f aca="false">Table9[[#this row],[national average7]]</f>
        <v>#VALUE!</v>
      </c>
      <c r="AD9" s="38" t="e">
        <f aca="false">Table9[[#this row],[year 7]]</f>
        <v>#VALUE!</v>
      </c>
      <c r="AE9" s="38"/>
      <c r="AF9" s="110" t="e">
        <f aca="false">IF(AND(AG9&lt;&gt; "", AH9&gt;2011), "Yes", "No")</f>
        <v>#VALUE!</v>
      </c>
      <c r="AG9" s="38" t="e">
        <f aca="false">Table9[[#this row],[national average8]]</f>
        <v>#VALUE!</v>
      </c>
      <c r="AH9" s="38" t="e">
        <f aca="false">Table9[[#this row],[year 8]]</f>
        <v>#VALUE!</v>
      </c>
      <c r="AI9" s="38"/>
    </row>
    <row r="10" customFormat="false" ht="12" hidden="false" customHeight="false" outlineLevel="0" collapsed="false">
      <c r="A10" s="87" t="s">
        <v>48</v>
      </c>
      <c r="B10" s="110" t="e">
        <f aca="false">IF(AND(D10= "Yes", H10= "Yes", L10= "Yes", P10= "Yes", T10= "Yes", X10= "Yes", AB10= "Yes", AF10= "Yes"), "Yes", "No")</f>
        <v>#VALUE!</v>
      </c>
      <c r="C10" s="38"/>
      <c r="D10" s="110" t="e">
        <f aca="false">IF(AND(E10&lt;&gt; "", F10&gt;2011), "Yes", "No")</f>
        <v>#VALUE!</v>
      </c>
      <c r="E10" s="38" t="e">
        <f aca="false">Table9[[#this row],[national average]]</f>
        <v>#VALUE!</v>
      </c>
      <c r="F10" s="38" t="e">
        <f aca="false">Table9[[#this row],[year 1]]</f>
        <v>#VALUE!</v>
      </c>
      <c r="G10" s="38"/>
      <c r="H10" s="110" t="e">
        <f aca="false">IF(AND(I10&lt;&gt; "", J10&gt;2011), "Yes", "No")</f>
        <v>#VALUE!</v>
      </c>
      <c r="I10" s="38" t="e">
        <f aca="false">Table9[[#this row],[national average2]]</f>
        <v>#VALUE!</v>
      </c>
      <c r="J10" s="38" t="e">
        <f aca="false">Table9[[#this row],[year 2]]</f>
        <v>#VALUE!</v>
      </c>
      <c r="K10" s="38"/>
      <c r="L10" s="110" t="e">
        <f aca="false">IF(AND(M10&lt;&gt; "", N10&gt;2012), "Yes", "No")</f>
        <v>#VALUE!</v>
      </c>
      <c r="M10" s="38" t="e">
        <f aca="false">Table9[[#this row],[national average3]]</f>
        <v>#VALUE!</v>
      </c>
      <c r="N10" s="38" t="e">
        <f aca="false">Table9[[#this row],[year 3]]</f>
        <v>#VALUE!</v>
      </c>
      <c r="O10" s="38"/>
      <c r="P10" s="110" t="e">
        <f aca="false">IF(AND(Q10&lt;&gt; "", R10&gt;2011), "Yes", "No")</f>
        <v>#VALUE!</v>
      </c>
      <c r="Q10" s="38" t="e">
        <f aca="false">Table9[[#this row],[national average4]]</f>
        <v>#VALUE!</v>
      </c>
      <c r="R10" s="38" t="e">
        <f aca="false">Table9[[#this row],[year 4]]</f>
        <v>#VALUE!</v>
      </c>
      <c r="S10" s="38"/>
      <c r="T10" s="110" t="e">
        <f aca="false">IF(AND(U10&lt;&gt; "", V10&gt;2011), "Yes", "No")</f>
        <v>#VALUE!</v>
      </c>
      <c r="U10" s="38" t="e">
        <f aca="false">Table9[[#this row],[national average5]]</f>
        <v>#VALUE!</v>
      </c>
      <c r="V10" s="38" t="e">
        <f aca="false">Table9[[#this row],[year 5]]</f>
        <v>#VALUE!</v>
      </c>
      <c r="W10" s="38"/>
      <c r="X10" s="110" t="e">
        <f aca="false">IF(AND(Y10&lt;&gt; "", Z10&gt;2011), "Yes", "No")</f>
        <v>#VALUE!</v>
      </c>
      <c r="Y10" s="38" t="e">
        <f aca="false">Table9[[#this row],[national average6]]</f>
        <v>#VALUE!</v>
      </c>
      <c r="Z10" s="38" t="e">
        <f aca="false">Table9[[#this row],[year 6]]</f>
        <v>#VALUE!</v>
      </c>
      <c r="AA10" s="38"/>
      <c r="AB10" s="110" t="e">
        <f aca="false">IF(AND(AC10&lt;&gt; "", AD10&gt;2011), "Yes", "No")</f>
        <v>#VALUE!</v>
      </c>
      <c r="AC10" s="38" t="e">
        <f aca="false">Table9[[#this row],[national average7]]</f>
        <v>#VALUE!</v>
      </c>
      <c r="AD10" s="38" t="e">
        <f aca="false">Table9[[#this row],[year 7]]</f>
        <v>#VALUE!</v>
      </c>
      <c r="AE10" s="38"/>
      <c r="AF10" s="110" t="e">
        <f aca="false">IF(AND(AG10&lt;&gt; "", AH10&gt;2011), "Yes", "No")</f>
        <v>#VALUE!</v>
      </c>
      <c r="AG10" s="38" t="e">
        <f aca="false">Table9[[#this row],[national average8]]</f>
        <v>#VALUE!</v>
      </c>
      <c r="AH10" s="38" t="e">
        <f aca="false">Table9[[#this row],[year 8]]</f>
        <v>#VALUE!</v>
      </c>
      <c r="AI10" s="38"/>
    </row>
    <row r="11" customFormat="false" ht="12" hidden="false" customHeight="false" outlineLevel="0" collapsed="false">
      <c r="A11" s="87" t="s">
        <v>50</v>
      </c>
      <c r="B11" s="110" t="e">
        <f aca="false">IF(AND(D11= "Yes", H11= "Yes", L11= "Yes", P11= "Yes", T11= "Yes", X11= "Yes", AB11= "Yes", AF11= "Yes"), "Yes", "No")</f>
        <v>#VALUE!</v>
      </c>
      <c r="C11" s="38"/>
      <c r="D11" s="110" t="s">
        <v>231</v>
      </c>
      <c r="E11" s="38"/>
      <c r="F11" s="38"/>
      <c r="G11" s="38"/>
      <c r="H11" s="110" t="e">
        <f aca="false">IF(AND(I11&lt;&gt; "", J11&gt;2011), "Yes", "No")</f>
        <v>#VALUE!</v>
      </c>
      <c r="I11" s="38" t="e">
        <f aca="false">Table9[[#this row],[national average2]]</f>
        <v>#VALUE!</v>
      </c>
      <c r="J11" s="38" t="e">
        <f aca="false">Table9[[#this row],[year 2]]</f>
        <v>#VALUE!</v>
      </c>
      <c r="K11" s="38"/>
      <c r="L11" s="110" t="e">
        <f aca="false">IF(AND(M11&lt;&gt; "", N11&gt;2012), "Yes", "No")</f>
        <v>#VALUE!</v>
      </c>
      <c r="M11" s="38" t="e">
        <f aca="false">Table9[[#this row],[national average3]]</f>
        <v>#VALUE!</v>
      </c>
      <c r="N11" s="38" t="e">
        <f aca="false">Table9[[#this row],[year 3]]</f>
        <v>#VALUE!</v>
      </c>
      <c r="O11" s="38"/>
      <c r="P11" s="110" t="e">
        <f aca="false">IF(AND(Q11&lt;&gt; "", R11&gt;2011), "Yes", "No")</f>
        <v>#VALUE!</v>
      </c>
      <c r="Q11" s="38" t="e">
        <f aca="false">Table9[[#this row],[national average4]]</f>
        <v>#VALUE!</v>
      </c>
      <c r="R11" s="38" t="e">
        <f aca="false">Table9[[#this row],[year 4]]</f>
        <v>#VALUE!</v>
      </c>
      <c r="S11" s="38"/>
      <c r="T11" s="110" t="s">
        <v>231</v>
      </c>
      <c r="U11" s="38"/>
      <c r="V11" s="38"/>
      <c r="W11" s="38"/>
      <c r="X11" s="110" t="e">
        <f aca="false">IF(AND(Y11&lt;&gt; "", Z11&gt;2011), "Yes", "No")</f>
        <v>#VALUE!</v>
      </c>
      <c r="Y11" s="38" t="e">
        <f aca="false">Table9[[#this row],[national average6]]</f>
        <v>#VALUE!</v>
      </c>
      <c r="Z11" s="38" t="e">
        <f aca="false">Table9[[#this row],[year 6]]</f>
        <v>#VALUE!</v>
      </c>
      <c r="AA11" s="38"/>
      <c r="AB11" s="110" t="e">
        <f aca="false">IF(AND(AC11&lt;&gt; "", AD11&gt;2011), "Yes", "No")</f>
        <v>#VALUE!</v>
      </c>
      <c r="AC11" s="38" t="e">
        <f aca="false">Table9[[#this row],[national average7]]</f>
        <v>#VALUE!</v>
      </c>
      <c r="AD11" s="38" t="e">
        <f aca="false">Table9[[#this row],[year 7]]</f>
        <v>#VALUE!</v>
      </c>
      <c r="AE11" s="38"/>
      <c r="AF11" s="110" t="e">
        <f aca="false">IF(AND(AG11&lt;&gt; "", AH11&gt;2011), "Yes", "No")</f>
        <v>#VALUE!</v>
      </c>
      <c r="AG11" s="38" t="e">
        <f aca="false">Table9[[#this row],[national average8]]</f>
        <v>#VALUE!</v>
      </c>
      <c r="AH11" s="38" t="e">
        <f aca="false">Table9[[#this row],[year 8]]</f>
        <v>#VALUE!</v>
      </c>
      <c r="AI11" s="38"/>
    </row>
    <row r="12" customFormat="false" ht="12" hidden="false" customHeight="false" outlineLevel="0" collapsed="false">
      <c r="A12" s="87" t="s">
        <v>53</v>
      </c>
      <c r="B12" s="110" t="e">
        <f aca="false">IF(AND(D12= "Yes", H12= "Yes", L12= "Yes", P12= "Yes", T12= "Yes", X12= "Yes", AB12= "Yes", AF12= "Yes"), "Yes", "No")</f>
        <v>#VALUE!</v>
      </c>
      <c r="C12" s="38"/>
      <c r="D12" s="110" t="e">
        <f aca="false">IF(AND(E12&lt;&gt; "", F12&gt;2011), "Yes", "No")</f>
        <v>#VALUE!</v>
      </c>
      <c r="E12" s="38" t="e">
        <f aca="false">Table9[[#this row],[national average]]</f>
        <v>#VALUE!</v>
      </c>
      <c r="F12" s="38" t="e">
        <f aca="false">Table9[[#this row],[year 1]]</f>
        <v>#VALUE!</v>
      </c>
      <c r="G12" s="38"/>
      <c r="H12" s="110" t="e">
        <f aca="false">IF(AND(I12&lt;&gt; "", J12&gt;2011), "Yes", "No")</f>
        <v>#VALUE!</v>
      </c>
      <c r="I12" s="38" t="e">
        <f aca="false">Table9[[#this row],[national average2]]</f>
        <v>#VALUE!</v>
      </c>
      <c r="J12" s="38" t="e">
        <f aca="false">Table9[[#this row],[year 2]]</f>
        <v>#VALUE!</v>
      </c>
      <c r="K12" s="38"/>
      <c r="L12" s="110" t="s">
        <v>231</v>
      </c>
      <c r="M12" s="38" t="e">
        <f aca="false">Table9[[#this row],[national average3]]</f>
        <v>#VALUE!</v>
      </c>
      <c r="N12" s="38" t="e">
        <f aca="false">Table9[[#this row],[year 3]]</f>
        <v>#VALUE!</v>
      </c>
      <c r="O12" s="38"/>
      <c r="P12" s="110" t="e">
        <f aca="false">IF(AND(Q12&lt;&gt; "", R12&gt;2011), "Yes", "No")</f>
        <v>#VALUE!</v>
      </c>
      <c r="Q12" s="38" t="e">
        <f aca="false">Table9[[#this row],[national average4]]</f>
        <v>#VALUE!</v>
      </c>
      <c r="R12" s="38" t="e">
        <f aca="false">Table9[[#this row],[year 4]]</f>
        <v>#VALUE!</v>
      </c>
      <c r="S12" s="38"/>
      <c r="T12" s="110" t="s">
        <v>231</v>
      </c>
      <c r="U12" s="38"/>
      <c r="V12" s="38"/>
      <c r="W12" s="38"/>
      <c r="X12" s="110" t="e">
        <f aca="false">IF(AND(Y12&lt;&gt; "", Z12&gt;2011), "Yes", "No")</f>
        <v>#VALUE!</v>
      </c>
      <c r="Y12" s="38" t="e">
        <f aca="false">Table9[[#this row],[national average6]]</f>
        <v>#VALUE!</v>
      </c>
      <c r="Z12" s="38" t="e">
        <f aca="false">Table9[[#this row],[year 6]]</f>
        <v>#VALUE!</v>
      </c>
      <c r="AA12" s="38"/>
      <c r="AB12" s="110" t="e">
        <f aca="false">IF(AND(AC12&lt;&gt; "", AD12&gt;2011), "Yes", "No")</f>
        <v>#VALUE!</v>
      </c>
      <c r="AC12" s="38" t="e">
        <f aca="false">Table9[[#this row],[national average7]]</f>
        <v>#VALUE!</v>
      </c>
      <c r="AD12" s="38" t="e">
        <f aca="false">Table9[[#this row],[year 7]]</f>
        <v>#VALUE!</v>
      </c>
      <c r="AE12" s="38"/>
      <c r="AF12" s="110" t="e">
        <f aca="false">IF(AND(AG12&lt;&gt; "", AH12&gt;2011), "Yes", "No")</f>
        <v>#VALUE!</v>
      </c>
      <c r="AG12" s="38" t="e">
        <f aca="false">Table9[[#this row],[national average8]]</f>
        <v>#VALUE!</v>
      </c>
      <c r="AH12" s="38" t="e">
        <f aca="false">Table9[[#this row],[year 8]]</f>
        <v>#VALUE!</v>
      </c>
      <c r="AI12" s="38"/>
    </row>
    <row r="13" customFormat="false" ht="12" hidden="false" customHeight="false" outlineLevel="0" collapsed="false">
      <c r="A13" s="87" t="s">
        <v>55</v>
      </c>
      <c r="B13" s="110" t="e">
        <f aca="false">IF(AND(D13= "Yes", H13= "Yes", L13= "Yes", P13= "Yes", T13= "Yes", X13= "Yes", AB13= "Yes", AF13= "Yes"), "Yes", "No")</f>
        <v>#VALUE!</v>
      </c>
      <c r="C13" s="38"/>
      <c r="D13" s="110" t="e">
        <f aca="false">IF(AND(E13&lt;&gt; "", F13&gt;2011), "Yes", "No")</f>
        <v>#VALUE!</v>
      </c>
      <c r="E13" s="38" t="e">
        <f aca="false">Table9[[#this row],[national average]]</f>
        <v>#VALUE!</v>
      </c>
      <c r="F13" s="38" t="e">
        <f aca="false">Table9[[#this row],[year 1]]</f>
        <v>#VALUE!</v>
      </c>
      <c r="G13" s="38"/>
      <c r="H13" s="110" t="e">
        <f aca="false">IF(AND(I13&lt;&gt; "", J13&gt;2011), "Yes", "No")</f>
        <v>#VALUE!</v>
      </c>
      <c r="I13" s="38" t="e">
        <f aca="false">Table9[[#this row],[national average2]]</f>
        <v>#VALUE!</v>
      </c>
      <c r="J13" s="38" t="e">
        <f aca="false">Table9[[#this row],[year 2]]</f>
        <v>#VALUE!</v>
      </c>
      <c r="K13" s="38"/>
      <c r="L13" s="110" t="e">
        <f aca="false">IF(AND(M13&lt;&gt; "", N13&gt;2012), "Yes", "No")</f>
        <v>#VALUE!</v>
      </c>
      <c r="M13" s="38" t="e">
        <f aca="false">Table9[[#this row],[national average3]]</f>
        <v>#VALUE!</v>
      </c>
      <c r="N13" s="38" t="e">
        <f aca="false">Table9[[#this row],[year 3]]</f>
        <v>#VALUE!</v>
      </c>
      <c r="O13" s="38"/>
      <c r="P13" s="110" t="e">
        <f aca="false">IF(AND(Q13&lt;&gt; "", R13&gt;2011), "Yes", "No")</f>
        <v>#VALUE!</v>
      </c>
      <c r="Q13" s="38" t="e">
        <f aca="false">Table9[[#this row],[national average4]]</f>
        <v>#VALUE!</v>
      </c>
      <c r="R13" s="38" t="e">
        <f aca="false">Table9[[#this row],[year 4]]</f>
        <v>#VALUE!</v>
      </c>
      <c r="S13" s="38"/>
      <c r="T13" s="110" t="e">
        <f aca="false">IF(AND(U13&lt;&gt; "", V13&gt;2011), "Yes", "No")</f>
        <v>#VALUE!</v>
      </c>
      <c r="U13" s="38" t="e">
        <f aca="false">Table9[[#this row],[national average5]]</f>
        <v>#VALUE!</v>
      </c>
      <c r="V13" s="38" t="e">
        <f aca="false">Table9[[#this row],[year 5]]</f>
        <v>#VALUE!</v>
      </c>
      <c r="W13" s="38"/>
      <c r="X13" s="110" t="e">
        <f aca="false">IF(AND(Y13&lt;&gt; "", Z13&gt;2011), "Yes", "No")</f>
        <v>#VALUE!</v>
      </c>
      <c r="Y13" s="38" t="e">
        <f aca="false">Table9[[#this row],[national average6]]</f>
        <v>#VALUE!</v>
      </c>
      <c r="Z13" s="38" t="e">
        <f aca="false">Table9[[#this row],[year 6]]</f>
        <v>#VALUE!</v>
      </c>
      <c r="AA13" s="38"/>
      <c r="AB13" s="110" t="e">
        <f aca="false">IF(AND(AC13&lt;&gt; "", AD13&gt;2011), "Yes", "No")</f>
        <v>#VALUE!</v>
      </c>
      <c r="AC13" s="38" t="e">
        <f aca="false">Table9[[#this row],[national average7]]</f>
        <v>#VALUE!</v>
      </c>
      <c r="AD13" s="38" t="e">
        <f aca="false">Table9[[#this row],[year 7]]</f>
        <v>#VALUE!</v>
      </c>
      <c r="AE13" s="38"/>
      <c r="AF13" s="110" t="e">
        <f aca="false">IF(AND(AG13&lt;&gt; "", AH13&gt;2011), "Yes", "No")</f>
        <v>#VALUE!</v>
      </c>
      <c r="AG13" s="38" t="e">
        <f aca="false">Table9[[#this row],[national average8]]</f>
        <v>#VALUE!</v>
      </c>
      <c r="AH13" s="38" t="e">
        <f aca="false">Table9[[#this row],[year 8]]</f>
        <v>#VALUE!</v>
      </c>
      <c r="AI13" s="38"/>
    </row>
    <row r="14" customFormat="false" ht="12" hidden="false" customHeight="false" outlineLevel="0" collapsed="false">
      <c r="A14" s="87" t="s">
        <v>58</v>
      </c>
      <c r="B14" s="110" t="e">
        <f aca="false">IF(AND(D14= "Yes", H14= "Yes", L14= "Yes", P14= "Yes", T14= "Yes", X14= "Yes", AB14= "Yes", AF14= "Yes"), "Yes", "No")</f>
        <v>#VALUE!</v>
      </c>
      <c r="C14" s="38"/>
      <c r="D14" s="110" t="e">
        <f aca="false">IF(AND(E14&lt;&gt; "", F14&gt;2011), "Yes", "No")</f>
        <v>#VALUE!</v>
      </c>
      <c r="E14" s="38" t="e">
        <f aca="false">Table9[[#this row],[national average]]</f>
        <v>#VALUE!</v>
      </c>
      <c r="F14" s="38" t="e">
        <f aca="false">Table9[[#this row],[year 1]]</f>
        <v>#VALUE!</v>
      </c>
      <c r="G14" s="38"/>
      <c r="H14" s="110" t="e">
        <f aca="false">IF(AND(I14&lt;&gt; "", J14&gt;2011), "Yes", "No")</f>
        <v>#VALUE!</v>
      </c>
      <c r="I14" s="38" t="e">
        <f aca="false">Table9[[#this row],[national average2]]</f>
        <v>#VALUE!</v>
      </c>
      <c r="J14" s="38" t="e">
        <f aca="false">Table9[[#this row],[year 2]]</f>
        <v>#VALUE!</v>
      </c>
      <c r="K14" s="38"/>
      <c r="L14" s="110" t="e">
        <f aca="false">IF(AND(M14&lt;&gt; "", N14&gt;2012), "Yes", "No")</f>
        <v>#VALUE!</v>
      </c>
      <c r="M14" s="38" t="e">
        <f aca="false">Table9[[#this row],[national average3]]</f>
        <v>#VALUE!</v>
      </c>
      <c r="N14" s="38" t="e">
        <f aca="false">Table9[[#this row],[year 3]]</f>
        <v>#VALUE!</v>
      </c>
      <c r="O14" s="38"/>
      <c r="P14" s="110" t="e">
        <f aca="false">IF(AND(Q14&lt;&gt; "", R14&gt;2011), "Yes", "No")</f>
        <v>#VALUE!</v>
      </c>
      <c r="Q14" s="38" t="e">
        <f aca="false">Table9[[#this row],[national average4]]</f>
        <v>#VALUE!</v>
      </c>
      <c r="R14" s="38" t="e">
        <f aca="false">Table9[[#this row],[year 4]]</f>
        <v>#VALUE!</v>
      </c>
      <c r="S14" s="38"/>
      <c r="T14" s="110" t="e">
        <f aca="false">IF(AND(U14&lt;&gt; "", V14&gt;2011), "Yes", "No")</f>
        <v>#VALUE!</v>
      </c>
      <c r="U14" s="38" t="e">
        <f aca="false">Table9[[#this row],[national average5]]</f>
        <v>#VALUE!</v>
      </c>
      <c r="V14" s="38" t="e">
        <f aca="false">Table9[[#this row],[year 5]]</f>
        <v>#VALUE!</v>
      </c>
      <c r="W14" s="38"/>
      <c r="X14" s="110" t="e">
        <f aca="false">IF(AND(Y14&lt;&gt; "", Z14&gt;2011), "Yes", "No")</f>
        <v>#VALUE!</v>
      </c>
      <c r="Y14" s="38" t="e">
        <f aca="false">Table9[[#this row],[national average6]]</f>
        <v>#VALUE!</v>
      </c>
      <c r="Z14" s="38" t="e">
        <f aca="false">Table9[[#this row],[year 6]]</f>
        <v>#VALUE!</v>
      </c>
      <c r="AA14" s="38"/>
      <c r="AB14" s="110" t="e">
        <f aca="false">IF(AND(AC14&lt;&gt; "", AD14&gt;2011), "Yes", "No")</f>
        <v>#VALUE!</v>
      </c>
      <c r="AC14" s="38" t="e">
        <f aca="false">Table9[[#this row],[national average7]]</f>
        <v>#VALUE!</v>
      </c>
      <c r="AD14" s="38" t="e">
        <f aca="false">Table9[[#this row],[year 7]]</f>
        <v>#VALUE!</v>
      </c>
      <c r="AE14" s="38"/>
      <c r="AF14" s="110" t="e">
        <f aca="false">IF(AND(AG14&lt;&gt; "", AH14&gt;2011), "Yes", "No")</f>
        <v>#VALUE!</v>
      </c>
      <c r="AG14" s="38" t="e">
        <f aca="false">Table9[[#this row],[national average8]]</f>
        <v>#VALUE!</v>
      </c>
      <c r="AH14" s="38" t="e">
        <f aca="false">Table9[[#this row],[year 8]]</f>
        <v>#VALUE!</v>
      </c>
      <c r="AI14" s="38"/>
    </row>
    <row r="15" customFormat="false" ht="12" hidden="false" customHeight="false" outlineLevel="0" collapsed="false">
      <c r="A15" s="87" t="s">
        <v>61</v>
      </c>
      <c r="B15" s="110" t="e">
        <f aca="false">IF(AND(D15= "Yes", H15= "Yes", L15= "Yes", P15= "Yes", T15= "Yes", X15= "Yes", AB15= "Yes", AF15= "Yes"), "Yes", "No")</f>
        <v>#VALUE!</v>
      </c>
      <c r="C15" s="38"/>
      <c r="D15" s="110" t="e">
        <f aca="false">IF(AND(E15&lt;&gt; "", F15&gt;2011), "Yes", "No")</f>
        <v>#VALUE!</v>
      </c>
      <c r="E15" s="38" t="e">
        <f aca="false">Table9[[#this row],[national average]]</f>
        <v>#VALUE!</v>
      </c>
      <c r="F15" s="38" t="e">
        <f aca="false">Table9[[#this row],[year 1]]</f>
        <v>#VALUE!</v>
      </c>
      <c r="G15" s="38"/>
      <c r="H15" s="110" t="e">
        <f aca="false">IF(AND(I15&lt;&gt; "", J15&gt;2011), "Yes", "No")</f>
        <v>#VALUE!</v>
      </c>
      <c r="I15" s="38" t="e">
        <f aca="false">Table9[[#this row],[national average2]]</f>
        <v>#VALUE!</v>
      </c>
      <c r="J15" s="38" t="e">
        <f aca="false">Table9[[#this row],[year 2]]</f>
        <v>#VALUE!</v>
      </c>
      <c r="K15" s="38"/>
      <c r="L15" s="110" t="e">
        <f aca="false">IF(AND(M15&lt;&gt; "", N15&gt;2012), "Yes", "No")</f>
        <v>#VALUE!</v>
      </c>
      <c r="M15" s="38" t="e">
        <f aca="false">Table9[[#this row],[national average3]]</f>
        <v>#VALUE!</v>
      </c>
      <c r="N15" s="38" t="e">
        <f aca="false">Table9[[#this row],[year 3]]</f>
        <v>#VALUE!</v>
      </c>
      <c r="O15" s="38"/>
      <c r="P15" s="110" t="e">
        <f aca="false">IF(AND(Q15&lt;&gt; "", R15&gt;2011), "Yes", "No")</f>
        <v>#VALUE!</v>
      </c>
      <c r="Q15" s="38" t="e">
        <f aca="false">Table9[[#this row],[national average4]]</f>
        <v>#VALUE!</v>
      </c>
      <c r="R15" s="38" t="e">
        <f aca="false">Table9[[#this row],[year 4]]</f>
        <v>#VALUE!</v>
      </c>
      <c r="S15" s="38"/>
      <c r="T15" s="110" t="s">
        <v>231</v>
      </c>
      <c r="U15" s="38"/>
      <c r="V15" s="38"/>
      <c r="W15" s="38"/>
      <c r="X15" s="110" t="e">
        <f aca="false">IF(AND(Y15&lt;&gt; "", Z15&gt;2011), "Yes", "No")</f>
        <v>#VALUE!</v>
      </c>
      <c r="Y15" s="38" t="e">
        <f aca="false">Table9[[#this row],[national average6]]</f>
        <v>#VALUE!</v>
      </c>
      <c r="Z15" s="38" t="e">
        <f aca="false">Table9[[#this row],[year 6]]</f>
        <v>#VALUE!</v>
      </c>
      <c r="AA15" s="38"/>
      <c r="AB15" s="110" t="e">
        <f aca="false">IF(AND(AC15&lt;&gt; "", AD15&gt;2011), "Yes", "No")</f>
        <v>#VALUE!</v>
      </c>
      <c r="AC15" s="38" t="e">
        <f aca="false">Table9[[#this row],[national average7]]</f>
        <v>#VALUE!</v>
      </c>
      <c r="AD15" s="38" t="e">
        <f aca="false">Table9[[#this row],[year 7]]</f>
        <v>#VALUE!</v>
      </c>
      <c r="AE15" s="38"/>
      <c r="AF15" s="110" t="e">
        <f aca="false">IF(AND(AG15&lt;&gt; "", AH15&gt;2011), "Yes", "No")</f>
        <v>#VALUE!</v>
      </c>
      <c r="AG15" s="38" t="e">
        <f aca="false">Table9[[#this row],[national average8]]</f>
        <v>#VALUE!</v>
      </c>
      <c r="AH15" s="38" t="e">
        <f aca="false">Table9[[#this row],[year 8]]</f>
        <v>#VALUE!</v>
      </c>
      <c r="AI15" s="38"/>
    </row>
    <row r="16" customFormat="false" ht="12" hidden="false" customHeight="false" outlineLevel="0" collapsed="false">
      <c r="A16" s="87" t="s">
        <v>64</v>
      </c>
      <c r="B16" s="110" t="e">
        <f aca="false">IF(AND(D16= "Yes", H16= "Yes", L16= "Yes", P16= "Yes", T16= "Yes", X16= "Yes", AB16= "Yes", AF16= "Yes"), "Yes", "No")</f>
        <v>#VALUE!</v>
      </c>
      <c r="C16" s="38"/>
      <c r="D16" s="110" t="e">
        <f aca="false">IF(AND(E16&lt;&gt; "", F16&gt;2011), "Yes", "No")</f>
        <v>#VALUE!</v>
      </c>
      <c r="E16" s="38" t="e">
        <f aca="false">Table9[[#this row],[national average]]</f>
        <v>#VALUE!</v>
      </c>
      <c r="F16" s="38" t="e">
        <f aca="false">Table9[[#this row],[year 1]]</f>
        <v>#VALUE!</v>
      </c>
      <c r="G16" s="38"/>
      <c r="H16" s="110" t="e">
        <f aca="false">IF(AND(I16&lt;&gt; "", J16&gt;2011), "Yes", "No")</f>
        <v>#VALUE!</v>
      </c>
      <c r="I16" s="38" t="e">
        <f aca="false">Table9[[#this row],[national average2]]</f>
        <v>#VALUE!</v>
      </c>
      <c r="J16" s="38" t="e">
        <f aca="false">Table9[[#this row],[year 2]]</f>
        <v>#VALUE!</v>
      </c>
      <c r="K16" s="38"/>
      <c r="L16" s="110" t="e">
        <f aca="false">IF(AND(M16&lt;&gt; "", N16&gt;2012), "Yes", "No")</f>
        <v>#VALUE!</v>
      </c>
      <c r="M16" s="38" t="e">
        <f aca="false">Table9[[#this row],[national average3]]</f>
        <v>#VALUE!</v>
      </c>
      <c r="N16" s="38" t="e">
        <f aca="false">Table9[[#this row],[year 3]]</f>
        <v>#VALUE!</v>
      </c>
      <c r="O16" s="38"/>
      <c r="P16" s="110" t="e">
        <f aca="false">IF(AND(Q16&lt;&gt; "", R16&gt;2011), "Yes", "No")</f>
        <v>#VALUE!</v>
      </c>
      <c r="Q16" s="38" t="e">
        <f aca="false">Table9[[#this row],[national average4]]</f>
        <v>#VALUE!</v>
      </c>
      <c r="R16" s="38" t="e">
        <f aca="false">Table9[[#this row],[year 4]]</f>
        <v>#VALUE!</v>
      </c>
      <c r="S16" s="38"/>
      <c r="T16" s="110" t="s">
        <v>231</v>
      </c>
      <c r="U16" s="38"/>
      <c r="V16" s="38"/>
      <c r="W16" s="38"/>
      <c r="X16" s="110" t="e">
        <f aca="false">IF(AND(Y16&lt;&gt; "", Z16&gt;2011), "Yes", "No")</f>
        <v>#VALUE!</v>
      </c>
      <c r="Y16" s="38" t="e">
        <f aca="false">Table9[[#this row],[national average6]]</f>
        <v>#VALUE!</v>
      </c>
      <c r="Z16" s="38" t="e">
        <f aca="false">Table9[[#this row],[year 6]]</f>
        <v>#VALUE!</v>
      </c>
      <c r="AA16" s="38"/>
      <c r="AB16" s="110" t="e">
        <f aca="false">IF(AND(AC16&lt;&gt; "", AD16&gt;2011), "Yes", "No")</f>
        <v>#VALUE!</v>
      </c>
      <c r="AC16" s="38" t="e">
        <f aca="false">Table9[[#this row],[national average7]]</f>
        <v>#VALUE!</v>
      </c>
      <c r="AD16" s="38" t="e">
        <f aca="false">Table9[[#this row],[year 7]]</f>
        <v>#VALUE!</v>
      </c>
      <c r="AE16" s="38"/>
      <c r="AF16" s="110" t="e">
        <f aca="false">IF(AND(AG16&lt;&gt; "", AH16&gt;2011), "Yes", "No")</f>
        <v>#VALUE!</v>
      </c>
      <c r="AG16" s="38" t="e">
        <f aca="false">Table9[[#this row],[national average8]]</f>
        <v>#VALUE!</v>
      </c>
      <c r="AH16" s="38" t="e">
        <f aca="false">Table9[[#this row],[year 8]]</f>
        <v>#VALUE!</v>
      </c>
      <c r="AI16" s="38"/>
    </row>
    <row r="17" customFormat="false" ht="12" hidden="false" customHeight="false" outlineLevel="0" collapsed="false">
      <c r="A17" s="87" t="s">
        <v>66</v>
      </c>
      <c r="B17" s="110" t="e">
        <f aca="false">IF(AND(D17= "Yes", H17= "Yes", L17= "Yes", P17= "Yes", T17= "Yes", X17= "Yes", AB17= "Yes", AF17= "Yes"), "Yes", "No")</f>
        <v>#VALUE!</v>
      </c>
      <c r="C17" s="38"/>
      <c r="D17" s="110" t="e">
        <f aca="false">IF(AND(E17&lt;&gt; "", F17&gt;2011), "Yes", "No")</f>
        <v>#VALUE!</v>
      </c>
      <c r="E17" s="38" t="e">
        <f aca="false">Table9[[#this row],[national average]]</f>
        <v>#VALUE!</v>
      </c>
      <c r="F17" s="38" t="e">
        <f aca="false">Table9[[#this row],[year 1]]</f>
        <v>#VALUE!</v>
      </c>
      <c r="G17" s="38"/>
      <c r="H17" s="110" t="e">
        <f aca="false">IF(AND(I17&lt;&gt; "", J17&gt;2011), "Yes", "No")</f>
        <v>#VALUE!</v>
      </c>
      <c r="I17" s="38" t="e">
        <f aca="false">Table9[[#this row],[national average2]]</f>
        <v>#VALUE!</v>
      </c>
      <c r="J17" s="38" t="e">
        <f aca="false">Table9[[#this row],[year 2]]</f>
        <v>#VALUE!</v>
      </c>
      <c r="K17" s="38"/>
      <c r="L17" s="110" t="e">
        <f aca="false">IF(AND(M17&lt;&gt; "", N17&gt;2012), "Yes", "No")</f>
        <v>#VALUE!</v>
      </c>
      <c r="M17" s="38" t="e">
        <f aca="false">Table9[[#this row],[national average3]]</f>
        <v>#VALUE!</v>
      </c>
      <c r="N17" s="38" t="e">
        <f aca="false">Table9[[#this row],[year 3]]</f>
        <v>#VALUE!</v>
      </c>
      <c r="O17" s="38"/>
      <c r="P17" s="110" t="e">
        <f aca="false">IF(AND(Q17&lt;&gt; "", R17&gt;2011), "Yes", "No")</f>
        <v>#VALUE!</v>
      </c>
      <c r="Q17" s="38" t="e">
        <f aca="false">Table9[[#this row],[national average4]]</f>
        <v>#VALUE!</v>
      </c>
      <c r="R17" s="38" t="e">
        <f aca="false">Table9[[#this row],[year 4]]</f>
        <v>#VALUE!</v>
      </c>
      <c r="S17" s="38"/>
      <c r="T17" s="110" t="s">
        <v>231</v>
      </c>
      <c r="U17" s="38"/>
      <c r="V17" s="38"/>
      <c r="W17" s="38"/>
      <c r="X17" s="110" t="e">
        <f aca="false">IF(AND(Y17&lt;&gt; "", Z17&gt;2011), "Yes", "No")</f>
        <v>#VALUE!</v>
      </c>
      <c r="Y17" s="38" t="e">
        <f aca="false">Table9[[#this row],[national average6]]</f>
        <v>#VALUE!</v>
      </c>
      <c r="Z17" s="38" t="e">
        <f aca="false">Table9[[#this row],[year 6]]</f>
        <v>#VALUE!</v>
      </c>
      <c r="AA17" s="38"/>
      <c r="AB17" s="110" t="e">
        <f aca="false">IF(AND(AC17&lt;&gt; "", AD17&gt;2011), "Yes", "No")</f>
        <v>#VALUE!</v>
      </c>
      <c r="AC17" s="38" t="e">
        <f aca="false">Table9[[#this row],[national average7]]</f>
        <v>#VALUE!</v>
      </c>
      <c r="AD17" s="38" t="e">
        <f aca="false">Table9[[#this row],[year 7]]</f>
        <v>#VALUE!</v>
      </c>
      <c r="AE17" s="38"/>
      <c r="AF17" s="110" t="e">
        <f aca="false">IF(AND(AG17&lt;&gt; "", AH17&gt;2011), "Yes", "No")</f>
        <v>#VALUE!</v>
      </c>
      <c r="AG17" s="38" t="e">
        <f aca="false">Table9[[#this row],[national average8]]</f>
        <v>#VALUE!</v>
      </c>
      <c r="AH17" s="38" t="e">
        <f aca="false">Table9[[#this row],[year 8]]</f>
        <v>#VALUE!</v>
      </c>
      <c r="AI17" s="38"/>
    </row>
    <row r="18" customFormat="false" ht="12" hidden="false" customHeight="false" outlineLevel="0" collapsed="false">
      <c r="A18" s="87" t="s">
        <v>68</v>
      </c>
      <c r="B18" s="110" t="e">
        <f aca="false">IF(AND(D18= "Yes", H18= "Yes", L18= "Yes", P18= "Yes", T18= "Yes", X18= "Yes", AB18= "Yes", AF18= "Yes"), "Yes", "No")</f>
        <v>#VALUE!</v>
      </c>
      <c r="C18" s="38"/>
      <c r="D18" s="110" t="e">
        <f aca="false">IF(AND(E18&lt;&gt; "", F18&gt;2011), "Yes", "No")</f>
        <v>#VALUE!</v>
      </c>
      <c r="E18" s="38" t="e">
        <f aca="false">Table9[[#this row],[national average]]</f>
        <v>#VALUE!</v>
      </c>
      <c r="F18" s="38" t="e">
        <f aca="false">Table9[[#this row],[year 1]]</f>
        <v>#VALUE!</v>
      </c>
      <c r="G18" s="38"/>
      <c r="H18" s="110" t="e">
        <f aca="false">IF(AND(I18&lt;&gt; "", J18&gt;2011), "Yes", "No")</f>
        <v>#VALUE!</v>
      </c>
      <c r="I18" s="38" t="e">
        <f aca="false">Table9[[#this row],[national average2]]</f>
        <v>#VALUE!</v>
      </c>
      <c r="J18" s="38" t="e">
        <f aca="false">Table9[[#this row],[year 2]]</f>
        <v>#VALUE!</v>
      </c>
      <c r="K18" s="38"/>
      <c r="L18" s="110" t="e">
        <f aca="false">IF(AND(M18&lt;&gt; "", N18&gt;2012), "Yes", "No")</f>
        <v>#VALUE!</v>
      </c>
      <c r="M18" s="38" t="e">
        <f aca="false">Table9[[#this row],[national average3]]</f>
        <v>#VALUE!</v>
      </c>
      <c r="N18" s="38" t="e">
        <f aca="false">Table9[[#this row],[year 3]]</f>
        <v>#VALUE!</v>
      </c>
      <c r="O18" s="38"/>
      <c r="P18" s="110" t="e">
        <f aca="false">IF(AND(Q18&lt;&gt; "", R18&gt;2011), "Yes", "No")</f>
        <v>#VALUE!</v>
      </c>
      <c r="Q18" s="38" t="e">
        <f aca="false">Table9[[#this row],[national average4]]</f>
        <v>#VALUE!</v>
      </c>
      <c r="R18" s="38" t="e">
        <f aca="false">Table9[[#this row],[year 4]]</f>
        <v>#VALUE!</v>
      </c>
      <c r="S18" s="38"/>
      <c r="T18" s="110" t="s">
        <v>231</v>
      </c>
      <c r="U18" s="38"/>
      <c r="V18" s="38"/>
      <c r="W18" s="38"/>
      <c r="X18" s="110" t="e">
        <f aca="false">IF(AND(Y18&lt;&gt; "", Z18&gt;2011), "Yes", "No")</f>
        <v>#VALUE!</v>
      </c>
      <c r="Y18" s="38" t="e">
        <f aca="false">Table9[[#this row],[national average6]]</f>
        <v>#VALUE!</v>
      </c>
      <c r="Z18" s="38" t="e">
        <f aca="false">Table9[[#this row],[year 6]]</f>
        <v>#VALUE!</v>
      </c>
      <c r="AA18" s="38"/>
      <c r="AB18" s="110" t="e">
        <f aca="false">IF(AND(AC18&lt;&gt; "", AD18&gt;2011), "Yes", "No")</f>
        <v>#VALUE!</v>
      </c>
      <c r="AC18" s="38" t="e">
        <f aca="false">Table9[[#this row],[national average7]]</f>
        <v>#VALUE!</v>
      </c>
      <c r="AD18" s="38" t="e">
        <f aca="false">Table9[[#this row],[year 7]]</f>
        <v>#VALUE!</v>
      </c>
      <c r="AE18" s="38"/>
      <c r="AF18" s="110" t="e">
        <f aca="false">IF(AND(AG18&lt;&gt; "", AH18&gt;2011), "Yes", "No")</f>
        <v>#VALUE!</v>
      </c>
      <c r="AG18" s="38" t="e">
        <f aca="false">Table9[[#this row],[national average8]]</f>
        <v>#VALUE!</v>
      </c>
      <c r="AH18" s="38" t="e">
        <f aca="false">Table9[[#this row],[year 8]]</f>
        <v>#VALUE!</v>
      </c>
      <c r="AI18" s="38"/>
    </row>
    <row r="19" customFormat="false" ht="12" hidden="false" customHeight="false" outlineLevel="0" collapsed="false">
      <c r="A19" s="87" t="s">
        <v>71</v>
      </c>
      <c r="B19" s="110" t="e">
        <f aca="false">IF(AND(D19= "Yes", H19= "Yes", L19= "Yes", P19= "Yes", T19= "Yes", X19= "Yes", AB19= "Yes", AF19= "Yes"), "Yes", "No")</f>
        <v>#VALUE!</v>
      </c>
      <c r="C19" s="38"/>
      <c r="D19" s="110" t="e">
        <f aca="false">IF(AND(E19&lt;&gt; "", F19&gt;2011), "Yes", "No")</f>
        <v>#VALUE!</v>
      </c>
      <c r="E19" s="38" t="e">
        <f aca="false">Table9[[#this row],[national average]]</f>
        <v>#VALUE!</v>
      </c>
      <c r="F19" s="38" t="e">
        <f aca="false">Table9[[#this row],[year 1]]</f>
        <v>#VALUE!</v>
      </c>
      <c r="G19" s="38"/>
      <c r="H19" s="110" t="s">
        <v>231</v>
      </c>
      <c r="I19" s="38"/>
      <c r="J19" s="38"/>
      <c r="K19" s="38"/>
      <c r="L19" s="110" t="s">
        <v>231</v>
      </c>
      <c r="M19" s="38" t="e">
        <f aca="false">Table9[[#this row],[national average3]]</f>
        <v>#VALUE!</v>
      </c>
      <c r="N19" s="38" t="e">
        <f aca="false">Table9[[#this row],[year 3]]</f>
        <v>#VALUE!</v>
      </c>
      <c r="O19" s="38"/>
      <c r="P19" s="110" t="e">
        <f aca="false">IF(AND(Q19&lt;&gt; "", R19&gt;2011), "Yes", "No")</f>
        <v>#VALUE!</v>
      </c>
      <c r="Q19" s="38" t="e">
        <f aca="false">Table9[[#this row],[national average4]]</f>
        <v>#VALUE!</v>
      </c>
      <c r="R19" s="38" t="e">
        <f aca="false">Table9[[#this row],[year 4]]</f>
        <v>#VALUE!</v>
      </c>
      <c r="S19" s="38"/>
      <c r="T19" s="110" t="s">
        <v>231</v>
      </c>
      <c r="U19" s="38"/>
      <c r="V19" s="38"/>
      <c r="W19" s="38"/>
      <c r="X19" s="110" t="e">
        <f aca="false">IF(AND(Y19&lt;&gt; "", Z19&gt;2011), "Yes", "No")</f>
        <v>#VALUE!</v>
      </c>
      <c r="Y19" s="38" t="e">
        <f aca="false">Table9[[#this row],[national average6]]</f>
        <v>#VALUE!</v>
      </c>
      <c r="Z19" s="38" t="e">
        <f aca="false">Table9[[#this row],[year 6]]</f>
        <v>#VALUE!</v>
      </c>
      <c r="AA19" s="38"/>
      <c r="AB19" s="110" t="e">
        <f aca="false">IF(AND(AC19&lt;&gt; "", AD19&gt;2011), "Yes", "No")</f>
        <v>#VALUE!</v>
      </c>
      <c r="AC19" s="38" t="e">
        <f aca="false">Table9[[#this row],[national average7]]</f>
        <v>#VALUE!</v>
      </c>
      <c r="AD19" s="38" t="e">
        <f aca="false">Table9[[#this row],[year 7]]</f>
        <v>#VALUE!</v>
      </c>
      <c r="AE19" s="38"/>
      <c r="AF19" s="110" t="s">
        <v>231</v>
      </c>
      <c r="AG19" s="38"/>
      <c r="AH19" s="38"/>
      <c r="AI19" s="38"/>
    </row>
    <row r="20" customFormat="false" ht="12" hidden="false" customHeight="false" outlineLevel="0" collapsed="false">
      <c r="A20" s="87" t="s">
        <v>73</v>
      </c>
      <c r="B20" s="110" t="e">
        <f aca="false">IF(AND(D20= "Yes", H20= "Yes", L20= "Yes", P20= "Yes", T20= "Yes", X20= "Yes", AB20= "Yes", AF20= "Yes"), "Yes", "No")</f>
        <v>#VALUE!</v>
      </c>
      <c r="C20" s="38"/>
      <c r="D20" s="110" t="e">
        <f aca="false">IF(AND(E20&lt;&gt; "", F20&gt;2011), "Yes", "No")</f>
        <v>#VALUE!</v>
      </c>
      <c r="E20" s="38" t="e">
        <f aca="false">Table9[[#this row],[national average]]</f>
        <v>#VALUE!</v>
      </c>
      <c r="F20" s="38" t="e">
        <f aca="false">Table9[[#this row],[year 1]]</f>
        <v>#VALUE!</v>
      </c>
      <c r="G20" s="38"/>
      <c r="H20" s="110" t="e">
        <f aca="false">IF(AND(I20&lt;&gt; "", J20&gt;2011), "Yes", "No")</f>
        <v>#VALUE!</v>
      </c>
      <c r="I20" s="38" t="e">
        <f aca="false">Table9[[#this row],[national average2]]</f>
        <v>#VALUE!</v>
      </c>
      <c r="J20" s="38" t="e">
        <f aca="false">Table9[[#this row],[year 2]]</f>
        <v>#VALUE!</v>
      </c>
      <c r="K20" s="38"/>
      <c r="L20" s="110" t="s">
        <v>231</v>
      </c>
      <c r="M20" s="38" t="e">
        <f aca="false">Table9[[#this row],[national average3]]</f>
        <v>#VALUE!</v>
      </c>
      <c r="N20" s="38" t="e">
        <f aca="false">Table9[[#this row],[year 3]]</f>
        <v>#VALUE!</v>
      </c>
      <c r="O20" s="38"/>
      <c r="P20" s="110" t="e">
        <f aca="false">IF(AND(Q20&lt;&gt; "", R20&gt;2011), "Yes", "No")</f>
        <v>#VALUE!</v>
      </c>
      <c r="Q20" s="38" t="e">
        <f aca="false">Table9[[#this row],[national average4]]</f>
        <v>#VALUE!</v>
      </c>
      <c r="R20" s="38" t="e">
        <f aca="false">Table9[[#this row],[year 4]]</f>
        <v>#VALUE!</v>
      </c>
      <c r="S20" s="38"/>
      <c r="T20" s="110" t="e">
        <f aca="false">IF(AND(U20&lt;&gt; "", V20&gt;2011), "Yes", "No")</f>
        <v>#VALUE!</v>
      </c>
      <c r="U20" s="38" t="e">
        <f aca="false">Table9[[#this row],[national average5]]</f>
        <v>#VALUE!</v>
      </c>
      <c r="V20" s="38" t="e">
        <f aca="false">Table9[[#this row],[year 5]]</f>
        <v>#VALUE!</v>
      </c>
      <c r="W20" s="38"/>
      <c r="X20" s="110" t="e">
        <f aca="false">IF(AND(Y20&lt;&gt; "", Z20&gt;2011), "Yes", "No")</f>
        <v>#VALUE!</v>
      </c>
      <c r="Y20" s="38" t="e">
        <f aca="false">Table9[[#this row],[national average6]]</f>
        <v>#VALUE!</v>
      </c>
      <c r="Z20" s="38" t="e">
        <f aca="false">Table9[[#this row],[year 6]]</f>
        <v>#VALUE!</v>
      </c>
      <c r="AA20" s="38"/>
      <c r="AB20" s="110" t="e">
        <f aca="false">IF(AND(AC20&lt;&gt; "", AD20&gt;2011), "Yes", "No")</f>
        <v>#VALUE!</v>
      </c>
      <c r="AC20" s="38" t="e">
        <f aca="false">Table9[[#this row],[national average7]]</f>
        <v>#VALUE!</v>
      </c>
      <c r="AD20" s="38" t="e">
        <f aca="false">Table9[[#this row],[year 7]]</f>
        <v>#VALUE!</v>
      </c>
      <c r="AE20" s="38"/>
      <c r="AF20" s="110" t="e">
        <f aca="false">IF(AND(AG20&lt;&gt; "", AH20&gt;2011), "Yes", "No")</f>
        <v>#VALUE!</v>
      </c>
      <c r="AG20" s="38" t="e">
        <f aca="false">Table9[[#this row],[national average8]]</f>
        <v>#VALUE!</v>
      </c>
      <c r="AH20" s="38" t="e">
        <f aca="false">Table9[[#this row],[year 8]]</f>
        <v>#VALUE!</v>
      </c>
      <c r="AI20" s="38"/>
    </row>
    <row r="21" customFormat="false" ht="12" hidden="false" customHeight="false" outlineLevel="0" collapsed="false">
      <c r="A21" s="87" t="s">
        <v>76</v>
      </c>
      <c r="B21" s="110" t="e">
        <f aca="false">IF(AND(D21= "Yes", H21= "Yes", L21= "Yes", P21= "Yes", T21= "Yes", X21= "Yes", AB21= "Yes", AF21= "Yes"), "Yes", "No")</f>
        <v>#VALUE!</v>
      </c>
      <c r="C21" s="38"/>
      <c r="D21" s="110" t="e">
        <f aca="false">IF(AND(E21&lt;&gt; "", F21&gt;2011), "Yes", "No")</f>
        <v>#VALUE!</v>
      </c>
      <c r="E21" s="38" t="e">
        <f aca="false">Table9[[#this row],[national average]]</f>
        <v>#VALUE!</v>
      </c>
      <c r="F21" s="38" t="e">
        <f aca="false">Table9[[#this row],[year 1]]</f>
        <v>#VALUE!</v>
      </c>
      <c r="G21" s="38"/>
      <c r="H21" s="110" t="e">
        <f aca="false">IF(AND(I21&lt;&gt; "", J21&gt;2011), "Yes", "No")</f>
        <v>#VALUE!</v>
      </c>
      <c r="I21" s="38" t="e">
        <f aca="false">Table9[[#this row],[national average2]]</f>
        <v>#VALUE!</v>
      </c>
      <c r="J21" s="38" t="e">
        <f aca="false">Table9[[#this row],[year 2]]</f>
        <v>#VALUE!</v>
      </c>
      <c r="K21" s="38"/>
      <c r="L21" s="110" t="str">
        <f aca="false">IF(AND(M21&lt;&gt; "", N21&gt;2011), "Yes", "No")</f>
        <v>Yes</v>
      </c>
      <c r="M21" s="38" t="e">
        <f aca="false">Table9[[#this row],[national average3]]</f>
        <v>#VALUE!</v>
      </c>
      <c r="N21" s="38" t="e">
        <f aca="false">Table9[[#this row],[year 3]]</f>
        <v>#VALUE!</v>
      </c>
      <c r="O21" s="38"/>
      <c r="P21" s="110" t="e">
        <f aca="false">IF(AND(Q21&lt;&gt; "", R21&gt;2011), "Yes", "No")</f>
        <v>#VALUE!</v>
      </c>
      <c r="Q21" s="38" t="e">
        <f aca="false">Table9[[#this row],[national average4]]</f>
        <v>#VALUE!</v>
      </c>
      <c r="R21" s="38" t="e">
        <f aca="false">Table9[[#this row],[year 4]]</f>
        <v>#VALUE!</v>
      </c>
      <c r="S21" s="38"/>
      <c r="T21" s="110" t="e">
        <f aca="false">IF(AND(U21&lt;&gt; "", V21&gt;2011), "Yes", "No")</f>
        <v>#VALUE!</v>
      </c>
      <c r="U21" s="38" t="e">
        <f aca="false">Table9[[#this row],[national average5]]</f>
        <v>#VALUE!</v>
      </c>
      <c r="V21" s="38" t="e">
        <f aca="false">Table9[[#this row],[year 5]]</f>
        <v>#VALUE!</v>
      </c>
      <c r="W21" s="38"/>
      <c r="X21" s="110" t="e">
        <f aca="false">IF(AND(Y21&lt;&gt; "", Z21&gt;2011), "Yes", "No")</f>
        <v>#VALUE!</v>
      </c>
      <c r="Y21" s="38" t="e">
        <f aca="false">Table9[[#this row],[national average6]]</f>
        <v>#VALUE!</v>
      </c>
      <c r="Z21" s="38" t="e">
        <f aca="false">Table9[[#this row],[year 6]]</f>
        <v>#VALUE!</v>
      </c>
      <c r="AA21" s="38"/>
      <c r="AB21" s="110" t="e">
        <f aca="false">IF(AND(AC21&lt;&gt; "", AD21&gt;2011), "Yes", "No")</f>
        <v>#VALUE!</v>
      </c>
      <c r="AC21" s="38" t="e">
        <f aca="false">Table9[[#this row],[national average7]]</f>
        <v>#VALUE!</v>
      </c>
      <c r="AD21" s="38" t="e">
        <f aca="false">Table9[[#this row],[year 7]]</f>
        <v>#VALUE!</v>
      </c>
      <c r="AE21" s="38"/>
      <c r="AF21" s="110" t="e">
        <f aca="false">IF(AND(AG21&lt;&gt; "", AH21&gt;2011), "Yes", "No")</f>
        <v>#VALUE!</v>
      </c>
      <c r="AG21" s="38" t="e">
        <f aca="false">Table9[[#this row],[national average8]]</f>
        <v>#VALUE!</v>
      </c>
      <c r="AH21" s="38" t="e">
        <f aca="false">Table9[[#this row],[year 8]]</f>
        <v>#VALUE!</v>
      </c>
      <c r="AI21" s="38"/>
    </row>
    <row r="22" customFormat="false" ht="12" hidden="false" customHeight="false" outlineLevel="0" collapsed="false">
      <c r="A22" s="87" t="s">
        <v>79</v>
      </c>
      <c r="B22" s="110" t="e">
        <f aca="false">IF(AND(D22= "Yes", H22= "Yes", L22= "Yes", P22= "Yes", T22= "Yes", X22= "Yes", AB22= "Yes", AF22= "Yes"), "Yes", "No")</f>
        <v>#VALUE!</v>
      </c>
      <c r="C22" s="38"/>
      <c r="D22" s="110" t="e">
        <f aca="false">IF(AND(E22&lt;&gt; "", F22&gt;2011), "Yes", "No")</f>
        <v>#VALUE!</v>
      </c>
      <c r="E22" s="38" t="e">
        <f aca="false">Table9[[#this row],[national average]]</f>
        <v>#VALUE!</v>
      </c>
      <c r="F22" s="38" t="e">
        <f aca="false">Table9[[#this row],[year 1]]</f>
        <v>#VALUE!</v>
      </c>
      <c r="G22" s="38"/>
      <c r="H22" s="110" t="e">
        <f aca="false">IF(AND(I22&lt;&gt; "", J22&gt;2011), "Yes", "No")</f>
        <v>#VALUE!</v>
      </c>
      <c r="I22" s="38" t="e">
        <f aca="false">Table9[[#this row],[national average2]]</f>
        <v>#VALUE!</v>
      </c>
      <c r="J22" s="38" t="e">
        <f aca="false">Table9[[#this row],[year 2]]</f>
        <v>#VALUE!</v>
      </c>
      <c r="K22" s="38"/>
      <c r="L22" s="110" t="str">
        <f aca="false">IF(AND(M22&lt;&gt; "", N22&gt;2011), "Yes", "No")</f>
        <v>Yes</v>
      </c>
      <c r="M22" s="38" t="e">
        <f aca="false">Table9[[#this row],[national average3]]</f>
        <v>#VALUE!</v>
      </c>
      <c r="N22" s="38" t="e">
        <f aca="false">Table9[[#this row],[year 3]]</f>
        <v>#VALUE!</v>
      </c>
      <c r="O22" s="38"/>
      <c r="P22" s="110" t="e">
        <f aca="false">IF(AND(Q22&lt;&gt; "", R22&gt;2011), "Yes", "No")</f>
        <v>#VALUE!</v>
      </c>
      <c r="Q22" s="38" t="e">
        <f aca="false">Table9[[#this row],[national average4]]</f>
        <v>#VALUE!</v>
      </c>
      <c r="R22" s="38" t="e">
        <f aca="false">Table9[[#this row],[year 4]]</f>
        <v>#VALUE!</v>
      </c>
      <c r="S22" s="38"/>
      <c r="T22" s="110" t="e">
        <f aca="false">IF(AND(U22&lt;&gt; "", V22&gt;2011), "Yes", "No")</f>
        <v>#VALUE!</v>
      </c>
      <c r="U22" s="38" t="e">
        <f aca="false">Table9[[#this row],[national average5]]</f>
        <v>#VALUE!</v>
      </c>
      <c r="V22" s="38" t="e">
        <f aca="false">Table9[[#this row],[year 5]]</f>
        <v>#VALUE!</v>
      </c>
      <c r="W22" s="38"/>
      <c r="X22" s="110" t="e">
        <f aca="false">IF(AND(Y22&lt;&gt; "", Z22&gt;2011), "Yes", "No")</f>
        <v>#VALUE!</v>
      </c>
      <c r="Y22" s="38" t="e">
        <f aca="false">Table9[[#this row],[national average6]]</f>
        <v>#VALUE!</v>
      </c>
      <c r="Z22" s="38" t="e">
        <f aca="false">Table9[[#this row],[year 6]]</f>
        <v>#VALUE!</v>
      </c>
      <c r="AA22" s="38"/>
      <c r="AB22" s="110" t="e">
        <f aca="false">IF(AND(AC22&lt;&gt; "", AD22&gt;2011), "Yes", "No")</f>
        <v>#VALUE!</v>
      </c>
      <c r="AC22" s="38" t="e">
        <f aca="false">Table9[[#this row],[national average7]]</f>
        <v>#VALUE!</v>
      </c>
      <c r="AD22" s="38" t="e">
        <f aca="false">Table9[[#this row],[year 7]]</f>
        <v>#VALUE!</v>
      </c>
      <c r="AE22" s="38"/>
      <c r="AF22" s="110" t="e">
        <f aca="false">IF(AND(AG22&lt;&gt; "", AH22&gt;2011), "Yes", "No")</f>
        <v>#VALUE!</v>
      </c>
      <c r="AG22" s="38" t="e">
        <f aca="false">Table9[[#this row],[national average8]]</f>
        <v>#VALUE!</v>
      </c>
      <c r="AH22" s="38" t="e">
        <f aca="false">Table9[[#this row],[year 8]]</f>
        <v>#VALUE!</v>
      </c>
      <c r="AI22" s="38"/>
    </row>
    <row r="23" customFormat="false" ht="12" hidden="false" customHeight="false" outlineLevel="0" collapsed="false">
      <c r="A23" s="87" t="s">
        <v>81</v>
      </c>
      <c r="B23" s="110" t="e">
        <f aca="false">IF(AND(D23= "Yes", H23= "Yes", L23= "Yes", P23= "Yes", T23= "Yes", X23= "Yes", AB23= "Yes", AF23= "Yes"), "Yes", "No")</f>
        <v>#VALUE!</v>
      </c>
      <c r="C23" s="38"/>
      <c r="D23" s="110" t="e">
        <f aca="false">IF(AND(E23&lt;&gt; "", F23&gt;2011), "Yes", "No")</f>
        <v>#VALUE!</v>
      </c>
      <c r="E23" s="38" t="e">
        <f aca="false">Table9[[#this row],[national average]]</f>
        <v>#VALUE!</v>
      </c>
      <c r="F23" s="38" t="e">
        <f aca="false">Table9[[#this row],[year 1]]</f>
        <v>#VALUE!</v>
      </c>
      <c r="G23" s="38"/>
      <c r="H23" s="110" t="e">
        <f aca="false">IF(AND(I23&lt;&gt; "", J23&gt;2011), "Yes", "No")</f>
        <v>#VALUE!</v>
      </c>
      <c r="I23" s="38" t="e">
        <f aca="false">Table9[[#this row],[national average2]]</f>
        <v>#VALUE!</v>
      </c>
      <c r="J23" s="38" t="e">
        <f aca="false">Table9[[#this row],[year 2]]</f>
        <v>#VALUE!</v>
      </c>
      <c r="K23" s="38"/>
      <c r="L23" s="110" t="s">
        <v>231</v>
      </c>
      <c r="M23" s="38" t="e">
        <f aca="false">Table9[[#this row],[national average3]]</f>
        <v>#VALUE!</v>
      </c>
      <c r="N23" s="38" t="e">
        <f aca="false">Table9[[#this row],[year 3]]</f>
        <v>#VALUE!</v>
      </c>
      <c r="O23" s="38"/>
      <c r="P23" s="110" t="e">
        <f aca="false">IF(AND(Q23&lt;&gt; "", R23&gt;2011), "Yes", "No")</f>
        <v>#VALUE!</v>
      </c>
      <c r="Q23" s="38" t="e">
        <f aca="false">Table9[[#this row],[national average4]]</f>
        <v>#VALUE!</v>
      </c>
      <c r="R23" s="38" t="e">
        <f aca="false">Table9[[#this row],[year 4]]</f>
        <v>#VALUE!</v>
      </c>
      <c r="S23" s="38"/>
      <c r="T23" s="110" t="s">
        <v>231</v>
      </c>
      <c r="U23" s="38"/>
      <c r="V23" s="38"/>
      <c r="W23" s="38"/>
      <c r="X23" s="110" t="e">
        <f aca="false">IF(AND(Y23&lt;&gt; "", Z23&gt;2011), "Yes", "No")</f>
        <v>#VALUE!</v>
      </c>
      <c r="Y23" s="38" t="e">
        <f aca="false">Table9[[#this row],[national average6]]</f>
        <v>#VALUE!</v>
      </c>
      <c r="Z23" s="38" t="e">
        <f aca="false">Table9[[#this row],[year 6]]</f>
        <v>#VALUE!</v>
      </c>
      <c r="AA23" s="38"/>
      <c r="AB23" s="110" t="e">
        <f aca="false">IF(AND(AC23&lt;&gt; "", AD23&gt;2011), "Yes", "No")</f>
        <v>#VALUE!</v>
      </c>
      <c r="AC23" s="38" t="e">
        <f aca="false">Table9[[#this row],[national average7]]</f>
        <v>#VALUE!</v>
      </c>
      <c r="AD23" s="38" t="e">
        <f aca="false">Table9[[#this row],[year 7]]</f>
        <v>#VALUE!</v>
      </c>
      <c r="AE23" s="38"/>
      <c r="AF23" s="110" t="e">
        <f aca="false">IF(AND(AG23&lt;&gt; "", AH23&gt;2011), "Yes", "No")</f>
        <v>#VALUE!</v>
      </c>
      <c r="AG23" s="38" t="e">
        <f aca="false">Table9[[#this row],[national average8]]</f>
        <v>#VALUE!</v>
      </c>
      <c r="AH23" s="38" t="e">
        <f aca="false">Table9[[#this row],[year 8]]</f>
        <v>#VALUE!</v>
      </c>
      <c r="AI23" s="38"/>
    </row>
    <row r="24" customFormat="false" ht="12" hidden="false" customHeight="false" outlineLevel="0" collapsed="false">
      <c r="A24" s="87" t="s">
        <v>84</v>
      </c>
      <c r="B24" s="110" t="e">
        <f aca="false">IF(AND(D24= "Yes", H24= "Yes", L24= "Yes", P24= "Yes", T24= "Yes", X24= "Yes", AB24= "Yes", AF24= "Yes"), "Yes", "No")</f>
        <v>#VALUE!</v>
      </c>
      <c r="C24" s="38"/>
      <c r="D24" s="110" t="e">
        <f aca="false">IF(AND(E24&lt;&gt; "", F24&gt;2011), "Yes", "No")</f>
        <v>#VALUE!</v>
      </c>
      <c r="E24" s="38" t="e">
        <f aca="false">Table9[[#this row],[national average]]</f>
        <v>#VALUE!</v>
      </c>
      <c r="F24" s="38" t="e">
        <f aca="false">Table9[[#this row],[year 1]]</f>
        <v>#VALUE!</v>
      </c>
      <c r="G24" s="38"/>
      <c r="H24" s="110" t="e">
        <f aca="false">IF(AND(I24&lt;&gt; "", J24&gt;2011), "Yes", "No")</f>
        <v>#VALUE!</v>
      </c>
      <c r="I24" s="38" t="e">
        <f aca="false">Table9[[#this row],[national average2]]</f>
        <v>#VALUE!</v>
      </c>
      <c r="J24" s="38" t="e">
        <f aca="false">Table9[[#this row],[year 2]]</f>
        <v>#VALUE!</v>
      </c>
      <c r="K24" s="38"/>
      <c r="L24" s="110" t="e">
        <f aca="false">IF(AND(M24&lt;&gt; "", N24&gt;2011), "Yes", "No")</f>
        <v>#VALUE!</v>
      </c>
      <c r="M24" s="38" t="e">
        <f aca="false">Table9[[#this row],[national average3]]</f>
        <v>#VALUE!</v>
      </c>
      <c r="N24" s="38" t="e">
        <f aca="false">Table9[[#this row],[year 3]]</f>
        <v>#VALUE!</v>
      </c>
      <c r="O24" s="38"/>
      <c r="P24" s="110" t="e">
        <f aca="false">IF(AND(Q24&lt;&gt; "", R24&gt;2011), "Yes", "No")</f>
        <v>#VALUE!</v>
      </c>
      <c r="Q24" s="38" t="e">
        <f aca="false">Table9[[#this row],[national average4]]</f>
        <v>#VALUE!</v>
      </c>
      <c r="R24" s="38" t="e">
        <f aca="false">Table9[[#this row],[year 4]]</f>
        <v>#VALUE!</v>
      </c>
      <c r="S24" s="38"/>
      <c r="T24" s="110" t="str">
        <f aca="false">IF(AND(U24&lt;&gt; "", V24&gt;2011), "Yes", "No")</f>
        <v>Yes</v>
      </c>
      <c r="U24" s="38" t="e">
        <f aca="false">Table9[[#this row],[national average5]]</f>
        <v>#VALUE!</v>
      </c>
      <c r="V24" s="38" t="e">
        <f aca="false">Table9[[#this row],[year 5]]</f>
        <v>#VALUE!</v>
      </c>
      <c r="W24" s="38"/>
      <c r="X24" s="110" t="e">
        <f aca="false">IF(AND(Y24&lt;&gt; "", Z24&gt;2011), "Yes", "No")</f>
        <v>#VALUE!</v>
      </c>
      <c r="Y24" s="38" t="e">
        <f aca="false">Table9[[#this row],[national average6]]</f>
        <v>#VALUE!</v>
      </c>
      <c r="Z24" s="38" t="e">
        <f aca="false">Table9[[#this row],[year 6]]</f>
        <v>#VALUE!</v>
      </c>
      <c r="AA24" s="38"/>
      <c r="AB24" s="110" t="e">
        <f aca="false">IF(AND(AC24&lt;&gt; "", AD24&gt;2011), "Yes", "No")</f>
        <v>#VALUE!</v>
      </c>
      <c r="AC24" s="38" t="e">
        <f aca="false">Table9[[#this row],[national average7]]</f>
        <v>#VALUE!</v>
      </c>
      <c r="AD24" s="38" t="e">
        <f aca="false">Table9[[#this row],[year 7]]</f>
        <v>#VALUE!</v>
      </c>
      <c r="AE24" s="38"/>
      <c r="AF24" s="110" t="e">
        <f aca="false">IF(AND(AG24&lt;&gt; "", AH24&gt;2011), "Yes", "No")</f>
        <v>#VALUE!</v>
      </c>
      <c r="AG24" s="38" t="e">
        <f aca="false">Table9[[#this row],[national average8]]</f>
        <v>#VALUE!</v>
      </c>
      <c r="AH24" s="38" t="e">
        <f aca="false">Table9[[#this row],[year 8]]</f>
        <v>#VALUE!</v>
      </c>
      <c r="AI24" s="38"/>
    </row>
    <row r="25" customFormat="false" ht="12" hidden="false" customHeight="false" outlineLevel="0" collapsed="false">
      <c r="A25" s="87" t="s">
        <v>86</v>
      </c>
      <c r="B25" s="110" t="e">
        <f aca="false">IF(AND(D25= "Yes", H25= "Yes", L25= "Yes", P25= "Yes", T25= "Yes", X25= "Yes", AB25= "Yes", AF25= "Yes"), "Yes", "No")</f>
        <v>#VALUE!</v>
      </c>
      <c r="C25" s="38"/>
      <c r="D25" s="110" t="s">
        <v>231</v>
      </c>
      <c r="E25" s="38"/>
      <c r="F25" s="38"/>
      <c r="G25" s="38"/>
      <c r="H25" s="110" t="e">
        <f aca="false">IF(AND(I25&lt;&gt; "", J25&gt;2011), "Yes", "No")</f>
        <v>#VALUE!</v>
      </c>
      <c r="I25" s="38" t="e">
        <f aca="false">Table9[[#this row],[national average2]]</f>
        <v>#VALUE!</v>
      </c>
      <c r="J25" s="38" t="e">
        <f aca="false">Table9[[#this row],[year 2]]</f>
        <v>#VALUE!</v>
      </c>
      <c r="K25" s="38"/>
      <c r="L25" s="110" t="e">
        <f aca="false">IF(AND(M25&lt;&gt; "", N25&gt;2011), "Yes", "No")</f>
        <v>#VALUE!</v>
      </c>
      <c r="M25" s="38" t="e">
        <f aca="false">Table9[[#this row],[national average3]]</f>
        <v>#VALUE!</v>
      </c>
      <c r="N25" s="38" t="e">
        <f aca="false">Table9[[#this row],[year 3]]</f>
        <v>#VALUE!</v>
      </c>
      <c r="O25" s="38"/>
      <c r="P25" s="110" t="e">
        <f aca="false">IF(AND(Q25&lt;&gt; "", R25&gt;2011), "Yes", "No")</f>
        <v>#VALUE!</v>
      </c>
      <c r="Q25" s="38" t="e">
        <f aca="false">Table9[[#this row],[national average4]]</f>
        <v>#VALUE!</v>
      </c>
      <c r="R25" s="38" t="e">
        <f aca="false">Table9[[#this row],[year 4]]</f>
        <v>#VALUE!</v>
      </c>
      <c r="S25" s="38"/>
      <c r="T25" s="110" t="s">
        <v>231</v>
      </c>
      <c r="U25" s="38"/>
      <c r="V25" s="38"/>
      <c r="W25" s="38"/>
      <c r="X25" s="110" t="e">
        <f aca="false">IF(AND(Y25&lt;&gt; "", Z25&gt;2011), "Yes", "No")</f>
        <v>#VALUE!</v>
      </c>
      <c r="Y25" s="38" t="e">
        <f aca="false">Table9[[#this row],[national average6]]</f>
        <v>#VALUE!</v>
      </c>
      <c r="Z25" s="38" t="e">
        <f aca="false">Table9[[#this row],[year 6]]</f>
        <v>#VALUE!</v>
      </c>
      <c r="AA25" s="38"/>
      <c r="AB25" s="110" t="e">
        <f aca="false">IF(AND(AC25&lt;&gt; "", AD25&gt;2011), "Yes", "No")</f>
        <v>#VALUE!</v>
      </c>
      <c r="AC25" s="38" t="e">
        <f aca="false">Table9[[#this row],[national average7]]</f>
        <v>#VALUE!</v>
      </c>
      <c r="AD25" s="38" t="e">
        <f aca="false">Table9[[#this row],[year 7]]</f>
        <v>#VALUE!</v>
      </c>
      <c r="AE25" s="38"/>
      <c r="AF25" s="110" t="e">
        <f aca="false">IF(AND(AG25&lt;&gt; "", AH25&gt;2011), "Yes", "No")</f>
        <v>#VALUE!</v>
      </c>
      <c r="AG25" s="38" t="e">
        <f aca="false">Table9[[#this row],[national average8]]</f>
        <v>#VALUE!</v>
      </c>
      <c r="AH25" s="38" t="e">
        <f aca="false">Table9[[#this row],[year 8]]</f>
        <v>#VALUE!</v>
      </c>
      <c r="AI25" s="38"/>
    </row>
    <row r="26" customFormat="false" ht="12" hidden="false" customHeight="false" outlineLevel="0" collapsed="false">
      <c r="A26" s="87" t="s">
        <v>88</v>
      </c>
      <c r="B26" s="110" t="e">
        <f aca="false">IF(AND(D26= "Yes", H26= "Yes", L26= "Yes", P26= "Yes", T26= "Yes", X26= "Yes", AB26= "Yes", AF26= "Yes"), "Yes", "No")</f>
        <v>#VALUE!</v>
      </c>
      <c r="C26" s="38"/>
      <c r="D26" s="110" t="e">
        <f aca="false">IF(AND(E26&lt;&gt; "", F26&gt;2011), "Yes", "No")</f>
        <v>#VALUE!</v>
      </c>
      <c r="E26" s="38" t="e">
        <f aca="false">Table9[[#this row],[national average]]</f>
        <v>#VALUE!</v>
      </c>
      <c r="F26" s="38" t="e">
        <f aca="false">Table9[[#this row],[year 1]]</f>
        <v>#VALUE!</v>
      </c>
      <c r="G26" s="38"/>
      <c r="H26" s="110" t="e">
        <f aca="false">IF(AND(I26&lt;&gt; "", J26&gt;2011), "Yes", "No")</f>
        <v>#VALUE!</v>
      </c>
      <c r="I26" s="38" t="e">
        <f aca="false">Table9[[#this row],[national average2]]</f>
        <v>#VALUE!</v>
      </c>
      <c r="J26" s="38" t="e">
        <f aca="false">Table9[[#this row],[year 2]]</f>
        <v>#VALUE!</v>
      </c>
      <c r="K26" s="38"/>
      <c r="L26" s="110" t="e">
        <f aca="false">IF(AND(M26&lt;&gt; "", N26&gt;2011), "Yes", "No")</f>
        <v>#VALUE!</v>
      </c>
      <c r="M26" s="38" t="e">
        <f aca="false">Table9[[#this row],[national average3]]</f>
        <v>#VALUE!</v>
      </c>
      <c r="N26" s="38" t="e">
        <f aca="false">Table9[[#this row],[year 3]]</f>
        <v>#VALUE!</v>
      </c>
      <c r="O26" s="38"/>
      <c r="P26" s="110" t="e">
        <f aca="false">IF(AND(Q26&lt;&gt; "", R26&gt;2011), "Yes", "No")</f>
        <v>#VALUE!</v>
      </c>
      <c r="Q26" s="38" t="e">
        <f aca="false">Table9[[#this row],[national average4]]</f>
        <v>#VALUE!</v>
      </c>
      <c r="R26" s="38" t="e">
        <f aca="false">Table9[[#this row],[year 4]]</f>
        <v>#VALUE!</v>
      </c>
      <c r="S26" s="38"/>
      <c r="T26" s="110" t="str">
        <f aca="false">IF(AND(U26&lt;&gt; "", V26&gt;2011), "Yes", "No")</f>
        <v>No</v>
      </c>
      <c r="U26" s="38" t="e">
        <f aca="false">Table9[[#this row],[national average5]]</f>
        <v>#VALUE!</v>
      </c>
      <c r="V26" s="38" t="e">
        <f aca="false">Table9[[#this row],[year 5]]</f>
        <v>#VALUE!</v>
      </c>
      <c r="W26" s="38"/>
      <c r="X26" s="110" t="e">
        <f aca="false">IF(AND(Y26&lt;&gt; "", Z26&gt;2011), "Yes", "No")</f>
        <v>#VALUE!</v>
      </c>
      <c r="Y26" s="38" t="e">
        <f aca="false">Table9[[#this row],[national average6]]</f>
        <v>#VALUE!</v>
      </c>
      <c r="Z26" s="38" t="e">
        <f aca="false">Table9[[#this row],[year 6]]</f>
        <v>#VALUE!</v>
      </c>
      <c r="AA26" s="38"/>
      <c r="AB26" s="110" t="e">
        <f aca="false">IF(AND(AC26&lt;&gt; "", AD26&gt;2011), "Yes", "No")</f>
        <v>#VALUE!</v>
      </c>
      <c r="AC26" s="38" t="e">
        <f aca="false">Table9[[#this row],[national average7]]</f>
        <v>#VALUE!</v>
      </c>
      <c r="AD26" s="38" t="e">
        <f aca="false">Table9[[#this row],[year 7]]</f>
        <v>#VALUE!</v>
      </c>
      <c r="AE26" s="38"/>
      <c r="AF26" s="110" t="e">
        <f aca="false">IF(AND(AG26&lt;&gt; "", AH26&gt;2011), "Yes", "No")</f>
        <v>#VALUE!</v>
      </c>
      <c r="AG26" s="38" t="e">
        <f aca="false">Table9[[#this row],[national average8]]</f>
        <v>#VALUE!</v>
      </c>
      <c r="AH26" s="38" t="e">
        <f aca="false">Table9[[#this row],[year 8]]</f>
        <v>#VALUE!</v>
      </c>
      <c r="AI26" s="38"/>
    </row>
    <row r="27" customFormat="false" ht="12" hidden="false" customHeight="false" outlineLevel="0" collapsed="false">
      <c r="A27" s="87" t="s">
        <v>90</v>
      </c>
      <c r="B27" s="110" t="e">
        <f aca="false">IF(AND(D27= "Yes", H27= "Yes", L27= "Yes", P27= "Yes", T27= "Yes", X27= "Yes", AB27= "Yes", AF27= "Yes"), "Yes", "No")</f>
        <v>#VALUE!</v>
      </c>
      <c r="C27" s="38"/>
      <c r="D27" s="110" t="e">
        <f aca="false">IF(AND(E27&lt;&gt; "", F27&gt;2011), "Yes", "No")</f>
        <v>#VALUE!</v>
      </c>
      <c r="E27" s="38" t="e">
        <f aca="false">Table9[[#this row],[national average]]</f>
        <v>#VALUE!</v>
      </c>
      <c r="F27" s="38" t="e">
        <f aca="false">Table9[[#this row],[year 1]]</f>
        <v>#VALUE!</v>
      </c>
      <c r="G27" s="38"/>
      <c r="H27" s="110" t="e">
        <f aca="false">IF(AND(I27&lt;&gt; "", J27&gt;2011), "Yes", "No")</f>
        <v>#VALUE!</v>
      </c>
      <c r="I27" s="38" t="e">
        <f aca="false">Table9[[#this row],[national average2]]</f>
        <v>#VALUE!</v>
      </c>
      <c r="J27" s="38" t="e">
        <f aca="false">Table9[[#this row],[year 2]]</f>
        <v>#VALUE!</v>
      </c>
      <c r="K27" s="38"/>
      <c r="L27" s="110" t="s">
        <v>231</v>
      </c>
      <c r="M27" s="38" t="e">
        <f aca="false">Table9[[#this row],[national average3]]</f>
        <v>#VALUE!</v>
      </c>
      <c r="N27" s="38" t="e">
        <f aca="false">Table9[[#this row],[year 3]]</f>
        <v>#VALUE!</v>
      </c>
      <c r="O27" s="38"/>
      <c r="P27" s="110" t="e">
        <f aca="false">IF(AND(Q27&lt;&gt; "", R27&gt;2011), "Yes", "No")</f>
        <v>#VALUE!</v>
      </c>
      <c r="Q27" s="38" t="e">
        <f aca="false">Table9[[#this row],[national average4]]</f>
        <v>#VALUE!</v>
      </c>
      <c r="R27" s="38" t="e">
        <f aca="false">Table9[[#this row],[year 4]]</f>
        <v>#VALUE!</v>
      </c>
      <c r="S27" s="38"/>
      <c r="T27" s="110" t="s">
        <v>231</v>
      </c>
      <c r="U27" s="38"/>
      <c r="V27" s="38"/>
      <c r="W27" s="38"/>
      <c r="X27" s="110" t="e">
        <f aca="false">IF(AND(Y27&lt;&gt; "", Z27&gt;2011), "Yes", "No")</f>
        <v>#VALUE!</v>
      </c>
      <c r="Y27" s="38" t="e">
        <f aca="false">Table9[[#this row],[national average6]]</f>
        <v>#VALUE!</v>
      </c>
      <c r="Z27" s="38" t="e">
        <f aca="false">Table9[[#this row],[year 6]]</f>
        <v>#VALUE!</v>
      </c>
      <c r="AA27" s="38"/>
      <c r="AB27" s="110" t="e">
        <f aca="false">IF(AND(AC27&lt;&gt; "", AD27&gt;2011), "Yes", "No")</f>
        <v>#VALUE!</v>
      </c>
      <c r="AC27" s="38" t="e">
        <f aca="false">Table9[[#this row],[national average7]]</f>
        <v>#VALUE!</v>
      </c>
      <c r="AD27" s="38" t="e">
        <f aca="false">Table9[[#this row],[year 7]]</f>
        <v>#VALUE!</v>
      </c>
      <c r="AE27" s="38"/>
      <c r="AF27" s="110" t="e">
        <f aca="false">IF(AND(AG27&lt;&gt; "", AH27&gt;2011), "Yes", "No")</f>
        <v>#VALUE!</v>
      </c>
      <c r="AG27" s="38" t="e">
        <f aca="false">Table9[[#this row],[national average8]]</f>
        <v>#VALUE!</v>
      </c>
      <c r="AH27" s="38" t="e">
        <f aca="false">Table9[[#this row],[year 8]]</f>
        <v>#VALUE!</v>
      </c>
      <c r="AI27" s="38"/>
    </row>
    <row r="28" customFormat="false" ht="12" hidden="false" customHeight="false" outlineLevel="0" collapsed="false">
      <c r="A28" s="87" t="s">
        <v>92</v>
      </c>
      <c r="B28" s="110" t="e">
        <f aca="false">IF(AND(D28= "Yes", H28= "Yes", L28= "Yes", P28= "Yes", T28= "Yes", X28= "Yes", AB28= "Yes", AF28= "Yes"), "Yes", "No")</f>
        <v>#VALUE!</v>
      </c>
      <c r="C28" s="38"/>
      <c r="D28" s="110" t="e">
        <f aca="false">IF(AND(E28&lt;&gt; "", F28&gt;2011), "Yes", "No")</f>
        <v>#VALUE!</v>
      </c>
      <c r="E28" s="38" t="e">
        <f aca="false">Table9[[#this row],[national average]]</f>
        <v>#VALUE!</v>
      </c>
      <c r="F28" s="38" t="e">
        <f aca="false">Table9[[#this row],[year 1]]</f>
        <v>#VALUE!</v>
      </c>
      <c r="G28" s="38"/>
      <c r="H28" s="110" t="e">
        <f aca="false">IF(AND(I28&lt;&gt; "", J28&gt;2011), "Yes", "No")</f>
        <v>#VALUE!</v>
      </c>
      <c r="I28" s="38" t="e">
        <f aca="false">Table9[[#this row],[national average2]]</f>
        <v>#VALUE!</v>
      </c>
      <c r="J28" s="38" t="e">
        <f aca="false">Table9[[#this row],[year 2]]</f>
        <v>#VALUE!</v>
      </c>
      <c r="K28" s="38"/>
      <c r="L28" s="110" t="e">
        <f aca="false">IF(AND(M28&lt;&gt; "", N28&gt;2011), "Yes", "No")</f>
        <v>#VALUE!</v>
      </c>
      <c r="M28" s="38" t="e">
        <f aca="false">Table9[[#this row],[national average3]]</f>
        <v>#VALUE!</v>
      </c>
      <c r="N28" s="38" t="e">
        <f aca="false">Table9[[#this row],[year 3]]</f>
        <v>#VALUE!</v>
      </c>
      <c r="O28" s="38"/>
      <c r="P28" s="110" t="e">
        <f aca="false">IF(AND(Q28&lt;&gt; "", R28&gt;2011), "Yes", "No")</f>
        <v>#VALUE!</v>
      </c>
      <c r="Q28" s="38" t="e">
        <f aca="false">Table9[[#this row],[national average4]]</f>
        <v>#VALUE!</v>
      </c>
      <c r="R28" s="38" t="e">
        <f aca="false">Table9[[#this row],[year 4]]</f>
        <v>#VALUE!</v>
      </c>
      <c r="S28" s="38"/>
      <c r="T28" s="110" t="s">
        <v>231</v>
      </c>
      <c r="U28" s="38"/>
      <c r="V28" s="38"/>
      <c r="W28" s="38"/>
      <c r="X28" s="110" t="e">
        <f aca="false">IF(AND(Y28&lt;&gt; "", Z28&gt;2011), "Yes", "No")</f>
        <v>#VALUE!</v>
      </c>
      <c r="Y28" s="38" t="e">
        <f aca="false">Table9[[#this row],[national average6]]</f>
        <v>#VALUE!</v>
      </c>
      <c r="Z28" s="38" t="e">
        <f aca="false">Table9[[#this row],[year 6]]</f>
        <v>#VALUE!</v>
      </c>
      <c r="AA28" s="38"/>
      <c r="AB28" s="110" t="e">
        <f aca="false">IF(AND(AC28&lt;&gt; "", AD28&gt;2011), "Yes", "No")</f>
        <v>#VALUE!</v>
      </c>
      <c r="AC28" s="38" t="e">
        <f aca="false">Table9[[#this row],[national average7]]</f>
        <v>#VALUE!</v>
      </c>
      <c r="AD28" s="38" t="e">
        <f aca="false">Table9[[#this row],[year 7]]</f>
        <v>#VALUE!</v>
      </c>
      <c r="AE28" s="38"/>
      <c r="AF28" s="110" t="e">
        <f aca="false">IF(AND(AG28&lt;&gt; "", AH28&gt;2011), "Yes", "No")</f>
        <v>#VALUE!</v>
      </c>
      <c r="AG28" s="38" t="e">
        <f aca="false">Table9[[#this row],[national average8]]</f>
        <v>#VALUE!</v>
      </c>
      <c r="AH28" s="38" t="e">
        <f aca="false">Table9[[#this row],[year 8]]</f>
        <v>#VALUE!</v>
      </c>
      <c r="AI28" s="38"/>
    </row>
    <row r="29" customFormat="false" ht="12" hidden="false" customHeight="false" outlineLevel="0" collapsed="false">
      <c r="A29" s="87" t="s">
        <v>94</v>
      </c>
      <c r="B29" s="110" t="str">
        <f aca="false">IF(AND(D29= "Yes", H29= "Yes", L29= "Yes", P29= "Yes", T29= "Yes", X29= "Yes", AB29= "Yes", AF29= "Yes"), "Yes", "No")</f>
        <v>No</v>
      </c>
      <c r="C29" s="38"/>
      <c r="D29" s="110" t="e">
        <f aca="false">IF(AND(E29&lt;&gt; "", F29&gt;2011), "Yes", "No")</f>
        <v>#VALUE!</v>
      </c>
      <c r="E29" s="38" t="e">
        <f aca="false">Table9[[#this row],[national average]]</f>
        <v>#VALUE!</v>
      </c>
      <c r="F29" s="38" t="e">
        <f aca="false">Table9[[#this row],[year 1]]</f>
        <v>#VALUE!</v>
      </c>
      <c r="G29" s="38"/>
      <c r="H29" s="110" t="e">
        <f aca="false">IF(AND(I29&lt;&gt; "", J29&gt;2011), "Yes", "No")</f>
        <v>#VALUE!</v>
      </c>
      <c r="I29" s="38" t="e">
        <f aca="false">Table9[[#this row],[national average2]]</f>
        <v>#VALUE!</v>
      </c>
      <c r="J29" s="38" t="e">
        <f aca="false">Table9[[#this row],[year 2]]</f>
        <v>#VALUE!</v>
      </c>
      <c r="K29" s="38"/>
      <c r="L29" s="110" t="e">
        <f aca="false">IF(AND(M29&lt;&gt; "", N29&gt;2011), "Yes", "No")</f>
        <v>#VALUE!</v>
      </c>
      <c r="M29" s="38" t="e">
        <f aca="false">Table9[[#this row],[national average3]]</f>
        <v>#VALUE!</v>
      </c>
      <c r="N29" s="38" t="e">
        <f aca="false">Table9[[#this row],[year 3]]</f>
        <v>#VALUE!</v>
      </c>
      <c r="O29" s="38"/>
      <c r="P29" s="110" t="e">
        <f aca="false">IF(AND(Q29&lt;&gt; "", R29&gt;2011), "Yes", "No")</f>
        <v>#VALUE!</v>
      </c>
      <c r="Q29" s="38" t="e">
        <f aca="false">Table9[[#this row],[national average4]]</f>
        <v>#VALUE!</v>
      </c>
      <c r="R29" s="38" t="e">
        <f aca="false">Table9[[#this row],[year 4]]</f>
        <v>#VALUE!</v>
      </c>
      <c r="S29" s="38"/>
      <c r="T29" s="110" t="s">
        <v>231</v>
      </c>
      <c r="U29" s="38"/>
      <c r="V29" s="38" t="e">
        <f aca="false">Table9[[#this row],[year 5]]</f>
        <v>#VALUE!</v>
      </c>
      <c r="W29" s="38"/>
      <c r="X29" s="110" t="e">
        <f aca="false">IF(AND(Y29&lt;&gt; "", Z29&gt;2011), "Yes", "No")</f>
        <v>#VALUE!</v>
      </c>
      <c r="Y29" s="38" t="e">
        <f aca="false">Table9[[#this row],[national average6]]</f>
        <v>#VALUE!</v>
      </c>
      <c r="Z29" s="38" t="e">
        <f aca="false">Table9[[#this row],[year 6]]</f>
        <v>#VALUE!</v>
      </c>
      <c r="AA29" s="38"/>
      <c r="AB29" s="110" t="e">
        <f aca="false">IF(AND(AC29&lt;&gt; "", AD29&gt;2011), "Yes", "No")</f>
        <v>#VALUE!</v>
      </c>
      <c r="AC29" s="38" t="e">
        <f aca="false">Table9[[#this row],[national average7]]</f>
        <v>#VALUE!</v>
      </c>
      <c r="AD29" s="38" t="e">
        <f aca="false">Table9[[#this row],[year 7]]</f>
        <v>#VALUE!</v>
      </c>
      <c r="AE29" s="38"/>
      <c r="AF29" s="110" t="e">
        <f aca="false">IF(AND(AG29&lt;&gt; "", AH29&gt;2011), "Yes", "No")</f>
        <v>#VALUE!</v>
      </c>
      <c r="AG29" s="38" t="e">
        <f aca="false">Table9[[#this row],[national average8]]</f>
        <v>#VALUE!</v>
      </c>
      <c r="AH29" s="38" t="e">
        <f aca="false">Table9[[#this row],[year 8]]</f>
        <v>#VALUE!</v>
      </c>
      <c r="AI29" s="38"/>
    </row>
    <row r="30" customFormat="false" ht="12" hidden="false" customHeight="false" outlineLevel="0" collapsed="false">
      <c r="A30" s="87" t="s">
        <v>96</v>
      </c>
      <c r="B30" s="110" t="e">
        <f aca="false">IF(AND(D30= "Yes", H30= "Yes", L30= "Yes", P30= "Yes", T30= "Yes", X30= "Yes", AB30= "Yes", AF30= "Yes"), "Yes", "No")</f>
        <v>#VALUE!</v>
      </c>
      <c r="C30" s="38"/>
      <c r="D30" s="110" t="e">
        <f aca="false">IF(AND(E30&lt;&gt; "", F30&gt;2011), "Yes", "No")</f>
        <v>#VALUE!</v>
      </c>
      <c r="E30" s="38" t="e">
        <f aca="false">Table9[[#this row],[national average]]</f>
        <v>#VALUE!</v>
      </c>
      <c r="F30" s="38" t="e">
        <f aca="false">Table9[[#this row],[year 1]]</f>
        <v>#VALUE!</v>
      </c>
      <c r="G30" s="38"/>
      <c r="H30" s="110" t="e">
        <f aca="false">IF(AND(I30&lt;&gt; "", J30&gt;2011), "Yes", "No")</f>
        <v>#VALUE!</v>
      </c>
      <c r="I30" s="38" t="e">
        <f aca="false">Table9[[#this row],[national average2]]</f>
        <v>#VALUE!</v>
      </c>
      <c r="J30" s="38" t="e">
        <f aca="false">Table9[[#this row],[year 2]]</f>
        <v>#VALUE!</v>
      </c>
      <c r="K30" s="38"/>
      <c r="L30" s="110" t="e">
        <f aca="false">IF(AND(M30&lt;&gt; "", N30&gt;2011), "Yes", "No")</f>
        <v>#VALUE!</v>
      </c>
      <c r="M30" s="38" t="e">
        <f aca="false">Table9[[#this row],[national average3]]</f>
        <v>#VALUE!</v>
      </c>
      <c r="N30" s="38" t="e">
        <f aca="false">Table9[[#this row],[year 3]]</f>
        <v>#VALUE!</v>
      </c>
      <c r="O30" s="38"/>
      <c r="P30" s="110" t="e">
        <f aca="false">IF(AND(Q30&lt;&gt; "", R30&gt;2011), "Yes", "No")</f>
        <v>#VALUE!</v>
      </c>
      <c r="Q30" s="38" t="e">
        <f aca="false">Table9[[#this row],[national average4]]</f>
        <v>#VALUE!</v>
      </c>
      <c r="R30" s="38" t="e">
        <f aca="false">Table9[[#this row],[year 4]]</f>
        <v>#VALUE!</v>
      </c>
      <c r="S30" s="38"/>
      <c r="T30" s="110" t="e">
        <f aca="false">IF(AND(U30&lt;&gt; "", V30&gt;2011), "Yes", "No")</f>
        <v>#VALUE!</v>
      </c>
      <c r="U30" s="38" t="e">
        <f aca="false">Table9[[#this row],[national average5]]</f>
        <v>#VALUE!</v>
      </c>
      <c r="V30" s="38" t="e">
        <f aca="false">Table9[[#this row],[year 5]]</f>
        <v>#VALUE!</v>
      </c>
      <c r="W30" s="38"/>
      <c r="X30" s="110" t="e">
        <f aca="false">IF(AND(Y30&lt;&gt; "", Z30&gt;2011), "Yes", "No")</f>
        <v>#VALUE!</v>
      </c>
      <c r="Y30" s="38" t="e">
        <f aca="false">Table9[[#this row],[national average6]]</f>
        <v>#VALUE!</v>
      </c>
      <c r="Z30" s="38" t="e">
        <f aca="false">Table9[[#this row],[year 6]]</f>
        <v>#VALUE!</v>
      </c>
      <c r="AA30" s="38"/>
      <c r="AB30" s="110" t="e">
        <f aca="false">IF(AND(AC30&lt;&gt; "", AD30&gt;2011), "Yes", "No")</f>
        <v>#VALUE!</v>
      </c>
      <c r="AC30" s="38" t="e">
        <f aca="false">Table9[[#this row],[national average7]]</f>
        <v>#VALUE!</v>
      </c>
      <c r="AD30" s="38" t="e">
        <f aca="false">Table9[[#this row],[year 7]]</f>
        <v>#VALUE!</v>
      </c>
      <c r="AE30" s="38"/>
      <c r="AF30" s="110" t="e">
        <f aca="false">IF(AND(AG30&lt;&gt; "", AH30&gt;2011), "Yes", "No")</f>
        <v>#VALUE!</v>
      </c>
      <c r="AG30" s="38" t="e">
        <f aca="false">Table9[[#this row],[national average8]]</f>
        <v>#VALUE!</v>
      </c>
      <c r="AH30" s="38" t="e">
        <f aca="false">Table9[[#this row],[year 8]]</f>
        <v>#VALUE!</v>
      </c>
      <c r="AI30" s="38"/>
    </row>
    <row r="31" customFormat="false" ht="12" hidden="false" customHeight="false" outlineLevel="0" collapsed="false">
      <c r="A31" s="87" t="s">
        <v>98</v>
      </c>
      <c r="B31" s="110" t="e">
        <f aca="false">IF(AND(D31= "Yes", H31= "Yes", L31= "Yes", P31= "Yes", T31= "Yes", X31= "Yes", AB31= "Yes", AF31= "Yes"), "Yes", "No")</f>
        <v>#VALUE!</v>
      </c>
      <c r="C31" s="38"/>
      <c r="D31" s="110" t="e">
        <f aca="false">IF(AND(E31&lt;&gt; "", F31&gt;2011), "Yes", "No")</f>
        <v>#VALUE!</v>
      </c>
      <c r="E31" s="38" t="e">
        <f aca="false">Table9[[#this row],[national average]]</f>
        <v>#VALUE!</v>
      </c>
      <c r="F31" s="38" t="e">
        <f aca="false">Table9[[#this row],[year 1]]</f>
        <v>#VALUE!</v>
      </c>
      <c r="G31" s="38"/>
      <c r="H31" s="110" t="e">
        <f aca="false">IF(AND(I31&lt;&gt; "", J31&gt;2011), "Yes", "No")</f>
        <v>#VALUE!</v>
      </c>
      <c r="I31" s="38" t="e">
        <f aca="false">Table9[[#this row],[national average2]]</f>
        <v>#VALUE!</v>
      </c>
      <c r="J31" s="38" t="e">
        <f aca="false">Table9[[#this row],[year 2]]</f>
        <v>#VALUE!</v>
      </c>
      <c r="K31" s="38"/>
      <c r="L31" s="110" t="e">
        <f aca="false">IF(AND(M31&lt;&gt; "", N31&gt;2011), "Yes", "No")</f>
        <v>#VALUE!</v>
      </c>
      <c r="M31" s="38" t="e">
        <f aca="false">Table9[[#this row],[national average3]]</f>
        <v>#VALUE!</v>
      </c>
      <c r="N31" s="38" t="e">
        <f aca="false">Table9[[#this row],[year 3]]</f>
        <v>#VALUE!</v>
      </c>
      <c r="O31" s="38"/>
      <c r="P31" s="110" t="e">
        <f aca="false">IF(AND(Q31&lt;&gt; "", R31&gt;2011), "Yes", "No")</f>
        <v>#VALUE!</v>
      </c>
      <c r="Q31" s="38" t="e">
        <f aca="false">Table9[[#this row],[national average4]]</f>
        <v>#VALUE!</v>
      </c>
      <c r="R31" s="38" t="e">
        <f aca="false">Table9[[#this row],[year 4]]</f>
        <v>#VALUE!</v>
      </c>
      <c r="S31" s="38"/>
      <c r="T31" s="110" t="e">
        <f aca="false">IF(AND(U31&lt;&gt; "", V31&gt;2011), "Yes", "No")</f>
        <v>#VALUE!</v>
      </c>
      <c r="U31" s="38" t="e">
        <f aca="false">Table9[[#this row],[national average5]]</f>
        <v>#VALUE!</v>
      </c>
      <c r="V31" s="38" t="e">
        <f aca="false">Table9[[#this row],[year 5]]</f>
        <v>#VALUE!</v>
      </c>
      <c r="W31" s="38"/>
      <c r="X31" s="110" t="e">
        <f aca="false">IF(AND(Y31&lt;&gt; "", Z31&gt;2011), "Yes", "No")</f>
        <v>#VALUE!</v>
      </c>
      <c r="Y31" s="38" t="e">
        <f aca="false">Table9[[#this row],[national average6]]</f>
        <v>#VALUE!</v>
      </c>
      <c r="Z31" s="38" t="e">
        <f aca="false">Table9[[#this row],[year 6]]</f>
        <v>#VALUE!</v>
      </c>
      <c r="AA31" s="38"/>
      <c r="AB31" s="110" t="e">
        <f aca="false">IF(AND(AC31&lt;&gt; "", AD31&gt;2011), "Yes", "No")</f>
        <v>#VALUE!</v>
      </c>
      <c r="AC31" s="38" t="e">
        <f aca="false">Table9[[#this row],[national average7]]</f>
        <v>#VALUE!</v>
      </c>
      <c r="AD31" s="38" t="e">
        <f aca="false">Table9[[#this row],[year 7]]</f>
        <v>#VALUE!</v>
      </c>
      <c r="AE31" s="38"/>
      <c r="AF31" s="110" t="e">
        <f aca="false">IF(AND(AG31&lt;&gt; "", AH31&gt;2011), "Yes", "No")</f>
        <v>#VALUE!</v>
      </c>
      <c r="AG31" s="38" t="e">
        <f aca="false">Table9[[#this row],[national average8]]</f>
        <v>#VALUE!</v>
      </c>
      <c r="AH31" s="38" t="e">
        <f aca="false">Table9[[#this row],[year 8]]</f>
        <v>#VALUE!</v>
      </c>
      <c r="AI31" s="38"/>
    </row>
    <row r="32" customFormat="false" ht="12" hidden="false" customHeight="false" outlineLevel="0" collapsed="false">
      <c r="A32" s="87" t="s">
        <v>100</v>
      </c>
      <c r="B32" s="110" t="e">
        <f aca="false">IF(AND(D32= "Yes", H32= "Yes", L32= "Yes", P32= "Yes", T32= "Yes", X32= "Yes", AB32= "Yes", AF32= "Yes"), "Yes", "No")</f>
        <v>#VALUE!</v>
      </c>
      <c r="C32" s="38"/>
      <c r="D32" s="110" t="e">
        <f aca="false">IF(AND(E32&lt;&gt; "", F32&gt;2011), "Yes", "No")</f>
        <v>#VALUE!</v>
      </c>
      <c r="E32" s="38" t="e">
        <f aca="false">Table9[[#this row],[national average]]</f>
        <v>#VALUE!</v>
      </c>
      <c r="F32" s="38" t="e">
        <f aca="false">Table9[[#this row],[year 1]]</f>
        <v>#VALUE!</v>
      </c>
      <c r="G32" s="38"/>
      <c r="H32" s="110" t="e">
        <f aca="false">IF(AND(I32&lt;&gt; "", J32&gt;2011), "Yes", "No")</f>
        <v>#VALUE!</v>
      </c>
      <c r="I32" s="38" t="e">
        <f aca="false">Table9[[#this row],[national average2]]</f>
        <v>#VALUE!</v>
      </c>
      <c r="J32" s="38" t="e">
        <f aca="false">Table9[[#this row],[year 2]]</f>
        <v>#VALUE!</v>
      </c>
      <c r="K32" s="38"/>
      <c r="L32" s="110" t="e">
        <f aca="false">IF(AND(M32&lt;&gt; "", N32&gt;2011), "Yes", "No")</f>
        <v>#VALUE!</v>
      </c>
      <c r="M32" s="38" t="e">
        <f aca="false">Table9[[#this row],[national average3]]</f>
        <v>#VALUE!</v>
      </c>
      <c r="N32" s="38" t="e">
        <f aca="false">Table9[[#this row],[year 3]]</f>
        <v>#VALUE!</v>
      </c>
      <c r="O32" s="38"/>
      <c r="P32" s="110" t="e">
        <f aca="false">IF(AND(Q32&lt;&gt; "", R32&gt;2011), "Yes", "No")</f>
        <v>#VALUE!</v>
      </c>
      <c r="Q32" s="38" t="e">
        <f aca="false">Table9[[#this row],[national average4]]</f>
        <v>#VALUE!</v>
      </c>
      <c r="R32" s="38" t="e">
        <f aca="false">Table9[[#this row],[year 4]]</f>
        <v>#VALUE!</v>
      </c>
      <c r="S32" s="38"/>
      <c r="T32" s="110" t="e">
        <f aca="false">IF(AND(U32&lt;&gt; "", V32&gt;2011), "Yes", "No")</f>
        <v>#VALUE!</v>
      </c>
      <c r="U32" s="38" t="e">
        <f aca="false">Table9[[#this row],[national average5]]</f>
        <v>#VALUE!</v>
      </c>
      <c r="V32" s="38" t="e">
        <f aca="false">Table9[[#this row],[year 5]]</f>
        <v>#VALUE!</v>
      </c>
      <c r="W32" s="38"/>
      <c r="X32" s="110" t="e">
        <f aca="false">IF(AND(Y32&lt;&gt; "", Z32&gt;2011), "Yes", "No")</f>
        <v>#VALUE!</v>
      </c>
      <c r="Y32" s="38" t="e">
        <f aca="false">Table9[[#this row],[national average6]]</f>
        <v>#VALUE!</v>
      </c>
      <c r="Z32" s="38" t="e">
        <f aca="false">Table9[[#this row],[year 6]]</f>
        <v>#VALUE!</v>
      </c>
      <c r="AA32" s="38"/>
      <c r="AB32" s="110" t="e">
        <f aca="false">IF(AND(AC32&lt;&gt; "", AD32&gt;2011), "Yes", "No")</f>
        <v>#VALUE!</v>
      </c>
      <c r="AC32" s="38" t="e">
        <f aca="false">Table9[[#this row],[national average7]]</f>
        <v>#VALUE!</v>
      </c>
      <c r="AD32" s="38" t="e">
        <f aca="false">Table9[[#this row],[year 7]]</f>
        <v>#VALUE!</v>
      </c>
      <c r="AE32" s="38"/>
      <c r="AF32" s="110" t="e">
        <f aca="false">IF(AND(AG32&lt;&gt; "", AH32&gt;2011), "Yes", "No")</f>
        <v>#VALUE!</v>
      </c>
      <c r="AG32" s="38" t="e">
        <f aca="false">Table9[[#this row],[national average8]]</f>
        <v>#VALUE!</v>
      </c>
      <c r="AH32" s="38" t="e">
        <f aca="false">Table9[[#this row],[year 8]]</f>
        <v>#VALUE!</v>
      </c>
      <c r="AI32" s="38"/>
    </row>
    <row r="33" customFormat="false" ht="12" hidden="false" customHeight="false" outlineLevel="0" collapsed="false">
      <c r="A33" s="87" t="s">
        <v>102</v>
      </c>
      <c r="B33" s="110" t="e">
        <f aca="false">IF(AND(D33= "Yes", H33= "Yes", L33= "Yes", P33= "Yes", T33= "Yes", X33= "Yes", AB33= "Yes", AF33= "Yes"), "Yes", "No")</f>
        <v>#VALUE!</v>
      </c>
      <c r="C33" s="38"/>
      <c r="D33" s="110" t="e">
        <f aca="false">IF(AND(E33&lt;&gt; "", F33&gt;2011), "Yes", "No")</f>
        <v>#VALUE!</v>
      </c>
      <c r="E33" s="38" t="e">
        <f aca="false">Table9[[#this row],[national average]]</f>
        <v>#VALUE!</v>
      </c>
      <c r="F33" s="38" t="e">
        <f aca="false">Table9[[#this row],[year 1]]</f>
        <v>#VALUE!</v>
      </c>
      <c r="G33" s="38"/>
      <c r="H33" s="110" t="s">
        <v>231</v>
      </c>
      <c r="I33" s="38"/>
      <c r="J33" s="38"/>
      <c r="K33" s="38"/>
      <c r="L33" s="110" t="e">
        <f aca="false">IF(AND(M33&lt;&gt; "", N33&gt;2011), "Yes", "No")</f>
        <v>#VALUE!</v>
      </c>
      <c r="M33" s="38" t="e">
        <f aca="false">Table9[[#this row],[national average3]]</f>
        <v>#VALUE!</v>
      </c>
      <c r="N33" s="38" t="e">
        <f aca="false">Table9[[#this row],[year 3]]</f>
        <v>#VALUE!</v>
      </c>
      <c r="O33" s="38"/>
      <c r="P33" s="110" t="e">
        <f aca="false">IF(AND(Q33&lt;&gt; "", R33&gt;2011), "Yes", "No")</f>
        <v>#VALUE!</v>
      </c>
      <c r="Q33" s="38" t="e">
        <f aca="false">Table9[[#this row],[national average4]]</f>
        <v>#VALUE!</v>
      </c>
      <c r="R33" s="38" t="e">
        <f aca="false">Table9[[#this row],[year 4]]</f>
        <v>#VALUE!</v>
      </c>
      <c r="S33" s="38"/>
      <c r="T33" s="110" t="s">
        <v>231</v>
      </c>
      <c r="U33" s="38"/>
      <c r="V33" s="38"/>
      <c r="W33" s="38"/>
      <c r="X33" s="110" t="e">
        <f aca="false">IF(AND(Y33&lt;&gt; "", Z33&gt;2011), "Yes", "No")</f>
        <v>#VALUE!</v>
      </c>
      <c r="Y33" s="38" t="e">
        <f aca="false">Table9[[#this row],[national average6]]</f>
        <v>#VALUE!</v>
      </c>
      <c r="Z33" s="38" t="e">
        <f aca="false">Table9[[#this row],[year 6]]</f>
        <v>#VALUE!</v>
      </c>
      <c r="AA33" s="38"/>
      <c r="AB33" s="110" t="e">
        <f aca="false">IF(AND(AC33&lt;&gt; "", AD33&gt;2011), "Yes", "No")</f>
        <v>#VALUE!</v>
      </c>
      <c r="AC33" s="38" t="e">
        <f aca="false">Table9[[#this row],[national average7]]</f>
        <v>#VALUE!</v>
      </c>
      <c r="AD33" s="38" t="e">
        <f aca="false">Table9[[#this row],[year 7]]</f>
        <v>#VALUE!</v>
      </c>
      <c r="AE33" s="38"/>
      <c r="AF33" s="110" t="e">
        <f aca="false">IF(AND(AG33&lt;&gt; "", AH33&gt;2011), "Yes", "No")</f>
        <v>#VALUE!</v>
      </c>
      <c r="AG33" s="38" t="e">
        <f aca="false">Table9[[#this row],[national average8]]</f>
        <v>#VALUE!</v>
      </c>
      <c r="AH33" s="38" t="e">
        <f aca="false">Table9[[#this row],[year 8]]</f>
        <v>#VALUE!</v>
      </c>
      <c r="AI33" s="38"/>
    </row>
    <row r="34" customFormat="false" ht="12" hidden="false" customHeight="false" outlineLevel="0" collapsed="false">
      <c r="A34" s="87" t="s">
        <v>104</v>
      </c>
      <c r="B34" s="110" t="e">
        <f aca="false">IF(AND(D34= "Yes", H34= "Yes", L34= "Yes", P34= "Yes", T34= "Yes", X34= "Yes", AB34= "Yes", AF34= "Yes"), "Yes", "No")</f>
        <v>#VALUE!</v>
      </c>
      <c r="C34" s="38"/>
      <c r="D34" s="110" t="e">
        <f aca="false">IF(AND(E34&lt;&gt; "", F34&gt;2011), "Yes", "No")</f>
        <v>#VALUE!</v>
      </c>
      <c r="E34" s="38" t="e">
        <f aca="false">Table9[[#this row],[national average]]</f>
        <v>#VALUE!</v>
      </c>
      <c r="F34" s="38" t="e">
        <f aca="false">Table9[[#this row],[year 1]]</f>
        <v>#VALUE!</v>
      </c>
      <c r="G34" s="38"/>
      <c r="H34" s="110" t="e">
        <f aca="false">IF(AND(I34&lt;&gt; "", J34&gt;2011), "Yes", "No")</f>
        <v>#VALUE!</v>
      </c>
      <c r="I34" s="38" t="e">
        <f aca="false">Table9[[#this row],[national average2]]</f>
        <v>#VALUE!</v>
      </c>
      <c r="J34" s="38" t="e">
        <f aca="false">Table9[[#this row],[year 2]]</f>
        <v>#VALUE!</v>
      </c>
      <c r="K34" s="38"/>
      <c r="L34" s="110" t="e">
        <f aca="false">IF(AND(M34&lt;&gt; "", N34&gt;2011), "Yes", "No")</f>
        <v>#VALUE!</v>
      </c>
      <c r="M34" s="38" t="e">
        <f aca="false">Table9[[#this row],[national average3]]</f>
        <v>#VALUE!</v>
      </c>
      <c r="N34" s="38" t="e">
        <f aca="false">Table9[[#this row],[year 3]]</f>
        <v>#VALUE!</v>
      </c>
      <c r="O34" s="38"/>
      <c r="P34" s="110" t="e">
        <f aca="false">IF(AND(Q34&lt;&gt; "", R34&gt;2011), "Yes", "No")</f>
        <v>#VALUE!</v>
      </c>
      <c r="Q34" s="38" t="e">
        <f aca="false">Table9[[#this row],[national average4]]</f>
        <v>#VALUE!</v>
      </c>
      <c r="R34" s="38" t="e">
        <f aca="false">Table9[[#this row],[year 4]]</f>
        <v>#VALUE!</v>
      </c>
      <c r="S34" s="38"/>
      <c r="T34" s="110" t="str">
        <f aca="false">IF(AND(U34&lt;&gt; "", V34&gt;2011), "Yes", "No")</f>
        <v>Yes</v>
      </c>
      <c r="U34" s="38" t="e">
        <f aca="false">Table9[[#this row],[national average5]]</f>
        <v>#VALUE!</v>
      </c>
      <c r="V34" s="38" t="e">
        <f aca="false">Table9[[#this row],[year 5]]</f>
        <v>#VALUE!</v>
      </c>
      <c r="W34" s="38"/>
      <c r="X34" s="110" t="e">
        <f aca="false">IF(AND(Y34&lt;&gt; "", Z34&gt;2011), "Yes", "No")</f>
        <v>#VALUE!</v>
      </c>
      <c r="Y34" s="38" t="e">
        <f aca="false">Table9[[#this row],[national average6]]</f>
        <v>#VALUE!</v>
      </c>
      <c r="Z34" s="38" t="e">
        <f aca="false">Table9[[#this row],[year 6]]</f>
        <v>#VALUE!</v>
      </c>
      <c r="AA34" s="38"/>
      <c r="AB34" s="110" t="e">
        <f aca="false">IF(AND(AC34&lt;&gt; "", AD34&gt;2011), "Yes", "No")</f>
        <v>#VALUE!</v>
      </c>
      <c r="AC34" s="38" t="e">
        <f aca="false">Table9[[#this row],[national average7]]</f>
        <v>#VALUE!</v>
      </c>
      <c r="AD34" s="38" t="e">
        <f aca="false">Table9[[#this row],[year 7]]</f>
        <v>#VALUE!</v>
      </c>
      <c r="AE34" s="38"/>
      <c r="AF34" s="110" t="e">
        <f aca="false">IF(AND(AG34&lt;&gt; "", AH34&gt;2011), "Yes", "No")</f>
        <v>#VALUE!</v>
      </c>
      <c r="AG34" s="38" t="e">
        <f aca="false">Table9[[#this row],[national average8]]</f>
        <v>#VALUE!</v>
      </c>
      <c r="AH34" s="38" t="e">
        <f aca="false">Table9[[#this row],[year 8]]</f>
        <v>#VALUE!</v>
      </c>
      <c r="AI34" s="38"/>
    </row>
    <row r="35" customFormat="false" ht="12" hidden="false" customHeight="false" outlineLevel="0" collapsed="false">
      <c r="A35" s="87" t="s">
        <v>107</v>
      </c>
      <c r="B35" s="110" t="e">
        <f aca="false">IF(AND(D35= "Yes", H35= "Yes", L35= "Yes", P35= "Yes", T35= "Yes", X35= "Yes", AB35= "Yes", AF35= "Yes"), "Yes", "No")</f>
        <v>#VALUE!</v>
      </c>
      <c r="C35" s="38"/>
      <c r="D35" s="110" t="e">
        <f aca="false">IF(AND(E35&lt;&gt; "", F35&gt;2011), "Yes", "No")</f>
        <v>#VALUE!</v>
      </c>
      <c r="E35" s="38" t="e">
        <f aca="false">Table9[[#this row],[national average]]</f>
        <v>#VALUE!</v>
      </c>
      <c r="F35" s="38" t="e">
        <f aca="false">Table9[[#this row],[year 1]]</f>
        <v>#VALUE!</v>
      </c>
      <c r="G35" s="38"/>
      <c r="H35" s="110" t="e">
        <f aca="false">IF(AND(I35&lt;&gt; "", J35&gt;2011), "Yes", "No")</f>
        <v>#VALUE!</v>
      </c>
      <c r="I35" s="38" t="e">
        <f aca="false">Table9[[#this row],[national average2]]</f>
        <v>#VALUE!</v>
      </c>
      <c r="J35" s="38" t="e">
        <f aca="false">Table9[[#this row],[year 2]]</f>
        <v>#VALUE!</v>
      </c>
      <c r="K35" s="38"/>
      <c r="L35" s="110" t="e">
        <f aca="false">IF(AND(M35&lt;&gt; "", N35&gt;2011), "Yes", "No")</f>
        <v>#VALUE!</v>
      </c>
      <c r="M35" s="38" t="e">
        <f aca="false">Table9[[#this row],[national average3]]</f>
        <v>#VALUE!</v>
      </c>
      <c r="N35" s="38" t="e">
        <f aca="false">Table9[[#this row],[year 3]]</f>
        <v>#VALUE!</v>
      </c>
      <c r="O35" s="38"/>
      <c r="P35" s="110" t="e">
        <f aca="false">IF(AND(Q35&lt;&gt; "", R35&gt;2011), "Yes", "No")</f>
        <v>#VALUE!</v>
      </c>
      <c r="Q35" s="38" t="e">
        <f aca="false">Table9[[#this row],[national average4]]</f>
        <v>#VALUE!</v>
      </c>
      <c r="R35" s="38" t="e">
        <f aca="false">Table9[[#this row],[year 4]]</f>
        <v>#VALUE!</v>
      </c>
      <c r="S35" s="38"/>
      <c r="T35" s="110" t="s">
        <v>231</v>
      </c>
      <c r="U35" s="38"/>
      <c r="V35" s="38"/>
      <c r="W35" s="38"/>
      <c r="X35" s="110" t="e">
        <f aca="false">IF(AND(Y35&lt;&gt; "", Z35&gt;2011), "Yes", "No")</f>
        <v>#VALUE!</v>
      </c>
      <c r="Y35" s="38" t="e">
        <f aca="false">Table9[[#this row],[national average6]]</f>
        <v>#VALUE!</v>
      </c>
      <c r="Z35" s="38" t="e">
        <f aca="false">Table9[[#this row],[year 6]]</f>
        <v>#VALUE!</v>
      </c>
      <c r="AA35" s="38"/>
      <c r="AB35" s="110" t="e">
        <f aca="false">IF(AND(AC35&lt;&gt; "", AD35&gt;2011), "Yes", "No")</f>
        <v>#VALUE!</v>
      </c>
      <c r="AC35" s="38" t="e">
        <f aca="false">Table9[[#this row],[national average7]]</f>
        <v>#VALUE!</v>
      </c>
      <c r="AD35" s="38" t="e">
        <f aca="false">Table9[[#this row],[year 7]]</f>
        <v>#VALUE!</v>
      </c>
      <c r="AE35" s="38"/>
      <c r="AF35" s="110" t="e">
        <f aca="false">IF(AND(AG35&lt;&gt; "", AH35&gt;2011), "Yes", "No")</f>
        <v>#VALUE!</v>
      </c>
      <c r="AG35" s="38" t="e">
        <f aca="false">Table9[[#this row],[national average8]]</f>
        <v>#VALUE!</v>
      </c>
      <c r="AH35" s="38" t="e">
        <f aca="false">Table9[[#this row],[year 8]]</f>
        <v>#VALUE!</v>
      </c>
      <c r="AI35" s="38"/>
    </row>
    <row r="36" customFormat="false" ht="12" hidden="false" customHeight="false" outlineLevel="0" collapsed="false">
      <c r="A36" s="87" t="s">
        <v>109</v>
      </c>
      <c r="B36" s="110" t="e">
        <f aca="false">IF(AND(D36= "Yes", H36= "Yes", L36= "Yes", P36= "Yes", T36= "Yes", X36= "Yes", AB36= "Yes", AF36= "Yes"), "Yes", "No")</f>
        <v>#VALUE!</v>
      </c>
      <c r="C36" s="38"/>
      <c r="D36" s="110" t="e">
        <f aca="false">IF(AND(E36&lt;&gt; "", F36&gt;2011), "Yes", "No")</f>
        <v>#VALUE!</v>
      </c>
      <c r="E36" s="38" t="e">
        <f aca="false">Table9[[#this row],[national average]]</f>
        <v>#VALUE!</v>
      </c>
      <c r="F36" s="38" t="e">
        <f aca="false">Table9[[#this row],[year 1]]</f>
        <v>#VALUE!</v>
      </c>
      <c r="G36" s="38"/>
      <c r="H36" s="110" t="e">
        <f aca="false">IF(AND(I36&lt;&gt; "", J36&gt;2011), "Yes", "No")</f>
        <v>#VALUE!</v>
      </c>
      <c r="I36" s="38" t="e">
        <f aca="false">Table9[[#this row],[national average2]]</f>
        <v>#VALUE!</v>
      </c>
      <c r="J36" s="38" t="e">
        <f aca="false">Table9[[#this row],[year 2]]</f>
        <v>#VALUE!</v>
      </c>
      <c r="K36" s="38"/>
      <c r="L36" s="110" t="e">
        <f aca="false">IF(AND(M36&lt;&gt; "", N36&gt;2011), "Yes", "No")</f>
        <v>#VALUE!</v>
      </c>
      <c r="M36" s="38" t="e">
        <f aca="false">Table9[[#this row],[national average3]]</f>
        <v>#VALUE!</v>
      </c>
      <c r="N36" s="38" t="e">
        <f aca="false">Table9[[#this row],[year 3]]</f>
        <v>#VALUE!</v>
      </c>
      <c r="O36" s="38"/>
      <c r="P36" s="110" t="e">
        <f aca="false">IF(AND(Q36&lt;&gt; "", R36&gt;2011), "Yes", "No")</f>
        <v>#VALUE!</v>
      </c>
      <c r="Q36" s="38" t="e">
        <f aca="false">Table9[[#this row],[national average4]]</f>
        <v>#VALUE!</v>
      </c>
      <c r="R36" s="38" t="e">
        <f aca="false">Table9[[#this row],[year 4]]</f>
        <v>#VALUE!</v>
      </c>
      <c r="S36" s="38"/>
      <c r="T36" s="110" t="str">
        <f aca="false">IF(AND(U36&lt;&gt; "", V36&gt;2011), "Yes", "No")</f>
        <v>Yes</v>
      </c>
      <c r="U36" s="38" t="e">
        <f aca="false">Table9[[#this row],[national average5]]</f>
        <v>#VALUE!</v>
      </c>
      <c r="V36" s="38" t="e">
        <f aca="false">Table9[[#this row],[year 5]]</f>
        <v>#VALUE!</v>
      </c>
      <c r="W36" s="38"/>
      <c r="X36" s="110" t="e">
        <f aca="false">IF(AND(Y36&lt;&gt; "", Z36&gt;2011), "Yes", "No")</f>
        <v>#VALUE!</v>
      </c>
      <c r="Y36" s="38" t="e">
        <f aca="false">Table9[[#this row],[national average6]]</f>
        <v>#VALUE!</v>
      </c>
      <c r="Z36" s="38" t="e">
        <f aca="false">Table9[[#this row],[year 6]]</f>
        <v>#VALUE!</v>
      </c>
      <c r="AA36" s="38"/>
      <c r="AB36" s="110" t="e">
        <f aca="false">IF(AND(AC36&lt;&gt; "", AD36&gt;2011), "Yes", "No")</f>
        <v>#VALUE!</v>
      </c>
      <c r="AC36" s="38" t="e">
        <f aca="false">Table9[[#this row],[national average7]]</f>
        <v>#VALUE!</v>
      </c>
      <c r="AD36" s="38" t="e">
        <f aca="false">Table9[[#this row],[year 7]]</f>
        <v>#VALUE!</v>
      </c>
      <c r="AE36" s="38"/>
      <c r="AF36" s="110" t="e">
        <f aca="false">IF(AND(AG36&lt;&gt; "", AH36&gt;2011), "Yes", "No")</f>
        <v>#VALUE!</v>
      </c>
      <c r="AG36" s="38" t="e">
        <f aca="false">Table9[[#this row],[national average8]]</f>
        <v>#VALUE!</v>
      </c>
      <c r="AH36" s="38" t="e">
        <f aca="false">Table9[[#this row],[year 8]]</f>
        <v>#VALUE!</v>
      </c>
      <c r="AI36" s="38"/>
    </row>
    <row r="37" customFormat="false" ht="12" hidden="false" customHeight="false" outlineLevel="0" collapsed="false">
      <c r="A37" s="87" t="s">
        <v>112</v>
      </c>
      <c r="B37" s="110" t="e">
        <f aca="false">IF(AND(D37= "Yes", H37= "Yes", L37= "Yes", P37= "Yes", T37= "Yes", X37= "Yes", AB37= "Yes", AF37= "Yes"), "Yes", "No")</f>
        <v>#VALUE!</v>
      </c>
      <c r="C37" s="38"/>
      <c r="D37" s="110" t="e">
        <f aca="false">IF(AND(E37&lt;&gt; "", F37&gt;2011), "Yes", "No")</f>
        <v>#VALUE!</v>
      </c>
      <c r="E37" s="38" t="e">
        <f aca="false">Table9[[#this row],[national average]]</f>
        <v>#VALUE!</v>
      </c>
      <c r="F37" s="38" t="e">
        <f aca="false">Table9[[#this row],[year 1]]</f>
        <v>#VALUE!</v>
      </c>
      <c r="G37" s="38"/>
      <c r="H37" s="110" t="e">
        <f aca="false">IF(AND(I37&lt;&gt; "", J37&gt;2011), "Yes", "No")</f>
        <v>#VALUE!</v>
      </c>
      <c r="I37" s="38" t="e">
        <f aca="false">Table9[[#this row],[national average2]]</f>
        <v>#VALUE!</v>
      </c>
      <c r="J37" s="38" t="e">
        <f aca="false">Table9[[#this row],[year 2]]</f>
        <v>#VALUE!</v>
      </c>
      <c r="K37" s="38"/>
      <c r="L37" s="110" t="e">
        <f aca="false">IF(AND(M37&lt;&gt; "", N37&gt;2011), "Yes", "No")</f>
        <v>#VALUE!</v>
      </c>
      <c r="M37" s="38" t="e">
        <f aca="false">Table9[[#this row],[national average3]]</f>
        <v>#VALUE!</v>
      </c>
      <c r="N37" s="38" t="e">
        <f aca="false">Table9[[#this row],[year 3]]</f>
        <v>#VALUE!</v>
      </c>
      <c r="O37" s="38"/>
      <c r="P37" s="110" t="e">
        <f aca="false">IF(AND(Q37&lt;&gt; "", R37&gt;2011), "Yes", "No")</f>
        <v>#VALUE!</v>
      </c>
      <c r="Q37" s="38" t="e">
        <f aca="false">Table9[[#this row],[national average4]]</f>
        <v>#VALUE!</v>
      </c>
      <c r="R37" s="38" t="e">
        <f aca="false">Table9[[#this row],[year 4]]</f>
        <v>#VALUE!</v>
      </c>
      <c r="S37" s="38"/>
      <c r="T37" s="110" t="s">
        <v>231</v>
      </c>
      <c r="U37" s="38"/>
      <c r="V37" s="38" t="e">
        <f aca="false">Table9[[#this row],[year 5]]</f>
        <v>#VALUE!</v>
      </c>
      <c r="W37" s="38"/>
      <c r="X37" s="110" t="e">
        <f aca="false">IF(AND(Y37&lt;&gt; "", Z37&gt;2011), "Yes", "No")</f>
        <v>#VALUE!</v>
      </c>
      <c r="Y37" s="38" t="e">
        <f aca="false">Table9[[#this row],[national average6]]</f>
        <v>#VALUE!</v>
      </c>
      <c r="Z37" s="38" t="e">
        <f aca="false">Table9[[#this row],[year 6]]</f>
        <v>#VALUE!</v>
      </c>
      <c r="AA37" s="38"/>
      <c r="AB37" s="110" t="e">
        <f aca="false">IF(AND(AC37&lt;&gt; "", AD37&gt;2011), "Yes", "No")</f>
        <v>#VALUE!</v>
      </c>
      <c r="AC37" s="38" t="e">
        <f aca="false">Table9[[#this row],[national average7]]</f>
        <v>#VALUE!</v>
      </c>
      <c r="AD37" s="38" t="e">
        <f aca="false">Table9[[#this row],[year 7]]</f>
        <v>#VALUE!</v>
      </c>
      <c r="AE37" s="38"/>
      <c r="AF37" s="110" t="e">
        <f aca="false">IF(AND(AG37&lt;&gt; "", AH37&gt;2011), "Yes", "No")</f>
        <v>#VALUE!</v>
      </c>
      <c r="AG37" s="38" t="e">
        <f aca="false">Table9[[#this row],[national average8]]</f>
        <v>#VALUE!</v>
      </c>
      <c r="AH37" s="38" t="e">
        <f aca="false">Table9[[#this row],[year 8]]</f>
        <v>#VALUE!</v>
      </c>
      <c r="AI37" s="38"/>
    </row>
    <row r="38" customFormat="false" ht="12" hidden="false" customHeight="false" outlineLevel="0" collapsed="false">
      <c r="A38" s="87" t="s">
        <v>114</v>
      </c>
      <c r="B38" s="110" t="e">
        <f aca="false">IF(AND(D38= "Yes", H38= "Yes", L38= "Yes", P38= "Yes", T38= "Yes", X38= "Yes", AB38= "Yes", AF38= "Yes"), "Yes", "No")</f>
        <v>#VALUE!</v>
      </c>
      <c r="C38" s="38"/>
      <c r="D38" s="110" t="e">
        <f aca="false">IF(AND(E38&lt;&gt; "", F38&gt;2011), "Yes", "No")</f>
        <v>#VALUE!</v>
      </c>
      <c r="E38" s="38" t="e">
        <f aca="false">Table9[[#this row],[national average]]</f>
        <v>#VALUE!</v>
      </c>
      <c r="F38" s="38" t="e">
        <f aca="false">Table9[[#this row],[year 1]]</f>
        <v>#VALUE!</v>
      </c>
      <c r="G38" s="38"/>
      <c r="H38" s="110" t="e">
        <f aca="false">IF(AND(I38&lt;&gt; "", J38&gt;2011), "Yes", "No")</f>
        <v>#VALUE!</v>
      </c>
      <c r="I38" s="38" t="e">
        <f aca="false">Table9[[#this row],[national average2]]</f>
        <v>#VALUE!</v>
      </c>
      <c r="J38" s="38" t="e">
        <f aca="false">Table9[[#this row],[year 2]]</f>
        <v>#VALUE!</v>
      </c>
      <c r="K38" s="38"/>
      <c r="L38" s="110" t="e">
        <f aca="false">IF(AND(M38&lt;&gt; "", N38&gt;2011), "Yes", "No")</f>
        <v>#VALUE!</v>
      </c>
      <c r="M38" s="38" t="e">
        <f aca="false">Table9[[#this row],[national average3]]</f>
        <v>#VALUE!</v>
      </c>
      <c r="N38" s="38" t="e">
        <f aca="false">Table9[[#this row],[year 3]]</f>
        <v>#VALUE!</v>
      </c>
      <c r="O38" s="38"/>
      <c r="P38" s="110" t="e">
        <f aca="false">IF(AND(Q38&lt;&gt; "", R38&gt;2011), "Yes", "No")</f>
        <v>#VALUE!</v>
      </c>
      <c r="Q38" s="38" t="e">
        <f aca="false">Table9[[#this row],[national average4]]</f>
        <v>#VALUE!</v>
      </c>
      <c r="R38" s="38" t="e">
        <f aca="false">Table9[[#this row],[year 4]]</f>
        <v>#VALUE!</v>
      </c>
      <c r="S38" s="38"/>
      <c r="T38" s="110" t="str">
        <f aca="false">IF(AND(U38&lt;&gt; "", V38&gt;2011), "Yes", "No")</f>
        <v>Yes</v>
      </c>
      <c r="U38" s="38" t="e">
        <f aca="false">Table9[[#this row],[national average5]]</f>
        <v>#VALUE!</v>
      </c>
      <c r="V38" s="38" t="e">
        <f aca="false">Table9[[#this row],[year 5]]</f>
        <v>#VALUE!</v>
      </c>
      <c r="W38" s="38"/>
      <c r="X38" s="110" t="e">
        <f aca="false">IF(AND(Y38&lt;&gt; "", Z38&gt;2011), "Yes", "No")</f>
        <v>#VALUE!</v>
      </c>
      <c r="Y38" s="38" t="e">
        <f aca="false">Table9[[#this row],[national average6]]</f>
        <v>#VALUE!</v>
      </c>
      <c r="Z38" s="38" t="e">
        <f aca="false">Table9[[#this row],[year 6]]</f>
        <v>#VALUE!</v>
      </c>
      <c r="AA38" s="38"/>
      <c r="AB38" s="110" t="e">
        <f aca="false">IF(AND(AC38&lt;&gt; "", AD38&gt;2011), "Yes", "No")</f>
        <v>#VALUE!</v>
      </c>
      <c r="AC38" s="38" t="e">
        <f aca="false">Table9[[#this row],[national average7]]</f>
        <v>#VALUE!</v>
      </c>
      <c r="AD38" s="38" t="e">
        <f aca="false">Table9[[#this row],[year 7]]</f>
        <v>#VALUE!</v>
      </c>
      <c r="AE38" s="38"/>
      <c r="AF38" s="110" t="e">
        <f aca="false">IF(AND(AG38&lt;&gt; "", AH38&gt;2011), "Yes", "No")</f>
        <v>#VALUE!</v>
      </c>
      <c r="AG38" s="38" t="e">
        <f aca="false">Table9[[#this row],[national average8]]</f>
        <v>#VALUE!</v>
      </c>
      <c r="AH38" s="38" t="e">
        <f aca="false">Table9[[#this row],[year 8]]</f>
        <v>#VALUE!</v>
      </c>
      <c r="AI38" s="38"/>
    </row>
    <row r="39" customFormat="false" ht="12" hidden="false" customHeight="false" outlineLevel="0" collapsed="false">
      <c r="A39" s="87" t="s">
        <v>116</v>
      </c>
      <c r="B39" s="110" t="e">
        <f aca="false">IF(AND(D39= "Yes", H39= "Yes", L39= "Yes", P39= "Yes", T39= "Yes", X39= "Yes", AB39= "Yes", AF39= "Yes"), "Yes", "No")</f>
        <v>#VALUE!</v>
      </c>
      <c r="C39" s="38"/>
      <c r="D39" s="110" t="e">
        <f aca="false">IF(AND(E39&lt;&gt; "", F39&gt;2011), "Yes", "No")</f>
        <v>#VALUE!</v>
      </c>
      <c r="E39" s="38" t="e">
        <f aca="false">Table9[[#this row],[national average]]</f>
        <v>#VALUE!</v>
      </c>
      <c r="F39" s="38" t="e">
        <f aca="false">Table9[[#this row],[year 1]]</f>
        <v>#VALUE!</v>
      </c>
      <c r="G39" s="38"/>
      <c r="H39" s="110" t="e">
        <f aca="false">IF(AND(I39&lt;&gt; "", J39&gt;2011), "Yes", "No")</f>
        <v>#VALUE!</v>
      </c>
      <c r="I39" s="38" t="e">
        <f aca="false">Table9[[#this row],[national average2]]</f>
        <v>#VALUE!</v>
      </c>
      <c r="J39" s="38" t="e">
        <f aca="false">Table9[[#this row],[year 2]]</f>
        <v>#VALUE!</v>
      </c>
      <c r="K39" s="38"/>
      <c r="L39" s="110" t="s">
        <v>231</v>
      </c>
      <c r="M39" s="38" t="e">
        <f aca="false">Table9[[#this row],[national average3]]</f>
        <v>#VALUE!</v>
      </c>
      <c r="N39" s="38" t="e">
        <f aca="false">Table9[[#this row],[year 3]]</f>
        <v>#VALUE!</v>
      </c>
      <c r="O39" s="38"/>
      <c r="P39" s="110" t="e">
        <f aca="false">IF(AND(Q39&lt;&gt; "", R39&gt;2011), "Yes", "No")</f>
        <v>#VALUE!</v>
      </c>
      <c r="Q39" s="38" t="e">
        <f aca="false">Table9[[#this row],[national average4]]</f>
        <v>#VALUE!</v>
      </c>
      <c r="R39" s="38" t="e">
        <f aca="false">Table9[[#this row],[year 4]]</f>
        <v>#VALUE!</v>
      </c>
      <c r="S39" s="38"/>
      <c r="T39" s="110" t="s">
        <v>231</v>
      </c>
      <c r="U39" s="38"/>
      <c r="V39" s="38"/>
      <c r="W39" s="38"/>
      <c r="X39" s="110" t="e">
        <f aca="false">IF(AND(Y39&lt;&gt; "", Z39&gt;2011), "Yes", "No")</f>
        <v>#VALUE!</v>
      </c>
      <c r="Y39" s="38" t="e">
        <f aca="false">Table9[[#this row],[national average6]]</f>
        <v>#VALUE!</v>
      </c>
      <c r="Z39" s="38" t="e">
        <f aca="false">Table9[[#this row],[year 6]]</f>
        <v>#VALUE!</v>
      </c>
      <c r="AA39" s="38"/>
      <c r="AB39" s="110" t="e">
        <f aca="false">IF(AND(AC39&lt;&gt; "", AD39&gt;2011), "Yes", "No")</f>
        <v>#VALUE!</v>
      </c>
      <c r="AC39" s="38" t="e">
        <f aca="false">Table9[[#this row],[national average7]]</f>
        <v>#VALUE!</v>
      </c>
      <c r="AD39" s="38" t="e">
        <f aca="false">Table9[[#this row],[year 7]]</f>
        <v>#VALUE!</v>
      </c>
      <c r="AE39" s="38"/>
      <c r="AF39" s="110" t="e">
        <f aca="false">IF(AND(AG39&lt;&gt; "", AH39&gt;2011), "Yes", "No")</f>
        <v>#VALUE!</v>
      </c>
      <c r="AG39" s="38" t="e">
        <f aca="false">Table9[[#this row],[national average8]]</f>
        <v>#VALUE!</v>
      </c>
      <c r="AH39" s="38" t="e">
        <f aca="false">Table9[[#this row],[year 8]]</f>
        <v>#VALUE!</v>
      </c>
      <c r="AI39" s="38"/>
    </row>
    <row r="40" customFormat="false" ht="12" hidden="false" customHeight="false" outlineLevel="0" collapsed="false">
      <c r="A40" s="87" t="s">
        <v>118</v>
      </c>
      <c r="B40" s="110" t="e">
        <f aca="false">IF(AND(D40= "Yes", H40= "Yes", L40= "Yes", P40= "Yes", T40= "Yes", X40= "Yes", AB40= "Yes", AF40= "Yes"), "Yes", "No")</f>
        <v>#VALUE!</v>
      </c>
      <c r="C40" s="38"/>
      <c r="D40" s="110" t="e">
        <f aca="false">IF(AND(E40&lt;&gt; "", F40&gt;2011), "Yes", "No")</f>
        <v>#VALUE!</v>
      </c>
      <c r="E40" s="38" t="e">
        <f aca="false">Table9[[#this row],[national average]]</f>
        <v>#VALUE!</v>
      </c>
      <c r="F40" s="38" t="e">
        <f aca="false">Table9[[#this row],[year 1]]</f>
        <v>#VALUE!</v>
      </c>
      <c r="G40" s="38"/>
      <c r="H40" s="110" t="e">
        <f aca="false">IF(AND(I40&lt;&gt; "", J40&gt;2011), "Yes", "No")</f>
        <v>#VALUE!</v>
      </c>
      <c r="I40" s="38" t="e">
        <f aca="false">Table9[[#this row],[national average2]]</f>
        <v>#VALUE!</v>
      </c>
      <c r="J40" s="38" t="e">
        <f aca="false">Table9[[#this row],[year 2]]</f>
        <v>#VALUE!</v>
      </c>
      <c r="K40" s="38"/>
      <c r="L40" s="110" t="e">
        <f aca="false">IF(AND(M40&lt;&gt; "", N40&gt;2011), "Yes", "No")</f>
        <v>#VALUE!</v>
      </c>
      <c r="M40" s="38" t="e">
        <f aca="false">Table9[[#this row],[national average3]]</f>
        <v>#VALUE!</v>
      </c>
      <c r="N40" s="38" t="e">
        <f aca="false">Table9[[#this row],[year 3]]</f>
        <v>#VALUE!</v>
      </c>
      <c r="O40" s="38"/>
      <c r="P40" s="110" t="e">
        <f aca="false">IF(AND(Q40&lt;&gt; "", R40&gt;2011), "Yes", "No")</f>
        <v>#VALUE!</v>
      </c>
      <c r="Q40" s="38" t="e">
        <f aca="false">Table9[[#this row],[national average4]]</f>
        <v>#VALUE!</v>
      </c>
      <c r="R40" s="38" t="e">
        <f aca="false">Table9[[#this row],[year 4]]</f>
        <v>#VALUE!</v>
      </c>
      <c r="S40" s="38"/>
      <c r="T40" s="110" t="s">
        <v>231</v>
      </c>
      <c r="U40" s="38"/>
      <c r="V40" s="38" t="e">
        <f aca="false">Table9[[#this row],[year 5]]</f>
        <v>#VALUE!</v>
      </c>
      <c r="W40" s="38"/>
      <c r="X40" s="110" t="e">
        <f aca="false">IF(AND(Y40&lt;&gt; "", Z40&gt;2011), "Yes", "No")</f>
        <v>#VALUE!</v>
      </c>
      <c r="Y40" s="38" t="e">
        <f aca="false">Table9[[#this row],[national average6]]</f>
        <v>#VALUE!</v>
      </c>
      <c r="Z40" s="38" t="e">
        <f aca="false">Table9[[#this row],[year 6]]</f>
        <v>#VALUE!</v>
      </c>
      <c r="AA40" s="38"/>
      <c r="AB40" s="110" t="e">
        <f aca="false">IF(AND(AC40&lt;&gt; "", AD40&gt;2011), "Yes", "No")</f>
        <v>#VALUE!</v>
      </c>
      <c r="AC40" s="38" t="e">
        <f aca="false">Table9[[#this row],[national average7]]</f>
        <v>#VALUE!</v>
      </c>
      <c r="AD40" s="38" t="e">
        <f aca="false">Table9[[#this row],[year 7]]</f>
        <v>#VALUE!</v>
      </c>
      <c r="AE40" s="38"/>
      <c r="AF40" s="110" t="e">
        <f aca="false">IF(AND(AG40&lt;&gt; "", AH40&gt;2011), "Yes", "No")</f>
        <v>#VALUE!</v>
      </c>
      <c r="AG40" s="38" t="e">
        <f aca="false">Table9[[#this row],[national average8]]</f>
        <v>#VALUE!</v>
      </c>
      <c r="AH40" s="38" t="e">
        <f aca="false">Table9[[#this row],[year 8]]</f>
        <v>#VALUE!</v>
      </c>
      <c r="AI40" s="38"/>
    </row>
    <row r="41" customFormat="false" ht="12" hidden="false" customHeight="false" outlineLevel="0" collapsed="false">
      <c r="A41" s="87" t="s">
        <v>120</v>
      </c>
      <c r="B41" s="110" t="e">
        <f aca="false">IF(AND(D41= "Yes", H41= "Yes", L41= "Yes", P41= "Yes", T41= "Yes", X41= "Yes", AB41= "Yes", AF41= "Yes"), "Yes", "No")</f>
        <v>#VALUE!</v>
      </c>
      <c r="C41" s="38"/>
      <c r="D41" s="110" t="e">
        <f aca="false">IF(AND(E41&lt;&gt; "", F41&gt;2011), "Yes", "No")</f>
        <v>#VALUE!</v>
      </c>
      <c r="E41" s="38" t="e">
        <f aca="false">Table9[[#this row],[national average]]</f>
        <v>#VALUE!</v>
      </c>
      <c r="F41" s="38" t="e">
        <f aca="false">Table9[[#this row],[year 1]]</f>
        <v>#VALUE!</v>
      </c>
      <c r="G41" s="38"/>
      <c r="H41" s="110" t="e">
        <f aca="false">IF(AND(I41&lt;&gt; "", J41&gt;2011), "Yes", "No")</f>
        <v>#VALUE!</v>
      </c>
      <c r="I41" s="38" t="e">
        <f aca="false">Table9[[#this row],[national average2]]</f>
        <v>#VALUE!</v>
      </c>
      <c r="J41" s="38" t="e">
        <f aca="false">Table9[[#this row],[year 2]]</f>
        <v>#VALUE!</v>
      </c>
      <c r="K41" s="38"/>
      <c r="L41" s="110" t="e">
        <f aca="false">IF(AND(M41&lt;&gt; "", N41&gt;2011), "Yes", "No")</f>
        <v>#VALUE!</v>
      </c>
      <c r="M41" s="38" t="e">
        <f aca="false">Table9[[#this row],[national average3]]</f>
        <v>#VALUE!</v>
      </c>
      <c r="N41" s="38" t="e">
        <f aca="false">Table9[[#this row],[year 3]]</f>
        <v>#VALUE!</v>
      </c>
      <c r="O41" s="38"/>
      <c r="P41" s="110" t="e">
        <f aca="false">IF(AND(Q41&lt;&gt; "", R41&gt;2011), "Yes", "No")</f>
        <v>#VALUE!</v>
      </c>
      <c r="Q41" s="38" t="e">
        <f aca="false">Table9[[#this row],[national average4]]</f>
        <v>#VALUE!</v>
      </c>
      <c r="R41" s="38" t="e">
        <f aca="false">Table9[[#this row],[year 4]]</f>
        <v>#VALUE!</v>
      </c>
      <c r="S41" s="38"/>
      <c r="T41" s="110" t="e">
        <f aca="false">IF(AND(U41&lt;&gt; "", V41&gt;2011), "Yes", "No")</f>
        <v>#VALUE!</v>
      </c>
      <c r="U41" s="38" t="e">
        <f aca="false">Table9[[#this row],[national average5]]</f>
        <v>#VALUE!</v>
      </c>
      <c r="V41" s="38" t="e">
        <f aca="false">Table9[[#this row],[year 5]]</f>
        <v>#VALUE!</v>
      </c>
      <c r="W41" s="38"/>
      <c r="X41" s="110" t="e">
        <f aca="false">IF(AND(Y41&lt;&gt; "", Z41&gt;2011), "Yes", "No")</f>
        <v>#VALUE!</v>
      </c>
      <c r="Y41" s="38" t="e">
        <f aca="false">Table9[[#this row],[national average6]]</f>
        <v>#VALUE!</v>
      </c>
      <c r="Z41" s="38" t="e">
        <f aca="false">Table9[[#this row],[year 6]]</f>
        <v>#VALUE!</v>
      </c>
      <c r="AA41" s="38"/>
      <c r="AB41" s="110" t="e">
        <f aca="false">IF(AND(AC41&lt;&gt; "", AD41&gt;2011), "Yes", "No")</f>
        <v>#VALUE!</v>
      </c>
      <c r="AC41" s="38" t="e">
        <f aca="false">Table9[[#this row],[national average7]]</f>
        <v>#VALUE!</v>
      </c>
      <c r="AD41" s="38" t="e">
        <f aca="false">Table9[[#this row],[year 7]]</f>
        <v>#VALUE!</v>
      </c>
      <c r="AE41" s="38"/>
      <c r="AF41" s="110" t="e">
        <f aca="false">IF(AND(AG41&lt;&gt; "", AH41&gt;2011), "Yes", "No")</f>
        <v>#VALUE!</v>
      </c>
      <c r="AG41" s="38" t="e">
        <f aca="false">Table9[[#this row],[national average8]]</f>
        <v>#VALUE!</v>
      </c>
      <c r="AH41" s="38" t="e">
        <f aca="false">Table9[[#this row],[year 8]]</f>
        <v>#VALUE!</v>
      </c>
      <c r="AI41" s="38"/>
    </row>
    <row r="42" customFormat="false" ht="12" hidden="false" customHeight="false" outlineLevel="0" collapsed="false">
      <c r="A42" s="87" t="s">
        <v>122</v>
      </c>
      <c r="B42" s="110" t="e">
        <f aca="false">IF(AND(D42= "Yes", H42= "Yes", L42= "Yes", P42= "Yes", T42= "Yes", X42= "Yes", AB42= "Yes", AF42= "Yes"), "Yes", "No")</f>
        <v>#VALUE!</v>
      </c>
      <c r="C42" s="38"/>
      <c r="D42" s="110" t="e">
        <f aca="false">IF(AND(E42&lt;&gt; "", F42&gt;2011), "Yes", "No")</f>
        <v>#VALUE!</v>
      </c>
      <c r="E42" s="38" t="e">
        <f aca="false">Table9[[#this row],[national average]]</f>
        <v>#VALUE!</v>
      </c>
      <c r="F42" s="38" t="e">
        <f aca="false">Table9[[#this row],[year 1]]</f>
        <v>#VALUE!</v>
      </c>
      <c r="G42" s="38"/>
      <c r="H42" s="110" t="e">
        <f aca="false">IF(AND(I42&lt;&gt; "", J42&gt;2011), "Yes", "No")</f>
        <v>#VALUE!</v>
      </c>
      <c r="I42" s="38" t="e">
        <f aca="false">Table9[[#this row],[national average2]]</f>
        <v>#VALUE!</v>
      </c>
      <c r="J42" s="38" t="e">
        <f aca="false">Table9[[#this row],[year 2]]</f>
        <v>#VALUE!</v>
      </c>
      <c r="K42" s="38"/>
      <c r="L42" s="110" t="e">
        <f aca="false">IF(AND(M42&lt;&gt; "", N42&gt;2011), "Yes", "No")</f>
        <v>#VALUE!</v>
      </c>
      <c r="M42" s="38" t="e">
        <f aca="false">Table9[[#this row],[national average3]]</f>
        <v>#VALUE!</v>
      </c>
      <c r="N42" s="38" t="e">
        <f aca="false">Table9[[#this row],[year 3]]</f>
        <v>#VALUE!</v>
      </c>
      <c r="O42" s="38"/>
      <c r="P42" s="110" t="e">
        <f aca="false">IF(AND(Q42&lt;&gt; "", R42&gt;2011), "Yes", "No")</f>
        <v>#VALUE!</v>
      </c>
      <c r="Q42" s="38" t="e">
        <f aca="false">Table9[[#this row],[national average4]]</f>
        <v>#VALUE!</v>
      </c>
      <c r="R42" s="38" t="e">
        <f aca="false">Table9[[#this row],[year 4]]</f>
        <v>#VALUE!</v>
      </c>
      <c r="S42" s="38"/>
      <c r="T42" s="110" t="e">
        <f aca="false">IF(AND(U42&lt;&gt; "", V42&gt;2011), "Yes", "No")</f>
        <v>#VALUE!</v>
      </c>
      <c r="U42" s="38" t="e">
        <f aca="false">Table9[[#this row],[national average5]]</f>
        <v>#VALUE!</v>
      </c>
      <c r="V42" s="38" t="e">
        <f aca="false">Table9[[#this row],[year 5]]</f>
        <v>#VALUE!</v>
      </c>
      <c r="W42" s="38"/>
      <c r="X42" s="110" t="e">
        <f aca="false">IF(AND(Y42&lt;&gt; "", Z42&gt;2011), "Yes", "No")</f>
        <v>#VALUE!</v>
      </c>
      <c r="Y42" s="38" t="e">
        <f aca="false">Table9[[#this row],[national average6]]</f>
        <v>#VALUE!</v>
      </c>
      <c r="Z42" s="38" t="e">
        <f aca="false">Table9[[#this row],[year 6]]</f>
        <v>#VALUE!</v>
      </c>
      <c r="AA42" s="38"/>
      <c r="AB42" s="110" t="e">
        <f aca="false">IF(AND(AC42&lt;&gt; "", AD42&gt;2011), "Yes", "No")</f>
        <v>#VALUE!</v>
      </c>
      <c r="AC42" s="38" t="e">
        <f aca="false">Table9[[#this row],[national average7]]</f>
        <v>#VALUE!</v>
      </c>
      <c r="AD42" s="38" t="e">
        <f aca="false">Table9[[#this row],[year 7]]</f>
        <v>#VALUE!</v>
      </c>
      <c r="AE42" s="38"/>
      <c r="AF42" s="110" t="e">
        <f aca="false">IF(AND(AG42&lt;&gt; "", AH42&gt;2011), "Yes", "No")</f>
        <v>#VALUE!</v>
      </c>
      <c r="AG42" s="38" t="e">
        <f aca="false">Table9[[#this row],[national average8]]</f>
        <v>#VALUE!</v>
      </c>
      <c r="AH42" s="38" t="e">
        <f aca="false">Table9[[#this row],[year 8]]</f>
        <v>#VALUE!</v>
      </c>
      <c r="AI42" s="38"/>
    </row>
    <row r="43" customFormat="false" ht="12" hidden="false" customHeight="false" outlineLevel="0" collapsed="false">
      <c r="A43" s="87" t="s">
        <v>124</v>
      </c>
      <c r="B43" s="110" t="e">
        <f aca="false">IF(AND(D43= "Yes", H43= "Yes", L43= "Yes", P43= "Yes", T43= "Yes", X43= "Yes", AB43= "Yes", AF43= "Yes"), "Yes", "No")</f>
        <v>#VALUE!</v>
      </c>
      <c r="C43" s="38"/>
      <c r="D43" s="110" t="e">
        <f aca="false">IF(AND(E43&lt;&gt; "", F43&gt;2011), "Yes", "No")</f>
        <v>#VALUE!</v>
      </c>
      <c r="E43" s="38" t="e">
        <f aca="false">Table9[[#this row],[national average]]</f>
        <v>#VALUE!</v>
      </c>
      <c r="F43" s="38" t="e">
        <f aca="false">Table9[[#this row],[year 1]]</f>
        <v>#VALUE!</v>
      </c>
      <c r="G43" s="38"/>
      <c r="H43" s="110" t="e">
        <f aca="false">IF(AND(I43&lt;&gt; "", J43&gt;2011), "Yes", "No")</f>
        <v>#VALUE!</v>
      </c>
      <c r="I43" s="38" t="e">
        <f aca="false">Table9[[#this row],[national average2]]</f>
        <v>#VALUE!</v>
      </c>
      <c r="J43" s="38" t="e">
        <f aca="false">Table9[[#this row],[year 2]]</f>
        <v>#VALUE!</v>
      </c>
      <c r="K43" s="38"/>
      <c r="L43" s="110" t="e">
        <f aca="false">IF(AND(M43&lt;&gt; "", N43&gt;2011), "Yes", "No")</f>
        <v>#VALUE!</v>
      </c>
      <c r="M43" s="38" t="e">
        <f aca="false">Table9[[#this row],[national average3]]</f>
        <v>#VALUE!</v>
      </c>
      <c r="N43" s="38" t="e">
        <f aca="false">Table9[[#this row],[year 3]]</f>
        <v>#VALUE!</v>
      </c>
      <c r="O43" s="38"/>
      <c r="P43" s="110" t="e">
        <f aca="false">IF(AND(Q43&lt;&gt; "", R43&gt;2011), "Yes", "No")</f>
        <v>#VALUE!</v>
      </c>
      <c r="Q43" s="38" t="e">
        <f aca="false">Table9[[#this row],[national average4]]</f>
        <v>#VALUE!</v>
      </c>
      <c r="R43" s="38" t="e">
        <f aca="false">Table9[[#this row],[year 4]]</f>
        <v>#VALUE!</v>
      </c>
      <c r="S43" s="38"/>
      <c r="T43" s="110" t="s">
        <v>231</v>
      </c>
      <c r="U43" s="38"/>
      <c r="V43" s="38" t="e">
        <f aca="false">Table9[[#this row],[year 5]]</f>
        <v>#VALUE!</v>
      </c>
      <c r="W43" s="38"/>
      <c r="X43" s="110" t="e">
        <f aca="false">IF(AND(Y43&lt;&gt; "", Z43&gt;2011), "Yes", "No")</f>
        <v>#VALUE!</v>
      </c>
      <c r="Y43" s="38" t="e">
        <f aca="false">Table9[[#this row],[national average6]]</f>
        <v>#VALUE!</v>
      </c>
      <c r="Z43" s="38" t="e">
        <f aca="false">Table9[[#this row],[year 6]]</f>
        <v>#VALUE!</v>
      </c>
      <c r="AA43" s="38"/>
      <c r="AB43" s="110" t="e">
        <f aca="false">IF(AND(AC43&lt;&gt; "", AD43&gt;2011), "Yes", "No")</f>
        <v>#VALUE!</v>
      </c>
      <c r="AC43" s="38" t="e">
        <f aca="false">Table9[[#this row],[national average7]]</f>
        <v>#VALUE!</v>
      </c>
      <c r="AD43" s="38" t="e">
        <f aca="false">Table9[[#this row],[year 7]]</f>
        <v>#VALUE!</v>
      </c>
      <c r="AE43" s="38"/>
      <c r="AF43" s="110" t="e">
        <f aca="false">IF(AND(AG43&lt;&gt; "", AH43&gt;2011), "Yes", "No")</f>
        <v>#VALUE!</v>
      </c>
      <c r="AG43" s="38" t="e">
        <f aca="false">Table9[[#this row],[national average8]]</f>
        <v>#VALUE!</v>
      </c>
      <c r="AH43" s="38" t="e">
        <f aca="false">Table9[[#this row],[year 8]]</f>
        <v>#VALUE!</v>
      </c>
      <c r="AI43" s="38"/>
    </row>
    <row r="44" customFormat="false" ht="12" hidden="false" customHeight="false" outlineLevel="0" collapsed="false">
      <c r="A44" s="87" t="s">
        <v>126</v>
      </c>
      <c r="B44" s="110" t="e">
        <f aca="false">IF(AND(D44= "Yes", H44= "Yes", L44= "Yes", P44= "Yes", T44= "Yes", X44= "Yes", AB44= "Yes", AF44= "Yes"), "Yes", "No")</f>
        <v>#VALUE!</v>
      </c>
      <c r="C44" s="38"/>
      <c r="D44" s="110" t="e">
        <f aca="false">IF(AND(E44&lt;&gt; "", F44&gt;2011), "Yes", "No")</f>
        <v>#VALUE!</v>
      </c>
      <c r="E44" s="38" t="e">
        <f aca="false">Table9[[#this row],[national average]]</f>
        <v>#VALUE!</v>
      </c>
      <c r="F44" s="38" t="e">
        <f aca="false">Table9[[#this row],[year 1]]</f>
        <v>#VALUE!</v>
      </c>
      <c r="G44" s="38"/>
      <c r="H44" s="110" t="e">
        <f aca="false">IF(AND(I44&lt;&gt; "", J44&gt;2011), "Yes", "No")</f>
        <v>#VALUE!</v>
      </c>
      <c r="I44" s="38" t="e">
        <f aca="false">Table9[[#this row],[national average2]]</f>
        <v>#VALUE!</v>
      </c>
      <c r="J44" s="38" t="e">
        <f aca="false">Table9[[#this row],[year 2]]</f>
        <v>#VALUE!</v>
      </c>
      <c r="K44" s="38"/>
      <c r="L44" s="110" t="e">
        <f aca="false">IF(AND(M44&lt;&gt; "", N44&gt;2011), "Yes", "No")</f>
        <v>#VALUE!</v>
      </c>
      <c r="M44" s="38" t="e">
        <f aca="false">Table9[[#this row],[national average3]]</f>
        <v>#VALUE!</v>
      </c>
      <c r="N44" s="38" t="e">
        <f aca="false">Table9[[#this row],[year 3]]</f>
        <v>#VALUE!</v>
      </c>
      <c r="O44" s="38"/>
      <c r="P44" s="110" t="e">
        <f aca="false">IF(AND(Q44&lt;&gt; "", R44&gt;2011), "Yes", "No")</f>
        <v>#VALUE!</v>
      </c>
      <c r="Q44" s="38" t="e">
        <f aca="false">Table9[[#this row],[national average4]]</f>
        <v>#VALUE!</v>
      </c>
      <c r="R44" s="38" t="e">
        <f aca="false">Table9[[#this row],[year 4]]</f>
        <v>#VALUE!</v>
      </c>
      <c r="S44" s="38"/>
      <c r="T44" s="110" t="str">
        <f aca="false">IF(AND(U44&lt;&gt; "", V44&gt;2011), "Yes", "No")</f>
        <v>Yes</v>
      </c>
      <c r="U44" s="38" t="e">
        <f aca="false">Table9[[#this row],[national average5]]</f>
        <v>#VALUE!</v>
      </c>
      <c r="V44" s="38" t="e">
        <f aca="false">Table9[[#this row],[year 5]]</f>
        <v>#VALUE!</v>
      </c>
      <c r="W44" s="38"/>
      <c r="X44" s="110" t="e">
        <f aca="false">IF(AND(Y44&lt;&gt; "", Z44&gt;2011), "Yes", "No")</f>
        <v>#VALUE!</v>
      </c>
      <c r="Y44" s="38" t="e">
        <f aca="false">Table9[[#this row],[national average6]]</f>
        <v>#VALUE!</v>
      </c>
      <c r="Z44" s="38" t="e">
        <f aca="false">Table9[[#this row],[year 6]]</f>
        <v>#VALUE!</v>
      </c>
      <c r="AA44" s="38"/>
      <c r="AB44" s="110" t="e">
        <f aca="false">IF(AND(AC44&lt;&gt; "", AD44&gt;2011), "Yes", "No")</f>
        <v>#VALUE!</v>
      </c>
      <c r="AC44" s="38" t="e">
        <f aca="false">Table9[[#this row],[national average7]]</f>
        <v>#VALUE!</v>
      </c>
      <c r="AD44" s="38" t="e">
        <f aca="false">Table9[[#this row],[year 7]]</f>
        <v>#VALUE!</v>
      </c>
      <c r="AE44" s="38"/>
      <c r="AF44" s="110" t="e">
        <f aca="false">IF(AND(AG44&lt;&gt; "", AH44&gt;2011), "Yes", "No")</f>
        <v>#VALUE!</v>
      </c>
      <c r="AG44" s="38" t="e">
        <f aca="false">Table9[[#this row],[national average8]]</f>
        <v>#VALUE!</v>
      </c>
      <c r="AH44" s="38" t="e">
        <f aca="false">Table9[[#this row],[year 8]]</f>
        <v>#VALUE!</v>
      </c>
      <c r="AI44" s="38"/>
    </row>
    <row r="45" customFormat="false" ht="12" hidden="false" customHeight="false" outlineLevel="0" collapsed="false">
      <c r="A45" s="87" t="s">
        <v>128</v>
      </c>
      <c r="B45" s="110" t="e">
        <f aca="false">IF(AND(D45= "Yes", H45= "Yes", L45= "Yes", P45= "Yes", T45= "Yes", X45= "Yes", AB45= "Yes", AF45= "Yes"), "Yes", "No")</f>
        <v>#VALUE!</v>
      </c>
      <c r="C45" s="38"/>
      <c r="D45" s="110" t="e">
        <f aca="false">IF(AND(E45&lt;&gt; "", F45&gt;2011), "Yes", "No")</f>
        <v>#VALUE!</v>
      </c>
      <c r="E45" s="38" t="e">
        <f aca="false">Table9[[#this row],[national average]]</f>
        <v>#VALUE!</v>
      </c>
      <c r="F45" s="38" t="e">
        <f aca="false">Table9[[#this row],[year 1]]</f>
        <v>#VALUE!</v>
      </c>
      <c r="G45" s="38"/>
      <c r="H45" s="110" t="e">
        <f aca="false">IF(AND(I45&lt;&gt; "", J45&gt;2011), "Yes", "No")</f>
        <v>#VALUE!</v>
      </c>
      <c r="I45" s="38" t="e">
        <f aca="false">Table9[[#this row],[national average2]]</f>
        <v>#VALUE!</v>
      </c>
      <c r="J45" s="38" t="e">
        <f aca="false">Table9[[#this row],[year 2]]</f>
        <v>#VALUE!</v>
      </c>
      <c r="K45" s="38"/>
      <c r="L45" s="110" t="e">
        <f aca="false">IF(AND(M45&lt;&gt; "", N45&gt;2011), "Yes", "No")</f>
        <v>#VALUE!</v>
      </c>
      <c r="M45" s="38" t="e">
        <f aca="false">Table9[[#this row],[national average3]]</f>
        <v>#VALUE!</v>
      </c>
      <c r="N45" s="38" t="e">
        <f aca="false">Table9[[#this row],[year 3]]</f>
        <v>#VALUE!</v>
      </c>
      <c r="O45" s="38"/>
      <c r="P45" s="110" t="e">
        <f aca="false">IF(AND(Q45&lt;&gt; "", R45&gt;2011), "Yes", "No")</f>
        <v>#VALUE!</v>
      </c>
      <c r="Q45" s="38" t="e">
        <f aca="false">Table9[[#this row],[national average4]]</f>
        <v>#VALUE!</v>
      </c>
      <c r="R45" s="38" t="e">
        <f aca="false">Table9[[#this row],[year 4]]</f>
        <v>#VALUE!</v>
      </c>
      <c r="S45" s="38"/>
      <c r="T45" s="110" t="s">
        <v>231</v>
      </c>
      <c r="U45" s="38"/>
      <c r="V45" s="38" t="e">
        <f aca="false">Table9[[#this row],[year 5]]</f>
        <v>#VALUE!</v>
      </c>
      <c r="W45" s="38"/>
      <c r="X45" s="110" t="e">
        <f aca="false">IF(AND(Y45&lt;&gt; "", Z45&gt;2011), "Yes", "No")</f>
        <v>#VALUE!</v>
      </c>
      <c r="Y45" s="38" t="e">
        <f aca="false">Table9[[#this row],[national average6]]</f>
        <v>#VALUE!</v>
      </c>
      <c r="Z45" s="38" t="e">
        <f aca="false">Table9[[#this row],[year 6]]</f>
        <v>#VALUE!</v>
      </c>
      <c r="AA45" s="38"/>
      <c r="AB45" s="110" t="e">
        <f aca="false">IF(AND(AC45&lt;&gt; "", AD45&gt;2011), "Yes", "No")</f>
        <v>#VALUE!</v>
      </c>
      <c r="AC45" s="38" t="e">
        <f aca="false">Table9[[#this row],[national average7]]</f>
        <v>#VALUE!</v>
      </c>
      <c r="AD45" s="38" t="e">
        <f aca="false">Table9[[#this row],[year 7]]</f>
        <v>#VALUE!</v>
      </c>
      <c r="AE45" s="38"/>
      <c r="AF45" s="110" t="e">
        <f aca="false">IF(AND(AG45&lt;&gt; "", AH45&gt;2011), "Yes", "No")</f>
        <v>#VALUE!</v>
      </c>
      <c r="AG45" s="38" t="e">
        <f aca="false">Table9[[#this row],[national average8]]</f>
        <v>#VALUE!</v>
      </c>
      <c r="AH45" s="38" t="e">
        <f aca="false">Table9[[#this row],[year 8]]</f>
        <v>#VALUE!</v>
      </c>
      <c r="AI45" s="38"/>
    </row>
    <row r="46" customFormat="false" ht="12" hidden="false" customHeight="false" outlineLevel="0" collapsed="false">
      <c r="A46" s="87" t="s">
        <v>130</v>
      </c>
      <c r="B46" s="110" t="e">
        <f aca="false">IF(AND(D46= "Yes", H46= "Yes", L46= "Yes", P46= "Yes", T46= "Yes", X46= "Yes", AB46= "Yes", AF46= "Yes"), "Yes", "No")</f>
        <v>#VALUE!</v>
      </c>
      <c r="C46" s="38"/>
      <c r="D46" s="110" t="e">
        <f aca="false">IF(AND(E46&lt;&gt; "", F46&gt;2011), "Yes", "No")</f>
        <v>#VALUE!</v>
      </c>
      <c r="E46" s="38" t="e">
        <f aca="false">Table9[[#this row],[national average]]</f>
        <v>#VALUE!</v>
      </c>
      <c r="F46" s="38" t="e">
        <f aca="false">Table9[[#this row],[year 1]]</f>
        <v>#VALUE!</v>
      </c>
      <c r="G46" s="38"/>
      <c r="H46" s="110" t="e">
        <f aca="false">IF(AND(I46&lt;&gt; "", J46&gt;2011), "Yes", "No")</f>
        <v>#VALUE!</v>
      </c>
      <c r="I46" s="38" t="e">
        <f aca="false">Table9[[#this row],[national average2]]</f>
        <v>#VALUE!</v>
      </c>
      <c r="J46" s="38" t="e">
        <f aca="false">Table9[[#this row],[year 2]]</f>
        <v>#VALUE!</v>
      </c>
      <c r="K46" s="38"/>
      <c r="L46" s="110" t="e">
        <f aca="false">IF(AND(M46&lt;&gt; "", N46&gt;2011), "Yes", "No")</f>
        <v>#VALUE!</v>
      </c>
      <c r="M46" s="38" t="e">
        <f aca="false">Table9[[#this row],[national average3]]</f>
        <v>#VALUE!</v>
      </c>
      <c r="N46" s="38" t="e">
        <f aca="false">Table9[[#this row],[year 3]]</f>
        <v>#VALUE!</v>
      </c>
      <c r="O46" s="38"/>
      <c r="P46" s="110" t="e">
        <f aca="false">IF(AND(Q46&lt;&gt; "", R46&gt;2011), "Yes", "No")</f>
        <v>#VALUE!</v>
      </c>
      <c r="Q46" s="38" t="e">
        <f aca="false">Table9[[#this row],[national average4]]</f>
        <v>#VALUE!</v>
      </c>
      <c r="R46" s="38" t="e">
        <f aca="false">Table9[[#this row],[year 4]]</f>
        <v>#VALUE!</v>
      </c>
      <c r="S46" s="38"/>
      <c r="T46" s="110" t="e">
        <f aca="false">IF(AND(U46&lt;&gt; "", V46&gt;2011), "Yes", "No")</f>
        <v>#VALUE!</v>
      </c>
      <c r="U46" s="38" t="e">
        <f aca="false">Table9[[#this row],[national average5]]</f>
        <v>#VALUE!</v>
      </c>
      <c r="V46" s="38" t="e">
        <f aca="false">Table9[[#this row],[year 5]]</f>
        <v>#VALUE!</v>
      </c>
      <c r="W46" s="38"/>
      <c r="X46" s="110" t="e">
        <f aca="false">IF(AND(Y46&lt;&gt; "", Z46&gt;2011), "Yes", "No")</f>
        <v>#VALUE!</v>
      </c>
      <c r="Y46" s="38" t="e">
        <f aca="false">Table9[[#this row],[national average6]]</f>
        <v>#VALUE!</v>
      </c>
      <c r="Z46" s="38" t="e">
        <f aca="false">Table9[[#this row],[year 6]]</f>
        <v>#VALUE!</v>
      </c>
      <c r="AA46" s="38"/>
      <c r="AB46" s="110" t="e">
        <f aca="false">IF(AND(AC46&lt;&gt; "", AD46&gt;2011), "Yes", "No")</f>
        <v>#VALUE!</v>
      </c>
      <c r="AC46" s="38" t="e">
        <f aca="false">Table9[[#this row],[national average7]]</f>
        <v>#VALUE!</v>
      </c>
      <c r="AD46" s="38" t="e">
        <f aca="false">Table9[[#this row],[year 7]]</f>
        <v>#VALUE!</v>
      </c>
      <c r="AE46" s="38"/>
      <c r="AF46" s="110" t="e">
        <f aca="false">IF(AND(AG46&lt;&gt; "", AH46&gt;2011), "Yes", "No")</f>
        <v>#VALUE!</v>
      </c>
      <c r="AG46" s="38" t="e">
        <f aca="false">Table9[[#this row],[national average8]]</f>
        <v>#VALUE!</v>
      </c>
      <c r="AH46" s="38" t="e">
        <f aca="false">Table9[[#this row],[year 8]]</f>
        <v>#VALUE!</v>
      </c>
      <c r="AI46" s="38"/>
    </row>
    <row r="47" customFormat="false" ht="12" hidden="false" customHeight="false" outlineLevel="0" collapsed="false">
      <c r="A47" s="87" t="s">
        <v>132</v>
      </c>
      <c r="B47" s="110" t="e">
        <f aca="false">IF(AND(D47= "Yes", H47= "Yes", L47= "Yes", P47= "Yes", T47= "Yes", X47= "Yes", AB47= "Yes", AF47= "Yes"), "Yes", "No")</f>
        <v>#VALUE!</v>
      </c>
      <c r="C47" s="38"/>
      <c r="D47" s="110" t="e">
        <f aca="false">IF(AND(E47&lt;&gt; "", F47&gt;2011), "Yes", "No")</f>
        <v>#VALUE!</v>
      </c>
      <c r="E47" s="38" t="e">
        <f aca="false">Table9[[#this row],[national average]]</f>
        <v>#VALUE!</v>
      </c>
      <c r="F47" s="38" t="e">
        <f aca="false">Table9[[#this row],[year 1]]</f>
        <v>#VALUE!</v>
      </c>
      <c r="G47" s="38"/>
      <c r="H47" s="110" t="e">
        <f aca="false">IF(AND(I47&lt;&gt; "", J47&gt;2011), "Yes", "No")</f>
        <v>#VALUE!</v>
      </c>
      <c r="I47" s="38" t="e">
        <f aca="false">Table9[[#this row],[national average2]]</f>
        <v>#VALUE!</v>
      </c>
      <c r="J47" s="38" t="e">
        <f aca="false">Table9[[#this row],[year 2]]</f>
        <v>#VALUE!</v>
      </c>
      <c r="K47" s="38"/>
      <c r="L47" s="110" t="e">
        <f aca="false">IF(AND(M47&lt;&gt; "", N47&gt;2011), "Yes", "No")</f>
        <v>#VALUE!</v>
      </c>
      <c r="M47" s="38" t="e">
        <f aca="false">Table9[[#this row],[national average3]]</f>
        <v>#VALUE!</v>
      </c>
      <c r="N47" s="38" t="e">
        <f aca="false">Table9[[#this row],[year 3]]</f>
        <v>#VALUE!</v>
      </c>
      <c r="O47" s="38"/>
      <c r="P47" s="110" t="e">
        <f aca="false">IF(AND(Q47&lt;&gt; "", R47&gt;2011), "Yes", "No")</f>
        <v>#VALUE!</v>
      </c>
      <c r="Q47" s="38" t="e">
        <f aca="false">Table9[[#this row],[national average4]]</f>
        <v>#VALUE!</v>
      </c>
      <c r="R47" s="38" t="e">
        <f aca="false">Table9[[#this row],[year 4]]</f>
        <v>#VALUE!</v>
      </c>
      <c r="S47" s="38"/>
      <c r="T47" s="110" t="e">
        <f aca="false">IF(AND(U47&lt;&gt; "", V47&gt;2011), "Yes", "No")</f>
        <v>#VALUE!</v>
      </c>
      <c r="U47" s="38" t="e">
        <f aca="false">Table9[[#this row],[national average5]]</f>
        <v>#VALUE!</v>
      </c>
      <c r="V47" s="38" t="e">
        <f aca="false">Table9[[#this row],[year 5]]</f>
        <v>#VALUE!</v>
      </c>
      <c r="W47" s="38"/>
      <c r="X47" s="110" t="e">
        <f aca="false">IF(AND(Y47&lt;&gt; "", Z47&gt;2011), "Yes", "No")</f>
        <v>#VALUE!</v>
      </c>
      <c r="Y47" s="38" t="e">
        <f aca="false">Table9[[#this row],[national average6]]</f>
        <v>#VALUE!</v>
      </c>
      <c r="Z47" s="38" t="e">
        <f aca="false">Table9[[#this row],[year 6]]</f>
        <v>#VALUE!</v>
      </c>
      <c r="AA47" s="38"/>
      <c r="AB47" s="110" t="e">
        <f aca="false">IF(AND(AC47&lt;&gt; "", AD47&gt;2011), "Yes", "No")</f>
        <v>#VALUE!</v>
      </c>
      <c r="AC47" s="38" t="e">
        <f aca="false">Table9[[#this row],[national average7]]</f>
        <v>#VALUE!</v>
      </c>
      <c r="AD47" s="38" t="e">
        <f aca="false">Table9[[#this row],[year 7]]</f>
        <v>#VALUE!</v>
      </c>
      <c r="AE47" s="38"/>
      <c r="AF47" s="110" t="e">
        <f aca="false">IF(AND(AG47&lt;&gt; "", AH47&gt;2011), "Yes", "No")</f>
        <v>#VALUE!</v>
      </c>
      <c r="AG47" s="38" t="e">
        <f aca="false">Table9[[#this row],[national average8]]</f>
        <v>#VALUE!</v>
      </c>
      <c r="AH47" s="38" t="e">
        <f aca="false">Table9[[#this row],[year 8]]</f>
        <v>#VALUE!</v>
      </c>
      <c r="AI47" s="38"/>
    </row>
    <row r="48" customFormat="false" ht="12" hidden="false" customHeight="false" outlineLevel="0" collapsed="false">
      <c r="A48" s="87" t="s">
        <v>134</v>
      </c>
      <c r="B48" s="110" t="e">
        <f aca="false">IF(AND(D48= "Yes", H48= "Yes", L48= "Yes", P48= "Yes", T48= "Yes", X48= "Yes", AB48= "Yes", AF48= "Yes"), "Yes", "No")</f>
        <v>#VALUE!</v>
      </c>
      <c r="C48" s="38"/>
      <c r="D48" s="110" t="e">
        <f aca="false">IF(AND(E48&lt;&gt; "", F48&gt;2011), "Yes", "No")</f>
        <v>#VALUE!</v>
      </c>
      <c r="E48" s="38" t="e">
        <f aca="false">Table9[[#this row],[national average]]</f>
        <v>#VALUE!</v>
      </c>
      <c r="F48" s="38" t="e">
        <f aca="false">Table9[[#this row],[year 1]]</f>
        <v>#VALUE!</v>
      </c>
      <c r="G48" s="38"/>
      <c r="H48" s="110" t="e">
        <f aca="false">IF(AND(I48&lt;&gt; "", J48&gt;2011), "Yes", "No")</f>
        <v>#VALUE!</v>
      </c>
      <c r="I48" s="38" t="e">
        <f aca="false">Table9[[#this row],[national average2]]</f>
        <v>#VALUE!</v>
      </c>
      <c r="J48" s="38" t="e">
        <f aca="false">Table9[[#this row],[year 2]]</f>
        <v>#VALUE!</v>
      </c>
      <c r="K48" s="38"/>
      <c r="L48" s="110" t="s">
        <v>231</v>
      </c>
      <c r="M48" s="38" t="e">
        <f aca="false">Table9[[#this row],[national average3]]</f>
        <v>#VALUE!</v>
      </c>
      <c r="N48" s="38" t="e">
        <f aca="false">Table9[[#this row],[year 3]]</f>
        <v>#VALUE!</v>
      </c>
      <c r="O48" s="38"/>
      <c r="P48" s="110" t="e">
        <f aca="false">IF(AND(Q48&lt;&gt; "", R48&gt;2011), "Yes", "No")</f>
        <v>#VALUE!</v>
      </c>
      <c r="Q48" s="38" t="e">
        <f aca="false">Table9[[#this row],[national average4]]</f>
        <v>#VALUE!</v>
      </c>
      <c r="R48" s="38" t="e">
        <f aca="false">Table9[[#this row],[year 4]]</f>
        <v>#VALUE!</v>
      </c>
      <c r="S48" s="38"/>
      <c r="T48" s="110" t="s">
        <v>231</v>
      </c>
      <c r="U48" s="38"/>
      <c r="V48" s="38" t="e">
        <f aca="false">Table9[[#this row],[year 5]]</f>
        <v>#VALUE!</v>
      </c>
      <c r="W48" s="38"/>
      <c r="X48" s="110" t="e">
        <f aca="false">IF(AND(Y48&lt;&gt; "", Z48&gt;2011), "Yes", "No")</f>
        <v>#VALUE!</v>
      </c>
      <c r="Y48" s="38" t="e">
        <f aca="false">Table9[[#this row],[national average6]]</f>
        <v>#VALUE!</v>
      </c>
      <c r="Z48" s="38" t="e">
        <f aca="false">Table9[[#this row],[year 6]]</f>
        <v>#VALUE!</v>
      </c>
      <c r="AA48" s="38"/>
      <c r="AB48" s="110" t="e">
        <f aca="false">IF(AND(AC48&lt;&gt; "", AD48&gt;2011), "Yes", "No")</f>
        <v>#VALUE!</v>
      </c>
      <c r="AC48" s="38" t="e">
        <f aca="false">Table9[[#this row],[national average7]]</f>
        <v>#VALUE!</v>
      </c>
      <c r="AD48" s="38" t="e">
        <f aca="false">Table9[[#this row],[year 7]]</f>
        <v>#VALUE!</v>
      </c>
      <c r="AE48" s="38"/>
      <c r="AF48" s="110" t="e">
        <f aca="false">IF(AND(AG48&lt;&gt; "", AH48&gt;2011), "Yes", "No")</f>
        <v>#VALUE!</v>
      </c>
      <c r="AG48" s="38" t="e">
        <f aca="false">Table9[[#this row],[national average8]]</f>
        <v>#VALUE!</v>
      </c>
      <c r="AH48" s="38" t="e">
        <f aca="false">Table9[[#this row],[year 8]]</f>
        <v>#VALUE!</v>
      </c>
      <c r="AI48" s="38"/>
    </row>
    <row r="49" customFormat="false" ht="12" hidden="false" customHeight="false" outlineLevel="0" collapsed="false">
      <c r="A49" s="87" t="s">
        <v>136</v>
      </c>
      <c r="B49" s="110" t="e">
        <f aca="false">IF(AND(D49= "Yes", H49= "Yes", L49= "Yes", P49= "Yes", T49= "Yes", X49= "Yes", AB49= "Yes", AF49= "Yes"), "Yes", "No")</f>
        <v>#VALUE!</v>
      </c>
      <c r="C49" s="38"/>
      <c r="D49" s="110" t="e">
        <f aca="false">IF(AND(E49&lt;&gt; "", F49&gt;2011), "Yes", "No")</f>
        <v>#VALUE!</v>
      </c>
      <c r="E49" s="38" t="e">
        <f aca="false">Table9[[#this row],[national average]]</f>
        <v>#VALUE!</v>
      </c>
      <c r="F49" s="38" t="e">
        <f aca="false">Table9[[#this row],[year 1]]</f>
        <v>#VALUE!</v>
      </c>
      <c r="G49" s="38"/>
      <c r="H49" s="110" t="e">
        <f aca="false">IF(AND(I49&lt;&gt; "", J49&gt;2011), "Yes", "No")</f>
        <v>#VALUE!</v>
      </c>
      <c r="I49" s="38" t="e">
        <f aca="false">Table9[[#this row],[national average2]]</f>
        <v>#VALUE!</v>
      </c>
      <c r="J49" s="38" t="e">
        <f aca="false">Table9[[#this row],[year 2]]</f>
        <v>#VALUE!</v>
      </c>
      <c r="K49" s="38"/>
      <c r="L49" s="110" t="e">
        <f aca="false">IF(AND(M49&lt;&gt; "", N49&gt;2011), "Yes", "No")</f>
        <v>#VALUE!</v>
      </c>
      <c r="M49" s="38" t="e">
        <f aca="false">Table9[[#this row],[national average3]]</f>
        <v>#VALUE!</v>
      </c>
      <c r="N49" s="38" t="e">
        <f aca="false">Table9[[#this row],[year 3]]</f>
        <v>#VALUE!</v>
      </c>
      <c r="O49" s="38"/>
      <c r="P49" s="110" t="e">
        <f aca="false">IF(AND(Q49&lt;&gt; "", R49&gt;2011), "Yes", "No")</f>
        <v>#VALUE!</v>
      </c>
      <c r="Q49" s="38" t="e">
        <f aca="false">Table9[[#this row],[national average4]]</f>
        <v>#VALUE!</v>
      </c>
      <c r="R49" s="38" t="e">
        <f aca="false">Table9[[#this row],[year 4]]</f>
        <v>#VALUE!</v>
      </c>
      <c r="S49" s="38"/>
      <c r="T49" s="110" t="s">
        <v>231</v>
      </c>
      <c r="U49" s="38"/>
      <c r="V49" s="38"/>
      <c r="W49" s="38"/>
      <c r="X49" s="110" t="e">
        <f aca="false">IF(AND(Y49&lt;&gt; "", Z49&gt;2011), "Yes", "No")</f>
        <v>#VALUE!</v>
      </c>
      <c r="Y49" s="38" t="e">
        <f aca="false">Table9[[#this row],[national average6]]</f>
        <v>#VALUE!</v>
      </c>
      <c r="Z49" s="38" t="e">
        <f aca="false">Table9[[#this row],[year 6]]</f>
        <v>#VALUE!</v>
      </c>
      <c r="AA49" s="38"/>
      <c r="AB49" s="110" t="e">
        <f aca="false">IF(AND(AC49&lt;&gt; "", AD49&gt;2011), "Yes", "No")</f>
        <v>#VALUE!</v>
      </c>
      <c r="AC49" s="38" t="e">
        <f aca="false">Table9[[#this row],[national average7]]</f>
        <v>#VALUE!</v>
      </c>
      <c r="AD49" s="38" t="e">
        <f aca="false">Table9[[#this row],[year 7]]</f>
        <v>#VALUE!</v>
      </c>
      <c r="AE49" s="38"/>
      <c r="AF49" s="110" t="s">
        <v>231</v>
      </c>
      <c r="AG49" s="38"/>
      <c r="AH49" s="38"/>
      <c r="AI49" s="38"/>
    </row>
    <row r="50" customFormat="false" ht="12" hidden="false" customHeight="false" outlineLevel="0" collapsed="false">
      <c r="A50" s="87" t="s">
        <v>138</v>
      </c>
      <c r="B50" s="110" t="e">
        <f aca="false">IF(AND(D50= "Yes", H50= "Yes", L50= "Yes", P50= "Yes", T50= "Yes", X50= "Yes", AB50= "Yes", AF50= "Yes"), "Yes", "No")</f>
        <v>#VALUE!</v>
      </c>
      <c r="C50" s="38"/>
      <c r="D50" s="110" t="e">
        <f aca="false">IF(AND(E50&lt;&gt; "", F50&gt;2011), "Yes", "No")</f>
        <v>#VALUE!</v>
      </c>
      <c r="E50" s="38" t="e">
        <f aca="false">Table9[[#this row],[national average]]</f>
        <v>#VALUE!</v>
      </c>
      <c r="F50" s="38" t="e">
        <f aca="false">Table9[[#this row],[year 1]]</f>
        <v>#VALUE!</v>
      </c>
      <c r="G50" s="38"/>
      <c r="H50" s="110" t="e">
        <f aca="false">IF(AND(I50&lt;&gt; "", J50&gt;2011), "Yes", "No")</f>
        <v>#VALUE!</v>
      </c>
      <c r="I50" s="38" t="e">
        <f aca="false">Table9[[#this row],[national average2]]</f>
        <v>#VALUE!</v>
      </c>
      <c r="J50" s="38" t="e">
        <f aca="false">Table9[[#this row],[year 2]]</f>
        <v>#VALUE!</v>
      </c>
      <c r="K50" s="38"/>
      <c r="L50" s="110" t="e">
        <f aca="false">IF(AND(M50&lt;&gt; "", N50&gt;2011), "Yes", "No")</f>
        <v>#VALUE!</v>
      </c>
      <c r="M50" s="38" t="e">
        <f aca="false">Table9[[#this row],[national average3]]</f>
        <v>#VALUE!</v>
      </c>
      <c r="N50" s="38" t="e">
        <f aca="false">Table9[[#this row],[year 3]]</f>
        <v>#VALUE!</v>
      </c>
      <c r="O50" s="38"/>
      <c r="P50" s="110" t="e">
        <f aca="false">IF(AND(Q50&lt;&gt; "", R50&gt;2011), "Yes", "No")</f>
        <v>#VALUE!</v>
      </c>
      <c r="Q50" s="38" t="e">
        <f aca="false">Table9[[#this row],[national average4]]</f>
        <v>#VALUE!</v>
      </c>
      <c r="R50" s="38" t="e">
        <f aca="false">Table9[[#this row],[year 4]]</f>
        <v>#VALUE!</v>
      </c>
      <c r="S50" s="38"/>
      <c r="T50" s="110" t="s">
        <v>231</v>
      </c>
      <c r="U50" s="38"/>
      <c r="V50" s="38"/>
      <c r="W50" s="38"/>
      <c r="X50" s="110" t="e">
        <f aca="false">IF(AND(Y50&lt;&gt; "", Z50&gt;2011), "Yes", "No")</f>
        <v>#VALUE!</v>
      </c>
      <c r="Y50" s="38" t="e">
        <f aca="false">Table9[[#this row],[national average6]]</f>
        <v>#VALUE!</v>
      </c>
      <c r="Z50" s="38" t="e">
        <f aca="false">Table9[[#this row],[year 6]]</f>
        <v>#VALUE!</v>
      </c>
      <c r="AA50" s="38"/>
      <c r="AB50" s="110" t="e">
        <f aca="false">IF(AND(AC50&lt;&gt; "", AD50&gt;2011), "Yes", "No")</f>
        <v>#VALUE!</v>
      </c>
      <c r="AC50" s="38" t="e">
        <f aca="false">Table9[[#this row],[national average7]]</f>
        <v>#VALUE!</v>
      </c>
      <c r="AD50" s="38" t="e">
        <f aca="false">Table9[[#this row],[year 7]]</f>
        <v>#VALUE!</v>
      </c>
      <c r="AE50" s="38"/>
      <c r="AF50" s="110" t="e">
        <f aca="false">IF(AND(AG50&lt;&gt; "", AH50&gt;2011), "Yes", "No")</f>
        <v>#VALUE!</v>
      </c>
      <c r="AG50" s="38" t="e">
        <f aca="false">Table9[[#this row],[national average8]]</f>
        <v>#VALUE!</v>
      </c>
      <c r="AH50" s="38" t="e">
        <f aca="false">Table9[[#this row],[year 8]]</f>
        <v>#VALUE!</v>
      </c>
      <c r="AI50" s="38"/>
    </row>
    <row r="51" customFormat="false" ht="12" hidden="false" customHeight="false" outlineLevel="0" collapsed="false">
      <c r="A51" s="87" t="s">
        <v>140</v>
      </c>
      <c r="B51" s="110" t="e">
        <f aca="false">IF(AND(D51= "Yes", H51= "Yes", L51= "Yes", P51= "Yes", T51= "Yes", X51= "Yes", AB51= "Yes", AF51= "Yes"), "Yes", "No")</f>
        <v>#VALUE!</v>
      </c>
      <c r="C51" s="38"/>
      <c r="D51" s="110" t="e">
        <f aca="false">IF(AND(E51&lt;&gt; "", F51&gt;2011), "Yes", "No")</f>
        <v>#VALUE!</v>
      </c>
      <c r="E51" s="38" t="e">
        <f aca="false">Table9[[#this row],[national average]]</f>
        <v>#VALUE!</v>
      </c>
      <c r="F51" s="38" t="e">
        <f aca="false">Table9[[#this row],[year 1]]</f>
        <v>#VALUE!</v>
      </c>
      <c r="G51" s="38"/>
      <c r="H51" s="110" t="e">
        <f aca="false">IF(AND(I51&lt;&gt; "", J51&gt;2011), "Yes", "No")</f>
        <v>#VALUE!</v>
      </c>
      <c r="I51" s="38" t="e">
        <f aca="false">Table9[[#this row],[national average2]]</f>
        <v>#VALUE!</v>
      </c>
      <c r="J51" s="38" t="e">
        <f aca="false">Table9[[#this row],[year 2]]</f>
        <v>#VALUE!</v>
      </c>
      <c r="K51" s="38"/>
      <c r="L51" s="110" t="e">
        <f aca="false">IF(AND(M51&lt;&gt; "", N51&gt;2011), "Yes", "No")</f>
        <v>#VALUE!</v>
      </c>
      <c r="M51" s="38" t="e">
        <f aca="false">Table9[[#this row],[national average3]]</f>
        <v>#VALUE!</v>
      </c>
      <c r="N51" s="38" t="e">
        <f aca="false">Table9[[#this row],[year 3]]</f>
        <v>#VALUE!</v>
      </c>
      <c r="O51" s="38"/>
      <c r="P51" s="110" t="e">
        <f aca="false">IF(AND(Q51&lt;&gt; "", R51&gt;2011), "Yes", "No")</f>
        <v>#VALUE!</v>
      </c>
      <c r="Q51" s="38" t="e">
        <f aca="false">Table9[[#this row],[national average4]]</f>
        <v>#VALUE!</v>
      </c>
      <c r="R51" s="38" t="e">
        <f aca="false">Table9[[#this row],[year 4]]</f>
        <v>#VALUE!</v>
      </c>
      <c r="S51" s="38"/>
      <c r="T51" s="110" t="s">
        <v>231</v>
      </c>
      <c r="U51" s="38"/>
      <c r="V51" s="38"/>
      <c r="W51" s="38"/>
      <c r="X51" s="110" t="e">
        <f aca="false">IF(AND(Y51&lt;&gt; "", Z51&gt;2011), "Yes", "No")</f>
        <v>#VALUE!</v>
      </c>
      <c r="Y51" s="38" t="e">
        <f aca="false">Table9[[#this row],[national average6]]</f>
        <v>#VALUE!</v>
      </c>
      <c r="Z51" s="38" t="e">
        <f aca="false">Table9[[#this row],[year 6]]</f>
        <v>#VALUE!</v>
      </c>
      <c r="AA51" s="38"/>
      <c r="AB51" s="110" t="e">
        <f aca="false">IF(AND(AC51&lt;&gt; "", AD51&gt;2011), "Yes", "No")</f>
        <v>#VALUE!</v>
      </c>
      <c r="AC51" s="38" t="e">
        <f aca="false">Table9[[#this row],[national average7]]</f>
        <v>#VALUE!</v>
      </c>
      <c r="AD51" s="38" t="e">
        <f aca="false">Table9[[#this row],[year 7]]</f>
        <v>#VALUE!</v>
      </c>
      <c r="AE51" s="38"/>
      <c r="AF51" s="110" t="e">
        <f aca="false">IF(AND(AG51&lt;&gt; "", AH51&gt;2011), "Yes", "No")</f>
        <v>#VALUE!</v>
      </c>
      <c r="AG51" s="38" t="e">
        <f aca="false">Table9[[#this row],[national average8]]</f>
        <v>#VALUE!</v>
      </c>
      <c r="AH51" s="38" t="e">
        <f aca="false">Table9[[#this row],[year 8]]</f>
        <v>#VALUE!</v>
      </c>
      <c r="AI51" s="38"/>
    </row>
    <row r="52" customFormat="false" ht="12" hidden="false" customHeight="false" outlineLevel="0" collapsed="false">
      <c r="A52" s="87" t="s">
        <v>142</v>
      </c>
      <c r="B52" s="110" t="e">
        <f aca="false">IF(AND(D52= "Yes", H52= "Yes", L52= "Yes", P52= "Yes", T52= "Yes", X52= "Yes", AB52= "Yes", AF52= "Yes"), "Yes", "No")</f>
        <v>#VALUE!</v>
      </c>
      <c r="C52" s="38"/>
      <c r="D52" s="110" t="e">
        <f aca="false">IF(AND(E52&lt;&gt; "", F52&gt;2011), "Yes", "No")</f>
        <v>#VALUE!</v>
      </c>
      <c r="E52" s="38" t="e">
        <f aca="false">Table9[[#this row],[national average]]</f>
        <v>#VALUE!</v>
      </c>
      <c r="F52" s="38" t="e">
        <f aca="false">Table9[[#this row],[year 1]]</f>
        <v>#VALUE!</v>
      </c>
      <c r="G52" s="38"/>
      <c r="H52" s="110" t="e">
        <f aca="false">IF(AND(I52&lt;&gt; "", J52&gt;2011), "Yes", "No")</f>
        <v>#VALUE!</v>
      </c>
      <c r="I52" s="38" t="e">
        <f aca="false">Table9[[#this row],[national average2]]</f>
        <v>#VALUE!</v>
      </c>
      <c r="J52" s="38" t="e">
        <f aca="false">Table9[[#this row],[year 2]]</f>
        <v>#VALUE!</v>
      </c>
      <c r="K52" s="38"/>
      <c r="L52" s="110" t="e">
        <f aca="false">IF(AND(M52&lt;&gt; "", N52&gt;2011), "Yes", "No")</f>
        <v>#VALUE!</v>
      </c>
      <c r="M52" s="38" t="e">
        <f aca="false">Table9[[#this row],[national average3]]</f>
        <v>#VALUE!</v>
      </c>
      <c r="N52" s="38" t="e">
        <f aca="false">Table9[[#this row],[year 3]]</f>
        <v>#VALUE!</v>
      </c>
      <c r="O52" s="38"/>
      <c r="P52" s="110" t="e">
        <f aca="false">IF(AND(Q52&lt;&gt; "", R52&gt;2011), "Yes", "No")</f>
        <v>#VALUE!</v>
      </c>
      <c r="Q52" s="38" t="e">
        <f aca="false">Table9[[#this row],[national average4]]</f>
        <v>#VALUE!</v>
      </c>
      <c r="R52" s="38" t="e">
        <f aca="false">Table9[[#this row],[year 4]]</f>
        <v>#VALUE!</v>
      </c>
      <c r="S52" s="38"/>
      <c r="T52" s="110" t="s">
        <v>231</v>
      </c>
      <c r="U52" s="38"/>
      <c r="V52" s="38"/>
      <c r="W52" s="38"/>
      <c r="X52" s="110" t="e">
        <f aca="false">IF(AND(Y52&lt;&gt; "", Z52&gt;2011), "Yes", "No")</f>
        <v>#VALUE!</v>
      </c>
      <c r="Y52" s="38" t="e">
        <f aca="false">Table9[[#this row],[national average6]]</f>
        <v>#VALUE!</v>
      </c>
      <c r="Z52" s="38" t="e">
        <f aca="false">Table9[[#this row],[year 6]]</f>
        <v>#VALUE!</v>
      </c>
      <c r="AA52" s="38"/>
      <c r="AB52" s="110" t="e">
        <f aca="false">IF(AND(AC52&lt;&gt; "", AD52&gt;2011), "Yes", "No")</f>
        <v>#VALUE!</v>
      </c>
      <c r="AC52" s="38" t="e">
        <f aca="false">Table9[[#this row],[national average7]]</f>
        <v>#VALUE!</v>
      </c>
      <c r="AD52" s="38" t="e">
        <f aca="false">Table9[[#this row],[year 7]]</f>
        <v>#VALUE!</v>
      </c>
      <c r="AE52" s="38"/>
      <c r="AF52" s="110" t="e">
        <f aca="false">IF(AND(AG52&lt;&gt; "", AH52&gt;2011), "Yes", "No")</f>
        <v>#VALUE!</v>
      </c>
      <c r="AG52" s="38" t="e">
        <f aca="false">Table9[[#this row],[national average8]]</f>
        <v>#VALUE!</v>
      </c>
      <c r="AH52" s="38" t="e">
        <f aca="false">Table9[[#this row],[year 8]]</f>
        <v>#VALUE!</v>
      </c>
      <c r="AI52" s="38"/>
    </row>
    <row r="53" customFormat="false" ht="12" hidden="false" customHeight="false" outlineLevel="0" collapsed="false">
      <c r="A53" s="87" t="s">
        <v>144</v>
      </c>
      <c r="B53" s="110" t="e">
        <f aca="false">IF(AND(D53= "Yes", H53= "Yes", L53= "Yes", P53= "Yes", T53= "Yes", X53= "Yes", AB53= "Yes", AF53= "Yes"), "Yes", "No")</f>
        <v>#VALUE!</v>
      </c>
      <c r="C53" s="38"/>
      <c r="D53" s="110" t="e">
        <f aca="false">IF(AND(E53&lt;&gt; "", F53&gt;2011), "Yes", "No")</f>
        <v>#VALUE!</v>
      </c>
      <c r="E53" s="38" t="e">
        <f aca="false">Table9[[#this row],[national average]]</f>
        <v>#VALUE!</v>
      </c>
      <c r="F53" s="38" t="e">
        <f aca="false">Table9[[#this row],[year 1]]</f>
        <v>#VALUE!</v>
      </c>
      <c r="G53" s="38"/>
      <c r="H53" s="110" t="e">
        <f aca="false">IF(AND(I53&lt;&gt; "", J53&gt;2011), "Yes", "No")</f>
        <v>#VALUE!</v>
      </c>
      <c r="I53" s="38" t="e">
        <f aca="false">Table9[[#this row],[national average2]]</f>
        <v>#VALUE!</v>
      </c>
      <c r="J53" s="38" t="e">
        <f aca="false">Table9[[#this row],[year 2]]</f>
        <v>#VALUE!</v>
      </c>
      <c r="K53" s="38"/>
      <c r="L53" s="110" t="e">
        <f aca="false">IF(AND(M53&lt;&gt; "", N53&gt;2011), "Yes", "No")</f>
        <v>#VALUE!</v>
      </c>
      <c r="M53" s="38" t="e">
        <f aca="false">Table9[[#this row],[national average3]]</f>
        <v>#VALUE!</v>
      </c>
      <c r="N53" s="38" t="e">
        <f aca="false">Table9[[#this row],[year 3]]</f>
        <v>#VALUE!</v>
      </c>
      <c r="O53" s="38"/>
      <c r="P53" s="110" t="e">
        <f aca="false">IF(AND(Q53&lt;&gt; "", R53&gt;2011), "Yes", "No")</f>
        <v>#VALUE!</v>
      </c>
      <c r="Q53" s="38" t="e">
        <f aca="false">Table9[[#this row],[national average4]]</f>
        <v>#VALUE!</v>
      </c>
      <c r="R53" s="38" t="e">
        <f aca="false">Table9[[#this row],[year 4]]</f>
        <v>#VALUE!</v>
      </c>
      <c r="S53" s="38"/>
      <c r="T53" s="110" t="e">
        <f aca="false">IF(AND(U53&lt;&gt; "", V53&gt;2011), "Yes", "No")</f>
        <v>#VALUE!</v>
      </c>
      <c r="U53" s="38" t="e">
        <f aca="false">Table9[[#this row],[national average5]]</f>
        <v>#VALUE!</v>
      </c>
      <c r="V53" s="38" t="e">
        <f aca="false">Table9[[#this row],[year 5]]</f>
        <v>#VALUE!</v>
      </c>
      <c r="W53" s="38"/>
      <c r="X53" s="110" t="e">
        <f aca="false">IF(AND(Y53&lt;&gt; "", Z53&gt;2011), "Yes", "No")</f>
        <v>#VALUE!</v>
      </c>
      <c r="Y53" s="38" t="e">
        <f aca="false">Table9[[#this row],[national average6]]</f>
        <v>#VALUE!</v>
      </c>
      <c r="Z53" s="38" t="e">
        <f aca="false">Table9[[#this row],[year 6]]</f>
        <v>#VALUE!</v>
      </c>
      <c r="AA53" s="38"/>
      <c r="AB53" s="110" t="e">
        <f aca="false">IF(AND(AC53&lt;&gt; "", AD53&gt;2011), "Yes", "No")</f>
        <v>#VALUE!</v>
      </c>
      <c r="AC53" s="38" t="e">
        <f aca="false">Table9[[#this row],[national average7]]</f>
        <v>#VALUE!</v>
      </c>
      <c r="AD53" s="38" t="e">
        <f aca="false">Table9[[#this row],[year 7]]</f>
        <v>#VALUE!</v>
      </c>
      <c r="AE53" s="38"/>
      <c r="AF53" s="110" t="e">
        <f aca="false">IF(AND(AG53&lt;&gt; "", AH53&gt;2011), "Yes", "No")</f>
        <v>#VALUE!</v>
      </c>
      <c r="AG53" s="38" t="e">
        <f aca="false">Table9[[#this row],[national average8]]</f>
        <v>#VALUE!</v>
      </c>
      <c r="AH53" s="38" t="e">
        <f aca="false">Table9[[#this row],[year 8]]</f>
        <v>#VALUE!</v>
      </c>
      <c r="AI53" s="38"/>
    </row>
    <row r="54" customFormat="false" ht="12" hidden="false" customHeight="false" outlineLevel="0" collapsed="false">
      <c r="A54" s="87" t="s">
        <v>146</v>
      </c>
      <c r="B54" s="110" t="e">
        <f aca="false">IF(AND(D54= "Yes", H54= "Yes", L54= "Yes", P54= "Yes", T54= "Yes", X54= "Yes", AB54= "Yes", AF54= "Yes"), "Yes", "No")</f>
        <v>#VALUE!</v>
      </c>
      <c r="C54" s="38"/>
      <c r="D54" s="110" t="e">
        <f aca="false">IF(AND(E54&lt;&gt; "", F54&gt;2011), "Yes", "No")</f>
        <v>#VALUE!</v>
      </c>
      <c r="E54" s="38" t="e">
        <f aca="false">Table9[[#this row],[national average]]</f>
        <v>#VALUE!</v>
      </c>
      <c r="F54" s="38" t="e">
        <f aca="false">Table9[[#this row],[year 1]]</f>
        <v>#VALUE!</v>
      </c>
      <c r="G54" s="38"/>
      <c r="H54" s="110" t="e">
        <f aca="false">IF(AND(I54&lt;&gt; "", J54&gt;2011), "Yes", "No")</f>
        <v>#VALUE!</v>
      </c>
      <c r="I54" s="38" t="e">
        <f aca="false">Table9[[#this row],[national average2]]</f>
        <v>#VALUE!</v>
      </c>
      <c r="J54" s="38" t="e">
        <f aca="false">Table9[[#this row],[year 2]]</f>
        <v>#VALUE!</v>
      </c>
      <c r="K54" s="38"/>
      <c r="L54" s="110" t="e">
        <f aca="false">IF(AND(M54&lt;&gt; "", N54&gt;2011), "Yes", "No")</f>
        <v>#VALUE!</v>
      </c>
      <c r="M54" s="38" t="e">
        <f aca="false">Table9[[#this row],[national average3]]</f>
        <v>#VALUE!</v>
      </c>
      <c r="N54" s="38" t="e">
        <f aca="false">Table9[[#this row],[year 3]]</f>
        <v>#VALUE!</v>
      </c>
      <c r="O54" s="38"/>
      <c r="P54" s="110" t="e">
        <f aca="false">IF(AND(Q54&lt;&gt; "", R54&gt;2011), "Yes", "No")</f>
        <v>#VALUE!</v>
      </c>
      <c r="Q54" s="38" t="e">
        <f aca="false">Table9[[#this row],[national average4]]</f>
        <v>#VALUE!</v>
      </c>
      <c r="R54" s="38" t="e">
        <f aca="false">Table9[[#this row],[year 4]]</f>
        <v>#VALUE!</v>
      </c>
      <c r="S54" s="38"/>
      <c r="T54" s="110" t="e">
        <f aca="false">IF(AND(U54&lt;&gt; "", V54&gt;2011), "Yes", "No")</f>
        <v>#VALUE!</v>
      </c>
      <c r="U54" s="38" t="e">
        <f aca="false">Table9[[#this row],[national average5]]</f>
        <v>#VALUE!</v>
      </c>
      <c r="V54" s="38" t="e">
        <f aca="false">Table9[[#this row],[year 5]]</f>
        <v>#VALUE!</v>
      </c>
      <c r="W54" s="38"/>
      <c r="X54" s="110" t="e">
        <f aca="false">IF(AND(Y54&lt;&gt; "", Z54&gt;2011), "Yes", "No")</f>
        <v>#VALUE!</v>
      </c>
      <c r="Y54" s="38" t="e">
        <f aca="false">Table9[[#this row],[national average6]]</f>
        <v>#VALUE!</v>
      </c>
      <c r="Z54" s="38" t="e">
        <f aca="false">Table9[[#this row],[year 6]]</f>
        <v>#VALUE!</v>
      </c>
      <c r="AA54" s="38"/>
      <c r="AB54" s="110" t="e">
        <f aca="false">IF(AND(AC54&lt;&gt; "", AD54&gt;2011), "Yes", "No")</f>
        <v>#VALUE!</v>
      </c>
      <c r="AC54" s="38" t="e">
        <f aca="false">Table9[[#this row],[national average7]]</f>
        <v>#VALUE!</v>
      </c>
      <c r="AD54" s="38" t="e">
        <f aca="false">Table9[[#this row],[year 7]]</f>
        <v>#VALUE!</v>
      </c>
      <c r="AE54" s="38"/>
      <c r="AF54" s="110" t="e">
        <f aca="false">IF(AND(AG54&lt;&gt; "", AH54&gt;2011), "Yes", "No")</f>
        <v>#VALUE!</v>
      </c>
      <c r="AG54" s="38" t="e">
        <f aca="false">Table9[[#this row],[national average8]]</f>
        <v>#VALUE!</v>
      </c>
      <c r="AH54" s="38" t="e">
        <f aca="false">Table9[[#this row],[year 8]]</f>
        <v>#VALUE!</v>
      </c>
      <c r="AI54" s="38"/>
    </row>
    <row r="55" customFormat="false" ht="12" hidden="false" customHeight="false" outlineLevel="0" collapsed="false">
      <c r="A55" s="87" t="s">
        <v>148</v>
      </c>
      <c r="B55" s="110" t="e">
        <f aca="false">IF(AND(D55= "Yes", H55= "Yes", L55= "Yes", P55= "Yes", T55= "Yes", X55= "Yes", AB55= "Yes", AF55= "Yes"), "Yes", "No")</f>
        <v>#VALUE!</v>
      </c>
      <c r="C55" s="38"/>
      <c r="D55" s="110" t="e">
        <f aca="false">IF(AND(E55&lt;&gt; "", F55&gt;2011), "Yes", "No")</f>
        <v>#VALUE!</v>
      </c>
      <c r="E55" s="38" t="e">
        <f aca="false">Table9[[#this row],[national average]]</f>
        <v>#VALUE!</v>
      </c>
      <c r="F55" s="38" t="e">
        <f aca="false">Table9[[#this row],[year 1]]</f>
        <v>#VALUE!</v>
      </c>
      <c r="G55" s="38"/>
      <c r="H55" s="110" t="e">
        <f aca="false">IF(AND(I55&lt;&gt; "", J55&gt;2011), "Yes", "No")</f>
        <v>#VALUE!</v>
      </c>
      <c r="I55" s="38" t="e">
        <f aca="false">Table9[[#this row],[national average2]]</f>
        <v>#VALUE!</v>
      </c>
      <c r="J55" s="38" t="e">
        <f aca="false">Table9[[#this row],[year 2]]</f>
        <v>#VALUE!</v>
      </c>
      <c r="K55" s="38"/>
      <c r="L55" s="110" t="e">
        <f aca="false">IF(AND(M55&lt;&gt; "", N55&gt;2011), "Yes", "No")</f>
        <v>#VALUE!</v>
      </c>
      <c r="M55" s="38" t="e">
        <f aca="false">Table9[[#this row],[national average3]]</f>
        <v>#VALUE!</v>
      </c>
      <c r="N55" s="38" t="e">
        <f aca="false">Table9[[#this row],[year 3]]</f>
        <v>#VALUE!</v>
      </c>
      <c r="O55" s="38"/>
      <c r="P55" s="110" t="e">
        <f aca="false">IF(AND(Q55&lt;&gt; "", R55&gt;2011), "Yes", "No")</f>
        <v>#VALUE!</v>
      </c>
      <c r="Q55" s="38" t="e">
        <f aca="false">Table9[[#this row],[national average4]]</f>
        <v>#VALUE!</v>
      </c>
      <c r="R55" s="38" t="e">
        <f aca="false">Table9[[#this row],[year 4]]</f>
        <v>#VALUE!</v>
      </c>
      <c r="S55" s="38"/>
      <c r="T55" s="110" t="e">
        <f aca="false">IF(AND(U55&lt;&gt; "", V55&gt;2011), "Yes", "No")</f>
        <v>#VALUE!</v>
      </c>
      <c r="U55" s="38" t="e">
        <f aca="false">Table9[[#this row],[national average5]]</f>
        <v>#VALUE!</v>
      </c>
      <c r="V55" s="38" t="e">
        <f aca="false">Table9[[#this row],[year 5]]</f>
        <v>#VALUE!</v>
      </c>
      <c r="W55" s="38"/>
      <c r="X55" s="110" t="e">
        <f aca="false">IF(AND(Y55&lt;&gt; "", Z55&gt;2011), "Yes", "No")</f>
        <v>#VALUE!</v>
      </c>
      <c r="Y55" s="38" t="e">
        <f aca="false">Table9[[#this row],[national average6]]</f>
        <v>#VALUE!</v>
      </c>
      <c r="Z55" s="38" t="e">
        <f aca="false">Table9[[#this row],[year 6]]</f>
        <v>#VALUE!</v>
      </c>
      <c r="AA55" s="38"/>
      <c r="AB55" s="110" t="e">
        <f aca="false">IF(AND(AC55&lt;&gt; "", AD55&gt;2011), "Yes", "No")</f>
        <v>#VALUE!</v>
      </c>
      <c r="AC55" s="38" t="e">
        <f aca="false">Table9[[#this row],[national average7]]</f>
        <v>#VALUE!</v>
      </c>
      <c r="AD55" s="38" t="e">
        <f aca="false">Table9[[#this row],[year 7]]</f>
        <v>#VALUE!</v>
      </c>
      <c r="AE55" s="38"/>
      <c r="AF55" s="110" t="e">
        <f aca="false">IF(AND(AG55&lt;&gt; "", AH55&gt;2011), "Yes", "No")</f>
        <v>#VALUE!</v>
      </c>
      <c r="AG55" s="38" t="e">
        <f aca="false">Table9[[#this row],[national average8]]</f>
        <v>#VALUE!</v>
      </c>
      <c r="AH55" s="38" t="e">
        <f aca="false">Table9[[#this row],[year 8]]</f>
        <v>#VALUE!</v>
      </c>
      <c r="AI55" s="38"/>
    </row>
    <row r="56" customFormat="false" ht="12" hidden="false" customHeight="false" outlineLevel="0" collapsed="false">
      <c r="A56" s="87" t="s">
        <v>150</v>
      </c>
      <c r="B56" s="110" t="e">
        <f aca="false">IF(AND(D56= "Yes", H56= "Yes", L56= "Yes", P56= "Yes", T56= "Yes", X56= "Yes", AB56= "Yes", AF56= "Yes"), "Yes", "No")</f>
        <v>#VALUE!</v>
      </c>
      <c r="C56" s="38"/>
      <c r="D56" s="110" t="e">
        <f aca="false">IF(AND(E56&lt;&gt; "", F56&gt;2011), "Yes", "No")</f>
        <v>#VALUE!</v>
      </c>
      <c r="E56" s="38" t="e">
        <f aca="false">Table9[[#this row],[national average]]</f>
        <v>#VALUE!</v>
      </c>
      <c r="F56" s="38" t="e">
        <f aca="false">Table9[[#this row],[year 1]]</f>
        <v>#VALUE!</v>
      </c>
      <c r="G56" s="38"/>
      <c r="H56" s="110" t="e">
        <f aca="false">IF(AND(I56&lt;&gt; "", J56&gt;2011), "Yes", "No")</f>
        <v>#VALUE!</v>
      </c>
      <c r="I56" s="38" t="e">
        <f aca="false">Table9[[#this row],[national average2]]</f>
        <v>#VALUE!</v>
      </c>
      <c r="J56" s="38" t="e">
        <f aca="false">Table9[[#this row],[year 2]]</f>
        <v>#VALUE!</v>
      </c>
      <c r="K56" s="38"/>
      <c r="L56" s="110" t="e">
        <f aca="false">IF(AND(M56&lt;&gt; "", N56&gt;2011), "Yes", "No")</f>
        <v>#VALUE!</v>
      </c>
      <c r="M56" s="38" t="e">
        <f aca="false">Table9[[#this row],[national average3]]</f>
        <v>#VALUE!</v>
      </c>
      <c r="N56" s="38" t="e">
        <f aca="false">Table9[[#this row],[year 3]]</f>
        <v>#VALUE!</v>
      </c>
      <c r="O56" s="38"/>
      <c r="P56" s="110" t="e">
        <f aca="false">IF(AND(Q56&lt;&gt; "", R56&gt;2011), "Yes", "No")</f>
        <v>#VALUE!</v>
      </c>
      <c r="Q56" s="38" t="e">
        <f aca="false">Table9[[#this row],[national average4]]</f>
        <v>#VALUE!</v>
      </c>
      <c r="R56" s="38" t="e">
        <f aca="false">Table9[[#this row],[year 4]]</f>
        <v>#VALUE!</v>
      </c>
      <c r="S56" s="38"/>
      <c r="T56" s="110" t="e">
        <f aca="false">IF(AND(U56&lt;&gt; "", V56&gt;2011), "Yes", "No")</f>
        <v>#VALUE!</v>
      </c>
      <c r="U56" s="38" t="e">
        <f aca="false">Table9[[#this row],[national average5]]</f>
        <v>#VALUE!</v>
      </c>
      <c r="V56" s="38" t="e">
        <f aca="false">Table9[[#this row],[year 5]]</f>
        <v>#VALUE!</v>
      </c>
      <c r="W56" s="38"/>
      <c r="X56" s="110" t="e">
        <f aca="false">IF(AND(Y56&lt;&gt; "", Z56&gt;2011), "Yes", "No")</f>
        <v>#VALUE!</v>
      </c>
      <c r="Y56" s="38" t="e">
        <f aca="false">Table9[[#this row],[national average6]]</f>
        <v>#VALUE!</v>
      </c>
      <c r="Z56" s="38" t="e">
        <f aca="false">Table9[[#this row],[year 6]]</f>
        <v>#VALUE!</v>
      </c>
      <c r="AA56" s="38"/>
      <c r="AB56" s="110" t="e">
        <f aca="false">IF(AND(AC56&lt;&gt; "", AD56&gt;2011), "Yes", "No")</f>
        <v>#VALUE!</v>
      </c>
      <c r="AC56" s="38" t="e">
        <f aca="false">Table9[[#this row],[national average7]]</f>
        <v>#VALUE!</v>
      </c>
      <c r="AD56" s="38" t="e">
        <f aca="false">Table9[[#this row],[year 7]]</f>
        <v>#VALUE!</v>
      </c>
      <c r="AE56" s="38"/>
      <c r="AF56" s="110" t="e">
        <f aca="false">IF(AND(AG56&lt;&gt; "", AH56&gt;2011), "Yes", "No")</f>
        <v>#VALUE!</v>
      </c>
      <c r="AG56" s="38" t="e">
        <f aca="false">Table9[[#this row],[national average8]]</f>
        <v>#VALUE!</v>
      </c>
      <c r="AH56" s="38" t="e">
        <f aca="false">Table9[[#this row],[year 8]]</f>
        <v>#VALUE!</v>
      </c>
      <c r="AI56" s="38"/>
    </row>
    <row r="57" customFormat="false" ht="12" hidden="false" customHeight="false" outlineLevel="0" collapsed="false">
      <c r="A57" s="87" t="s">
        <v>152</v>
      </c>
      <c r="B57" s="110" t="e">
        <f aca="false">IF(AND(D57= "Yes", H57= "Yes", L57= "Yes", P57= "Yes", T57= "Yes", X57= "Yes", AB57= "Yes", AF57= "Yes"), "Yes", "No")</f>
        <v>#VALUE!</v>
      </c>
      <c r="C57" s="38"/>
      <c r="D57" s="110" t="e">
        <f aca="false">IF(AND(E57&lt;&gt; "", F57&gt;2011), "Yes", "No")</f>
        <v>#VALUE!</v>
      </c>
      <c r="E57" s="38" t="e">
        <f aca="false">Table9[[#this row],[national average]]</f>
        <v>#VALUE!</v>
      </c>
      <c r="F57" s="38" t="e">
        <f aca="false">Table9[[#this row],[year 1]]</f>
        <v>#VALUE!</v>
      </c>
      <c r="G57" s="38"/>
      <c r="H57" s="110" t="e">
        <f aca="false">IF(AND(I57&lt;&gt; "", J57&gt;2011), "Yes", "No")</f>
        <v>#VALUE!</v>
      </c>
      <c r="I57" s="38" t="e">
        <f aca="false">Table9[[#this row],[national average2]]</f>
        <v>#VALUE!</v>
      </c>
      <c r="J57" s="38" t="e">
        <f aca="false">Table9[[#this row],[year 2]]</f>
        <v>#VALUE!</v>
      </c>
      <c r="K57" s="38"/>
      <c r="L57" s="110" t="e">
        <f aca="false">IF(AND(M57&lt;&gt; "", N57&gt;2011), "Yes", "No")</f>
        <v>#VALUE!</v>
      </c>
      <c r="M57" s="38" t="e">
        <f aca="false">Table9[[#this row],[national average3]]</f>
        <v>#VALUE!</v>
      </c>
      <c r="N57" s="38" t="e">
        <f aca="false">Table9[[#this row],[year 3]]</f>
        <v>#VALUE!</v>
      </c>
      <c r="O57" s="38"/>
      <c r="P57" s="110" t="e">
        <f aca="false">IF(AND(Q57&lt;&gt; "", R57&gt;2011), "Yes", "No")</f>
        <v>#VALUE!</v>
      </c>
      <c r="Q57" s="38" t="e">
        <f aca="false">Table9[[#this row],[national average4]]</f>
        <v>#VALUE!</v>
      </c>
      <c r="R57" s="38" t="e">
        <f aca="false">Table9[[#this row],[year 4]]</f>
        <v>#VALUE!</v>
      </c>
      <c r="S57" s="38"/>
      <c r="T57" s="110" t="s">
        <v>231</v>
      </c>
      <c r="U57" s="38"/>
      <c r="V57" s="38"/>
      <c r="W57" s="38"/>
      <c r="X57" s="110" t="e">
        <f aca="false">IF(AND(Y57&lt;&gt; "", Z57&gt;2011), "Yes", "No")</f>
        <v>#VALUE!</v>
      </c>
      <c r="Y57" s="38" t="e">
        <f aca="false">Table9[[#this row],[national average6]]</f>
        <v>#VALUE!</v>
      </c>
      <c r="Z57" s="38" t="e">
        <f aca="false">Table9[[#this row],[year 6]]</f>
        <v>#VALUE!</v>
      </c>
      <c r="AA57" s="38"/>
      <c r="AB57" s="110" t="e">
        <f aca="false">IF(AND(AC57&lt;&gt; "", AD57&gt;2011), "Yes", "No")</f>
        <v>#VALUE!</v>
      </c>
      <c r="AC57" s="38" t="e">
        <f aca="false">Table9[[#this row],[national average7]]</f>
        <v>#VALUE!</v>
      </c>
      <c r="AD57" s="38" t="e">
        <f aca="false">Table9[[#this row],[year 7]]</f>
        <v>#VALUE!</v>
      </c>
      <c r="AE57" s="38"/>
      <c r="AF57" s="110" t="e">
        <f aca="false">IF(AND(AG57&lt;&gt; "", AH57&gt;2011), "Yes", "No")</f>
        <v>#VALUE!</v>
      </c>
      <c r="AG57" s="38" t="e">
        <f aca="false">Table9[[#this row],[national average8]]</f>
        <v>#VALUE!</v>
      </c>
      <c r="AH57" s="38" t="e">
        <f aca="false">Table9[[#this row],[year 8]]</f>
        <v>#VALUE!</v>
      </c>
      <c r="AI57" s="38"/>
    </row>
    <row r="58" customFormat="false" ht="12" hidden="false" customHeight="false" outlineLevel="0" collapsed="false">
      <c r="A58" s="87" t="s">
        <v>154</v>
      </c>
      <c r="B58" s="110" t="e">
        <f aca="false">IF(AND(D58= "Yes", H58= "Yes", L58= "Yes", P58= "Yes", T58= "Yes", X58= "Yes", AB58= "Yes", AF58= "Yes"), "Yes", "No")</f>
        <v>#VALUE!</v>
      </c>
      <c r="C58" s="38"/>
      <c r="D58" s="110" t="e">
        <f aca="false">IF(AND(E58&lt;&gt; "", F58&gt;2011), "Yes", "No")</f>
        <v>#VALUE!</v>
      </c>
      <c r="E58" s="38" t="e">
        <f aca="false">Table9[[#this row],[national average]]</f>
        <v>#VALUE!</v>
      </c>
      <c r="F58" s="38" t="e">
        <f aca="false">Table9[[#this row],[year 1]]</f>
        <v>#VALUE!</v>
      </c>
      <c r="G58" s="38"/>
      <c r="H58" s="110" t="e">
        <f aca="false">IF(AND(I58&lt;&gt; "", J58&gt;2011), "Yes", "No")</f>
        <v>#VALUE!</v>
      </c>
      <c r="I58" s="38" t="e">
        <f aca="false">Table9[[#this row],[national average2]]</f>
        <v>#VALUE!</v>
      </c>
      <c r="J58" s="38" t="e">
        <f aca="false">Table9[[#this row],[year 2]]</f>
        <v>#VALUE!</v>
      </c>
      <c r="K58" s="38"/>
      <c r="L58" s="110" t="e">
        <f aca="false">IF(AND(M58&lt;&gt; "", N58&gt;2011), "Yes", "No")</f>
        <v>#VALUE!</v>
      </c>
      <c r="M58" s="38" t="e">
        <f aca="false">Table9[[#this row],[national average3]]</f>
        <v>#VALUE!</v>
      </c>
      <c r="N58" s="38" t="e">
        <f aca="false">Table9[[#this row],[year 3]]</f>
        <v>#VALUE!</v>
      </c>
      <c r="O58" s="38"/>
      <c r="P58" s="110" t="e">
        <f aca="false">IF(AND(Q58&lt;&gt; "", R58&gt;2011), "Yes", "No")</f>
        <v>#VALUE!</v>
      </c>
      <c r="Q58" s="38" t="e">
        <f aca="false">Table9[[#this row],[national average4]]</f>
        <v>#VALUE!</v>
      </c>
      <c r="R58" s="38" t="e">
        <f aca="false">Table9[[#this row],[year 4]]</f>
        <v>#VALUE!</v>
      </c>
      <c r="S58" s="38"/>
      <c r="T58" s="110" t="s">
        <v>231</v>
      </c>
      <c r="U58" s="38"/>
      <c r="V58" s="38" t="e">
        <f aca="false">Table9[[#this row],[year 5]]</f>
        <v>#VALUE!</v>
      </c>
      <c r="W58" s="38"/>
      <c r="X58" s="110" t="e">
        <f aca="false">IF(AND(Y58&lt;&gt; "", Z58&gt;2011), "Yes", "No")</f>
        <v>#VALUE!</v>
      </c>
      <c r="Y58" s="38" t="e">
        <f aca="false">Table9[[#this row],[national average6]]</f>
        <v>#VALUE!</v>
      </c>
      <c r="Z58" s="38" t="e">
        <f aca="false">Table9[[#this row],[year 6]]</f>
        <v>#VALUE!</v>
      </c>
      <c r="AA58" s="38"/>
      <c r="AB58" s="110" t="e">
        <f aca="false">IF(AND(AC58&lt;&gt; "", AD58&gt;2011), "Yes", "No")</f>
        <v>#VALUE!</v>
      </c>
      <c r="AC58" s="38" t="e">
        <f aca="false">Table9[[#this row],[national average7]]</f>
        <v>#VALUE!</v>
      </c>
      <c r="AD58" s="38" t="e">
        <f aca="false">Table9[[#this row],[year 7]]</f>
        <v>#VALUE!</v>
      </c>
      <c r="AE58" s="38"/>
      <c r="AF58" s="110" t="e">
        <f aca="false">IF(AND(AG58&lt;&gt; "", AH58&gt;2011), "Yes", "No")</f>
        <v>#VALUE!</v>
      </c>
      <c r="AG58" s="38" t="e">
        <f aca="false">Table9[[#this row],[national average8]]</f>
        <v>#VALUE!</v>
      </c>
      <c r="AH58" s="38" t="e">
        <f aca="false">Table9[[#this row],[year 8]]</f>
        <v>#VALUE!</v>
      </c>
      <c r="AI58" s="38"/>
    </row>
    <row r="59" customFormat="false" ht="12" hidden="false" customHeight="false" outlineLevel="0" collapsed="false">
      <c r="A59" s="87" t="s">
        <v>156</v>
      </c>
      <c r="B59" s="110" t="e">
        <f aca="false">IF(AND(D59= "Yes", H59= "Yes", L59= "Yes", P59= "Yes", T59= "Yes", X59= "Yes", AB59= "Yes", AF59= "Yes"), "Yes", "No")</f>
        <v>#VALUE!</v>
      </c>
      <c r="C59" s="38"/>
      <c r="D59" s="110" t="e">
        <f aca="false">IF(AND(E59&lt;&gt; "", F59&gt;2011), "Yes", "No")</f>
        <v>#VALUE!</v>
      </c>
      <c r="E59" s="38" t="e">
        <f aca="false">Table9[[#this row],[national average]]</f>
        <v>#VALUE!</v>
      </c>
      <c r="F59" s="38" t="e">
        <f aca="false">Table9[[#this row],[year 1]]</f>
        <v>#VALUE!</v>
      </c>
      <c r="G59" s="38"/>
      <c r="H59" s="110" t="e">
        <f aca="false">IF(AND(I59&lt;&gt; "", J59&gt;2011), "Yes", "No")</f>
        <v>#VALUE!</v>
      </c>
      <c r="I59" s="38" t="e">
        <f aca="false">Table9[[#this row],[national average2]]</f>
        <v>#VALUE!</v>
      </c>
      <c r="J59" s="38" t="e">
        <f aca="false">Table9[[#this row],[year 2]]</f>
        <v>#VALUE!</v>
      </c>
      <c r="K59" s="38"/>
      <c r="L59" s="110" t="s">
        <v>231</v>
      </c>
      <c r="M59" s="38" t="e">
        <f aca="false">Table9[[#this row],[national average3]]</f>
        <v>#VALUE!</v>
      </c>
      <c r="N59" s="38" t="e">
        <f aca="false">Table9[[#this row],[year 3]]</f>
        <v>#VALUE!</v>
      </c>
      <c r="O59" s="38"/>
      <c r="P59" s="110" t="e">
        <f aca="false">IF(AND(Q59&lt;&gt; "", R59&gt;2011), "Yes", "No")</f>
        <v>#VALUE!</v>
      </c>
      <c r="Q59" s="38" t="e">
        <f aca="false">Table9[[#this row],[national average4]]</f>
        <v>#VALUE!</v>
      </c>
      <c r="R59" s="38" t="e">
        <f aca="false">Table9[[#this row],[year 4]]</f>
        <v>#VALUE!</v>
      </c>
      <c r="S59" s="38"/>
      <c r="T59" s="110" t="e">
        <f aca="false">IF(AND(U59&lt;&gt; "", V59&gt;2011), "Yes", "No")</f>
        <v>#VALUE!</v>
      </c>
      <c r="U59" s="38" t="e">
        <f aca="false">Table9[[#this row],[national average5]]</f>
        <v>#VALUE!</v>
      </c>
      <c r="V59" s="38" t="e">
        <f aca="false">Table9[[#this row],[year 5]]</f>
        <v>#VALUE!</v>
      </c>
      <c r="W59" s="38"/>
      <c r="X59" s="110" t="e">
        <f aca="false">IF(AND(Y59&lt;&gt; "", Z59&gt;2011), "Yes", "No")</f>
        <v>#VALUE!</v>
      </c>
      <c r="Y59" s="38" t="e">
        <f aca="false">Table9[[#this row],[national average6]]</f>
        <v>#VALUE!</v>
      </c>
      <c r="Z59" s="38" t="e">
        <f aca="false">Table9[[#this row],[year 6]]</f>
        <v>#VALUE!</v>
      </c>
      <c r="AA59" s="38"/>
      <c r="AB59" s="110" t="e">
        <f aca="false">IF(AND(AC59&lt;&gt; "", AD59&gt;2011), "Yes", "No")</f>
        <v>#VALUE!</v>
      </c>
      <c r="AC59" s="38" t="e">
        <f aca="false">Table9[[#this row],[national average7]]</f>
        <v>#VALUE!</v>
      </c>
      <c r="AD59" s="38" t="e">
        <f aca="false">Table9[[#this row],[year 7]]</f>
        <v>#VALUE!</v>
      </c>
      <c r="AE59" s="38"/>
      <c r="AF59" s="110" t="e">
        <f aca="false">IF(AND(AG59&lt;&gt; "", AH59&gt;2011), "Yes", "No")</f>
        <v>#VALUE!</v>
      </c>
      <c r="AG59" s="38" t="e">
        <f aca="false">Table9[[#this row],[national average8]]</f>
        <v>#VALUE!</v>
      </c>
      <c r="AH59" s="38" t="e">
        <f aca="false">Table9[[#this row],[year 8]]</f>
        <v>#VALUE!</v>
      </c>
      <c r="AI59" s="38"/>
    </row>
    <row r="60" customFormat="false" ht="12" hidden="false" customHeight="false" outlineLevel="0" collapsed="false">
      <c r="A60" s="87" t="s">
        <v>158</v>
      </c>
      <c r="B60" s="110" t="e">
        <f aca="false">IF(AND(D60= "Yes", H60= "Yes", L60= "Yes", P60= "Yes", T60= "Yes", X60= "Yes", AB60= "Yes", AF60= "Yes"), "Yes", "No")</f>
        <v>#VALUE!</v>
      </c>
      <c r="C60" s="38"/>
      <c r="D60" s="110" t="e">
        <f aca="false">IF(AND(E60&lt;&gt; "", F60&gt;2011), "Yes", "No")</f>
        <v>#VALUE!</v>
      </c>
      <c r="E60" s="38" t="e">
        <f aca="false">Table9[[#this row],[national average]]</f>
        <v>#VALUE!</v>
      </c>
      <c r="F60" s="38" t="e">
        <f aca="false">Table9[[#this row],[year 1]]</f>
        <v>#VALUE!</v>
      </c>
      <c r="G60" s="38"/>
      <c r="H60" s="110" t="e">
        <f aca="false">IF(AND(I60&lt;&gt; "", J60&gt;2011), "Yes", "No")</f>
        <v>#VALUE!</v>
      </c>
      <c r="I60" s="38" t="e">
        <f aca="false">Table9[[#this row],[national average2]]</f>
        <v>#VALUE!</v>
      </c>
      <c r="J60" s="38" t="e">
        <f aca="false">Table9[[#this row],[year 2]]</f>
        <v>#VALUE!</v>
      </c>
      <c r="K60" s="38"/>
      <c r="L60" s="110" t="s">
        <v>231</v>
      </c>
      <c r="M60" s="38" t="e">
        <f aca="false">Table9[[#this row],[national average3]]</f>
        <v>#VALUE!</v>
      </c>
      <c r="N60" s="38" t="e">
        <f aca="false">Table9[[#this row],[year 3]]</f>
        <v>#VALUE!</v>
      </c>
      <c r="O60" s="38"/>
      <c r="P60" s="110" t="e">
        <f aca="false">IF(AND(Q60&lt;&gt; "", R60&gt;2011), "Yes", "No")</f>
        <v>#VALUE!</v>
      </c>
      <c r="Q60" s="38" t="e">
        <f aca="false">Table9[[#this row],[national average4]]</f>
        <v>#VALUE!</v>
      </c>
      <c r="R60" s="38" t="e">
        <f aca="false">Table9[[#this row],[year 4]]</f>
        <v>#VALUE!</v>
      </c>
      <c r="S60" s="38"/>
      <c r="T60" s="110" t="e">
        <f aca="false">IF(AND(U60&lt;&gt; "", V60&gt;2011), "Yes", "No")</f>
        <v>#VALUE!</v>
      </c>
      <c r="U60" s="38" t="e">
        <f aca="false">Table9[[#this row],[national average5]]</f>
        <v>#VALUE!</v>
      </c>
      <c r="V60" s="38" t="e">
        <f aca="false">Table9[[#this row],[year 5]]</f>
        <v>#VALUE!</v>
      </c>
      <c r="W60" s="38"/>
      <c r="X60" s="110" t="e">
        <f aca="false">IF(AND(Y60&lt;&gt; "", Z60&gt;2011), "Yes", "No")</f>
        <v>#VALUE!</v>
      </c>
      <c r="Y60" s="38" t="e">
        <f aca="false">Table9[[#this row],[national average6]]</f>
        <v>#VALUE!</v>
      </c>
      <c r="Z60" s="38" t="e">
        <f aca="false">Table9[[#this row],[year 6]]</f>
        <v>#VALUE!</v>
      </c>
      <c r="AA60" s="38"/>
      <c r="AB60" s="110" t="e">
        <f aca="false">IF(AND(AC60&lt;&gt; "", AD60&gt;2011), "Yes", "No")</f>
        <v>#VALUE!</v>
      </c>
      <c r="AC60" s="38" t="e">
        <f aca="false">Table9[[#this row],[national average7]]</f>
        <v>#VALUE!</v>
      </c>
      <c r="AD60" s="38" t="e">
        <f aca="false">Table9[[#this row],[year 7]]</f>
        <v>#VALUE!</v>
      </c>
      <c r="AE60" s="38"/>
      <c r="AF60" s="110" t="e">
        <f aca="false">IF(AND(AG60&lt;&gt; "", AH60&gt;2011), "Yes", "No")</f>
        <v>#VALUE!</v>
      </c>
      <c r="AG60" s="38" t="e">
        <f aca="false">Table9[[#this row],[national average8]]</f>
        <v>#VALUE!</v>
      </c>
      <c r="AH60" s="38" t="e">
        <f aca="false">Table9[[#this row],[year 8]]</f>
        <v>#VALUE!</v>
      </c>
      <c r="AI60" s="38"/>
    </row>
    <row r="61" customFormat="false" ht="12" hidden="false" customHeight="false" outlineLevel="0" collapsed="false">
      <c r="A61" s="87" t="s">
        <v>160</v>
      </c>
      <c r="B61" s="110" t="e">
        <f aca="false">IF(AND(D61= "Yes", H61= "Yes", L61= "Yes", P61= "Yes", T61= "Yes", X61= "Yes", AB61= "Yes", AF61= "Yes"), "Yes", "No")</f>
        <v>#VALUE!</v>
      </c>
      <c r="C61" s="38"/>
      <c r="D61" s="110" t="e">
        <f aca="false">IF(AND(E61&lt;&gt; "", F61&gt;2011), "Yes", "No")</f>
        <v>#VALUE!</v>
      </c>
      <c r="E61" s="38" t="e">
        <f aca="false">Table9[[#this row],[national average]]</f>
        <v>#VALUE!</v>
      </c>
      <c r="F61" s="38" t="e">
        <f aca="false">Table9[[#this row],[year 1]]</f>
        <v>#VALUE!</v>
      </c>
      <c r="G61" s="38"/>
      <c r="H61" s="110" t="e">
        <f aca="false">IF(AND(I61&lt;&gt; "", J61&gt;2011), "Yes", "No")</f>
        <v>#VALUE!</v>
      </c>
      <c r="I61" s="38" t="e">
        <f aca="false">Table9[[#this row],[national average2]]</f>
        <v>#VALUE!</v>
      </c>
      <c r="J61" s="38" t="e">
        <f aca="false">Table9[[#this row],[year 2]]</f>
        <v>#VALUE!</v>
      </c>
      <c r="K61" s="38"/>
      <c r="L61" s="110" t="e">
        <f aca="false">IF(AND(M61&lt;&gt; "", N61&gt;2011), "Yes", "No")</f>
        <v>#VALUE!</v>
      </c>
      <c r="M61" s="38" t="e">
        <f aca="false">Table9[[#this row],[national average3]]</f>
        <v>#VALUE!</v>
      </c>
      <c r="N61" s="38" t="e">
        <f aca="false">Table9[[#this row],[year 3]]</f>
        <v>#VALUE!</v>
      </c>
      <c r="O61" s="38"/>
      <c r="P61" s="110" t="e">
        <f aca="false">IF(AND(Q61&lt;&gt; "", R61&gt;2011), "Yes", "No")</f>
        <v>#VALUE!</v>
      </c>
      <c r="Q61" s="38" t="e">
        <f aca="false">Table9[[#this row],[national average4]]</f>
        <v>#VALUE!</v>
      </c>
      <c r="R61" s="38" t="e">
        <f aca="false">Table9[[#this row],[year 4]]</f>
        <v>#VALUE!</v>
      </c>
      <c r="S61" s="38"/>
      <c r="T61" s="110" t="s">
        <v>231</v>
      </c>
      <c r="U61" s="38"/>
      <c r="V61" s="38" t="e">
        <f aca="false">Table9[[#this row],[year 5]]</f>
        <v>#VALUE!</v>
      </c>
      <c r="W61" s="38"/>
      <c r="X61" s="110" t="e">
        <f aca="false">IF(AND(Y61&lt;&gt; "", Z61&gt;2011), "Yes", "No")</f>
        <v>#VALUE!</v>
      </c>
      <c r="Y61" s="38" t="e">
        <f aca="false">Table9[[#this row],[national average6]]</f>
        <v>#VALUE!</v>
      </c>
      <c r="Z61" s="38" t="e">
        <f aca="false">Table9[[#this row],[year 6]]</f>
        <v>#VALUE!</v>
      </c>
      <c r="AA61" s="38"/>
      <c r="AB61" s="110" t="e">
        <f aca="false">IF(AND(AC61&lt;&gt; "", AD61&gt;2011), "Yes", "No")</f>
        <v>#VALUE!</v>
      </c>
      <c r="AC61" s="38" t="e">
        <f aca="false">Table9[[#this row],[national average7]]</f>
        <v>#VALUE!</v>
      </c>
      <c r="AD61" s="38" t="e">
        <f aca="false">Table9[[#this row],[year 7]]</f>
        <v>#VALUE!</v>
      </c>
      <c r="AE61" s="38"/>
      <c r="AF61" s="110" t="e">
        <f aca="false">IF(AND(AG61&lt;&gt; "", AH61&gt;2011), "Yes", "No")</f>
        <v>#VALUE!</v>
      </c>
      <c r="AG61" s="38" t="e">
        <f aca="false">Table9[[#this row],[national average8]]</f>
        <v>#VALUE!</v>
      </c>
      <c r="AH61" s="38" t="e">
        <f aca="false">Table9[[#this row],[year 8]]</f>
        <v>#VALUE!</v>
      </c>
      <c r="AI61" s="38"/>
    </row>
    <row r="62" customFormat="false" ht="12" hidden="false" customHeight="false" outlineLevel="0" collapsed="false">
      <c r="A62" s="87" t="s">
        <v>162</v>
      </c>
      <c r="B62" s="110" t="e">
        <f aca="false">IF(AND(D62= "Yes", H62= "Yes", L62= "Yes", P62= "Yes", T62= "Yes", X62= "Yes", AB62= "Yes", AF62= "Yes"), "Yes", "No")</f>
        <v>#VALUE!</v>
      </c>
      <c r="C62" s="38"/>
      <c r="D62" s="110" t="e">
        <f aca="false">IF(AND(E62&lt;&gt; "", F62&gt;2011), "Yes", "No")</f>
        <v>#VALUE!</v>
      </c>
      <c r="E62" s="38" t="e">
        <f aca="false">Table9[[#this row],[national average]]</f>
        <v>#VALUE!</v>
      </c>
      <c r="F62" s="38" t="e">
        <f aca="false">Table9[[#this row],[year 1]]</f>
        <v>#VALUE!</v>
      </c>
      <c r="G62" s="38"/>
      <c r="H62" s="110" t="e">
        <f aca="false">IF(AND(I62&lt;&gt; "", J62&gt;2011), "Yes", "No")</f>
        <v>#VALUE!</v>
      </c>
      <c r="I62" s="38" t="e">
        <f aca="false">Table9[[#this row],[national average2]]</f>
        <v>#VALUE!</v>
      </c>
      <c r="J62" s="38" t="e">
        <f aca="false">Table9[[#this row],[year 2]]</f>
        <v>#VALUE!</v>
      </c>
      <c r="K62" s="38"/>
      <c r="L62" s="110" t="e">
        <f aca="false">IF(AND(M62&lt;&gt; "", N62&gt;2011), "Yes", "No")</f>
        <v>#VALUE!</v>
      </c>
      <c r="M62" s="38" t="e">
        <f aca="false">Table9[[#this row],[national average3]]</f>
        <v>#VALUE!</v>
      </c>
      <c r="N62" s="38" t="e">
        <f aca="false">Table9[[#this row],[year 3]]</f>
        <v>#VALUE!</v>
      </c>
      <c r="O62" s="38"/>
      <c r="P62" s="110" t="e">
        <f aca="false">IF(AND(Q62&lt;&gt; "", R62&gt;2011), "Yes", "No")</f>
        <v>#VALUE!</v>
      </c>
      <c r="Q62" s="38" t="e">
        <f aca="false">Table9[[#this row],[national average4]]</f>
        <v>#VALUE!</v>
      </c>
      <c r="R62" s="38" t="e">
        <f aca="false">Table9[[#this row],[year 4]]</f>
        <v>#VALUE!</v>
      </c>
      <c r="S62" s="38"/>
      <c r="T62" s="110" t="e">
        <f aca="false">IF(AND(U62&lt;&gt; "", V62&gt;2011), "Yes", "No")</f>
        <v>#VALUE!</v>
      </c>
      <c r="U62" s="38" t="e">
        <f aca="false">Table9[[#this row],[national average5]]</f>
        <v>#VALUE!</v>
      </c>
      <c r="V62" s="38" t="e">
        <f aca="false">Table9[[#this row],[year 5]]</f>
        <v>#VALUE!</v>
      </c>
      <c r="W62" s="38"/>
      <c r="X62" s="110" t="e">
        <f aca="false">IF(AND(Y62&lt;&gt; "", Z62&gt;2011), "Yes", "No")</f>
        <v>#VALUE!</v>
      </c>
      <c r="Y62" s="38" t="e">
        <f aca="false">Table9[[#this row],[national average6]]</f>
        <v>#VALUE!</v>
      </c>
      <c r="Z62" s="38" t="e">
        <f aca="false">Table9[[#this row],[year 6]]</f>
        <v>#VALUE!</v>
      </c>
      <c r="AA62" s="38"/>
      <c r="AB62" s="110" t="e">
        <f aca="false">IF(AND(AC62&lt;&gt; "", AD62&gt;2011), "Yes", "No")</f>
        <v>#VALUE!</v>
      </c>
      <c r="AC62" s="38" t="e">
        <f aca="false">Table9[[#this row],[national average7]]</f>
        <v>#VALUE!</v>
      </c>
      <c r="AD62" s="38" t="e">
        <f aca="false">Table9[[#this row],[year 7]]</f>
        <v>#VALUE!</v>
      </c>
      <c r="AE62" s="38"/>
      <c r="AF62" s="110" t="e">
        <f aca="false">IF(AND(AG62&lt;&gt; "", AH62&gt;2011), "Yes", "No")</f>
        <v>#VALUE!</v>
      </c>
      <c r="AG62" s="38" t="e">
        <f aca="false">Table9[[#this row],[national average8]]</f>
        <v>#VALUE!</v>
      </c>
      <c r="AH62" s="38" t="e">
        <f aca="false">Table9[[#this row],[year 8]]</f>
        <v>#VALUE!</v>
      </c>
      <c r="AI62" s="38"/>
    </row>
    <row r="63" customFormat="false" ht="12" hidden="false" customHeight="false" outlineLevel="0" collapsed="false">
      <c r="A63" s="87" t="s">
        <v>164</v>
      </c>
      <c r="B63" s="110" t="e">
        <f aca="false">IF(AND(D63= "Yes", H63= "Yes", L63= "Yes", P63= "Yes", T63= "Yes", X63= "Yes", AB63= "Yes", AF63= "Yes"), "Yes", "No")</f>
        <v>#VALUE!</v>
      </c>
      <c r="C63" s="38"/>
      <c r="D63" s="110" t="e">
        <f aca="false">IF(AND(E63&lt;&gt; "", F63&gt;2011), "Yes", "No")</f>
        <v>#VALUE!</v>
      </c>
      <c r="E63" s="38" t="e">
        <f aca="false">Table9[[#this row],[national average]]</f>
        <v>#VALUE!</v>
      </c>
      <c r="F63" s="38" t="e">
        <f aca="false">Table9[[#this row],[year 1]]</f>
        <v>#VALUE!</v>
      </c>
      <c r="G63" s="38"/>
      <c r="H63" s="110" t="e">
        <f aca="false">IF(AND(I63&lt;&gt; "", J63&gt;2011), "Yes", "No")</f>
        <v>#VALUE!</v>
      </c>
      <c r="I63" s="38" t="e">
        <f aca="false">Table9[[#this row],[national average2]]</f>
        <v>#VALUE!</v>
      </c>
      <c r="J63" s="38" t="e">
        <f aca="false">Table9[[#this row],[year 2]]</f>
        <v>#VALUE!</v>
      </c>
      <c r="K63" s="38"/>
      <c r="L63" s="110" t="e">
        <f aca="false">IF(AND(M63&lt;&gt; "", N63&gt;2011), "Yes", "No")</f>
        <v>#VALUE!</v>
      </c>
      <c r="M63" s="38" t="e">
        <f aca="false">Table9[[#this row],[national average3]]</f>
        <v>#VALUE!</v>
      </c>
      <c r="N63" s="38" t="e">
        <f aca="false">Table9[[#this row],[year 3]]</f>
        <v>#VALUE!</v>
      </c>
      <c r="O63" s="38"/>
      <c r="P63" s="110" t="e">
        <f aca="false">IF(AND(Q63&lt;&gt; "", R63&gt;2011), "Yes", "No")</f>
        <v>#VALUE!</v>
      </c>
      <c r="Q63" s="38" t="e">
        <f aca="false">Table9[[#this row],[national average4]]</f>
        <v>#VALUE!</v>
      </c>
      <c r="R63" s="38" t="e">
        <f aca="false">Table9[[#this row],[year 4]]</f>
        <v>#VALUE!</v>
      </c>
      <c r="S63" s="38"/>
      <c r="T63" s="110" t="e">
        <f aca="false">IF(AND(U63&lt;&gt; "", V63&gt;2011), "Yes", "No")</f>
        <v>#VALUE!</v>
      </c>
      <c r="U63" s="38" t="e">
        <f aca="false">Table9[[#this row],[national average5]]</f>
        <v>#VALUE!</v>
      </c>
      <c r="V63" s="38" t="e">
        <f aca="false">Table9[[#this row],[year 5]]</f>
        <v>#VALUE!</v>
      </c>
      <c r="W63" s="38"/>
      <c r="X63" s="110" t="e">
        <f aca="false">IF(AND(Y63&lt;&gt; "", Z63&gt;2011), "Yes", "No")</f>
        <v>#VALUE!</v>
      </c>
      <c r="Y63" s="38" t="e">
        <f aca="false">Table9[[#this row],[national average6]]</f>
        <v>#VALUE!</v>
      </c>
      <c r="Z63" s="38" t="e">
        <f aca="false">Table9[[#this row],[year 6]]</f>
        <v>#VALUE!</v>
      </c>
      <c r="AA63" s="38"/>
      <c r="AB63" s="110" t="e">
        <f aca="false">IF(AND(AC63&lt;&gt; "", AD63&gt;2011), "Yes", "No")</f>
        <v>#VALUE!</v>
      </c>
      <c r="AC63" s="38" t="e">
        <f aca="false">Table9[[#this row],[national average7]]</f>
        <v>#VALUE!</v>
      </c>
      <c r="AD63" s="38" t="e">
        <f aca="false">Table9[[#this row],[year 7]]</f>
        <v>#VALUE!</v>
      </c>
      <c r="AE63" s="38"/>
      <c r="AF63" s="110" t="e">
        <f aca="false">IF(AND(AG63&lt;&gt; "", AH63&gt;2011), "Yes", "No")</f>
        <v>#VALUE!</v>
      </c>
      <c r="AG63" s="38" t="e">
        <f aca="false">Table9[[#this row],[national average8]]</f>
        <v>#VALUE!</v>
      </c>
      <c r="AH63" s="38" t="e">
        <f aca="false">Table9[[#this row],[year 8]]</f>
        <v>#VALUE!</v>
      </c>
      <c r="AI63" s="38"/>
    </row>
    <row r="64" customFormat="false" ht="12" hidden="false" customHeight="false" outlineLevel="0" collapsed="false">
      <c r="A64" s="87" t="s">
        <v>166</v>
      </c>
      <c r="B64" s="110" t="e">
        <f aca="false">IF(AND(D64= "Yes", H64= "Yes", L64= "Yes", P64= "Yes", T64= "Yes", X64= "Yes", AB64= "Yes", AF64= "Yes"), "Yes", "No")</f>
        <v>#VALUE!</v>
      </c>
      <c r="C64" s="38"/>
      <c r="D64" s="110" t="e">
        <f aca="false">IF(AND(E64&lt;&gt; "", F64&gt;2011), "Yes", "No")</f>
        <v>#VALUE!</v>
      </c>
      <c r="E64" s="38" t="e">
        <f aca="false">Table9[[#this row],[national average]]</f>
        <v>#VALUE!</v>
      </c>
      <c r="F64" s="38" t="e">
        <f aca="false">Table9[[#this row],[year 1]]</f>
        <v>#VALUE!</v>
      </c>
      <c r="G64" s="38"/>
      <c r="H64" s="110" t="e">
        <f aca="false">IF(AND(I64&lt;&gt; "", J64&gt;2011), "Yes", "No")</f>
        <v>#VALUE!</v>
      </c>
      <c r="I64" s="38" t="e">
        <f aca="false">Table9[[#this row],[national average2]]</f>
        <v>#VALUE!</v>
      </c>
      <c r="J64" s="38" t="e">
        <f aca="false">Table9[[#this row],[year 2]]</f>
        <v>#VALUE!</v>
      </c>
      <c r="K64" s="38"/>
      <c r="L64" s="110" t="s">
        <v>231</v>
      </c>
      <c r="M64" s="38" t="e">
        <f aca="false">Table9[[#this row],[national average3]]</f>
        <v>#VALUE!</v>
      </c>
      <c r="N64" s="38" t="e">
        <f aca="false">Table9[[#this row],[year 3]]</f>
        <v>#VALUE!</v>
      </c>
      <c r="O64" s="38"/>
      <c r="P64" s="110" t="e">
        <f aca="false">IF(AND(Q64&lt;&gt; "", R64&gt;2011), "Yes", "No")</f>
        <v>#VALUE!</v>
      </c>
      <c r="Q64" s="38" t="e">
        <f aca="false">Table9[[#this row],[national average4]]</f>
        <v>#VALUE!</v>
      </c>
      <c r="R64" s="38" t="e">
        <f aca="false">Table9[[#this row],[year 4]]</f>
        <v>#VALUE!</v>
      </c>
      <c r="S64" s="38"/>
      <c r="T64" s="110" t="s">
        <v>231</v>
      </c>
      <c r="U64" s="38"/>
      <c r="V64" s="38"/>
      <c r="W64" s="38"/>
      <c r="X64" s="110" t="e">
        <f aca="false">IF(AND(Y64&lt;&gt; "", Z64&gt;2011), "Yes", "No")</f>
        <v>#VALUE!</v>
      </c>
      <c r="Y64" s="38" t="e">
        <f aca="false">Table9[[#this row],[national average6]]</f>
        <v>#VALUE!</v>
      </c>
      <c r="Z64" s="38" t="e">
        <f aca="false">Table9[[#this row],[year 6]]</f>
        <v>#VALUE!</v>
      </c>
      <c r="AA64" s="38"/>
      <c r="AB64" s="110" t="e">
        <f aca="false">IF(AND(AC64&lt;&gt; "", AD64&gt;2011), "Yes", "No")</f>
        <v>#VALUE!</v>
      </c>
      <c r="AC64" s="38" t="e">
        <f aca="false">Table9[[#this row],[national average7]]</f>
        <v>#VALUE!</v>
      </c>
      <c r="AD64" s="38" t="e">
        <f aca="false">Table9[[#this row],[year 7]]</f>
        <v>#VALUE!</v>
      </c>
      <c r="AE64" s="38"/>
      <c r="AF64" s="110" t="e">
        <f aca="false">IF(AND(AG64&lt;&gt; "", AH64&gt;2011), "Yes", "No")</f>
        <v>#VALUE!</v>
      </c>
      <c r="AG64" s="38" t="e">
        <f aca="false">Table9[[#this row],[national average8]]</f>
        <v>#VALUE!</v>
      </c>
      <c r="AH64" s="38" t="e">
        <f aca="false">Table9[[#this row],[year 8]]</f>
        <v>#VALUE!</v>
      </c>
      <c r="AI64" s="38"/>
    </row>
    <row r="65" customFormat="false" ht="12" hidden="false" customHeight="false" outlineLevel="0" collapsed="false">
      <c r="A65" s="87" t="s">
        <v>168</v>
      </c>
      <c r="B65" s="110" t="e">
        <f aca="false">IF(AND(D65= "Yes", H65= "Yes", L65= "Yes", P65= "Yes", T65= "Yes", X65= "Yes", AB65= "Yes", AF65= "Yes"), "Yes", "No")</f>
        <v>#VALUE!</v>
      </c>
      <c r="C65" s="38"/>
      <c r="D65" s="110" t="s">
        <v>231</v>
      </c>
      <c r="E65" s="38"/>
      <c r="F65" s="38"/>
      <c r="G65" s="38"/>
      <c r="H65" s="110" t="e">
        <f aca="false">IF(AND(I65&lt;&gt; "", J65&gt;2011), "Yes", "No")</f>
        <v>#VALUE!</v>
      </c>
      <c r="I65" s="38" t="e">
        <f aca="false">Table9[[#this row],[national average2]]</f>
        <v>#VALUE!</v>
      </c>
      <c r="J65" s="38" t="e">
        <f aca="false">Table9[[#this row],[year 2]]</f>
        <v>#VALUE!</v>
      </c>
      <c r="K65" s="38"/>
      <c r="L65" s="110" t="e">
        <f aca="false">IF(AND(M65&lt;&gt; "", N65&gt;2011), "Yes", "No")</f>
        <v>#VALUE!</v>
      </c>
      <c r="M65" s="38" t="e">
        <f aca="false">Table9[[#this row],[national average3]]</f>
        <v>#VALUE!</v>
      </c>
      <c r="N65" s="38" t="e">
        <f aca="false">Table9[[#this row],[year 3]]</f>
        <v>#VALUE!</v>
      </c>
      <c r="O65" s="38"/>
      <c r="P65" s="110" t="e">
        <f aca="false">IF(AND(Q65&lt;&gt; "", R65&gt;2011), "Yes", "No")</f>
        <v>#VALUE!</v>
      </c>
      <c r="Q65" s="38" t="e">
        <f aca="false">Table9[[#this row],[national average4]]</f>
        <v>#VALUE!</v>
      </c>
      <c r="R65" s="38" t="e">
        <f aca="false">Table9[[#this row],[year 4]]</f>
        <v>#VALUE!</v>
      </c>
      <c r="S65" s="38"/>
      <c r="T65" s="110" t="s">
        <v>231</v>
      </c>
      <c r="U65" s="38"/>
      <c r="V65" s="38"/>
      <c r="W65" s="38"/>
      <c r="X65" s="110" t="e">
        <f aca="false">IF(AND(Y65&lt;&gt; "", Z65&gt;2011), "Yes", "No")</f>
        <v>#VALUE!</v>
      </c>
      <c r="Y65" s="38" t="e">
        <f aca="false">Table9[[#this row],[national average6]]</f>
        <v>#VALUE!</v>
      </c>
      <c r="Z65" s="38" t="e">
        <f aca="false">Table9[[#this row],[year 6]]</f>
        <v>#VALUE!</v>
      </c>
      <c r="AA65" s="38"/>
      <c r="AB65" s="110" t="e">
        <f aca="false">IF(AND(AC65&lt;&gt; "", AD65&gt;2011), "Yes", "No")</f>
        <v>#VALUE!</v>
      </c>
      <c r="AC65" s="38" t="e">
        <f aca="false">Table9[[#this row],[national average7]]</f>
        <v>#VALUE!</v>
      </c>
      <c r="AD65" s="38" t="e">
        <f aca="false">Table9[[#this row],[year 7]]</f>
        <v>#VALUE!</v>
      </c>
      <c r="AE65" s="38"/>
      <c r="AF65" s="110" t="e">
        <f aca="false">IF(AND(AG65&lt;&gt; "", AH65&gt;2011), "Yes", "No")</f>
        <v>#VALUE!</v>
      </c>
      <c r="AG65" s="38" t="e">
        <f aca="false">Table9[[#this row],[national average8]]</f>
        <v>#VALUE!</v>
      </c>
      <c r="AH65" s="38" t="e">
        <f aca="false">Table9[[#this row],[year 8]]</f>
        <v>#VALUE!</v>
      </c>
      <c r="AI65" s="38"/>
    </row>
    <row r="66" customFormat="false" ht="12" hidden="false" customHeight="false" outlineLevel="0" collapsed="false">
      <c r="A66" s="87" t="s">
        <v>170</v>
      </c>
      <c r="B66" s="110" t="e">
        <f aca="false">IF(AND(D66= "Yes", H66= "Yes", L66= "Yes", P66= "Yes", T66= "Yes", X66= "Yes", AB66= "Yes", AF66= "Yes"), "Yes", "No")</f>
        <v>#VALUE!</v>
      </c>
      <c r="C66" s="38"/>
      <c r="D66" s="110" t="e">
        <f aca="false">IF(AND(E66&lt;&gt; "", F66&gt;2011), "Yes", "No")</f>
        <v>#VALUE!</v>
      </c>
      <c r="E66" s="38" t="e">
        <f aca="false">Table9[[#this row],[national average]]</f>
        <v>#VALUE!</v>
      </c>
      <c r="F66" s="38" t="e">
        <f aca="false">Table9[[#this row],[year 1]]</f>
        <v>#VALUE!</v>
      </c>
      <c r="G66" s="38"/>
      <c r="H66" s="110" t="e">
        <f aca="false">IF(AND(I66&lt;&gt; "", J66&gt;2011), "Yes", "No")</f>
        <v>#VALUE!</v>
      </c>
      <c r="I66" s="38" t="e">
        <f aca="false">Table9[[#this row],[national average2]]</f>
        <v>#VALUE!</v>
      </c>
      <c r="J66" s="38" t="e">
        <f aca="false">Table9[[#this row],[year 2]]</f>
        <v>#VALUE!</v>
      </c>
      <c r="K66" s="38"/>
      <c r="L66" s="110" t="e">
        <f aca="false">IF(AND(M66&lt;&gt; "", N66&gt;2011), "Yes", "No")</f>
        <v>#VALUE!</v>
      </c>
      <c r="M66" s="38" t="e">
        <f aca="false">Table9[[#this row],[national average3]]</f>
        <v>#VALUE!</v>
      </c>
      <c r="N66" s="38" t="e">
        <f aca="false">Table9[[#this row],[year 3]]</f>
        <v>#VALUE!</v>
      </c>
      <c r="O66" s="38"/>
      <c r="P66" s="110" t="e">
        <f aca="false">IF(AND(Q66&lt;&gt; "", R66&gt;2011), "Yes", "No")</f>
        <v>#VALUE!</v>
      </c>
      <c r="Q66" s="38" t="e">
        <f aca="false">Table9[[#this row],[national average4]]</f>
        <v>#VALUE!</v>
      </c>
      <c r="R66" s="38" t="e">
        <f aca="false">Table9[[#this row],[year 4]]</f>
        <v>#VALUE!</v>
      </c>
      <c r="S66" s="38"/>
      <c r="T66" s="110" t="s">
        <v>231</v>
      </c>
      <c r="U66" s="38"/>
      <c r="V66" s="38"/>
      <c r="W66" s="38"/>
      <c r="X66" s="110" t="e">
        <f aca="false">IF(AND(Y66&lt;&gt; "", Z66&gt;2011), "Yes", "No")</f>
        <v>#VALUE!</v>
      </c>
      <c r="Y66" s="38" t="e">
        <f aca="false">Table9[[#this row],[national average6]]</f>
        <v>#VALUE!</v>
      </c>
      <c r="Z66" s="38" t="e">
        <f aca="false">Table9[[#this row],[year 6]]</f>
        <v>#VALUE!</v>
      </c>
      <c r="AA66" s="38"/>
      <c r="AB66" s="110" t="e">
        <f aca="false">IF(AND(AC66&lt;&gt; "", AD66&gt;2011), "Yes", "No")</f>
        <v>#VALUE!</v>
      </c>
      <c r="AC66" s="38" t="e">
        <f aca="false">Table9[[#this row],[national average7]]</f>
        <v>#VALUE!</v>
      </c>
      <c r="AD66" s="38" t="e">
        <f aca="false">Table9[[#this row],[year 7]]</f>
        <v>#VALUE!</v>
      </c>
      <c r="AE66" s="38"/>
      <c r="AF66" s="110" t="e">
        <f aca="false">IF(AND(AG66&lt;&gt; "", AH66&gt;2011), "Yes", "No")</f>
        <v>#VALUE!</v>
      </c>
      <c r="AG66" s="38" t="e">
        <f aca="false">Table9[[#this row],[national average8]]</f>
        <v>#VALUE!</v>
      </c>
      <c r="AH66" s="38" t="e">
        <f aca="false">Table9[[#this row],[year 8]]</f>
        <v>#VALUE!</v>
      </c>
      <c r="AI66" s="38"/>
    </row>
    <row r="67" customFormat="false" ht="12" hidden="false" customHeight="false" outlineLevel="0" collapsed="false">
      <c r="A67" s="87" t="s">
        <v>172</v>
      </c>
      <c r="B67" s="110" t="e">
        <f aca="false">IF(AND(D67= "Yes", H67= "Yes", L67= "Yes", P67= "Yes", T67= "Yes", X67= "Yes", AB67= "Yes", AF67= "Yes"), "Yes", "No")</f>
        <v>#VALUE!</v>
      </c>
      <c r="C67" s="38"/>
      <c r="D67" s="110" t="e">
        <f aca="false">IF(AND(E67&lt;&gt; "", F67&gt;2011), "Yes", "No")</f>
        <v>#VALUE!</v>
      </c>
      <c r="E67" s="38" t="e">
        <f aca="false">Table9[[#this row],[national average]]</f>
        <v>#VALUE!</v>
      </c>
      <c r="F67" s="38" t="e">
        <f aca="false">Table9[[#this row],[year 1]]</f>
        <v>#VALUE!</v>
      </c>
      <c r="G67" s="38"/>
      <c r="H67" s="110" t="e">
        <f aca="false">IF(AND(I67&lt;&gt; "", J67&gt;2011), "Yes", "No")</f>
        <v>#VALUE!</v>
      </c>
      <c r="I67" s="38" t="e">
        <f aca="false">Table9[[#this row],[national average2]]</f>
        <v>#VALUE!</v>
      </c>
      <c r="J67" s="38" t="e">
        <f aca="false">Table9[[#this row],[year 2]]</f>
        <v>#VALUE!</v>
      </c>
      <c r="K67" s="38"/>
      <c r="L67" s="110" t="e">
        <f aca="false">IF(AND(M67&lt;&gt; "", N67&gt;2011), "Yes", "No")</f>
        <v>#VALUE!</v>
      </c>
      <c r="M67" s="38" t="e">
        <f aca="false">Table9[[#this row],[national average3]]</f>
        <v>#VALUE!</v>
      </c>
      <c r="N67" s="38" t="e">
        <f aca="false">Table9[[#this row],[year 3]]</f>
        <v>#VALUE!</v>
      </c>
      <c r="O67" s="38"/>
      <c r="P67" s="110" t="e">
        <f aca="false">IF(AND(Q67&lt;&gt; "", R67&gt;2011), "Yes", "No")</f>
        <v>#VALUE!</v>
      </c>
      <c r="Q67" s="38" t="e">
        <f aca="false">Table9[[#this row],[national average4]]</f>
        <v>#VALUE!</v>
      </c>
      <c r="R67" s="38" t="e">
        <f aca="false">Table9[[#this row],[year 4]]</f>
        <v>#VALUE!</v>
      </c>
      <c r="S67" s="38"/>
      <c r="T67" s="110" t="s">
        <v>231</v>
      </c>
      <c r="U67" s="38"/>
      <c r="V67" s="38"/>
      <c r="W67" s="38"/>
      <c r="X67" s="110" t="e">
        <f aca="false">IF(AND(Y67&lt;&gt; "", Z67&gt;2011), "Yes", "No")</f>
        <v>#VALUE!</v>
      </c>
      <c r="Y67" s="38" t="e">
        <f aca="false">Table9[[#this row],[national average6]]</f>
        <v>#VALUE!</v>
      </c>
      <c r="Z67" s="38" t="e">
        <f aca="false">Table9[[#this row],[year 6]]</f>
        <v>#VALUE!</v>
      </c>
      <c r="AA67" s="38"/>
      <c r="AB67" s="110" t="e">
        <f aca="false">IF(AND(AC67&lt;&gt; "", AD67&gt;2011), "Yes", "No")</f>
        <v>#VALUE!</v>
      </c>
      <c r="AC67" s="38" t="e">
        <f aca="false">Table9[[#this row],[national average7]]</f>
        <v>#VALUE!</v>
      </c>
      <c r="AD67" s="38" t="e">
        <f aca="false">Table9[[#this row],[year 7]]</f>
        <v>#VALUE!</v>
      </c>
      <c r="AE67" s="38"/>
      <c r="AF67" s="110" t="e">
        <f aca="false">IF(AND(AG67&lt;&gt; "", AH67&gt;2011), "Yes", "No")</f>
        <v>#VALUE!</v>
      </c>
      <c r="AG67" s="38" t="e">
        <f aca="false">Table9[[#this row],[national average8]]</f>
        <v>#VALUE!</v>
      </c>
      <c r="AH67" s="38" t="e">
        <f aca="false">Table9[[#this row],[year 8]]</f>
        <v>#VALUE!</v>
      </c>
      <c r="AI67" s="38"/>
    </row>
    <row r="68" customFormat="false" ht="12" hidden="false" customHeight="false" outlineLevel="0" collapsed="false">
      <c r="A68" s="87" t="s">
        <v>175</v>
      </c>
      <c r="B68" s="110" t="e">
        <f aca="false">IF(AND(D68= "Yes", H68= "Yes", L68= "Yes", P68= "Yes", T68= "Yes", X68= "Yes", AB68= "Yes", AF68= "Yes"), "Yes", "No")</f>
        <v>#VALUE!</v>
      </c>
      <c r="C68" s="38"/>
      <c r="D68" s="110" t="e">
        <f aca="false">IF(AND(E68&lt;&gt; "", F68&gt;2011), "Yes", "No")</f>
        <v>#VALUE!</v>
      </c>
      <c r="E68" s="38" t="e">
        <f aca="false">Table9[[#this row],[national average]]</f>
        <v>#VALUE!</v>
      </c>
      <c r="F68" s="38" t="e">
        <f aca="false">Table9[[#this row],[year 1]]</f>
        <v>#VALUE!</v>
      </c>
      <c r="G68" s="38"/>
      <c r="H68" s="110" t="e">
        <f aca="false">IF(AND(I68&lt;&gt; "", J68&gt;2011), "Yes", "No")</f>
        <v>#VALUE!</v>
      </c>
      <c r="I68" s="38" t="e">
        <f aca="false">Table9[[#this row],[national average2]]</f>
        <v>#VALUE!</v>
      </c>
      <c r="J68" s="38" t="e">
        <f aca="false">Table9[[#this row],[year 2]]</f>
        <v>#VALUE!</v>
      </c>
      <c r="K68" s="38"/>
      <c r="L68" s="110" t="e">
        <f aca="false">IF(AND(M68&lt;&gt; "", N68&gt;2011), "Yes", "No")</f>
        <v>#VALUE!</v>
      </c>
      <c r="M68" s="38" t="e">
        <f aca="false">Table9[[#this row],[national average3]]</f>
        <v>#VALUE!</v>
      </c>
      <c r="N68" s="38" t="e">
        <f aca="false">Table9[[#this row],[year 3]]</f>
        <v>#VALUE!</v>
      </c>
      <c r="O68" s="38"/>
      <c r="P68" s="110" t="e">
        <f aca="false">IF(AND(Q68&lt;&gt; "", R68&gt;2011), "Yes", "No")</f>
        <v>#VALUE!</v>
      </c>
      <c r="Q68" s="38" t="e">
        <f aca="false">Table9[[#this row],[national average4]]</f>
        <v>#VALUE!</v>
      </c>
      <c r="R68" s="38" t="e">
        <f aca="false">Table9[[#this row],[year 4]]</f>
        <v>#VALUE!</v>
      </c>
      <c r="S68" s="38"/>
      <c r="T68" s="110" t="str">
        <f aca="false">IF(AND(U68&lt;&gt; "", V68&gt;2011), "Yes", "No")</f>
        <v>No</v>
      </c>
      <c r="U68" s="38" t="e">
        <f aca="false">Table9[[#this row],[national average5]]</f>
        <v>#VALUE!</v>
      </c>
      <c r="V68" s="38" t="e">
        <f aca="false">Table9[[#this row],[year 5]]</f>
        <v>#VALUE!</v>
      </c>
      <c r="W68" s="38"/>
      <c r="X68" s="110" t="e">
        <f aca="false">IF(AND(Y68&lt;&gt; "", Z68&gt;2011), "Yes", "No")</f>
        <v>#VALUE!</v>
      </c>
      <c r="Y68" s="38" t="e">
        <f aca="false">Table9[[#this row],[national average6]]</f>
        <v>#VALUE!</v>
      </c>
      <c r="Z68" s="38" t="e">
        <f aca="false">Table9[[#this row],[year 6]]</f>
        <v>#VALUE!</v>
      </c>
      <c r="AA68" s="38"/>
      <c r="AB68" s="110" t="e">
        <f aca="false">IF(AND(AC68&lt;&gt; "", AD68&gt;2011), "Yes", "No")</f>
        <v>#VALUE!</v>
      </c>
      <c r="AC68" s="38" t="e">
        <f aca="false">Table9[[#this row],[national average7]]</f>
        <v>#VALUE!</v>
      </c>
      <c r="AD68" s="38" t="e">
        <f aca="false">Table9[[#this row],[year 7]]</f>
        <v>#VALUE!</v>
      </c>
      <c r="AE68" s="38"/>
      <c r="AF68" s="110" t="e">
        <f aca="false">IF(AND(AG68&lt;&gt; "", AH68&gt;2011), "Yes", "No")</f>
        <v>#VALUE!</v>
      </c>
      <c r="AG68" s="38" t="e">
        <f aca="false">Table9[[#this row],[national average8]]</f>
        <v>#VALUE!</v>
      </c>
      <c r="AH68" s="38" t="e">
        <f aca="false">Table9[[#this row],[year 8]]</f>
        <v>#VALUE!</v>
      </c>
      <c r="AI68" s="38"/>
    </row>
    <row r="69" customFormat="false" ht="12" hidden="false" customHeight="false" outlineLevel="0" collapsed="false">
      <c r="A69" s="87" t="s">
        <v>177</v>
      </c>
      <c r="B69" s="110" t="e">
        <f aca="false">IF(AND(D69= "Yes", H69= "Yes", L69= "Yes", P69= "Yes", T69= "Yes", X69= "Yes", AB69= "Yes", AF69= "Yes"), "Yes", "No")</f>
        <v>#VALUE!</v>
      </c>
      <c r="C69" s="38"/>
      <c r="D69" s="110" t="e">
        <f aca="false">IF(AND(E69&lt;&gt; "", F69&gt;2011), "Yes", "No")</f>
        <v>#VALUE!</v>
      </c>
      <c r="E69" s="38" t="e">
        <f aca="false">Table9[[#this row],[national average]]</f>
        <v>#VALUE!</v>
      </c>
      <c r="F69" s="38" t="e">
        <f aca="false">Table9[[#this row],[year 1]]</f>
        <v>#VALUE!</v>
      </c>
      <c r="G69" s="38"/>
      <c r="H69" s="110" t="e">
        <f aca="false">IF(AND(I69&lt;&gt; "", J69&gt;2011), "Yes", "No")</f>
        <v>#VALUE!</v>
      </c>
      <c r="I69" s="38" t="e">
        <f aca="false">Table9[[#this row],[national average2]]</f>
        <v>#VALUE!</v>
      </c>
      <c r="J69" s="38" t="e">
        <f aca="false">Table9[[#this row],[year 2]]</f>
        <v>#VALUE!</v>
      </c>
      <c r="K69" s="38"/>
      <c r="L69" s="110" t="e">
        <f aca="false">IF(AND(M69&lt;&gt; "", N69&gt;2011), "Yes", "No")</f>
        <v>#VALUE!</v>
      </c>
      <c r="M69" s="38" t="e">
        <f aca="false">Table9[[#this row],[national average3]]</f>
        <v>#VALUE!</v>
      </c>
      <c r="N69" s="38" t="e">
        <f aca="false">Table9[[#this row],[year 3]]</f>
        <v>#VALUE!</v>
      </c>
      <c r="O69" s="38"/>
      <c r="P69" s="110" t="e">
        <f aca="false">IF(AND(Q69&lt;&gt; "", R69&gt;2011), "Yes", "No")</f>
        <v>#VALUE!</v>
      </c>
      <c r="Q69" s="38" t="e">
        <f aca="false">Table9[[#this row],[national average4]]</f>
        <v>#VALUE!</v>
      </c>
      <c r="R69" s="38" t="e">
        <f aca="false">Table9[[#this row],[year 4]]</f>
        <v>#VALUE!</v>
      </c>
      <c r="S69" s="38"/>
      <c r="T69" s="110" t="s">
        <v>231</v>
      </c>
      <c r="U69" s="38"/>
      <c r="V69" s="38" t="e">
        <f aca="false">Table9[[#this row],[year 5]]</f>
        <v>#VALUE!</v>
      </c>
      <c r="W69" s="38"/>
      <c r="X69" s="110" t="e">
        <f aca="false">IF(AND(Y69&lt;&gt; "", Z69&gt;2011), "Yes", "No")</f>
        <v>#VALUE!</v>
      </c>
      <c r="Y69" s="38" t="e">
        <f aca="false">Table9[[#this row],[national average6]]</f>
        <v>#VALUE!</v>
      </c>
      <c r="Z69" s="38" t="e">
        <f aca="false">Table9[[#this row],[year 6]]</f>
        <v>#VALUE!</v>
      </c>
      <c r="AA69" s="38"/>
      <c r="AB69" s="110" t="e">
        <f aca="false">IF(AND(AC69&lt;&gt; "", AD69&gt;2011), "Yes", "No")</f>
        <v>#VALUE!</v>
      </c>
      <c r="AC69" s="38" t="e">
        <f aca="false">Table9[[#this row],[national average7]]</f>
        <v>#VALUE!</v>
      </c>
      <c r="AD69" s="38" t="e">
        <f aca="false">Table9[[#this row],[year 7]]</f>
        <v>#VALUE!</v>
      </c>
      <c r="AE69" s="38"/>
      <c r="AF69" s="110" t="e">
        <f aca="false">IF(AND(AG69&lt;&gt; "", AH69&gt;2011), "Yes", "No")</f>
        <v>#VALUE!</v>
      </c>
      <c r="AG69" s="38" t="e">
        <f aca="false">Table9[[#this row],[national average8]]</f>
        <v>#VALUE!</v>
      </c>
      <c r="AH69" s="38" t="e">
        <f aca="false">Table9[[#this row],[year 8]]</f>
        <v>#VALUE!</v>
      </c>
      <c r="AI69" s="38"/>
    </row>
    <row r="70" customFormat="false" ht="12" hidden="false" customHeight="false" outlineLevel="0" collapsed="false">
      <c r="A70" s="87" t="s">
        <v>179</v>
      </c>
      <c r="B70" s="110" t="e">
        <f aca="false">IF(AND(D70= "Yes", H70= "Yes", L70= "Yes", P70= "Yes", T70= "Yes", X70= "Yes", AB70= "Yes", AF70= "Yes"), "Yes", "No")</f>
        <v>#VALUE!</v>
      </c>
      <c r="C70" s="38"/>
      <c r="D70" s="110" t="e">
        <f aca="false">IF(AND(E70&lt;&gt; "", F70&gt;2011), "Yes", "No")</f>
        <v>#VALUE!</v>
      </c>
      <c r="E70" s="38" t="e">
        <f aca="false">Table9[[#this row],[national average]]</f>
        <v>#VALUE!</v>
      </c>
      <c r="F70" s="38" t="e">
        <f aca="false">Table9[[#this row],[year 1]]</f>
        <v>#VALUE!</v>
      </c>
      <c r="G70" s="38"/>
      <c r="H70" s="110" t="e">
        <f aca="false">IF(AND(I70&lt;&gt; "", J70&gt;2011), "Yes", "No")</f>
        <v>#VALUE!</v>
      </c>
      <c r="I70" s="38" t="e">
        <f aca="false">Table9[[#this row],[national average2]]</f>
        <v>#VALUE!</v>
      </c>
      <c r="J70" s="38" t="e">
        <f aca="false">Table9[[#this row],[year 2]]</f>
        <v>#VALUE!</v>
      </c>
      <c r="K70" s="38"/>
      <c r="L70" s="110" t="e">
        <f aca="false">IF(AND(M70&lt;&gt; "", N70&gt;2011), "Yes", "No")</f>
        <v>#VALUE!</v>
      </c>
      <c r="M70" s="38" t="e">
        <f aca="false">Table9[[#this row],[national average3]]</f>
        <v>#VALUE!</v>
      </c>
      <c r="N70" s="38" t="e">
        <f aca="false">Table9[[#this row],[year 3]]</f>
        <v>#VALUE!</v>
      </c>
      <c r="O70" s="38"/>
      <c r="P70" s="110" t="e">
        <f aca="false">IF(AND(Q70&lt;&gt; "", R70&gt;2011), "Yes", "No")</f>
        <v>#VALUE!</v>
      </c>
      <c r="Q70" s="38" t="e">
        <f aca="false">Table9[[#this row],[national average4]]</f>
        <v>#VALUE!</v>
      </c>
      <c r="R70" s="38" t="e">
        <f aca="false">Table9[[#this row],[year 4]]</f>
        <v>#VALUE!</v>
      </c>
      <c r="S70" s="38"/>
      <c r="T70" s="110" t="e">
        <f aca="false">IF(AND(U70&lt;&gt; "", V70&gt;2011), "Yes", "No")</f>
        <v>#VALUE!</v>
      </c>
      <c r="U70" s="38" t="e">
        <f aca="false">Table9[[#this row],[national average5]]</f>
        <v>#VALUE!</v>
      </c>
      <c r="V70" s="38" t="e">
        <f aca="false">Table9[[#this row],[year 5]]</f>
        <v>#VALUE!</v>
      </c>
      <c r="W70" s="38"/>
      <c r="X70" s="110" t="e">
        <f aca="false">IF(AND(Y70&lt;&gt; "", Z70&gt;2011), "Yes", "No")</f>
        <v>#VALUE!</v>
      </c>
      <c r="Y70" s="38" t="e">
        <f aca="false">Table9[[#this row],[national average6]]</f>
        <v>#VALUE!</v>
      </c>
      <c r="Z70" s="38" t="e">
        <f aca="false">Table9[[#this row],[year 6]]</f>
        <v>#VALUE!</v>
      </c>
      <c r="AA70" s="38"/>
      <c r="AB70" s="110" t="e">
        <f aca="false">IF(AND(AC70&lt;&gt; "", AD70&gt;2011), "Yes", "No")</f>
        <v>#VALUE!</v>
      </c>
      <c r="AC70" s="38" t="e">
        <f aca="false">Table9[[#this row],[national average7]]</f>
        <v>#VALUE!</v>
      </c>
      <c r="AD70" s="38" t="e">
        <f aca="false">Table9[[#this row],[year 7]]</f>
        <v>#VALUE!</v>
      </c>
      <c r="AE70" s="38"/>
      <c r="AF70" s="110" t="e">
        <f aca="false">IF(AND(AG70&lt;&gt; "", AH70&gt;2011), "Yes", "No")</f>
        <v>#VALUE!</v>
      </c>
      <c r="AG70" s="38" t="e">
        <f aca="false">Table9[[#this row],[national average8]]</f>
        <v>#VALUE!</v>
      </c>
      <c r="AH70" s="38" t="e">
        <f aca="false">Table9[[#this row],[year 8]]</f>
        <v>#VALUE!</v>
      </c>
      <c r="AI70" s="38"/>
    </row>
    <row r="71" customFormat="false" ht="12" hidden="false" customHeight="false" outlineLevel="0" collapsed="false">
      <c r="A71" s="87" t="s">
        <v>181</v>
      </c>
      <c r="B71" s="110" t="e">
        <f aca="false">IF(AND(D71= "Yes", H71= "Yes", L71= "Yes", P71= "Yes", T71= "Yes", X71= "Yes", AB71= "Yes", AF71= "Yes"), "Yes", "No")</f>
        <v>#VALUE!</v>
      </c>
      <c r="C71" s="38"/>
      <c r="D71" s="110" t="e">
        <f aca="false">IF(AND(E71&lt;&gt; "", F71&gt;2011), "Yes", "No")</f>
        <v>#VALUE!</v>
      </c>
      <c r="E71" s="38" t="e">
        <f aca="false">Table9[[#this row],[national average]]</f>
        <v>#VALUE!</v>
      </c>
      <c r="F71" s="38" t="e">
        <f aca="false">Table9[[#this row],[year 1]]</f>
        <v>#VALUE!</v>
      </c>
      <c r="G71" s="38"/>
      <c r="H71" s="110" t="e">
        <f aca="false">IF(AND(I71&lt;&gt; "", J71&gt;2011), "Yes", "No")</f>
        <v>#VALUE!</v>
      </c>
      <c r="I71" s="38" t="e">
        <f aca="false">Table9[[#this row],[national average2]]</f>
        <v>#VALUE!</v>
      </c>
      <c r="J71" s="38" t="e">
        <f aca="false">Table9[[#this row],[year 2]]</f>
        <v>#VALUE!</v>
      </c>
      <c r="K71" s="38"/>
      <c r="L71" s="110" t="e">
        <f aca="false">IF(AND(M71&lt;&gt; "", N71&gt;2011), "Yes", "No")</f>
        <v>#VALUE!</v>
      </c>
      <c r="M71" s="38" t="e">
        <f aca="false">Table9[[#this row],[national average3]]</f>
        <v>#VALUE!</v>
      </c>
      <c r="N71" s="38" t="e">
        <f aca="false">Table9[[#this row],[year 3]]</f>
        <v>#VALUE!</v>
      </c>
      <c r="O71" s="38"/>
      <c r="P71" s="110" t="e">
        <f aca="false">IF(AND(Q71&lt;&gt; "", R71&gt;2011), "Yes", "No")</f>
        <v>#VALUE!</v>
      </c>
      <c r="Q71" s="38" t="e">
        <f aca="false">Table9[[#this row],[national average4]]</f>
        <v>#VALUE!</v>
      </c>
      <c r="R71" s="38" t="e">
        <f aca="false">Table9[[#this row],[year 4]]</f>
        <v>#VALUE!</v>
      </c>
      <c r="S71" s="38"/>
      <c r="T71" s="110" t="e">
        <f aca="false">IF(AND(U71&lt;&gt; "", V71&gt;2011), "Yes", "No")</f>
        <v>#VALUE!</v>
      </c>
      <c r="U71" s="38" t="e">
        <f aca="false">Table9[[#this row],[national average5]]</f>
        <v>#VALUE!</v>
      </c>
      <c r="V71" s="38" t="e">
        <f aca="false">Table9[[#this row],[year 5]]</f>
        <v>#VALUE!</v>
      </c>
      <c r="W71" s="38"/>
      <c r="X71" s="110" t="e">
        <f aca="false">IF(AND(Y71&lt;&gt; "", Z71&gt;2011), "Yes", "No")</f>
        <v>#VALUE!</v>
      </c>
      <c r="Y71" s="38" t="e">
        <f aca="false">Table9[[#this row],[national average6]]</f>
        <v>#VALUE!</v>
      </c>
      <c r="Z71" s="38" t="e">
        <f aca="false">Table9[[#this row],[year 6]]</f>
        <v>#VALUE!</v>
      </c>
      <c r="AA71" s="38"/>
      <c r="AB71" s="110" t="e">
        <f aca="false">IF(AND(AC71&lt;&gt; "", AD71&gt;2011), "Yes", "No")</f>
        <v>#VALUE!</v>
      </c>
      <c r="AC71" s="38" t="e">
        <f aca="false">Table9[[#this row],[national average7]]</f>
        <v>#VALUE!</v>
      </c>
      <c r="AD71" s="38" t="e">
        <f aca="false">Table9[[#this row],[year 7]]</f>
        <v>#VALUE!</v>
      </c>
      <c r="AE71" s="38"/>
      <c r="AF71" s="110" t="e">
        <f aca="false">IF(AND(AG71&lt;&gt; "", AH71&gt;2011), "Yes", "No")</f>
        <v>#VALUE!</v>
      </c>
      <c r="AG71" s="38" t="e">
        <f aca="false">Table9[[#this row],[national average8]]</f>
        <v>#VALUE!</v>
      </c>
      <c r="AH71" s="38" t="e">
        <f aca="false">Table9[[#this row],[year 8]]</f>
        <v>#VALUE!</v>
      </c>
      <c r="AI71" s="38"/>
    </row>
    <row r="72" customFormat="false" ht="12" hidden="false" customHeight="false" outlineLevel="0" collapsed="false">
      <c r="A72" s="87" t="s">
        <v>183</v>
      </c>
      <c r="B72" s="110" t="e">
        <f aca="false">IF(AND(D72= "Yes", H72= "Yes", L72= "Yes", P72= "Yes", T72= "Yes", X72= "Yes", AB72= "Yes", AF72= "Yes"), "Yes", "No")</f>
        <v>#VALUE!</v>
      </c>
      <c r="C72" s="38"/>
      <c r="D72" s="110" t="e">
        <f aca="false">IF(AND(E72&lt;&gt; "", F72&gt;2011), "Yes", "No")</f>
        <v>#VALUE!</v>
      </c>
      <c r="E72" s="38" t="e">
        <f aca="false">Table9[[#this row],[national average]]</f>
        <v>#VALUE!</v>
      </c>
      <c r="F72" s="38" t="e">
        <f aca="false">Table9[[#this row],[year 1]]</f>
        <v>#VALUE!</v>
      </c>
      <c r="G72" s="38"/>
      <c r="H72" s="110" t="e">
        <f aca="false">IF(AND(I72&lt;&gt; "", J72&gt;2011), "Yes", "No")</f>
        <v>#VALUE!</v>
      </c>
      <c r="I72" s="38" t="e">
        <f aca="false">Table9[[#this row],[national average2]]</f>
        <v>#VALUE!</v>
      </c>
      <c r="J72" s="38" t="e">
        <f aca="false">Table9[[#this row],[year 2]]</f>
        <v>#VALUE!</v>
      </c>
      <c r="K72" s="38"/>
      <c r="L72" s="110" t="s">
        <v>231</v>
      </c>
      <c r="M72" s="38" t="e">
        <f aca="false">Table9[[#this row],[national average3]]</f>
        <v>#VALUE!</v>
      </c>
      <c r="N72" s="38" t="e">
        <f aca="false">Table9[[#this row],[year 3]]</f>
        <v>#VALUE!</v>
      </c>
      <c r="O72" s="38"/>
      <c r="P72" s="110" t="e">
        <f aca="false">IF(AND(Q72&lt;&gt; "", R72&gt;2011), "Yes", "No")</f>
        <v>#VALUE!</v>
      </c>
      <c r="Q72" s="38" t="e">
        <f aca="false">Table9[[#this row],[national average4]]</f>
        <v>#VALUE!</v>
      </c>
      <c r="R72" s="38" t="e">
        <f aca="false">Table9[[#this row],[year 4]]</f>
        <v>#VALUE!</v>
      </c>
      <c r="S72" s="38"/>
      <c r="T72" s="110" t="s">
        <v>231</v>
      </c>
      <c r="U72" s="38"/>
      <c r="V72" s="38"/>
      <c r="W72" s="38"/>
      <c r="X72" s="110" t="e">
        <f aca="false">IF(AND(Y72&lt;&gt; "", Z72&gt;2011), "Yes", "No")</f>
        <v>#VALUE!</v>
      </c>
      <c r="Y72" s="38" t="e">
        <f aca="false">Table9[[#this row],[national average6]]</f>
        <v>#VALUE!</v>
      </c>
      <c r="Z72" s="38" t="e">
        <f aca="false">Table9[[#this row],[year 6]]</f>
        <v>#VALUE!</v>
      </c>
      <c r="AA72" s="38"/>
      <c r="AB72" s="110" t="e">
        <f aca="false">IF(AND(AC72&lt;&gt; "", AD72&gt;2011), "Yes", "No")</f>
        <v>#VALUE!</v>
      </c>
      <c r="AC72" s="38" t="e">
        <f aca="false">Table9[[#this row],[national average7]]</f>
        <v>#VALUE!</v>
      </c>
      <c r="AD72" s="38" t="e">
        <f aca="false">Table9[[#this row],[year 7]]</f>
        <v>#VALUE!</v>
      </c>
      <c r="AE72" s="38"/>
      <c r="AF72" s="110" t="e">
        <f aca="false">IF(AND(AG72&lt;&gt; "", AH72&gt;2011), "Yes", "No")</f>
        <v>#VALUE!</v>
      </c>
      <c r="AG72" s="38" t="e">
        <f aca="false">Table9[[#this row],[national average8]]</f>
        <v>#VALUE!</v>
      </c>
      <c r="AH72" s="38" t="e">
        <f aca="false">Table9[[#this row],[year 8]]</f>
        <v>#VALUE!</v>
      </c>
      <c r="AI72" s="38"/>
    </row>
    <row r="73" customFormat="false" ht="12" hidden="false" customHeight="false" outlineLevel="0" collapsed="false">
      <c r="A73" s="87" t="s">
        <v>185</v>
      </c>
      <c r="B73" s="110" t="e">
        <f aca="false">IF(AND(D73= "Yes", H73= "Yes", L73= "Yes", P73= "Yes", T73= "Yes", X73= "Yes", AB73= "Yes", AF73= "Yes"), "Yes", "No")</f>
        <v>#VALUE!</v>
      </c>
      <c r="C73" s="38"/>
      <c r="D73" s="110" t="e">
        <f aca="false">IF(AND(E73&lt;&gt; "", F73&gt;2011), "Yes", "No")</f>
        <v>#VALUE!</v>
      </c>
      <c r="E73" s="38" t="e">
        <f aca="false">Table9[[#this row],[national average]]</f>
        <v>#VALUE!</v>
      </c>
      <c r="F73" s="38" t="e">
        <f aca="false">Table9[[#this row],[year 1]]</f>
        <v>#VALUE!</v>
      </c>
      <c r="G73" s="38"/>
      <c r="H73" s="110" t="e">
        <f aca="false">IF(AND(I73&lt;&gt; "", J73&gt;2011), "Yes", "No")</f>
        <v>#VALUE!</v>
      </c>
      <c r="I73" s="38" t="e">
        <f aca="false">Table9[[#this row],[national average2]]</f>
        <v>#VALUE!</v>
      </c>
      <c r="J73" s="38" t="e">
        <f aca="false">Table9[[#this row],[year 2]]</f>
        <v>#VALUE!</v>
      </c>
      <c r="K73" s="38"/>
      <c r="L73" s="110" t="e">
        <f aca="false">IF(AND(M73&lt;&gt; "", N73&gt;2011), "Yes", "No")</f>
        <v>#VALUE!</v>
      </c>
      <c r="M73" s="38" t="e">
        <f aca="false">Table9[[#this row],[national average3]]</f>
        <v>#VALUE!</v>
      </c>
      <c r="N73" s="38" t="e">
        <f aca="false">Table9[[#this row],[year 3]]</f>
        <v>#VALUE!</v>
      </c>
      <c r="O73" s="38"/>
      <c r="P73" s="110" t="e">
        <f aca="false">IF(AND(Q73&lt;&gt; "", R73&gt;2011), "Yes", "No")</f>
        <v>#VALUE!</v>
      </c>
      <c r="Q73" s="38" t="e">
        <f aca="false">Table9[[#this row],[national average4]]</f>
        <v>#VALUE!</v>
      </c>
      <c r="R73" s="38" t="e">
        <f aca="false">Table9[[#this row],[year 4]]</f>
        <v>#VALUE!</v>
      </c>
      <c r="S73" s="38"/>
      <c r="T73" s="110" t="str">
        <f aca="false">IF(AND(U73&lt;&gt; "", V73&gt;2011), "Yes", "No")</f>
        <v>No</v>
      </c>
      <c r="U73" s="38" t="e">
        <f aca="false">Table9[[#this row],[national average5]]</f>
        <v>#VALUE!</v>
      </c>
      <c r="V73" s="38" t="e">
        <f aca="false">Table9[[#this row],[year 5]]</f>
        <v>#VALUE!</v>
      </c>
      <c r="W73" s="38"/>
      <c r="X73" s="110" t="e">
        <f aca="false">IF(AND(Y73&lt;&gt; "", Z73&gt;2011), "Yes", "No")</f>
        <v>#VALUE!</v>
      </c>
      <c r="Y73" s="38" t="e">
        <f aca="false">Table9[[#this row],[national average6]]</f>
        <v>#VALUE!</v>
      </c>
      <c r="Z73" s="38" t="e">
        <f aca="false">Table9[[#this row],[year 6]]</f>
        <v>#VALUE!</v>
      </c>
      <c r="AA73" s="38"/>
      <c r="AB73" s="110" t="e">
        <f aca="false">IF(AND(AC73&lt;&gt; "", AD73&gt;2011), "Yes", "No")</f>
        <v>#VALUE!</v>
      </c>
      <c r="AC73" s="38" t="e">
        <f aca="false">Table9[[#this row],[national average7]]</f>
        <v>#VALUE!</v>
      </c>
      <c r="AD73" s="38" t="e">
        <f aca="false">Table9[[#this row],[year 7]]</f>
        <v>#VALUE!</v>
      </c>
      <c r="AE73" s="38"/>
      <c r="AF73" s="110" t="e">
        <f aca="false">IF(AND(AG73&lt;&gt; "", AH73&gt;2011), "Yes", "No")</f>
        <v>#VALUE!</v>
      </c>
      <c r="AG73" s="38" t="e">
        <f aca="false">Table9[[#this row],[national average8]]</f>
        <v>#VALUE!</v>
      </c>
      <c r="AH73" s="38" t="e">
        <f aca="false">Table9[[#this row],[year 8]]</f>
        <v>#VALUE!</v>
      </c>
      <c r="AI73" s="38"/>
    </row>
    <row r="74" customFormat="false" ht="12" hidden="false" customHeight="false" outlineLevel="0" collapsed="false">
      <c r="A74" s="87" t="s">
        <v>187</v>
      </c>
      <c r="B74" s="110" t="e">
        <f aca="false">IF(AND(D74= "Yes", H74= "Yes", L74= "Yes", P74= "Yes", T74= "Yes", X74= "Yes", AB74= "Yes", AF74= "Yes"), "Yes", "No")</f>
        <v>#VALUE!</v>
      </c>
      <c r="C74" s="38"/>
      <c r="D74" s="110" t="e">
        <f aca="false">IF(AND(E74&lt;&gt; "", F74&gt;2011), "Yes", "No")</f>
        <v>#VALUE!</v>
      </c>
      <c r="E74" s="38" t="e">
        <f aca="false">Table9[[#this row],[national average]]</f>
        <v>#VALUE!</v>
      </c>
      <c r="F74" s="38" t="e">
        <f aca="false">Table9[[#this row],[year 1]]</f>
        <v>#VALUE!</v>
      </c>
      <c r="G74" s="38"/>
      <c r="H74" s="110" t="e">
        <f aca="false">IF(AND(I74&lt;&gt; "", J74&gt;2011), "Yes", "No")</f>
        <v>#VALUE!</v>
      </c>
      <c r="I74" s="38" t="e">
        <f aca="false">Table9[[#this row],[national average2]]</f>
        <v>#VALUE!</v>
      </c>
      <c r="J74" s="38" t="e">
        <f aca="false">Table9[[#this row],[year 2]]</f>
        <v>#VALUE!</v>
      </c>
      <c r="K74" s="38"/>
      <c r="L74" s="110" t="e">
        <f aca="false">IF(AND(M74&lt;&gt; "", N74&gt;2011), "Yes", "No")</f>
        <v>#VALUE!</v>
      </c>
      <c r="M74" s="38" t="e">
        <f aca="false">Table9[[#this row],[national average3]]</f>
        <v>#VALUE!</v>
      </c>
      <c r="N74" s="38" t="e">
        <f aca="false">Table9[[#this row],[year 3]]</f>
        <v>#VALUE!</v>
      </c>
      <c r="O74" s="38"/>
      <c r="P74" s="110" t="e">
        <f aca="false">IF(AND(Q74&lt;&gt; "", R74&gt;2011), "Yes", "No")</f>
        <v>#VALUE!</v>
      </c>
      <c r="Q74" s="38" t="e">
        <f aca="false">Table9[[#this row],[national average4]]</f>
        <v>#VALUE!</v>
      </c>
      <c r="R74" s="38" t="e">
        <f aca="false">Table9[[#this row],[year 4]]</f>
        <v>#VALUE!</v>
      </c>
      <c r="S74" s="38"/>
      <c r="T74" s="110" t="s">
        <v>231</v>
      </c>
      <c r="U74" s="38"/>
      <c r="V74" s="38" t="e">
        <f aca="false">Table9[[#this row],[year 5]]</f>
        <v>#VALUE!</v>
      </c>
      <c r="W74" s="38"/>
      <c r="X74" s="110" t="e">
        <f aca="false">IF(AND(Y74&lt;&gt; "", Z74&gt;2011), "Yes", "No")</f>
        <v>#VALUE!</v>
      </c>
      <c r="Y74" s="38" t="e">
        <f aca="false">Table9[[#this row],[national average6]]</f>
        <v>#VALUE!</v>
      </c>
      <c r="Z74" s="38" t="e">
        <f aca="false">Table9[[#this row],[year 6]]</f>
        <v>#VALUE!</v>
      </c>
      <c r="AA74" s="38"/>
      <c r="AB74" s="110" t="e">
        <f aca="false">IF(AND(AC74&lt;&gt; "", AD74&gt;2011), "Yes", "No")</f>
        <v>#VALUE!</v>
      </c>
      <c r="AC74" s="38" t="e">
        <f aca="false">Table9[[#this row],[national average7]]</f>
        <v>#VALUE!</v>
      </c>
      <c r="AD74" s="38" t="e">
        <f aca="false">Table9[[#this row],[year 7]]</f>
        <v>#VALUE!</v>
      </c>
      <c r="AE74" s="38"/>
      <c r="AF74" s="110" t="e">
        <f aca="false">IF(AND(AG74&lt;&gt; "", AH74&gt;2011), "Yes", "No")</f>
        <v>#VALUE!</v>
      </c>
      <c r="AG74" s="38" t="e">
        <f aca="false">Table9[[#this row],[national average8]]</f>
        <v>#VALUE!</v>
      </c>
      <c r="AH74" s="38" t="e">
        <f aca="false">Table9[[#this row],[year 8]]</f>
        <v>#VALUE!</v>
      </c>
      <c r="AI74" s="38"/>
    </row>
    <row r="75" customFormat="false" ht="12" hidden="false" customHeight="false" outlineLevel="0" collapsed="false">
      <c r="A75" s="87" t="s">
        <v>189</v>
      </c>
      <c r="B75" s="110" t="e">
        <f aca="false">IF(AND(D75= "Yes", H75= "Yes", L75= "Yes", P75= "Yes", T75= "Yes", X75= "Yes", AB75= "Yes", AF75= "Yes"), "Yes", "No")</f>
        <v>#VALUE!</v>
      </c>
      <c r="C75" s="38"/>
      <c r="D75" s="110" t="e">
        <f aca="false">IF(AND(E75&lt;&gt; "", F75&gt;2011), "Yes", "No")</f>
        <v>#VALUE!</v>
      </c>
      <c r="E75" s="38" t="e">
        <f aca="false">Table9[[#this row],[national average]]</f>
        <v>#VALUE!</v>
      </c>
      <c r="F75" s="38" t="e">
        <f aca="false">Table9[[#this row],[year 1]]</f>
        <v>#VALUE!</v>
      </c>
      <c r="G75" s="38"/>
      <c r="H75" s="110" t="e">
        <f aca="false">IF(AND(I75&lt;&gt; "", J75&gt;2011), "Yes", "No")</f>
        <v>#VALUE!</v>
      </c>
      <c r="I75" s="38" t="e">
        <f aca="false">Table9[[#this row],[national average2]]</f>
        <v>#VALUE!</v>
      </c>
      <c r="J75" s="38" t="e">
        <f aca="false">Table9[[#this row],[year 2]]</f>
        <v>#VALUE!</v>
      </c>
      <c r="K75" s="38"/>
      <c r="L75" s="110" t="e">
        <f aca="false">IF(AND(M75&lt;&gt; "", N75&gt;2011), "Yes", "No")</f>
        <v>#VALUE!</v>
      </c>
      <c r="M75" s="38" t="e">
        <f aca="false">Table9[[#this row],[national average3]]</f>
        <v>#VALUE!</v>
      </c>
      <c r="N75" s="38" t="e">
        <f aca="false">Table9[[#this row],[year 3]]</f>
        <v>#VALUE!</v>
      </c>
      <c r="O75" s="38"/>
      <c r="P75" s="110" t="e">
        <f aca="false">IF(AND(Q75&lt;&gt; "", R75&gt;2011), "Yes", "No")</f>
        <v>#VALUE!</v>
      </c>
      <c r="Q75" s="38" t="e">
        <f aca="false">Table9[[#this row],[national average4]]</f>
        <v>#VALUE!</v>
      </c>
      <c r="R75" s="38" t="e">
        <f aca="false">Table9[[#this row],[year 4]]</f>
        <v>#VALUE!</v>
      </c>
      <c r="S75" s="38"/>
      <c r="T75" s="110" t="s">
        <v>231</v>
      </c>
      <c r="U75" s="38"/>
      <c r="V75" s="38"/>
      <c r="W75" s="38"/>
      <c r="X75" s="110" t="e">
        <f aca="false">IF(AND(Y75&lt;&gt; "", Z75&gt;2011), "Yes", "No")</f>
        <v>#VALUE!</v>
      </c>
      <c r="Y75" s="38" t="e">
        <f aca="false">Table9[[#this row],[national average6]]</f>
        <v>#VALUE!</v>
      </c>
      <c r="Z75" s="38" t="e">
        <f aca="false">Table9[[#this row],[year 6]]</f>
        <v>#VALUE!</v>
      </c>
      <c r="AA75" s="38"/>
      <c r="AB75" s="110" t="e">
        <f aca="false">IF(AND(AC75&lt;&gt; "", AD75&gt;2011), "Yes", "No")</f>
        <v>#VALUE!</v>
      </c>
      <c r="AC75" s="38" t="e">
        <f aca="false">Table9[[#this row],[national average7]]</f>
        <v>#VALUE!</v>
      </c>
      <c r="AD75" s="38" t="e">
        <f aca="false">Table9[[#this row],[year 7]]</f>
        <v>#VALUE!</v>
      </c>
      <c r="AE75" s="38"/>
      <c r="AF75" s="110" t="e">
        <f aca="false">IF(AND(AG75&lt;&gt; "", AH75&gt;2011), "Yes", "No")</f>
        <v>#VALUE!</v>
      </c>
      <c r="AG75" s="38" t="e">
        <f aca="false">Table9[[#this row],[national average8]]</f>
        <v>#VALUE!</v>
      </c>
      <c r="AH75" s="38" t="e">
        <f aca="false">Table9[[#this row],[year 8]]</f>
        <v>#VALUE!</v>
      </c>
      <c r="AI75" s="38"/>
    </row>
    <row r="76" customFormat="false" ht="12" hidden="false" customHeight="false" outlineLevel="0" collapsed="false">
      <c r="A76" s="87" t="s">
        <v>191</v>
      </c>
      <c r="B76" s="110" t="e">
        <f aca="false">IF(AND(D76= "Yes", H76= "Yes", L76= "Yes", P76= "Yes", T76= "Yes", X76= "Yes", AB76= "Yes", AF76= "Yes"), "Yes", "No")</f>
        <v>#VALUE!</v>
      </c>
      <c r="C76" s="38"/>
      <c r="D76" s="110" t="e">
        <f aca="false">IF(AND(E76&lt;&gt; "", F76&gt;2011), "Yes", "No")</f>
        <v>#VALUE!</v>
      </c>
      <c r="E76" s="38" t="e">
        <f aca="false">Table9[[#this row],[national average]]</f>
        <v>#VALUE!</v>
      </c>
      <c r="F76" s="38" t="e">
        <f aca="false">Table9[[#this row],[year 1]]</f>
        <v>#VALUE!</v>
      </c>
      <c r="G76" s="38"/>
      <c r="H76" s="110" t="e">
        <f aca="false">IF(AND(I76&lt;&gt; "", J76&gt;2011), "Yes", "No")</f>
        <v>#VALUE!</v>
      </c>
      <c r="I76" s="38" t="e">
        <f aca="false">Table9[[#this row],[national average2]]</f>
        <v>#VALUE!</v>
      </c>
      <c r="J76" s="38" t="e">
        <f aca="false">Table9[[#this row],[year 2]]</f>
        <v>#VALUE!</v>
      </c>
      <c r="K76" s="38"/>
      <c r="L76" s="110" t="e">
        <f aca="false">IF(AND(M76&lt;&gt; "", N76&gt;2011), "Yes", "No")</f>
        <v>#VALUE!</v>
      </c>
      <c r="M76" s="38" t="e">
        <f aca="false">Table9[[#this row],[national average3]]</f>
        <v>#VALUE!</v>
      </c>
      <c r="N76" s="38" t="e">
        <f aca="false">Table9[[#this row],[year 3]]</f>
        <v>#VALUE!</v>
      </c>
      <c r="O76" s="38"/>
      <c r="P76" s="110" t="e">
        <f aca="false">IF(AND(Q76&lt;&gt; "", R76&gt;2011), "Yes", "No")</f>
        <v>#VALUE!</v>
      </c>
      <c r="Q76" s="38" t="e">
        <f aca="false">Table9[[#this row],[national average4]]</f>
        <v>#VALUE!</v>
      </c>
      <c r="R76" s="38" t="e">
        <f aca="false">Table9[[#this row],[year 4]]</f>
        <v>#VALUE!</v>
      </c>
      <c r="S76" s="38"/>
      <c r="T76" s="110" t="str">
        <f aca="false">IF(AND(U76&lt;&gt; "", V76&gt;2011), "Yes", "No")</f>
        <v>No</v>
      </c>
      <c r="U76" s="38" t="e">
        <f aca="false">Table9[[#this row],[national average5]]</f>
        <v>#VALUE!</v>
      </c>
      <c r="V76" s="38" t="e">
        <f aca="false">Table9[[#this row],[year 5]]</f>
        <v>#VALUE!</v>
      </c>
      <c r="W76" s="38"/>
      <c r="X76" s="110" t="e">
        <f aca="false">IF(AND(Y76&lt;&gt; "", Z76&gt;2011), "Yes", "No")</f>
        <v>#VALUE!</v>
      </c>
      <c r="Y76" s="38" t="e">
        <f aca="false">Table9[[#this row],[national average6]]</f>
        <v>#VALUE!</v>
      </c>
      <c r="Z76" s="38" t="e">
        <f aca="false">Table9[[#this row],[year 6]]</f>
        <v>#VALUE!</v>
      </c>
      <c r="AA76" s="38"/>
      <c r="AB76" s="110" t="e">
        <f aca="false">IF(AND(AC76&lt;&gt; "", AD76&gt;2011), "Yes", "No")</f>
        <v>#VALUE!</v>
      </c>
      <c r="AC76" s="38" t="e">
        <f aca="false">Table9[[#this row],[national average7]]</f>
        <v>#VALUE!</v>
      </c>
      <c r="AD76" s="38" t="e">
        <f aca="false">Table9[[#this row],[year 7]]</f>
        <v>#VALUE!</v>
      </c>
      <c r="AE76" s="38"/>
      <c r="AF76" s="110" t="e">
        <f aca="false">IF(AND(AG76&lt;&gt; "", AH76&gt;2011), "Yes", "No")</f>
        <v>#VALUE!</v>
      </c>
      <c r="AG76" s="38" t="e">
        <f aca="false">Table9[[#this row],[national average8]]</f>
        <v>#VALUE!</v>
      </c>
      <c r="AH76" s="38" t="e">
        <f aca="false">Table9[[#this row],[year 8]]</f>
        <v>#VALUE!</v>
      </c>
      <c r="AI76" s="38"/>
    </row>
    <row r="77" customFormat="false" ht="12" hidden="false" customHeight="false" outlineLevel="0" collapsed="false">
      <c r="A77" s="87" t="s">
        <v>193</v>
      </c>
      <c r="B77" s="110" t="e">
        <f aca="false">IF(AND(D77= "Yes", H77= "Yes", L77= "Yes", P77= "Yes", T77= "Yes", X77= "Yes", AB77= "Yes", AF77= "Yes"), "Yes", "No")</f>
        <v>#VALUE!</v>
      </c>
      <c r="C77" s="38"/>
      <c r="D77" s="110" t="e">
        <f aca="false">IF(AND(E77&lt;&gt; "", F77&gt;2011), "Yes", "No")</f>
        <v>#VALUE!</v>
      </c>
      <c r="E77" s="38" t="e">
        <f aca="false">Table9[[#this row],[national average]]</f>
        <v>#VALUE!</v>
      </c>
      <c r="F77" s="38" t="e">
        <f aca="false">Table9[[#this row],[year 1]]</f>
        <v>#VALUE!</v>
      </c>
      <c r="G77" s="38"/>
      <c r="H77" s="110" t="e">
        <f aca="false">IF(AND(I77&lt;&gt; "", J77&gt;2011), "Yes", "No")</f>
        <v>#VALUE!</v>
      </c>
      <c r="I77" s="38" t="e">
        <f aca="false">Table9[[#this row],[national average2]]</f>
        <v>#VALUE!</v>
      </c>
      <c r="J77" s="38" t="e">
        <f aca="false">Table9[[#this row],[year 2]]</f>
        <v>#VALUE!</v>
      </c>
      <c r="K77" s="38"/>
      <c r="L77" s="110" t="e">
        <f aca="false">IF(AND(M77&lt;&gt; "", N77&gt;2011), "Yes", "No")</f>
        <v>#VALUE!</v>
      </c>
      <c r="M77" s="38" t="e">
        <f aca="false">Table9[[#this row],[national average3]]</f>
        <v>#VALUE!</v>
      </c>
      <c r="N77" s="38" t="e">
        <f aca="false">Table9[[#this row],[year 3]]</f>
        <v>#VALUE!</v>
      </c>
      <c r="O77" s="38"/>
      <c r="P77" s="110" t="e">
        <f aca="false">IF(AND(Q77&lt;&gt; "", R77&gt;2011), "Yes", "No")</f>
        <v>#VALUE!</v>
      </c>
      <c r="Q77" s="38" t="e">
        <f aca="false">Table9[[#this row],[national average4]]</f>
        <v>#VALUE!</v>
      </c>
      <c r="R77" s="38" t="e">
        <f aca="false">Table9[[#this row],[year 4]]</f>
        <v>#VALUE!</v>
      </c>
      <c r="S77" s="38"/>
      <c r="T77" s="110" t="s">
        <v>231</v>
      </c>
      <c r="U77" s="38"/>
      <c r="V77" s="38"/>
      <c r="W77" s="38"/>
      <c r="X77" s="110" t="e">
        <f aca="false">IF(AND(Y77&lt;&gt; "", Z77&gt;2011), "Yes", "No")</f>
        <v>#VALUE!</v>
      </c>
      <c r="Y77" s="38" t="e">
        <f aca="false">Table9[[#this row],[national average6]]</f>
        <v>#VALUE!</v>
      </c>
      <c r="Z77" s="38" t="e">
        <f aca="false">Table9[[#this row],[year 6]]</f>
        <v>#VALUE!</v>
      </c>
      <c r="AA77" s="38"/>
      <c r="AB77" s="110" t="e">
        <f aca="false">IF(AND(AC77&lt;&gt; "", AD77&gt;2011), "Yes", "No")</f>
        <v>#VALUE!</v>
      </c>
      <c r="AC77" s="38" t="e">
        <f aca="false">Table9[[#this row],[national average7]]</f>
        <v>#VALUE!</v>
      </c>
      <c r="AD77" s="38" t="e">
        <f aca="false">Table9[[#this row],[year 7]]</f>
        <v>#VALUE!</v>
      </c>
      <c r="AE77" s="38"/>
      <c r="AF77" s="110" t="e">
        <f aca="false">IF(AND(AG77&lt;&gt; "", AH77&gt;2011), "Yes", "No")</f>
        <v>#VALUE!</v>
      </c>
      <c r="AG77" s="38" t="e">
        <f aca="false">Table9[[#this row],[national average8]]</f>
        <v>#VALUE!</v>
      </c>
      <c r="AH77" s="38" t="e">
        <f aca="false">Table9[[#this row],[year 8]]</f>
        <v>#VALUE!</v>
      </c>
      <c r="AI77" s="38"/>
    </row>
    <row r="78" customFormat="false" ht="12" hidden="false" customHeight="false" outlineLevel="0" collapsed="false">
      <c r="A78" s="87" t="s">
        <v>195</v>
      </c>
      <c r="B78" s="110" t="e">
        <f aca="false">IF(AND(D78= "Yes", H78= "Yes", L78= "Yes", P78= "Yes", T78= "Yes", X78= "Yes", AB78= "Yes", AF78= "Yes"), "Yes", "No")</f>
        <v>#VALUE!</v>
      </c>
      <c r="C78" s="38"/>
      <c r="D78" s="110" t="e">
        <f aca="false">IF(AND(E78&lt;&gt; "", F78&gt;2011), "Yes", "No")</f>
        <v>#VALUE!</v>
      </c>
      <c r="E78" s="38" t="e">
        <f aca="false">Table9[[#this row],[national average]]</f>
        <v>#VALUE!</v>
      </c>
      <c r="F78" s="38" t="e">
        <f aca="false">Table9[[#this row],[year 1]]</f>
        <v>#VALUE!</v>
      </c>
      <c r="G78" s="38"/>
      <c r="H78" s="110" t="e">
        <f aca="false">IF(AND(I78&lt;&gt; "", J78&gt;2011), "Yes", "No")</f>
        <v>#VALUE!</v>
      </c>
      <c r="I78" s="38" t="e">
        <f aca="false">Table9[[#this row],[national average2]]</f>
        <v>#VALUE!</v>
      </c>
      <c r="J78" s="38" t="e">
        <f aca="false">Table9[[#this row],[year 2]]</f>
        <v>#VALUE!</v>
      </c>
      <c r="K78" s="38"/>
      <c r="L78" s="110" t="e">
        <f aca="false">IF(AND(M78&lt;&gt; "", N78&gt;2011), "Yes", "No")</f>
        <v>#VALUE!</v>
      </c>
      <c r="M78" s="38" t="e">
        <f aca="false">Table9[[#this row],[national average3]]</f>
        <v>#VALUE!</v>
      </c>
      <c r="N78" s="38" t="e">
        <f aca="false">Table9[[#this row],[year 3]]</f>
        <v>#VALUE!</v>
      </c>
      <c r="O78" s="38"/>
      <c r="P78" s="110" t="e">
        <f aca="false">IF(AND(Q78&lt;&gt; "", R78&gt;2011), "Yes", "No")</f>
        <v>#VALUE!</v>
      </c>
      <c r="Q78" s="38" t="e">
        <f aca="false">Table9[[#this row],[national average4]]</f>
        <v>#VALUE!</v>
      </c>
      <c r="R78" s="38" t="e">
        <f aca="false">Table9[[#this row],[year 4]]</f>
        <v>#VALUE!</v>
      </c>
      <c r="S78" s="38"/>
      <c r="T78" s="110" t="e">
        <f aca="false">IF(AND(U78&lt;&gt; "", V78&gt;2011), "Yes", "No")</f>
        <v>#VALUE!</v>
      </c>
      <c r="U78" s="38" t="e">
        <f aca="false">Table9[[#this row],[national average5]]</f>
        <v>#VALUE!</v>
      </c>
      <c r="V78" s="38" t="e">
        <f aca="false">Table9[[#this row],[year 5]]</f>
        <v>#VALUE!</v>
      </c>
      <c r="W78" s="38"/>
      <c r="X78" s="110" t="e">
        <f aca="false">IF(AND(Y78&lt;&gt; "", Z78&gt;2011), "Yes", "No")</f>
        <v>#VALUE!</v>
      </c>
      <c r="Y78" s="38" t="e">
        <f aca="false">Table9[[#this row],[national average6]]</f>
        <v>#VALUE!</v>
      </c>
      <c r="Z78" s="38" t="e">
        <f aca="false">Table9[[#this row],[year 6]]</f>
        <v>#VALUE!</v>
      </c>
      <c r="AA78" s="38"/>
      <c r="AB78" s="110" t="e">
        <f aca="false">IF(AND(AC78&lt;&gt; "", AD78&gt;2011), "Yes", "No")</f>
        <v>#VALUE!</v>
      </c>
      <c r="AC78" s="38" t="e">
        <f aca="false">Table9[[#this row],[national average7]]</f>
        <v>#VALUE!</v>
      </c>
      <c r="AD78" s="38" t="e">
        <f aca="false">Table9[[#this row],[year 7]]</f>
        <v>#VALUE!</v>
      </c>
      <c r="AE78" s="38"/>
      <c r="AF78" s="110" t="e">
        <f aca="false">IF(AND(AG78&lt;&gt; "", AH78&gt;2011), "Yes", "No")</f>
        <v>#VALUE!</v>
      </c>
      <c r="AG78" s="38" t="e">
        <f aca="false">Table9[[#this row],[national average8]]</f>
        <v>#VALUE!</v>
      </c>
      <c r="AH78" s="38" t="e">
        <f aca="false">Table9[[#this row],[year 8]]</f>
        <v>#VALUE!</v>
      </c>
      <c r="AI78" s="38"/>
    </row>
    <row r="79" customFormat="false" ht="12" hidden="false" customHeight="false" outlineLevel="0" collapsed="false">
      <c r="A79" s="87" t="s">
        <v>197</v>
      </c>
      <c r="B79" s="110" t="e">
        <f aca="false">IF(AND(D79= "Yes", H79= "Yes", L79= "Yes", P79= "Yes", T79= "Yes", X79= "Yes", AB79= "Yes", AF79= "Yes"), "Yes", "No")</f>
        <v>#VALUE!</v>
      </c>
      <c r="C79" s="38"/>
      <c r="D79" s="110" t="e">
        <f aca="false">IF(AND(E79&lt;&gt; "", F79&gt;2011), "Yes", "No")</f>
        <v>#VALUE!</v>
      </c>
      <c r="E79" s="38" t="e">
        <f aca="false">Table9[[#this row],[national average]]</f>
        <v>#VALUE!</v>
      </c>
      <c r="F79" s="38" t="e">
        <f aca="false">Table9[[#this row],[year 1]]</f>
        <v>#VALUE!</v>
      </c>
      <c r="G79" s="38"/>
      <c r="H79" s="110" t="e">
        <f aca="false">IF(AND(I79&lt;&gt; "", J79&gt;2011), "Yes", "No")</f>
        <v>#VALUE!</v>
      </c>
      <c r="I79" s="38" t="e">
        <f aca="false">Table9[[#this row],[national average2]]</f>
        <v>#VALUE!</v>
      </c>
      <c r="J79" s="38" t="e">
        <f aca="false">Table9[[#this row],[year 2]]</f>
        <v>#VALUE!</v>
      </c>
      <c r="K79" s="38"/>
      <c r="L79" s="110" t="e">
        <f aca="false">IF(AND(M79&lt;&gt; "", N79&gt;2011), "Yes", "No")</f>
        <v>#VALUE!</v>
      </c>
      <c r="M79" s="38" t="e">
        <f aca="false">Table9[[#this row],[national average3]]</f>
        <v>#VALUE!</v>
      </c>
      <c r="N79" s="38" t="e">
        <f aca="false">Table9[[#this row],[year 3]]</f>
        <v>#VALUE!</v>
      </c>
      <c r="O79" s="38"/>
      <c r="P79" s="110" t="e">
        <f aca="false">IF(AND(Q79&lt;&gt; "", R79&gt;2011), "Yes", "No")</f>
        <v>#VALUE!</v>
      </c>
      <c r="Q79" s="38" t="e">
        <f aca="false">Table9[[#this row],[national average4]]</f>
        <v>#VALUE!</v>
      </c>
      <c r="R79" s="38" t="e">
        <f aca="false">Table9[[#this row],[year 4]]</f>
        <v>#VALUE!</v>
      </c>
      <c r="S79" s="38"/>
      <c r="T79" s="110" t="e">
        <f aca="false">IF(AND(U79&lt;&gt; "", V79&gt;2011), "Yes", "No")</f>
        <v>#VALUE!</v>
      </c>
      <c r="U79" s="38" t="e">
        <f aca="false">Table9[[#this row],[national average5]]</f>
        <v>#VALUE!</v>
      </c>
      <c r="V79" s="38" t="e">
        <f aca="false">Table9[[#this row],[year 5]]</f>
        <v>#VALUE!</v>
      </c>
      <c r="W79" s="38"/>
      <c r="X79" s="110" t="e">
        <f aca="false">IF(AND(Y79&lt;&gt; "", Z79&gt;2011), "Yes", "No")</f>
        <v>#VALUE!</v>
      </c>
      <c r="Y79" s="38" t="e">
        <f aca="false">Table9[[#this row],[national average6]]</f>
        <v>#VALUE!</v>
      </c>
      <c r="Z79" s="38" t="e">
        <f aca="false">Table9[[#this row],[year 6]]</f>
        <v>#VALUE!</v>
      </c>
      <c r="AA79" s="38"/>
      <c r="AB79" s="110" t="e">
        <f aca="false">IF(AND(AC79&lt;&gt; "", AD79&gt;2011), "Yes", "No")</f>
        <v>#VALUE!</v>
      </c>
      <c r="AC79" s="38" t="e">
        <f aca="false">Table9[[#this row],[national average7]]</f>
        <v>#VALUE!</v>
      </c>
      <c r="AD79" s="38" t="e">
        <f aca="false">Table9[[#this row],[year 7]]</f>
        <v>#VALUE!</v>
      </c>
      <c r="AE79" s="38"/>
      <c r="AF79" s="110" t="e">
        <f aca="false">IF(AND(AG79&lt;&gt; "", AH79&gt;2011), "Yes", "No")</f>
        <v>#VALUE!</v>
      </c>
      <c r="AG79" s="38" t="e">
        <f aca="false">Table9[[#this row],[national average8]]</f>
        <v>#VALUE!</v>
      </c>
      <c r="AH79" s="38" t="e">
        <f aca="false">Table9[[#this row],[year 8]]</f>
        <v>#VALUE!</v>
      </c>
      <c r="AI79" s="38"/>
    </row>
    <row r="80" customFormat="false" ht="12" hidden="false" customHeight="false" outlineLevel="0" collapsed="false">
      <c r="A80" s="44" t="s">
        <v>199</v>
      </c>
      <c r="B80" s="44" t="e">
        <f aca="false">COUNTIF(Table921[yes/no], "Yes")</f>
        <v>#VALUE!</v>
      </c>
      <c r="C80" s="35"/>
      <c r="D80" s="44" t="e">
        <f aca="false">COUNTIF(Table921[yes/no 1], "Yes")</f>
        <v>#VALUE!</v>
      </c>
      <c r="E80" s="35"/>
      <c r="F80" s="35"/>
      <c r="G80" s="35"/>
      <c r="H80" s="44" t="e">
        <f aca="false">COUNTIF(Table921[yes/no 2], "Yes")</f>
        <v>#VALUE!</v>
      </c>
      <c r="I80" s="35"/>
      <c r="J80" s="35"/>
      <c r="K80" s="35"/>
      <c r="L80" s="44" t="e">
        <f aca="false">COUNTIF(Table921[yes/no 3], "Yes")</f>
        <v>#VALUE!</v>
      </c>
      <c r="M80" s="35"/>
      <c r="N80" s="35"/>
      <c r="O80" s="35"/>
      <c r="P80" s="44" t="e">
        <f aca="false">COUNTIF(Table921[yes/no 4], "Yes")</f>
        <v>#VALUE!</v>
      </c>
      <c r="Q80" s="35"/>
      <c r="R80" s="35"/>
      <c r="S80" s="35"/>
      <c r="T80" s="44" t="e">
        <f aca="false">COUNTIF(Table921[yes/no 5], "Yes")</f>
        <v>#VALUE!</v>
      </c>
      <c r="U80" s="35"/>
      <c r="V80" s="35"/>
      <c r="W80" s="35"/>
      <c r="X80" s="44" t="e">
        <f aca="false">COUNTIF(Table921[yes/no 6], "Yes")</f>
        <v>#VALUE!</v>
      </c>
      <c r="Y80" s="35"/>
      <c r="Z80" s="35"/>
      <c r="AA80" s="35"/>
      <c r="AB80" s="44" t="e">
        <f aca="false">COUNTIF(Table921[yes/no 7], "Yes")</f>
        <v>#VALUE!</v>
      </c>
      <c r="AC80" s="35"/>
      <c r="AD80" s="35"/>
      <c r="AE80" s="35"/>
      <c r="AF80" s="44" t="e">
        <f aca="false">COUNTIF(Table921[yes/no 8], "Yes")</f>
        <v>#VALUE!</v>
      </c>
      <c r="AG80" s="35"/>
      <c r="AH80" s="35"/>
      <c r="AI80" s="35"/>
    </row>
    <row r="81" customFormat="false" ht="12" hidden="false" customHeight="false" outlineLevel="0" collapsed="false">
      <c r="A81" s="44" t="s">
        <v>200</v>
      </c>
      <c r="B81" s="44" t="e">
        <f aca="false">COUNTIF(Table921[yes/no], "No")</f>
        <v>#VALUE!</v>
      </c>
      <c r="C81" s="35"/>
      <c r="D81" s="44" t="e">
        <f aca="false">COUNTIF(Table921[yes/no 1], "No")</f>
        <v>#VALUE!</v>
      </c>
      <c r="E81" s="35"/>
      <c r="F81" s="35"/>
      <c r="G81" s="35"/>
      <c r="H81" s="44" t="e">
        <f aca="false">COUNTIF(Table921[yes/no 2], "No")</f>
        <v>#VALUE!</v>
      </c>
      <c r="I81" s="35"/>
      <c r="J81" s="35"/>
      <c r="K81" s="35"/>
      <c r="L81" s="44" t="e">
        <f aca="false">COUNTIF(Table921[yes/no 3], "No")</f>
        <v>#VALUE!</v>
      </c>
      <c r="M81" s="35"/>
      <c r="N81" s="35"/>
      <c r="O81" s="35"/>
      <c r="P81" s="44" t="e">
        <f aca="false">COUNTIF(Table921[yes/no 4], "No")</f>
        <v>#VALUE!</v>
      </c>
      <c r="Q81" s="35"/>
      <c r="R81" s="35"/>
      <c r="S81" s="35"/>
      <c r="T81" s="44" t="e">
        <f aca="false">COUNTIF(Table921[yes/no 5], "No")</f>
        <v>#VALUE!</v>
      </c>
      <c r="U81" s="35"/>
      <c r="V81" s="35"/>
      <c r="W81" s="35"/>
      <c r="X81" s="44" t="e">
        <f aca="false">COUNTIF(Table921[yes/no 6], "No")</f>
        <v>#VALUE!</v>
      </c>
      <c r="Y81" s="35"/>
      <c r="Z81" s="35"/>
      <c r="AA81" s="35"/>
      <c r="AB81" s="44" t="e">
        <f aca="false">COUNTIF(Table921[yes/no 7], "No")</f>
        <v>#VALUE!</v>
      </c>
      <c r="AC81" s="35"/>
      <c r="AD81" s="35"/>
      <c r="AE81" s="35"/>
      <c r="AF81" s="44" t="e">
        <f aca="false">COUNTIF(Table921[yes/no 8], "No")</f>
        <v>#VALUE!</v>
      </c>
      <c r="AG81" s="35"/>
      <c r="AH81" s="35"/>
      <c r="AI81" s="35"/>
    </row>
    <row r="82" customFormat="false" ht="12" hidden="false" customHeight="false" outlineLevel="0" collapsed="false">
      <c r="A82" s="44" t="s">
        <v>385</v>
      </c>
      <c r="B82" s="44" t="e">
        <f aca="false">COUNTIF(Table921[yes/no], "No data")</f>
        <v>#VALUE!</v>
      </c>
      <c r="C82" s="35"/>
      <c r="D82" s="44" t="e">
        <f aca="false">COUNTIF(Table921[yes/no 1], "No data")</f>
        <v>#VALUE!</v>
      </c>
      <c r="E82" s="35"/>
      <c r="F82" s="35"/>
      <c r="G82" s="35"/>
      <c r="H82" s="44" t="e">
        <f aca="false">COUNTIF(Table921[yes/no 2], "No data")</f>
        <v>#VALUE!</v>
      </c>
      <c r="I82" s="35"/>
      <c r="J82" s="35"/>
      <c r="K82" s="35"/>
      <c r="L82" s="44" t="e">
        <f aca="false">COUNTIF(Table921[yes/no 3], "No data")</f>
        <v>#VALUE!</v>
      </c>
      <c r="M82" s="35"/>
      <c r="N82" s="35"/>
      <c r="O82" s="35"/>
      <c r="P82" s="44" t="e">
        <f aca="false">COUNTIF(Table921[yes/no 4], "No data")</f>
        <v>#VALUE!</v>
      </c>
      <c r="Q82" s="35"/>
      <c r="R82" s="35"/>
      <c r="S82" s="35"/>
      <c r="T82" s="44" t="e">
        <f aca="false">COUNTIF(Table921[yes/no 5], "No data")</f>
        <v>#VALUE!</v>
      </c>
      <c r="U82" s="35"/>
      <c r="V82" s="35"/>
      <c r="W82" s="35"/>
      <c r="X82" s="44" t="e">
        <f aca="false">COUNTIF(Table921[yes/no 6], "No data")</f>
        <v>#VALUE!</v>
      </c>
      <c r="Y82" s="35"/>
      <c r="Z82" s="35"/>
      <c r="AA82" s="35"/>
      <c r="AB82" s="44" t="e">
        <f aca="false">COUNTIF(Table921[yes/no 7], "No data")</f>
        <v>#VALUE!</v>
      </c>
      <c r="AC82" s="35"/>
      <c r="AD82" s="35"/>
      <c r="AE82" s="35"/>
      <c r="AF82" s="44" t="e">
        <f aca="false">COUNTIF(Table921[yes/no 8], "No data")</f>
        <v>#VALUE!</v>
      </c>
      <c r="AG82" s="35"/>
      <c r="AH82" s="35"/>
      <c r="AI82" s="35"/>
    </row>
    <row r="83" customFormat="false" ht="12" hidden="false" customHeight="false" outlineLevel="0" collapsed="false">
      <c r="A83" s="0"/>
    </row>
    <row r="84" customFormat="false" ht="12" hidden="false" customHeight="false" outlineLevel="0" collapsed="false">
      <c r="A84" s="1" t="s">
        <v>386</v>
      </c>
    </row>
    <row r="85" customFormat="false" ht="12" hidden="false" customHeight="false" outlineLevel="0" collapsed="false">
      <c r="A85" s="1" t="s">
        <v>387</v>
      </c>
    </row>
  </sheetData>
  <mergeCells count="9">
    <mergeCell ref="A2:G2"/>
    <mergeCell ref="D3:G3"/>
    <mergeCell ref="H3:K3"/>
    <mergeCell ref="L3:O3"/>
    <mergeCell ref="P3:S3"/>
    <mergeCell ref="T3:W3"/>
    <mergeCell ref="X3:AA3"/>
    <mergeCell ref="AB3:AE3"/>
    <mergeCell ref="AF3:AI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4" manualBreakCount="4">
    <brk id="7" man="true" max="65535" min="0"/>
    <brk id="15" man="true" max="65535" min="0"/>
    <brk id="23" man="true" max="65535" min="0"/>
    <brk id="31" man="true" max="65535" min="0"/>
  </colBreaks>
</worksheet>
</file>

<file path=xl/worksheets/sheet7.xml><?xml version="1.0" encoding="utf-8"?>
<worksheet xmlns="http://schemas.openxmlformats.org/spreadsheetml/2006/main" xmlns:r="http://schemas.openxmlformats.org/officeDocument/2006/relationships">
  <sheetPr filterMode="false">
    <tabColor rgb="00FFFFFF"/>
    <pageSetUpPr fitToPage="false"/>
  </sheetPr>
  <dimension ref="A1:F82"/>
  <sheetViews>
    <sheetView windowProtection="false" showFormulas="false" showGridLines="true" showRowColHeaders="true" showZeros="true" rightToLeft="false" tabSelected="false" showOutlineSymbols="true" defaultGridColor="true" view="normal" topLeftCell="A63" colorId="64" zoomScale="100" zoomScaleNormal="100" zoomScalePageLayoutView="100" workbookViewId="0">
      <selection pane="topLeft" activeCell="G28" activeCellId="0" sqref="G28"/>
    </sheetView>
  </sheetViews>
  <sheetFormatPr defaultRowHeight="12"/>
  <cols>
    <col collapsed="false" hidden="false" max="1" min="1" style="1" width="26.8502024291498"/>
    <col collapsed="false" hidden="false" max="2" min="2" style="1" width="8.85425101214575"/>
    <col collapsed="false" hidden="false" max="3" min="3" style="1" width="10.4251012145749"/>
    <col collapsed="false" hidden="false" max="4" min="4" style="1" width="9.1417004048583"/>
    <col collapsed="false" hidden="false" max="5" min="5" style="1" width="8"/>
    <col collapsed="false" hidden="false" max="6" min="6" style="1" width="24.1457489878543"/>
    <col collapsed="false" hidden="false" max="1025" min="7" style="1" width="8.85425101214575"/>
  </cols>
  <sheetData>
    <row r="1" customFormat="false" ht="12" hidden="false" customHeight="false" outlineLevel="0" collapsed="false">
      <c r="A1" s="114" t="s">
        <v>451</v>
      </c>
      <c r="B1" s="0"/>
      <c r="C1" s="0"/>
      <c r="D1" s="0"/>
      <c r="E1" s="0"/>
      <c r="F1" s="0"/>
    </row>
    <row r="2" customFormat="false" ht="12" hidden="false" customHeight="false" outlineLevel="0" collapsed="false">
      <c r="A2" s="1" t="s">
        <v>452</v>
      </c>
      <c r="B2" s="0"/>
      <c r="C2" s="0"/>
      <c r="D2" s="0"/>
      <c r="E2" s="0"/>
      <c r="F2" s="0"/>
    </row>
    <row r="3" customFormat="false" ht="39.75" hidden="false" customHeight="true" outlineLevel="0" collapsed="false">
      <c r="A3" s="70"/>
      <c r="B3" s="31"/>
      <c r="C3" s="34" t="s">
        <v>453</v>
      </c>
      <c r="D3" s="34" t="s">
        <v>454</v>
      </c>
      <c r="E3" s="34"/>
      <c r="F3" s="115"/>
    </row>
    <row r="4" customFormat="false" ht="12" hidden="false" customHeight="false" outlineLevel="0" collapsed="false">
      <c r="A4" s="32" t="s">
        <v>24</v>
      </c>
      <c r="B4" s="116" t="s">
        <v>410</v>
      </c>
      <c r="C4" s="75" t="s">
        <v>402</v>
      </c>
      <c r="D4" s="75" t="s">
        <v>408</v>
      </c>
      <c r="E4" s="75" t="s">
        <v>354</v>
      </c>
      <c r="F4" s="75" t="s">
        <v>455</v>
      </c>
    </row>
    <row r="5" customFormat="false" ht="12" hidden="false" customHeight="false" outlineLevel="0" collapsed="false">
      <c r="A5" s="117" t="s">
        <v>29</v>
      </c>
      <c r="B5" s="96" t="s">
        <v>47</v>
      </c>
      <c r="C5" s="118"/>
      <c r="D5" s="119"/>
      <c r="E5" s="119"/>
      <c r="F5" s="119" t="s">
        <v>456</v>
      </c>
    </row>
    <row r="6" customFormat="false" ht="12" hidden="false" customHeight="false" outlineLevel="0" collapsed="false">
      <c r="A6" s="117" t="s">
        <v>35</v>
      </c>
      <c r="B6" s="97" t="s">
        <v>38</v>
      </c>
      <c r="C6" s="118"/>
      <c r="D6" s="119"/>
      <c r="E6" s="119"/>
      <c r="F6" s="38"/>
    </row>
    <row r="7" customFormat="false" ht="12" hidden="false" customHeight="false" outlineLevel="0" collapsed="false">
      <c r="A7" s="117" t="s">
        <v>39</v>
      </c>
      <c r="B7" s="90" t="s">
        <v>52</v>
      </c>
      <c r="C7" s="118"/>
      <c r="D7" s="119"/>
      <c r="E7" s="119"/>
      <c r="F7" s="38"/>
    </row>
    <row r="8" customFormat="false" ht="12" hidden="false" customHeight="false" outlineLevel="0" collapsed="false">
      <c r="A8" s="117" t="s">
        <v>41</v>
      </c>
      <c r="B8" s="96" t="s">
        <v>47</v>
      </c>
      <c r="C8" s="118"/>
      <c r="D8" s="119"/>
      <c r="E8" s="119"/>
      <c r="F8" s="38"/>
    </row>
    <row r="9" customFormat="false" ht="12" hidden="false" customHeight="false" outlineLevel="0" collapsed="false">
      <c r="A9" s="117" t="s">
        <v>44</v>
      </c>
      <c r="B9" s="97" t="s">
        <v>38</v>
      </c>
      <c r="C9" s="118"/>
      <c r="D9" s="119"/>
      <c r="E9" s="119"/>
      <c r="F9" s="38"/>
    </row>
    <row r="10" customFormat="false" ht="12" hidden="false" customHeight="false" outlineLevel="0" collapsed="false">
      <c r="A10" s="117" t="s">
        <v>48</v>
      </c>
      <c r="B10" s="97" t="s">
        <v>38</v>
      </c>
      <c r="C10" s="118"/>
      <c r="D10" s="119"/>
      <c r="E10" s="119"/>
      <c r="F10" s="38"/>
    </row>
    <row r="11" customFormat="false" ht="12" hidden="false" customHeight="false" outlineLevel="0" collapsed="false">
      <c r="A11" s="117" t="s">
        <v>50</v>
      </c>
      <c r="B11" s="90" t="s">
        <v>52</v>
      </c>
      <c r="C11" s="118"/>
      <c r="D11" s="119"/>
      <c r="E11" s="119"/>
      <c r="F11" s="38"/>
    </row>
    <row r="12" customFormat="false" ht="12" hidden="false" customHeight="false" outlineLevel="0" collapsed="false">
      <c r="A12" s="117" t="s">
        <v>53</v>
      </c>
      <c r="B12" s="90" t="s">
        <v>47</v>
      </c>
      <c r="C12" s="118"/>
      <c r="D12" s="119"/>
      <c r="E12" s="119"/>
      <c r="F12" s="38"/>
    </row>
    <row r="13" customFormat="false" ht="12" hidden="false" customHeight="false" outlineLevel="0" collapsed="false">
      <c r="A13" s="117" t="s">
        <v>55</v>
      </c>
      <c r="B13" s="96" t="s">
        <v>47</v>
      </c>
      <c r="C13" s="118"/>
      <c r="D13" s="119"/>
      <c r="E13" s="119"/>
      <c r="F13" s="38"/>
    </row>
    <row r="14" customFormat="false" ht="12" hidden="false" customHeight="false" outlineLevel="0" collapsed="false">
      <c r="A14" s="117" t="s">
        <v>58</v>
      </c>
      <c r="B14" s="97" t="s">
        <v>38</v>
      </c>
      <c r="C14" s="118"/>
      <c r="D14" s="119"/>
      <c r="E14" s="119"/>
      <c r="F14" s="38"/>
    </row>
    <row r="15" customFormat="false" ht="12" hidden="false" customHeight="false" outlineLevel="0" collapsed="false">
      <c r="A15" s="117" t="s">
        <v>61</v>
      </c>
      <c r="B15" s="96" t="s">
        <v>47</v>
      </c>
      <c r="C15" s="118"/>
      <c r="D15" s="119"/>
      <c r="E15" s="119"/>
      <c r="F15" s="38"/>
    </row>
    <row r="16" customFormat="false" ht="12" hidden="false" customHeight="false" outlineLevel="0" collapsed="false">
      <c r="A16" s="117" t="s">
        <v>64</v>
      </c>
      <c r="B16" s="96" t="s">
        <v>47</v>
      </c>
      <c r="C16" s="118"/>
      <c r="D16" s="119"/>
      <c r="E16" s="119"/>
      <c r="F16" s="38"/>
    </row>
    <row r="17" customFormat="false" ht="12" hidden="false" customHeight="false" outlineLevel="0" collapsed="false">
      <c r="A17" s="117" t="s">
        <v>66</v>
      </c>
      <c r="B17" s="97" t="s">
        <v>38</v>
      </c>
      <c r="C17" s="118"/>
      <c r="D17" s="119"/>
      <c r="E17" s="119"/>
      <c r="F17" s="38"/>
    </row>
    <row r="18" customFormat="false" ht="12" hidden="false" customHeight="false" outlineLevel="0" collapsed="false">
      <c r="A18" s="117" t="s">
        <v>68</v>
      </c>
      <c r="B18" s="97" t="s">
        <v>38</v>
      </c>
      <c r="C18" s="118"/>
      <c r="D18" s="119"/>
      <c r="E18" s="119"/>
      <c r="F18" s="38"/>
    </row>
    <row r="19" customFormat="false" ht="12" hidden="false" customHeight="false" outlineLevel="0" collapsed="false">
      <c r="A19" s="117" t="s">
        <v>71</v>
      </c>
      <c r="B19" s="98" t="s">
        <v>52</v>
      </c>
      <c r="C19" s="118"/>
      <c r="D19" s="119"/>
      <c r="E19" s="119"/>
      <c r="F19" s="38"/>
    </row>
    <row r="20" customFormat="false" ht="12" hidden="false" customHeight="false" outlineLevel="0" collapsed="false">
      <c r="A20" s="117" t="s">
        <v>73</v>
      </c>
      <c r="B20" s="97" t="s">
        <v>38</v>
      </c>
      <c r="C20" s="118"/>
      <c r="D20" s="119"/>
      <c r="E20" s="119"/>
      <c r="F20" s="38"/>
    </row>
    <row r="21" customFormat="false" ht="12" hidden="false" customHeight="false" outlineLevel="0" collapsed="false">
      <c r="A21" s="117" t="s">
        <v>76</v>
      </c>
      <c r="B21" s="97" t="s">
        <v>38</v>
      </c>
      <c r="C21" s="118"/>
      <c r="D21" s="119"/>
      <c r="E21" s="119"/>
      <c r="F21" s="38"/>
    </row>
    <row r="22" customFormat="false" ht="12" hidden="false" customHeight="false" outlineLevel="0" collapsed="false">
      <c r="A22" s="117" t="s">
        <v>79</v>
      </c>
      <c r="B22" s="96" t="s">
        <v>47</v>
      </c>
      <c r="C22" s="118"/>
      <c r="D22" s="119"/>
      <c r="E22" s="119"/>
      <c r="F22" s="38"/>
    </row>
    <row r="23" customFormat="false" ht="12" hidden="false" customHeight="false" outlineLevel="0" collapsed="false">
      <c r="A23" s="117" t="s">
        <v>81</v>
      </c>
      <c r="B23" s="96" t="s">
        <v>47</v>
      </c>
      <c r="C23" s="118"/>
      <c r="D23" s="119"/>
      <c r="E23" s="119"/>
      <c r="F23" s="38"/>
    </row>
    <row r="24" customFormat="false" ht="12" hidden="false" customHeight="false" outlineLevel="0" collapsed="false">
      <c r="A24" s="117" t="s">
        <v>84</v>
      </c>
      <c r="B24" s="97" t="s">
        <v>38</v>
      </c>
      <c r="C24" s="118"/>
      <c r="D24" s="119"/>
      <c r="E24" s="119"/>
      <c r="F24" s="38"/>
    </row>
    <row r="25" customFormat="false" ht="12" hidden="false" customHeight="false" outlineLevel="0" collapsed="false">
      <c r="A25" s="117" t="s">
        <v>86</v>
      </c>
      <c r="B25" s="97" t="s">
        <v>38</v>
      </c>
      <c r="C25" s="118"/>
      <c r="D25" s="119"/>
      <c r="E25" s="119"/>
      <c r="F25" s="38"/>
    </row>
    <row r="26" customFormat="false" ht="12" hidden="false" customHeight="false" outlineLevel="0" collapsed="false">
      <c r="A26" s="117" t="s">
        <v>88</v>
      </c>
      <c r="B26" s="98" t="s">
        <v>52</v>
      </c>
      <c r="C26" s="118"/>
      <c r="D26" s="119"/>
      <c r="E26" s="119"/>
      <c r="F26" s="38"/>
    </row>
    <row r="27" customFormat="false" ht="12" hidden="false" customHeight="false" outlineLevel="0" collapsed="false">
      <c r="A27" s="117" t="s">
        <v>90</v>
      </c>
      <c r="B27" s="97" t="s">
        <v>38</v>
      </c>
      <c r="C27" s="118"/>
      <c r="D27" s="119"/>
      <c r="E27" s="119"/>
      <c r="F27" s="38"/>
    </row>
    <row r="28" customFormat="false" ht="12" hidden="false" customHeight="false" outlineLevel="0" collapsed="false">
      <c r="A28" s="117" t="s">
        <v>92</v>
      </c>
      <c r="B28" s="97" t="s">
        <v>38</v>
      </c>
      <c r="C28" s="118"/>
      <c r="D28" s="119"/>
      <c r="E28" s="119"/>
      <c r="F28" s="38"/>
    </row>
    <row r="29" customFormat="false" ht="12" hidden="false" customHeight="false" outlineLevel="0" collapsed="false">
      <c r="A29" s="117" t="s">
        <v>94</v>
      </c>
      <c r="B29" s="96" t="s">
        <v>47</v>
      </c>
      <c r="C29" s="118"/>
      <c r="D29" s="119"/>
      <c r="E29" s="119"/>
      <c r="F29" s="38"/>
    </row>
    <row r="30" customFormat="false" ht="12" hidden="false" customHeight="false" outlineLevel="0" collapsed="false">
      <c r="A30" s="117" t="s">
        <v>96</v>
      </c>
      <c r="B30" s="97" t="s">
        <v>38</v>
      </c>
      <c r="C30" s="118"/>
      <c r="D30" s="119"/>
      <c r="E30" s="119"/>
      <c r="F30" s="38"/>
    </row>
    <row r="31" customFormat="false" ht="12" hidden="false" customHeight="false" outlineLevel="0" collapsed="false">
      <c r="A31" s="117" t="s">
        <v>98</v>
      </c>
      <c r="B31" s="97" t="s">
        <v>38</v>
      </c>
      <c r="C31" s="118"/>
      <c r="D31" s="119"/>
      <c r="E31" s="119"/>
      <c r="F31" s="38"/>
    </row>
    <row r="32" customFormat="false" ht="12" hidden="false" customHeight="false" outlineLevel="0" collapsed="false">
      <c r="A32" s="117" t="s">
        <v>100</v>
      </c>
      <c r="B32" s="98" t="s">
        <v>52</v>
      </c>
      <c r="C32" s="118"/>
      <c r="D32" s="119"/>
      <c r="E32" s="119"/>
      <c r="F32" s="38"/>
    </row>
    <row r="33" customFormat="false" ht="12" hidden="false" customHeight="false" outlineLevel="0" collapsed="false">
      <c r="A33" s="117" t="s">
        <v>102</v>
      </c>
      <c r="B33" s="98" t="s">
        <v>52</v>
      </c>
      <c r="C33" s="118"/>
      <c r="D33" s="119"/>
      <c r="E33" s="119"/>
      <c r="F33" s="38"/>
    </row>
    <row r="34" customFormat="false" ht="12" hidden="false" customHeight="false" outlineLevel="0" collapsed="false">
      <c r="A34" s="117" t="s">
        <v>104</v>
      </c>
      <c r="B34" s="97" t="s">
        <v>38</v>
      </c>
      <c r="C34" s="118"/>
      <c r="D34" s="119"/>
      <c r="E34" s="119"/>
      <c r="F34" s="38"/>
    </row>
    <row r="35" customFormat="false" ht="12" hidden="false" customHeight="false" outlineLevel="0" collapsed="false">
      <c r="A35" s="117" t="s">
        <v>107</v>
      </c>
      <c r="B35" s="97" t="s">
        <v>38</v>
      </c>
      <c r="C35" s="118"/>
      <c r="D35" s="119"/>
      <c r="E35" s="119"/>
      <c r="F35" s="38"/>
    </row>
    <row r="36" customFormat="false" ht="12" hidden="false" customHeight="false" outlineLevel="0" collapsed="false">
      <c r="A36" s="117" t="s">
        <v>109</v>
      </c>
      <c r="B36" s="97" t="s">
        <v>38</v>
      </c>
      <c r="C36" s="118"/>
      <c r="D36" s="119"/>
      <c r="E36" s="119"/>
      <c r="F36" s="38"/>
    </row>
    <row r="37" customFormat="false" ht="12" hidden="false" customHeight="false" outlineLevel="0" collapsed="false">
      <c r="A37" s="117" t="s">
        <v>112</v>
      </c>
      <c r="B37" s="98" t="s">
        <v>52</v>
      </c>
      <c r="C37" s="118"/>
      <c r="D37" s="119"/>
      <c r="E37" s="119"/>
      <c r="F37" s="38"/>
    </row>
    <row r="38" customFormat="false" ht="12" hidden="false" customHeight="false" outlineLevel="0" collapsed="false">
      <c r="A38" s="117" t="s">
        <v>114</v>
      </c>
      <c r="B38" s="98" t="s">
        <v>52</v>
      </c>
      <c r="C38" s="118"/>
      <c r="D38" s="119"/>
      <c r="E38" s="119"/>
      <c r="F38" s="38"/>
    </row>
    <row r="39" customFormat="false" ht="12" hidden="false" customHeight="false" outlineLevel="0" collapsed="false">
      <c r="A39" s="117" t="s">
        <v>116</v>
      </c>
      <c r="B39" s="96" t="s">
        <v>47</v>
      </c>
      <c r="C39" s="118"/>
      <c r="D39" s="119"/>
      <c r="E39" s="119"/>
      <c r="F39" s="38"/>
    </row>
    <row r="40" customFormat="false" ht="12" hidden="false" customHeight="false" outlineLevel="0" collapsed="false">
      <c r="A40" s="117" t="s">
        <v>118</v>
      </c>
      <c r="B40" s="98" t="s">
        <v>52</v>
      </c>
      <c r="C40" s="118"/>
      <c r="D40" s="119"/>
      <c r="E40" s="119"/>
      <c r="F40" s="38"/>
    </row>
    <row r="41" customFormat="false" ht="12" hidden="false" customHeight="false" outlineLevel="0" collapsed="false">
      <c r="A41" s="117" t="s">
        <v>120</v>
      </c>
      <c r="B41" s="96" t="s">
        <v>47</v>
      </c>
      <c r="C41" s="118"/>
      <c r="D41" s="119"/>
      <c r="E41" s="119"/>
      <c r="F41" s="38"/>
    </row>
    <row r="42" customFormat="false" ht="12" hidden="false" customHeight="false" outlineLevel="0" collapsed="false">
      <c r="A42" s="117" t="s">
        <v>122</v>
      </c>
      <c r="B42" s="96" t="s">
        <v>47</v>
      </c>
      <c r="C42" s="118"/>
      <c r="D42" s="119"/>
      <c r="E42" s="119"/>
      <c r="F42" s="38"/>
    </row>
    <row r="43" customFormat="false" ht="12" hidden="false" customHeight="false" outlineLevel="0" collapsed="false">
      <c r="A43" s="117" t="s">
        <v>124</v>
      </c>
      <c r="B43" s="96" t="s">
        <v>47</v>
      </c>
      <c r="C43" s="118"/>
      <c r="D43" s="119"/>
      <c r="E43" s="119"/>
      <c r="F43" s="38"/>
    </row>
    <row r="44" customFormat="false" ht="12" hidden="false" customHeight="false" outlineLevel="0" collapsed="false">
      <c r="A44" s="117" t="s">
        <v>126</v>
      </c>
      <c r="B44" s="96" t="s">
        <v>47</v>
      </c>
      <c r="C44" s="118"/>
      <c r="D44" s="119"/>
      <c r="E44" s="119"/>
      <c r="F44" s="38"/>
    </row>
    <row r="45" customFormat="false" ht="12" hidden="false" customHeight="false" outlineLevel="0" collapsed="false">
      <c r="A45" s="117" t="s">
        <v>128</v>
      </c>
      <c r="B45" s="96" t="s">
        <v>47</v>
      </c>
      <c r="C45" s="118"/>
      <c r="D45" s="119"/>
      <c r="E45" s="119"/>
      <c r="F45" s="38"/>
    </row>
    <row r="46" customFormat="false" ht="12" hidden="false" customHeight="false" outlineLevel="0" collapsed="false">
      <c r="A46" s="117" t="s">
        <v>130</v>
      </c>
      <c r="B46" s="96" t="s">
        <v>47</v>
      </c>
      <c r="C46" s="118"/>
      <c r="D46" s="119"/>
      <c r="E46" s="119"/>
      <c r="F46" s="38"/>
    </row>
    <row r="47" customFormat="false" ht="12" hidden="false" customHeight="false" outlineLevel="0" collapsed="false">
      <c r="A47" s="117" t="s">
        <v>132</v>
      </c>
      <c r="B47" s="96" t="s">
        <v>47</v>
      </c>
      <c r="C47" s="118"/>
      <c r="D47" s="119"/>
      <c r="E47" s="119"/>
      <c r="F47" s="38"/>
    </row>
    <row r="48" customFormat="false" ht="12" hidden="false" customHeight="false" outlineLevel="0" collapsed="false">
      <c r="A48" s="117" t="s">
        <v>134</v>
      </c>
      <c r="B48" s="98" t="s">
        <v>52</v>
      </c>
      <c r="C48" s="118"/>
      <c r="D48" s="119"/>
      <c r="E48" s="119"/>
      <c r="F48" s="38"/>
    </row>
    <row r="49" customFormat="false" ht="12" hidden="false" customHeight="false" outlineLevel="0" collapsed="false">
      <c r="A49" s="117" t="s">
        <v>136</v>
      </c>
      <c r="B49" s="98" t="s">
        <v>52</v>
      </c>
      <c r="C49" s="118"/>
      <c r="D49" s="119"/>
      <c r="E49" s="119"/>
      <c r="F49" s="38"/>
    </row>
    <row r="50" customFormat="false" ht="12" hidden="false" customHeight="false" outlineLevel="0" collapsed="false">
      <c r="A50" s="117" t="s">
        <v>138</v>
      </c>
      <c r="B50" s="96" t="s">
        <v>47</v>
      </c>
      <c r="C50" s="118"/>
      <c r="D50" s="119"/>
      <c r="E50" s="119"/>
      <c r="F50" s="38"/>
    </row>
    <row r="51" customFormat="false" ht="12" hidden="false" customHeight="false" outlineLevel="0" collapsed="false">
      <c r="A51" s="117" t="s">
        <v>140</v>
      </c>
      <c r="B51" s="97" t="s">
        <v>38</v>
      </c>
      <c r="C51" s="118"/>
      <c r="D51" s="119"/>
      <c r="E51" s="119"/>
      <c r="F51" s="38"/>
    </row>
    <row r="52" customFormat="false" ht="12" hidden="false" customHeight="false" outlineLevel="0" collapsed="false">
      <c r="A52" s="117" t="s">
        <v>142</v>
      </c>
      <c r="B52" s="96" t="s">
        <v>47</v>
      </c>
      <c r="C52" s="118"/>
      <c r="D52" s="119"/>
      <c r="E52" s="119"/>
      <c r="F52" s="38"/>
    </row>
    <row r="53" customFormat="false" ht="12" hidden="false" customHeight="false" outlineLevel="0" collapsed="false">
      <c r="A53" s="117" t="s">
        <v>144</v>
      </c>
      <c r="B53" s="96" t="s">
        <v>47</v>
      </c>
      <c r="C53" s="118"/>
      <c r="D53" s="119"/>
      <c r="E53" s="119"/>
      <c r="F53" s="38"/>
    </row>
    <row r="54" customFormat="false" ht="12" hidden="false" customHeight="false" outlineLevel="0" collapsed="false">
      <c r="A54" s="117" t="s">
        <v>146</v>
      </c>
      <c r="B54" s="97" t="s">
        <v>38</v>
      </c>
      <c r="C54" s="118"/>
      <c r="D54" s="119"/>
      <c r="E54" s="119"/>
      <c r="F54" s="38"/>
    </row>
    <row r="55" customFormat="false" ht="12" hidden="false" customHeight="false" outlineLevel="0" collapsed="false">
      <c r="A55" s="117" t="s">
        <v>148</v>
      </c>
      <c r="B55" s="98" t="s">
        <v>52</v>
      </c>
      <c r="C55" s="118"/>
      <c r="D55" s="119"/>
      <c r="E55" s="119"/>
      <c r="F55" s="38"/>
    </row>
    <row r="56" customFormat="false" ht="12" hidden="false" customHeight="false" outlineLevel="0" collapsed="false">
      <c r="A56" s="117" t="s">
        <v>150</v>
      </c>
      <c r="B56" s="96" t="s">
        <v>47</v>
      </c>
      <c r="C56" s="118"/>
      <c r="D56" s="119"/>
      <c r="E56" s="119"/>
      <c r="F56" s="38"/>
    </row>
    <row r="57" customFormat="false" ht="12" hidden="false" customHeight="false" outlineLevel="0" collapsed="false">
      <c r="A57" s="117" t="s">
        <v>152</v>
      </c>
      <c r="B57" s="96" t="s">
        <v>47</v>
      </c>
      <c r="C57" s="118"/>
      <c r="D57" s="119"/>
      <c r="E57" s="119"/>
      <c r="F57" s="38"/>
    </row>
    <row r="58" customFormat="false" ht="12" hidden="false" customHeight="false" outlineLevel="0" collapsed="false">
      <c r="A58" s="117" t="s">
        <v>154</v>
      </c>
      <c r="B58" s="98" t="s">
        <v>52</v>
      </c>
      <c r="C58" s="118"/>
      <c r="D58" s="119"/>
      <c r="E58" s="119"/>
      <c r="F58" s="38"/>
    </row>
    <row r="59" customFormat="false" ht="12" hidden="false" customHeight="false" outlineLevel="0" collapsed="false">
      <c r="A59" s="117" t="s">
        <v>156</v>
      </c>
      <c r="B59" s="98" t="s">
        <v>52</v>
      </c>
      <c r="C59" s="118"/>
      <c r="D59" s="119"/>
      <c r="E59" s="119"/>
      <c r="F59" s="38"/>
    </row>
    <row r="60" customFormat="false" ht="12" hidden="false" customHeight="false" outlineLevel="0" collapsed="false">
      <c r="A60" s="117" t="s">
        <v>158</v>
      </c>
      <c r="B60" s="98" t="s">
        <v>52</v>
      </c>
      <c r="C60" s="118"/>
      <c r="D60" s="119"/>
      <c r="E60" s="119"/>
      <c r="F60" s="38"/>
    </row>
    <row r="61" customFormat="false" ht="12" hidden="false" customHeight="false" outlineLevel="0" collapsed="false">
      <c r="A61" s="117" t="s">
        <v>160</v>
      </c>
      <c r="B61" s="97" t="s">
        <v>38</v>
      </c>
      <c r="C61" s="118"/>
      <c r="D61" s="119"/>
      <c r="E61" s="119"/>
      <c r="F61" s="38"/>
    </row>
    <row r="62" customFormat="false" ht="12" hidden="false" customHeight="false" outlineLevel="0" collapsed="false">
      <c r="A62" s="117" t="s">
        <v>162</v>
      </c>
      <c r="B62" s="96" t="s">
        <v>47</v>
      </c>
      <c r="C62" s="118"/>
      <c r="D62" s="119"/>
      <c r="E62" s="119"/>
      <c r="F62" s="38"/>
    </row>
    <row r="63" customFormat="false" ht="12" hidden="false" customHeight="false" outlineLevel="0" collapsed="false">
      <c r="A63" s="117" t="s">
        <v>164</v>
      </c>
      <c r="B63" s="96" t="s">
        <v>47</v>
      </c>
      <c r="C63" s="118"/>
      <c r="D63" s="119"/>
      <c r="E63" s="119"/>
      <c r="F63" s="38"/>
    </row>
    <row r="64" customFormat="false" ht="12" hidden="false" customHeight="false" outlineLevel="0" collapsed="false">
      <c r="A64" s="117" t="s">
        <v>166</v>
      </c>
      <c r="B64" s="96" t="s">
        <v>47</v>
      </c>
      <c r="C64" s="118"/>
      <c r="D64" s="119"/>
      <c r="E64" s="119"/>
      <c r="F64" s="38"/>
    </row>
    <row r="65" customFormat="false" ht="12" hidden="false" customHeight="false" outlineLevel="0" collapsed="false">
      <c r="A65" s="117" t="s">
        <v>168</v>
      </c>
      <c r="B65" s="97" t="s">
        <v>38</v>
      </c>
      <c r="C65" s="118"/>
      <c r="D65" s="119"/>
      <c r="E65" s="119"/>
      <c r="F65" s="38"/>
    </row>
    <row r="66" customFormat="false" ht="12" hidden="false" customHeight="false" outlineLevel="0" collapsed="false">
      <c r="A66" s="117" t="s">
        <v>170</v>
      </c>
      <c r="B66" s="98" t="s">
        <v>52</v>
      </c>
      <c r="C66" s="118"/>
      <c r="D66" s="119"/>
      <c r="E66" s="119"/>
      <c r="F66" s="38"/>
    </row>
    <row r="67" customFormat="false" ht="12" hidden="false" customHeight="false" outlineLevel="0" collapsed="false">
      <c r="A67" s="117" t="s">
        <v>172</v>
      </c>
      <c r="B67" s="97" t="s">
        <v>38</v>
      </c>
      <c r="C67" s="118"/>
      <c r="D67" s="119"/>
      <c r="E67" s="119"/>
      <c r="F67" s="38"/>
    </row>
    <row r="68" customFormat="false" ht="12" hidden="false" customHeight="false" outlineLevel="0" collapsed="false">
      <c r="A68" s="117" t="s">
        <v>175</v>
      </c>
      <c r="B68" s="98" t="s">
        <v>52</v>
      </c>
      <c r="C68" s="118"/>
      <c r="D68" s="119"/>
      <c r="E68" s="119"/>
      <c r="F68" s="38"/>
    </row>
    <row r="69" customFormat="false" ht="12" hidden="false" customHeight="false" outlineLevel="0" collapsed="false">
      <c r="A69" s="117" t="s">
        <v>177</v>
      </c>
      <c r="B69" s="98" t="s">
        <v>52</v>
      </c>
      <c r="C69" s="118"/>
      <c r="D69" s="119"/>
      <c r="E69" s="119"/>
      <c r="F69" s="38"/>
    </row>
    <row r="70" customFormat="false" ht="12" hidden="false" customHeight="false" outlineLevel="0" collapsed="false">
      <c r="A70" s="117" t="s">
        <v>179</v>
      </c>
      <c r="B70" s="98" t="s">
        <v>52</v>
      </c>
      <c r="C70" s="118"/>
      <c r="D70" s="119"/>
      <c r="E70" s="119"/>
      <c r="F70" s="38"/>
    </row>
    <row r="71" customFormat="false" ht="12" hidden="false" customHeight="false" outlineLevel="0" collapsed="false">
      <c r="A71" s="117" t="s">
        <v>181</v>
      </c>
      <c r="B71" s="98" t="s">
        <v>52</v>
      </c>
      <c r="C71" s="118"/>
      <c r="D71" s="119"/>
      <c r="E71" s="119"/>
      <c r="F71" s="38"/>
    </row>
    <row r="72" customFormat="false" ht="12" hidden="false" customHeight="false" outlineLevel="0" collapsed="false">
      <c r="A72" s="117" t="s">
        <v>183</v>
      </c>
      <c r="B72" s="98" t="s">
        <v>52</v>
      </c>
      <c r="C72" s="118"/>
      <c r="D72" s="119"/>
      <c r="E72" s="119"/>
      <c r="F72" s="38"/>
    </row>
    <row r="73" customFormat="false" ht="12" hidden="false" customHeight="false" outlineLevel="0" collapsed="false">
      <c r="A73" s="117" t="s">
        <v>185</v>
      </c>
      <c r="B73" s="98" t="s">
        <v>52</v>
      </c>
      <c r="C73" s="118"/>
      <c r="D73" s="119"/>
      <c r="E73" s="119"/>
      <c r="F73" s="38"/>
    </row>
    <row r="74" customFormat="false" ht="12" hidden="false" customHeight="false" outlineLevel="0" collapsed="false">
      <c r="A74" s="117" t="s">
        <v>187</v>
      </c>
      <c r="B74" s="97" t="s">
        <v>38</v>
      </c>
      <c r="C74" s="118"/>
      <c r="D74" s="119"/>
      <c r="E74" s="119"/>
      <c r="F74" s="38"/>
    </row>
    <row r="75" customFormat="false" ht="12" hidden="false" customHeight="false" outlineLevel="0" collapsed="false">
      <c r="A75" s="117" t="s">
        <v>189</v>
      </c>
      <c r="B75" s="98" t="s">
        <v>52</v>
      </c>
      <c r="C75" s="118"/>
      <c r="D75" s="119"/>
      <c r="E75" s="119"/>
      <c r="F75" s="38"/>
    </row>
    <row r="76" customFormat="false" ht="12" hidden="false" customHeight="false" outlineLevel="0" collapsed="false">
      <c r="A76" s="117" t="s">
        <v>191</v>
      </c>
      <c r="B76" s="98" t="s">
        <v>52</v>
      </c>
      <c r="C76" s="118"/>
      <c r="D76" s="119"/>
      <c r="E76" s="119"/>
      <c r="F76" s="38"/>
    </row>
    <row r="77" customFormat="false" ht="12" hidden="false" customHeight="false" outlineLevel="0" collapsed="false">
      <c r="A77" s="117" t="s">
        <v>193</v>
      </c>
      <c r="B77" s="96" t="s">
        <v>47</v>
      </c>
      <c r="C77" s="118"/>
      <c r="D77" s="119"/>
      <c r="E77" s="119"/>
      <c r="F77" s="38"/>
    </row>
    <row r="78" customFormat="false" ht="12" hidden="false" customHeight="false" outlineLevel="0" collapsed="false">
      <c r="A78" s="117" t="s">
        <v>195</v>
      </c>
      <c r="B78" s="98" t="s">
        <v>52</v>
      </c>
      <c r="C78" s="118"/>
      <c r="D78" s="119"/>
      <c r="E78" s="119"/>
      <c r="F78" s="38"/>
    </row>
    <row r="79" customFormat="false" ht="12" hidden="false" customHeight="false" outlineLevel="0" collapsed="false">
      <c r="A79" s="117" t="s">
        <v>197</v>
      </c>
      <c r="B79" s="98" t="s">
        <v>52</v>
      </c>
      <c r="C79" s="118"/>
      <c r="D79" s="119"/>
      <c r="E79" s="119"/>
      <c r="F79" s="38"/>
    </row>
    <row r="80" customFormat="false" ht="12" hidden="false" customHeight="false" outlineLevel="0" collapsed="false">
      <c r="A80" s="44" t="s">
        <v>199</v>
      </c>
      <c r="B80" s="44" t="e">
        <f aca="false">COUNTIF(Table1[yes/no], "Yes")</f>
        <v>#VALUE!</v>
      </c>
      <c r="C80" s="35"/>
      <c r="D80" s="35"/>
      <c r="E80" s="35"/>
      <c r="F80" s="35"/>
    </row>
    <row r="81" customFormat="false" ht="12" hidden="false" customHeight="false" outlineLevel="0" collapsed="false">
      <c r="A81" s="44" t="s">
        <v>200</v>
      </c>
      <c r="B81" s="44" t="e">
        <f aca="false">COUNTIF(Table1[yes/no], "No")</f>
        <v>#VALUE!</v>
      </c>
      <c r="C81" s="35"/>
      <c r="D81" s="35"/>
      <c r="E81" s="35"/>
      <c r="F81" s="35"/>
    </row>
    <row r="82" customFormat="false" ht="12" hidden="false" customHeight="false" outlineLevel="0" collapsed="false">
      <c r="A82" s="44" t="s">
        <v>338</v>
      </c>
      <c r="B82" s="44" t="e">
        <f aca="false">COUNTIF(Table1[yes/no], "No data")</f>
        <v>#VALUE!</v>
      </c>
      <c r="C82" s="35"/>
      <c r="D82" s="35"/>
      <c r="E82" s="35"/>
      <c r="F82" s="35"/>
    </row>
  </sheetData>
  <mergeCells count="1">
    <mergeCell ref="D3:E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00FFFFFF"/>
    <pageSetUpPr fitToPage="false"/>
  </sheetPr>
  <dimension ref="A1:F82"/>
  <sheetViews>
    <sheetView windowProtection="false"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B5" activeCellId="0" sqref="B5"/>
    </sheetView>
  </sheetViews>
  <sheetFormatPr defaultRowHeight="12"/>
  <cols>
    <col collapsed="false" hidden="false" max="1" min="1" style="1" width="31.7125506072874"/>
    <col collapsed="false" hidden="false" max="3" min="2" style="1" width="8.4251012145749"/>
    <col collapsed="false" hidden="false" max="4" min="4" style="1" width="26.8502024291498"/>
    <col collapsed="false" hidden="true" max="6" min="5" style="1" width="0"/>
    <col collapsed="false" hidden="false" max="1025" min="7" style="1" width="8.85425101214575"/>
  </cols>
  <sheetData>
    <row r="1" customFormat="false" ht="12" hidden="false" customHeight="false" outlineLevel="0" collapsed="false">
      <c r="A1" s="120" t="s">
        <v>457</v>
      </c>
      <c r="B1" s="120"/>
      <c r="C1" s="24"/>
      <c r="D1" s="0"/>
      <c r="E1" s="0"/>
      <c r="F1" s="0"/>
    </row>
    <row r="2" customFormat="false" ht="12" hidden="false" customHeight="true" outlineLevel="0" collapsed="false">
      <c r="A2" s="27" t="s">
        <v>458</v>
      </c>
      <c r="B2" s="27"/>
      <c r="C2" s="121"/>
      <c r="D2" s="0"/>
      <c r="E2" s="0"/>
      <c r="F2" s="0"/>
    </row>
    <row r="3" customFormat="false" ht="12" hidden="false" customHeight="false" outlineLevel="0" collapsed="false">
      <c r="A3" s="30"/>
      <c r="B3" s="31"/>
      <c r="C3" s="109"/>
      <c r="D3" s="122"/>
      <c r="E3" s="123"/>
      <c r="F3" s="124"/>
    </row>
    <row r="4" customFormat="false" ht="12" hidden="false" customHeight="false" outlineLevel="0" collapsed="false">
      <c r="A4" s="32" t="s">
        <v>24</v>
      </c>
      <c r="B4" s="33" t="s">
        <v>410</v>
      </c>
      <c r="C4" s="34" t="s">
        <v>1</v>
      </c>
      <c r="D4" s="34" t="s">
        <v>213</v>
      </c>
      <c r="E4" s="32" t="s">
        <v>459</v>
      </c>
      <c r="F4" s="125" t="s">
        <v>460</v>
      </c>
    </row>
    <row r="5" customFormat="false" ht="12" hidden="false" customHeight="false" outlineLevel="0" collapsed="false">
      <c r="A5" s="126" t="s">
        <v>29</v>
      </c>
      <c r="B5" s="90" t="s">
        <v>52</v>
      </c>
      <c r="C5" s="42" t="n">
        <v>2014</v>
      </c>
      <c r="D5" s="127" t="s">
        <v>461</v>
      </c>
      <c r="E5" s="128"/>
      <c r="F5" s="4"/>
    </row>
    <row r="6" customFormat="false" ht="12" hidden="false" customHeight="false" outlineLevel="0" collapsed="false">
      <c r="A6" s="126" t="s">
        <v>35</v>
      </c>
      <c r="B6" s="90" t="s">
        <v>52</v>
      </c>
      <c r="C6" s="42"/>
      <c r="D6" s="88"/>
      <c r="E6" s="128"/>
      <c r="F6" s="4"/>
    </row>
    <row r="7" customFormat="false" ht="12" hidden="false" customHeight="false" outlineLevel="0" collapsed="false">
      <c r="A7" s="126" t="s">
        <v>39</v>
      </c>
      <c r="B7" s="97" t="s">
        <v>38</v>
      </c>
      <c r="C7" s="42"/>
      <c r="D7" s="88"/>
      <c r="E7" s="128"/>
      <c r="F7" s="4"/>
    </row>
    <row r="8" customFormat="false" ht="12" hidden="false" customHeight="false" outlineLevel="0" collapsed="false">
      <c r="A8" s="126" t="s">
        <v>41</v>
      </c>
      <c r="B8" s="90" t="s">
        <v>52</v>
      </c>
      <c r="C8" s="42"/>
      <c r="D8" s="88"/>
      <c r="E8" s="128"/>
      <c r="F8" s="4"/>
    </row>
    <row r="9" customFormat="false" ht="12" hidden="false" customHeight="false" outlineLevel="0" collapsed="false">
      <c r="A9" s="126" t="s">
        <v>44</v>
      </c>
      <c r="B9" s="90" t="s">
        <v>52</v>
      </c>
      <c r="C9" s="42"/>
      <c r="D9" s="88"/>
      <c r="E9" s="128" t="n">
        <v>2011</v>
      </c>
      <c r="F9" s="4" t="s">
        <v>462</v>
      </c>
    </row>
    <row r="10" customFormat="false" ht="12" hidden="false" customHeight="false" outlineLevel="0" collapsed="false">
      <c r="A10" s="126" t="s">
        <v>48</v>
      </c>
      <c r="B10" s="98" t="s">
        <v>52</v>
      </c>
      <c r="C10" s="42"/>
      <c r="D10" s="88"/>
      <c r="E10" s="128"/>
      <c r="F10" s="4"/>
    </row>
    <row r="11" customFormat="false" ht="12" hidden="false" customHeight="false" outlineLevel="0" collapsed="false">
      <c r="A11" s="126" t="s">
        <v>50</v>
      </c>
      <c r="B11" s="98" t="s">
        <v>52</v>
      </c>
      <c r="C11" s="42"/>
      <c r="D11" s="88"/>
      <c r="E11" s="128"/>
      <c r="F11" s="4"/>
    </row>
    <row r="12" customFormat="false" ht="12" hidden="false" customHeight="false" outlineLevel="0" collapsed="false">
      <c r="A12" s="126" t="s">
        <v>53</v>
      </c>
      <c r="B12" s="98" t="s">
        <v>52</v>
      </c>
      <c r="C12" s="42"/>
      <c r="D12" s="88"/>
      <c r="E12" s="128"/>
      <c r="F12" s="4"/>
    </row>
    <row r="13" customFormat="false" ht="12" hidden="false" customHeight="false" outlineLevel="0" collapsed="false">
      <c r="A13" s="126" t="s">
        <v>55</v>
      </c>
      <c r="B13" s="98" t="s">
        <v>52</v>
      </c>
      <c r="C13" s="42"/>
      <c r="D13" s="88"/>
      <c r="E13" s="128"/>
      <c r="F13" s="4"/>
    </row>
    <row r="14" customFormat="false" ht="12" hidden="false" customHeight="false" outlineLevel="0" collapsed="false">
      <c r="A14" s="126" t="s">
        <v>58</v>
      </c>
      <c r="B14" s="98" t="s">
        <v>52</v>
      </c>
      <c r="C14" s="42"/>
      <c r="D14" s="88"/>
      <c r="E14" s="128"/>
      <c r="F14" s="4"/>
    </row>
    <row r="15" customFormat="false" ht="12" hidden="false" customHeight="false" outlineLevel="0" collapsed="false">
      <c r="A15" s="126" t="s">
        <v>61</v>
      </c>
      <c r="B15" s="98" t="s">
        <v>52</v>
      </c>
      <c r="C15" s="42"/>
      <c r="D15" s="88"/>
      <c r="E15" s="128" t="n">
        <v>2012</v>
      </c>
      <c r="F15" s="4" t="s">
        <v>462</v>
      </c>
    </row>
    <row r="16" customFormat="false" ht="12" hidden="false" customHeight="false" outlineLevel="0" collapsed="false">
      <c r="A16" s="126" t="s">
        <v>64</v>
      </c>
      <c r="B16" s="98" t="s">
        <v>52</v>
      </c>
      <c r="C16" s="42"/>
      <c r="D16" s="88"/>
      <c r="E16" s="128"/>
      <c r="F16" s="4"/>
    </row>
    <row r="17" customFormat="false" ht="12" hidden="false" customHeight="false" outlineLevel="0" collapsed="false">
      <c r="A17" s="126" t="s">
        <v>66</v>
      </c>
      <c r="B17" s="97" t="s">
        <v>38</v>
      </c>
      <c r="C17" s="42"/>
      <c r="D17" s="88"/>
      <c r="E17" s="128"/>
      <c r="F17" s="4"/>
    </row>
    <row r="18" customFormat="false" ht="12" hidden="false" customHeight="false" outlineLevel="0" collapsed="false">
      <c r="A18" s="126" t="s">
        <v>68</v>
      </c>
      <c r="B18" s="98" t="s">
        <v>52</v>
      </c>
      <c r="C18" s="42"/>
      <c r="D18" s="88"/>
      <c r="E18" s="128"/>
      <c r="F18" s="4"/>
    </row>
    <row r="19" customFormat="false" ht="12" hidden="false" customHeight="false" outlineLevel="0" collapsed="false">
      <c r="A19" s="126" t="s">
        <v>71</v>
      </c>
      <c r="B19" s="97" t="s">
        <v>38</v>
      </c>
      <c r="C19" s="42"/>
      <c r="D19" s="88"/>
      <c r="E19" s="128" t="n">
        <v>2012</v>
      </c>
      <c r="F19" s="4" t="s">
        <v>462</v>
      </c>
    </row>
    <row r="20" customFormat="false" ht="12" hidden="false" customHeight="false" outlineLevel="0" collapsed="false">
      <c r="A20" s="126" t="s">
        <v>73</v>
      </c>
      <c r="B20" s="98" t="s">
        <v>52</v>
      </c>
      <c r="C20" s="42"/>
      <c r="D20" s="88"/>
      <c r="E20" s="128"/>
      <c r="F20" s="4"/>
    </row>
    <row r="21" customFormat="false" ht="12" hidden="false" customHeight="false" outlineLevel="0" collapsed="false">
      <c r="A21" s="126" t="s">
        <v>76</v>
      </c>
      <c r="B21" s="97" t="s">
        <v>38</v>
      </c>
      <c r="C21" s="42"/>
      <c r="D21" s="88"/>
      <c r="E21" s="128"/>
      <c r="F21" s="4"/>
    </row>
    <row r="22" customFormat="false" ht="12" hidden="false" customHeight="false" outlineLevel="0" collapsed="false">
      <c r="A22" s="126" t="s">
        <v>79</v>
      </c>
      <c r="B22" s="97" t="s">
        <v>38</v>
      </c>
      <c r="C22" s="42"/>
      <c r="D22" s="88"/>
      <c r="E22" s="128"/>
      <c r="F22" s="4"/>
    </row>
    <row r="23" customFormat="false" ht="12" hidden="false" customHeight="false" outlineLevel="0" collapsed="false">
      <c r="A23" s="126" t="s">
        <v>81</v>
      </c>
      <c r="B23" s="97" t="s">
        <v>38</v>
      </c>
      <c r="C23" s="42"/>
      <c r="D23" s="88"/>
      <c r="E23" s="128"/>
      <c r="F23" s="4"/>
    </row>
    <row r="24" customFormat="false" ht="12" hidden="false" customHeight="false" outlineLevel="0" collapsed="false">
      <c r="A24" s="126" t="s">
        <v>84</v>
      </c>
      <c r="B24" s="98" t="s">
        <v>52</v>
      </c>
      <c r="C24" s="42"/>
      <c r="D24" s="88"/>
      <c r="E24" s="128"/>
      <c r="F24" s="4"/>
    </row>
    <row r="25" customFormat="false" ht="12" hidden="false" customHeight="false" outlineLevel="0" collapsed="false">
      <c r="A25" s="126" t="s">
        <v>86</v>
      </c>
      <c r="B25" s="97" t="s">
        <v>38</v>
      </c>
      <c r="C25" s="42"/>
      <c r="D25" s="88"/>
      <c r="E25" s="128"/>
      <c r="F25" s="4"/>
    </row>
    <row r="26" customFormat="false" ht="12" hidden="false" customHeight="false" outlineLevel="0" collapsed="false">
      <c r="A26" s="126" t="s">
        <v>88</v>
      </c>
      <c r="B26" s="98" t="s">
        <v>52</v>
      </c>
      <c r="C26" s="42"/>
      <c r="D26" s="88"/>
      <c r="E26" s="128"/>
      <c r="F26" s="4"/>
    </row>
    <row r="27" customFormat="false" ht="12" hidden="false" customHeight="false" outlineLevel="0" collapsed="false">
      <c r="A27" s="126" t="s">
        <v>90</v>
      </c>
      <c r="B27" s="97" t="s">
        <v>38</v>
      </c>
      <c r="C27" s="42"/>
      <c r="D27" s="88"/>
      <c r="E27" s="128"/>
      <c r="F27" s="4"/>
    </row>
    <row r="28" customFormat="false" ht="12" hidden="false" customHeight="false" outlineLevel="0" collapsed="false">
      <c r="A28" s="126" t="s">
        <v>92</v>
      </c>
      <c r="B28" s="98" t="s">
        <v>52</v>
      </c>
      <c r="C28" s="42"/>
      <c r="D28" s="88"/>
      <c r="E28" s="128"/>
      <c r="F28" s="4"/>
    </row>
    <row r="29" customFormat="false" ht="12" hidden="false" customHeight="false" outlineLevel="0" collapsed="false">
      <c r="A29" s="126" t="s">
        <v>94</v>
      </c>
      <c r="B29" s="98" t="s">
        <v>52</v>
      </c>
      <c r="C29" s="42"/>
      <c r="D29" s="88"/>
      <c r="E29" s="128" t="n">
        <v>2012</v>
      </c>
      <c r="F29" s="4" t="s">
        <v>462</v>
      </c>
    </row>
    <row r="30" customFormat="false" ht="12" hidden="false" customHeight="false" outlineLevel="0" collapsed="false">
      <c r="A30" s="126" t="s">
        <v>96</v>
      </c>
      <c r="B30" s="98" t="s">
        <v>52</v>
      </c>
      <c r="C30" s="42"/>
      <c r="D30" s="88"/>
      <c r="E30" s="128"/>
      <c r="F30" s="4"/>
    </row>
    <row r="31" customFormat="false" ht="12" hidden="false" customHeight="false" outlineLevel="0" collapsed="false">
      <c r="A31" s="126" t="s">
        <v>98</v>
      </c>
      <c r="B31" s="96" t="s">
        <v>47</v>
      </c>
      <c r="C31" s="42"/>
      <c r="D31" s="88"/>
      <c r="E31" s="128"/>
      <c r="F31" s="4"/>
    </row>
    <row r="32" customFormat="false" ht="12" hidden="false" customHeight="false" outlineLevel="0" collapsed="false">
      <c r="A32" s="126" t="s">
        <v>100</v>
      </c>
      <c r="B32" s="98" t="s">
        <v>52</v>
      </c>
      <c r="C32" s="42"/>
      <c r="D32" s="88"/>
      <c r="E32" s="128" t="n">
        <v>2012</v>
      </c>
      <c r="F32" s="4" t="s">
        <v>462</v>
      </c>
    </row>
    <row r="33" customFormat="false" ht="12" hidden="false" customHeight="false" outlineLevel="0" collapsed="false">
      <c r="A33" s="126" t="s">
        <v>102</v>
      </c>
      <c r="B33" s="98" t="s">
        <v>52</v>
      </c>
      <c r="C33" s="42"/>
      <c r="D33" s="88"/>
      <c r="E33" s="128"/>
      <c r="F33" s="4"/>
    </row>
    <row r="34" customFormat="false" ht="12" hidden="false" customHeight="false" outlineLevel="0" collapsed="false">
      <c r="A34" s="126" t="s">
        <v>104</v>
      </c>
      <c r="B34" s="97" t="s">
        <v>38</v>
      </c>
      <c r="C34" s="42"/>
      <c r="D34" s="88"/>
      <c r="E34" s="128"/>
      <c r="F34" s="4"/>
    </row>
    <row r="35" customFormat="false" ht="12" hidden="false" customHeight="false" outlineLevel="0" collapsed="false">
      <c r="A35" s="126" t="s">
        <v>107</v>
      </c>
      <c r="B35" s="97" t="s">
        <v>38</v>
      </c>
      <c r="C35" s="42"/>
      <c r="D35" s="88"/>
      <c r="E35" s="128"/>
      <c r="F35" s="4"/>
    </row>
    <row r="36" customFormat="false" ht="12" hidden="false" customHeight="false" outlineLevel="0" collapsed="false">
      <c r="A36" s="126" t="s">
        <v>109</v>
      </c>
      <c r="B36" s="98" t="s">
        <v>52</v>
      </c>
      <c r="C36" s="42"/>
      <c r="D36" s="88"/>
      <c r="E36" s="128"/>
      <c r="F36" s="4"/>
    </row>
    <row r="37" customFormat="false" ht="12" hidden="false" customHeight="false" outlineLevel="0" collapsed="false">
      <c r="A37" s="126" t="s">
        <v>112</v>
      </c>
      <c r="B37" s="97" t="s">
        <v>38</v>
      </c>
      <c r="C37" s="42"/>
      <c r="D37" s="88"/>
      <c r="E37" s="128"/>
      <c r="F37" s="4"/>
    </row>
    <row r="38" customFormat="false" ht="12" hidden="false" customHeight="false" outlineLevel="0" collapsed="false">
      <c r="A38" s="126" t="s">
        <v>114</v>
      </c>
      <c r="B38" s="97" t="s">
        <v>38</v>
      </c>
      <c r="C38" s="42"/>
      <c r="D38" s="88"/>
      <c r="E38" s="128"/>
      <c r="F38" s="4"/>
    </row>
    <row r="39" customFormat="false" ht="12" hidden="false" customHeight="false" outlineLevel="0" collapsed="false">
      <c r="A39" s="126" t="s">
        <v>116</v>
      </c>
      <c r="B39" s="98" t="s">
        <v>52</v>
      </c>
      <c r="C39" s="42"/>
      <c r="D39" s="88"/>
      <c r="E39" s="128"/>
      <c r="F39" s="4"/>
    </row>
    <row r="40" customFormat="false" ht="12" hidden="false" customHeight="false" outlineLevel="0" collapsed="false">
      <c r="A40" s="126" t="s">
        <v>118</v>
      </c>
      <c r="B40" s="98" t="s">
        <v>52</v>
      </c>
      <c r="C40" s="42"/>
      <c r="D40" s="88"/>
      <c r="E40" s="128" t="n">
        <v>2012</v>
      </c>
      <c r="F40" s="4" t="s">
        <v>462</v>
      </c>
    </row>
    <row r="41" customFormat="false" ht="12" hidden="false" customHeight="false" outlineLevel="0" collapsed="false">
      <c r="A41" s="126" t="s">
        <v>120</v>
      </c>
      <c r="B41" s="98" t="s">
        <v>52</v>
      </c>
      <c r="C41" s="42"/>
      <c r="D41" s="88"/>
      <c r="E41" s="128"/>
      <c r="F41" s="4"/>
    </row>
    <row r="42" customFormat="false" ht="12" hidden="false" customHeight="false" outlineLevel="0" collapsed="false">
      <c r="A42" s="126" t="s">
        <v>122</v>
      </c>
      <c r="B42" s="98" t="s">
        <v>52</v>
      </c>
      <c r="C42" s="42"/>
      <c r="D42" s="88"/>
      <c r="E42" s="128" t="n">
        <v>2012</v>
      </c>
      <c r="F42" s="4" t="s">
        <v>462</v>
      </c>
    </row>
    <row r="43" customFormat="false" ht="12" hidden="false" customHeight="false" outlineLevel="0" collapsed="false">
      <c r="A43" s="126" t="s">
        <v>124</v>
      </c>
      <c r="B43" s="97" t="s">
        <v>38</v>
      </c>
      <c r="C43" s="42"/>
      <c r="D43" s="88"/>
      <c r="E43" s="128"/>
      <c r="F43" s="4"/>
    </row>
    <row r="44" customFormat="false" ht="12" hidden="false" customHeight="false" outlineLevel="0" collapsed="false">
      <c r="A44" s="126" t="s">
        <v>126</v>
      </c>
      <c r="B44" s="97" t="s">
        <v>38</v>
      </c>
      <c r="C44" s="42"/>
      <c r="D44" s="88"/>
      <c r="E44" s="128"/>
      <c r="F44" s="4"/>
    </row>
    <row r="45" customFormat="false" ht="12" hidden="false" customHeight="false" outlineLevel="0" collapsed="false">
      <c r="A45" s="126" t="s">
        <v>128</v>
      </c>
      <c r="B45" s="97" t="s">
        <v>38</v>
      </c>
      <c r="C45" s="42"/>
      <c r="D45" s="88"/>
      <c r="E45" s="128"/>
      <c r="F45" s="4"/>
    </row>
    <row r="46" customFormat="false" ht="12" hidden="false" customHeight="false" outlineLevel="0" collapsed="false">
      <c r="A46" s="126" t="s">
        <v>130</v>
      </c>
      <c r="B46" s="98" t="s">
        <v>52</v>
      </c>
      <c r="C46" s="42"/>
      <c r="D46" s="88"/>
      <c r="E46" s="128" t="n">
        <v>2012</v>
      </c>
      <c r="F46" s="4" t="s">
        <v>462</v>
      </c>
    </row>
    <row r="47" customFormat="false" ht="12" hidden="false" customHeight="false" outlineLevel="0" collapsed="false">
      <c r="A47" s="126" t="s">
        <v>132</v>
      </c>
      <c r="B47" s="98" t="s">
        <v>52</v>
      </c>
      <c r="C47" s="42"/>
      <c r="D47" s="88"/>
      <c r="E47" s="128" t="n">
        <v>2011</v>
      </c>
      <c r="F47" s="4" t="s">
        <v>462</v>
      </c>
    </row>
    <row r="48" customFormat="false" ht="12" hidden="false" customHeight="false" outlineLevel="0" collapsed="false">
      <c r="A48" s="126" t="s">
        <v>134</v>
      </c>
      <c r="B48" s="98" t="s">
        <v>52</v>
      </c>
      <c r="C48" s="42"/>
      <c r="D48" s="88"/>
      <c r="E48" s="128"/>
      <c r="F48" s="4"/>
    </row>
    <row r="49" customFormat="false" ht="12" hidden="false" customHeight="false" outlineLevel="0" collapsed="false">
      <c r="A49" s="126" t="s">
        <v>136</v>
      </c>
      <c r="B49" s="98" t="s">
        <v>52</v>
      </c>
      <c r="C49" s="42"/>
      <c r="D49" s="88"/>
      <c r="E49" s="128"/>
      <c r="F49" s="4"/>
    </row>
    <row r="50" customFormat="false" ht="12" hidden="false" customHeight="false" outlineLevel="0" collapsed="false">
      <c r="A50" s="126" t="s">
        <v>138</v>
      </c>
      <c r="B50" s="97" t="s">
        <v>38</v>
      </c>
      <c r="C50" s="42"/>
      <c r="D50" s="88"/>
      <c r="E50" s="128"/>
      <c r="F50" s="4"/>
    </row>
    <row r="51" customFormat="false" ht="12" hidden="false" customHeight="false" outlineLevel="0" collapsed="false">
      <c r="A51" s="126" t="s">
        <v>140</v>
      </c>
      <c r="B51" s="98" t="s">
        <v>52</v>
      </c>
      <c r="C51" s="42"/>
      <c r="D51" s="88"/>
      <c r="E51" s="128" t="n">
        <v>2012</v>
      </c>
      <c r="F51" s="4" t="s">
        <v>462</v>
      </c>
    </row>
    <row r="52" customFormat="false" ht="12" hidden="false" customHeight="false" outlineLevel="0" collapsed="false">
      <c r="A52" s="126" t="s">
        <v>142</v>
      </c>
      <c r="B52" s="98" t="s">
        <v>52</v>
      </c>
      <c r="C52" s="42"/>
      <c r="D52" s="88"/>
      <c r="E52" s="128"/>
      <c r="F52" s="4"/>
    </row>
    <row r="53" customFormat="false" ht="12" hidden="false" customHeight="false" outlineLevel="0" collapsed="false">
      <c r="A53" s="126" t="s">
        <v>144</v>
      </c>
      <c r="B53" s="98" t="s">
        <v>52</v>
      </c>
      <c r="C53" s="42"/>
      <c r="D53" s="88"/>
      <c r="E53" s="128"/>
      <c r="F53" s="4"/>
    </row>
    <row r="54" customFormat="false" ht="12" hidden="false" customHeight="false" outlineLevel="0" collapsed="false">
      <c r="A54" s="126" t="s">
        <v>146</v>
      </c>
      <c r="B54" s="98" t="s">
        <v>52</v>
      </c>
      <c r="C54" s="42"/>
      <c r="D54" s="88"/>
      <c r="E54" s="128" t="n">
        <v>2011</v>
      </c>
      <c r="F54" s="4" t="s">
        <v>462</v>
      </c>
    </row>
    <row r="55" customFormat="false" ht="12" hidden="false" customHeight="false" outlineLevel="0" collapsed="false">
      <c r="A55" s="126" t="s">
        <v>148</v>
      </c>
      <c r="B55" s="98" t="s">
        <v>52</v>
      </c>
      <c r="C55" s="42"/>
      <c r="D55" s="88"/>
      <c r="E55" s="128"/>
      <c r="F55" s="4"/>
    </row>
    <row r="56" customFormat="false" ht="12" hidden="false" customHeight="false" outlineLevel="0" collapsed="false">
      <c r="A56" s="126" t="s">
        <v>150</v>
      </c>
      <c r="B56" s="97" t="s">
        <v>38</v>
      </c>
      <c r="C56" s="42"/>
      <c r="D56" s="88"/>
      <c r="E56" s="128"/>
      <c r="F56" s="4"/>
    </row>
    <row r="57" customFormat="false" ht="12" hidden="false" customHeight="false" outlineLevel="0" collapsed="false">
      <c r="A57" s="126" t="s">
        <v>152</v>
      </c>
      <c r="B57" s="98" t="s">
        <v>52</v>
      </c>
      <c r="C57" s="42"/>
      <c r="D57" s="88"/>
      <c r="E57" s="128" t="n">
        <v>2012</v>
      </c>
      <c r="F57" s="4" t="s">
        <v>462</v>
      </c>
    </row>
    <row r="58" customFormat="false" ht="12" hidden="false" customHeight="false" outlineLevel="0" collapsed="false">
      <c r="A58" s="126" t="s">
        <v>154</v>
      </c>
      <c r="B58" s="97" t="s">
        <v>38</v>
      </c>
      <c r="C58" s="42"/>
      <c r="D58" s="88"/>
      <c r="E58" s="128"/>
      <c r="F58" s="4"/>
    </row>
    <row r="59" customFormat="false" ht="12" hidden="false" customHeight="false" outlineLevel="0" collapsed="false">
      <c r="A59" s="126" t="s">
        <v>156</v>
      </c>
      <c r="B59" s="98" t="s">
        <v>52</v>
      </c>
      <c r="C59" s="42"/>
      <c r="D59" s="88"/>
      <c r="E59" s="128" t="n">
        <v>2012</v>
      </c>
      <c r="F59" s="4" t="s">
        <v>462</v>
      </c>
    </row>
    <row r="60" customFormat="false" ht="12" hidden="false" customHeight="false" outlineLevel="0" collapsed="false">
      <c r="A60" s="126" t="s">
        <v>158</v>
      </c>
      <c r="B60" s="98" t="s">
        <v>52</v>
      </c>
      <c r="C60" s="42"/>
      <c r="D60" s="88"/>
      <c r="E60" s="128" t="n">
        <v>2012</v>
      </c>
      <c r="F60" s="4" t="s">
        <v>462</v>
      </c>
    </row>
    <row r="61" customFormat="false" ht="12" hidden="false" customHeight="false" outlineLevel="0" collapsed="false">
      <c r="A61" s="126" t="s">
        <v>160</v>
      </c>
      <c r="B61" s="97" t="s">
        <v>38</v>
      </c>
      <c r="C61" s="42"/>
      <c r="D61" s="88"/>
      <c r="E61" s="128"/>
      <c r="F61" s="4"/>
    </row>
    <row r="62" customFormat="false" ht="12" hidden="false" customHeight="false" outlineLevel="0" collapsed="false">
      <c r="A62" s="126" t="s">
        <v>162</v>
      </c>
      <c r="B62" s="98" t="s">
        <v>52</v>
      </c>
      <c r="C62" s="42"/>
      <c r="D62" s="88"/>
      <c r="E62" s="128" t="n">
        <v>2011</v>
      </c>
      <c r="F62" s="4" t="s">
        <v>462</v>
      </c>
    </row>
    <row r="63" customFormat="false" ht="12" hidden="false" customHeight="false" outlineLevel="0" collapsed="false">
      <c r="A63" s="126" t="s">
        <v>164</v>
      </c>
      <c r="B63" s="98" t="s">
        <v>52</v>
      </c>
      <c r="C63" s="42"/>
      <c r="D63" s="88"/>
      <c r="E63" s="128"/>
      <c r="F63" s="4"/>
    </row>
    <row r="64" customFormat="false" ht="12" hidden="false" customHeight="false" outlineLevel="0" collapsed="false">
      <c r="A64" s="126" t="s">
        <v>166</v>
      </c>
      <c r="B64" s="98" t="s">
        <v>52</v>
      </c>
      <c r="C64" s="42"/>
      <c r="D64" s="88"/>
      <c r="E64" s="128"/>
      <c r="F64" s="4"/>
    </row>
    <row r="65" customFormat="false" ht="12" hidden="false" customHeight="false" outlineLevel="0" collapsed="false">
      <c r="A65" s="126" t="s">
        <v>168</v>
      </c>
      <c r="B65" s="98" t="s">
        <v>52</v>
      </c>
      <c r="C65" s="42"/>
      <c r="D65" s="88"/>
      <c r="E65" s="128"/>
      <c r="F65" s="4"/>
    </row>
    <row r="66" customFormat="false" ht="12" hidden="false" customHeight="false" outlineLevel="0" collapsed="false">
      <c r="A66" s="126" t="s">
        <v>170</v>
      </c>
      <c r="B66" s="98" t="s">
        <v>52</v>
      </c>
      <c r="C66" s="42"/>
      <c r="D66" s="88"/>
      <c r="E66" s="128"/>
      <c r="F66" s="4"/>
    </row>
    <row r="67" customFormat="false" ht="12" hidden="false" customHeight="false" outlineLevel="0" collapsed="false">
      <c r="A67" s="126" t="s">
        <v>172</v>
      </c>
      <c r="B67" s="97" t="s">
        <v>38</v>
      </c>
      <c r="C67" s="42"/>
      <c r="D67" s="88"/>
      <c r="E67" s="128"/>
      <c r="F67" s="4"/>
    </row>
    <row r="68" customFormat="false" ht="12" hidden="false" customHeight="false" outlineLevel="0" collapsed="false">
      <c r="A68" s="126" t="s">
        <v>175</v>
      </c>
      <c r="B68" s="98" t="s">
        <v>52</v>
      </c>
      <c r="C68" s="42"/>
      <c r="D68" s="88"/>
      <c r="E68" s="128"/>
      <c r="F68" s="4"/>
    </row>
    <row r="69" customFormat="false" ht="12" hidden="false" customHeight="false" outlineLevel="0" collapsed="false">
      <c r="A69" s="126" t="s">
        <v>177</v>
      </c>
      <c r="B69" s="98" t="s">
        <v>52</v>
      </c>
      <c r="C69" s="42"/>
      <c r="D69" s="88"/>
      <c r="E69" s="128"/>
      <c r="F69" s="4"/>
    </row>
    <row r="70" customFormat="false" ht="12" hidden="false" customHeight="false" outlineLevel="0" collapsed="false">
      <c r="A70" s="126" t="s">
        <v>179</v>
      </c>
      <c r="B70" s="97" t="s">
        <v>38</v>
      </c>
      <c r="C70" s="42"/>
      <c r="D70" s="88"/>
      <c r="E70" s="128"/>
      <c r="F70" s="4"/>
    </row>
    <row r="71" customFormat="false" ht="12" hidden="false" customHeight="false" outlineLevel="0" collapsed="false">
      <c r="A71" s="126" t="s">
        <v>181</v>
      </c>
      <c r="B71" s="98" t="s">
        <v>52</v>
      </c>
      <c r="C71" s="42"/>
      <c r="D71" s="88"/>
      <c r="E71" s="128" t="n">
        <v>2011</v>
      </c>
      <c r="F71" s="4" t="s">
        <v>462</v>
      </c>
    </row>
    <row r="72" customFormat="false" ht="12" hidden="false" customHeight="false" outlineLevel="0" collapsed="false">
      <c r="A72" s="126" t="s">
        <v>183</v>
      </c>
      <c r="B72" s="97" t="s">
        <v>38</v>
      </c>
      <c r="C72" s="42"/>
      <c r="D72" s="88"/>
      <c r="E72" s="128"/>
      <c r="F72" s="4"/>
    </row>
    <row r="73" customFormat="false" ht="12" hidden="false" customHeight="false" outlineLevel="0" collapsed="false">
      <c r="A73" s="126" t="s">
        <v>185</v>
      </c>
      <c r="B73" s="98" t="s">
        <v>52</v>
      </c>
      <c r="C73" s="42"/>
      <c r="D73" s="88"/>
      <c r="E73" s="128" t="n">
        <v>2012</v>
      </c>
      <c r="F73" s="4" t="s">
        <v>462</v>
      </c>
    </row>
    <row r="74" customFormat="false" ht="12" hidden="false" customHeight="false" outlineLevel="0" collapsed="false">
      <c r="A74" s="126" t="s">
        <v>187</v>
      </c>
      <c r="B74" s="98" t="s">
        <v>52</v>
      </c>
      <c r="C74" s="42"/>
      <c r="D74" s="39"/>
      <c r="E74" s="128" t="n">
        <v>2012</v>
      </c>
      <c r="F74" s="4" t="s">
        <v>462</v>
      </c>
    </row>
    <row r="75" customFormat="false" ht="12" hidden="false" customHeight="false" outlineLevel="0" collapsed="false">
      <c r="A75" s="126" t="s">
        <v>189</v>
      </c>
      <c r="B75" s="97" t="s">
        <v>38</v>
      </c>
      <c r="C75" s="42"/>
      <c r="D75" s="88"/>
      <c r="E75" s="128"/>
      <c r="F75" s="4"/>
    </row>
    <row r="76" customFormat="false" ht="12" hidden="false" customHeight="false" outlineLevel="0" collapsed="false">
      <c r="A76" s="126" t="s">
        <v>191</v>
      </c>
      <c r="B76" s="98" t="s">
        <v>52</v>
      </c>
      <c r="C76" s="42"/>
      <c r="D76" s="88"/>
      <c r="E76" s="128" t="n">
        <v>2012</v>
      </c>
      <c r="F76" s="4" t="s">
        <v>462</v>
      </c>
    </row>
    <row r="77" customFormat="false" ht="12" hidden="false" customHeight="false" outlineLevel="0" collapsed="false">
      <c r="A77" s="126" t="s">
        <v>193</v>
      </c>
      <c r="B77" s="98" t="s">
        <v>52</v>
      </c>
      <c r="C77" s="42"/>
      <c r="D77" s="88"/>
      <c r="E77" s="128"/>
      <c r="F77" s="4"/>
    </row>
    <row r="78" customFormat="false" ht="12" hidden="false" customHeight="false" outlineLevel="0" collapsed="false">
      <c r="A78" s="126" t="s">
        <v>195</v>
      </c>
      <c r="B78" s="98" t="s">
        <v>52</v>
      </c>
      <c r="C78" s="42"/>
      <c r="D78" s="88"/>
      <c r="E78" s="128" t="n">
        <v>2012</v>
      </c>
      <c r="F78" s="4" t="s">
        <v>462</v>
      </c>
    </row>
    <row r="79" customFormat="false" ht="12" hidden="false" customHeight="false" outlineLevel="0" collapsed="false">
      <c r="A79" s="126" t="s">
        <v>197</v>
      </c>
      <c r="B79" s="98" t="s">
        <v>52</v>
      </c>
      <c r="C79" s="42"/>
      <c r="D79" s="88"/>
      <c r="E79" s="128" t="n">
        <v>2012</v>
      </c>
      <c r="F79" s="4" t="s">
        <v>462</v>
      </c>
    </row>
    <row r="80" customFormat="false" ht="12" hidden="false" customHeight="false" outlineLevel="0" collapsed="false">
      <c r="A80" s="44" t="s">
        <v>199</v>
      </c>
      <c r="B80" s="44" t="e">
        <f aca="false">COUNTIF(Table15[yes/no], "Yes")</f>
        <v>#VALUE!</v>
      </c>
      <c r="C80" s="44"/>
      <c r="D80" s="35"/>
      <c r="E80" s="35"/>
    </row>
    <row r="81" customFormat="false" ht="12" hidden="false" customHeight="false" outlineLevel="0" collapsed="false">
      <c r="A81" s="44" t="s">
        <v>200</v>
      </c>
      <c r="B81" s="44" t="e">
        <f aca="false">COUNTIF(Table15[yes/no], "No")</f>
        <v>#VALUE!</v>
      </c>
      <c r="C81" s="44"/>
      <c r="D81" s="35"/>
      <c r="E81" s="35"/>
    </row>
    <row r="82" customFormat="false" ht="12" hidden="false" customHeight="false" outlineLevel="0" collapsed="false">
      <c r="A82" s="44" t="s">
        <v>201</v>
      </c>
      <c r="B82" s="44" t="e">
        <f aca="false">COUNTIF(Table15[yes/no], "No data")</f>
        <v>#VALUE!</v>
      </c>
      <c r="C82" s="44"/>
      <c r="D82" s="35"/>
      <c r="E82" s="35"/>
    </row>
  </sheetData>
  <mergeCells count="2">
    <mergeCell ref="A1:B1"/>
    <mergeCell ref="A2:B2"/>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00FFFFFF"/>
    <pageSetUpPr fitToPage="false"/>
  </sheetPr>
  <dimension ref="A1:I82"/>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E82" activeCellId="0" sqref="E82"/>
    </sheetView>
  </sheetViews>
  <sheetFormatPr defaultRowHeight="12"/>
  <cols>
    <col collapsed="false" hidden="false" max="1" min="1" style="1" width="31.7125506072874"/>
    <col collapsed="false" hidden="false" max="3" min="2" style="1" width="8.4251012145749"/>
    <col collapsed="false" hidden="false" max="4" min="4" style="1" width="7.71255060728745"/>
    <col collapsed="false" hidden="false" max="5" min="5" style="1" width="34.8582995951417"/>
    <col collapsed="false" hidden="false" max="7" min="6" style="1" width="8.4251012145749"/>
    <col collapsed="false" hidden="false" max="8" min="8" style="1" width="7.71255060728745"/>
    <col collapsed="false" hidden="false" max="9" min="9" style="1" width="15.4251012145749"/>
    <col collapsed="false" hidden="false" max="1025" min="10" style="1" width="8.85425101214575"/>
  </cols>
  <sheetData>
    <row r="1" customFormat="false" ht="12" hidden="false" customHeight="false" outlineLevel="0" collapsed="false">
      <c r="A1" s="120" t="s">
        <v>463</v>
      </c>
      <c r="B1" s="120"/>
      <c r="C1" s="120"/>
      <c r="D1" s="120"/>
      <c r="E1" s="0"/>
      <c r="F1" s="0"/>
      <c r="G1" s="0"/>
      <c r="H1" s="0"/>
      <c r="I1" s="0"/>
    </row>
    <row r="2" customFormat="false" ht="12" hidden="false" customHeight="false" outlineLevel="0" collapsed="false">
      <c r="A2" s="0"/>
      <c r="B2" s="121" t="s">
        <v>464</v>
      </c>
      <c r="C2" s="121" t="s">
        <v>465</v>
      </c>
      <c r="D2" s="121"/>
      <c r="E2" s="0"/>
      <c r="F2" s="1" t="s">
        <v>466</v>
      </c>
      <c r="G2" s="0"/>
      <c r="H2" s="0"/>
      <c r="I2" s="0"/>
    </row>
    <row r="3" customFormat="false" ht="12" hidden="false" customHeight="true" outlineLevel="0" collapsed="false">
      <c r="A3" s="31"/>
      <c r="B3" s="31"/>
      <c r="C3" s="30" t="s">
        <v>467</v>
      </c>
      <c r="D3" s="30"/>
      <c r="E3" s="30"/>
      <c r="F3" s="70"/>
      <c r="G3" s="129" t="s">
        <v>468</v>
      </c>
      <c r="H3" s="129"/>
      <c r="I3" s="129"/>
    </row>
    <row r="4" customFormat="false" ht="45" hidden="false" customHeight="false" outlineLevel="0" collapsed="false">
      <c r="A4" s="32" t="s">
        <v>24</v>
      </c>
      <c r="B4" s="33" t="s">
        <v>469</v>
      </c>
      <c r="C4" s="32" t="s">
        <v>402</v>
      </c>
      <c r="D4" s="34" t="s">
        <v>350</v>
      </c>
      <c r="E4" s="34" t="s">
        <v>470</v>
      </c>
      <c r="F4" s="130" t="s">
        <v>469</v>
      </c>
      <c r="G4" s="130" t="s">
        <v>402</v>
      </c>
      <c r="H4" s="131" t="s">
        <v>350</v>
      </c>
      <c r="I4" s="131" t="s">
        <v>213</v>
      </c>
    </row>
    <row r="5" customFormat="false" ht="34.5" hidden="false" customHeight="false" outlineLevel="0" collapsed="false">
      <c r="A5" s="117" t="s">
        <v>29</v>
      </c>
      <c r="B5" s="97" t="s">
        <v>38</v>
      </c>
      <c r="C5" s="16" t="s">
        <v>471</v>
      </c>
      <c r="D5" s="132" t="s">
        <v>63</v>
      </c>
      <c r="E5" s="88" t="s">
        <v>472</v>
      </c>
      <c r="F5" s="97" t="s">
        <v>38</v>
      </c>
      <c r="G5" s="39" t="s">
        <v>231</v>
      </c>
      <c r="H5" s="38"/>
      <c r="I5" s="127" t="s">
        <v>473</v>
      </c>
    </row>
    <row r="6" customFormat="false" ht="13.5" hidden="false" customHeight="false" outlineLevel="0" collapsed="false">
      <c r="A6" s="117" t="s">
        <v>35</v>
      </c>
      <c r="B6" s="96" t="s">
        <v>47</v>
      </c>
      <c r="C6" s="16" t="s">
        <v>474</v>
      </c>
      <c r="D6" s="132" t="s">
        <v>63</v>
      </c>
      <c r="E6" s="39"/>
      <c r="F6" s="96" t="s">
        <v>47</v>
      </c>
      <c r="G6" s="39" t="s">
        <v>231</v>
      </c>
      <c r="H6" s="38"/>
      <c r="I6" s="38"/>
    </row>
    <row r="7" customFormat="false" ht="13.5" hidden="false" customHeight="false" outlineLevel="0" collapsed="false">
      <c r="A7" s="117" t="s">
        <v>39</v>
      </c>
      <c r="B7" s="97" t="s">
        <v>38</v>
      </c>
      <c r="C7" s="16" t="s">
        <v>475</v>
      </c>
      <c r="D7" s="132" t="s">
        <v>63</v>
      </c>
      <c r="E7" s="38"/>
      <c r="F7" s="97" t="s">
        <v>38</v>
      </c>
      <c r="G7" s="39" t="s">
        <v>231</v>
      </c>
      <c r="H7" s="38"/>
      <c r="I7" s="38"/>
    </row>
    <row r="8" customFormat="false" ht="13.5" hidden="false" customHeight="false" outlineLevel="0" collapsed="false">
      <c r="A8" s="117" t="s">
        <v>41</v>
      </c>
      <c r="B8" s="96" t="s">
        <v>47</v>
      </c>
      <c r="C8" s="16" t="s">
        <v>476</v>
      </c>
      <c r="D8" s="132" t="s">
        <v>63</v>
      </c>
      <c r="E8" s="39"/>
      <c r="F8" s="96" t="s">
        <v>47</v>
      </c>
      <c r="G8" s="39" t="s">
        <v>231</v>
      </c>
      <c r="H8" s="38"/>
      <c r="I8" s="38" t="s">
        <v>477</v>
      </c>
    </row>
    <row r="9" customFormat="false" ht="13.5" hidden="false" customHeight="false" outlineLevel="0" collapsed="false">
      <c r="A9" s="117" t="s">
        <v>44</v>
      </c>
      <c r="B9" s="90" t="s">
        <v>52</v>
      </c>
      <c r="C9" s="16" t="s">
        <v>478</v>
      </c>
      <c r="D9" s="132" t="s">
        <v>63</v>
      </c>
      <c r="E9" s="38"/>
      <c r="F9" s="90" t="s">
        <v>52</v>
      </c>
      <c r="G9" s="133" t="n">
        <v>90456318</v>
      </c>
      <c r="H9" s="38"/>
      <c r="I9" s="38"/>
    </row>
    <row r="10" customFormat="false" ht="13.5" hidden="false" customHeight="false" outlineLevel="0" collapsed="false">
      <c r="A10" s="117" t="s">
        <v>48</v>
      </c>
      <c r="B10" s="97" t="s">
        <v>38</v>
      </c>
      <c r="C10" s="16" t="s">
        <v>479</v>
      </c>
      <c r="D10" s="132" t="s">
        <v>63</v>
      </c>
      <c r="E10" s="38"/>
      <c r="F10" s="97" t="s">
        <v>38</v>
      </c>
      <c r="G10" s="39" t="s">
        <v>231</v>
      </c>
      <c r="H10" s="38"/>
      <c r="I10" s="38"/>
    </row>
    <row r="11" customFormat="false" ht="13.5" hidden="false" customHeight="false" outlineLevel="0" collapsed="false">
      <c r="A11" s="117" t="s">
        <v>50</v>
      </c>
      <c r="B11" s="96" t="s">
        <v>47</v>
      </c>
      <c r="C11" s="16" t="s">
        <v>480</v>
      </c>
      <c r="D11" s="132" t="s">
        <v>63</v>
      </c>
      <c r="E11" s="38"/>
      <c r="F11" s="96" t="s">
        <v>47</v>
      </c>
      <c r="G11" s="39" t="s">
        <v>231</v>
      </c>
      <c r="H11" s="38"/>
      <c r="I11" s="38"/>
    </row>
    <row r="12" customFormat="false" ht="13.5" hidden="false" customHeight="false" outlineLevel="0" collapsed="false">
      <c r="A12" s="117" t="s">
        <v>53</v>
      </c>
      <c r="B12" s="97" t="s">
        <v>38</v>
      </c>
      <c r="C12" s="16" t="s">
        <v>481</v>
      </c>
      <c r="D12" s="132" t="s">
        <v>63</v>
      </c>
      <c r="E12" s="38"/>
      <c r="F12" s="97" t="s">
        <v>38</v>
      </c>
      <c r="G12" s="39" t="s">
        <v>231</v>
      </c>
      <c r="H12" s="38"/>
      <c r="I12" s="38"/>
    </row>
    <row r="13" customFormat="false" ht="13.5" hidden="false" customHeight="false" outlineLevel="0" collapsed="false">
      <c r="A13" s="117" t="s">
        <v>55</v>
      </c>
      <c r="B13" s="98" t="s">
        <v>52</v>
      </c>
      <c r="C13" s="16" t="s">
        <v>482</v>
      </c>
      <c r="D13" s="132" t="s">
        <v>63</v>
      </c>
      <c r="E13" s="38"/>
      <c r="F13" s="98" t="s">
        <v>52</v>
      </c>
      <c r="G13" s="133" t="n">
        <v>237087760</v>
      </c>
      <c r="H13" s="38"/>
      <c r="I13" s="38"/>
    </row>
    <row r="14" customFormat="false" ht="13.5" hidden="false" customHeight="false" outlineLevel="0" collapsed="false">
      <c r="A14" s="117" t="s">
        <v>58</v>
      </c>
      <c r="B14" s="98" t="s">
        <v>52</v>
      </c>
      <c r="C14" s="16" t="s">
        <v>483</v>
      </c>
      <c r="D14" s="132" t="s">
        <v>63</v>
      </c>
      <c r="E14" s="38"/>
      <c r="F14" s="98" t="s">
        <v>52</v>
      </c>
      <c r="G14" s="39" t="s">
        <v>231</v>
      </c>
      <c r="H14" s="38"/>
      <c r="I14" s="38"/>
    </row>
    <row r="15" customFormat="false" ht="13.5" hidden="false" customHeight="false" outlineLevel="0" collapsed="false">
      <c r="A15" s="117" t="s">
        <v>61</v>
      </c>
      <c r="B15" s="98" t="s">
        <v>52</v>
      </c>
      <c r="C15" s="16" t="s">
        <v>484</v>
      </c>
      <c r="D15" s="132" t="s">
        <v>63</v>
      </c>
      <c r="E15" s="38"/>
      <c r="F15" s="98" t="s">
        <v>52</v>
      </c>
      <c r="G15" s="39" t="s">
        <v>231</v>
      </c>
      <c r="H15" s="38"/>
      <c r="I15" s="38"/>
    </row>
    <row r="16" customFormat="false" ht="13.5" hidden="false" customHeight="false" outlineLevel="0" collapsed="false">
      <c r="A16" s="117" t="s">
        <v>64</v>
      </c>
      <c r="B16" s="98" t="s">
        <v>52</v>
      </c>
      <c r="C16" s="16" t="s">
        <v>485</v>
      </c>
      <c r="D16" s="132" t="s">
        <v>63</v>
      </c>
      <c r="E16" s="38"/>
      <c r="F16" s="98" t="s">
        <v>52</v>
      </c>
      <c r="G16" s="39" t="s">
        <v>231</v>
      </c>
      <c r="H16" s="38"/>
      <c r="I16" s="38"/>
    </row>
    <row r="17" customFormat="false" ht="13.5" hidden="false" customHeight="false" outlineLevel="0" collapsed="false">
      <c r="A17" s="117" t="s">
        <v>66</v>
      </c>
      <c r="B17" s="97" t="s">
        <v>38</v>
      </c>
      <c r="C17" s="16" t="s">
        <v>486</v>
      </c>
      <c r="D17" s="132" t="s">
        <v>63</v>
      </c>
      <c r="E17" s="38"/>
      <c r="F17" s="97" t="s">
        <v>38</v>
      </c>
      <c r="G17" s="39" t="s">
        <v>231</v>
      </c>
      <c r="H17" s="38"/>
      <c r="I17" s="38"/>
    </row>
    <row r="18" customFormat="false" ht="13.5" hidden="false" customHeight="false" outlineLevel="0" collapsed="false">
      <c r="A18" s="117" t="s">
        <v>68</v>
      </c>
      <c r="B18" s="96" t="s">
        <v>47</v>
      </c>
      <c r="C18" s="16" t="s">
        <v>487</v>
      </c>
      <c r="D18" s="132" t="s">
        <v>63</v>
      </c>
      <c r="E18" s="38"/>
      <c r="F18" s="96" t="s">
        <v>47</v>
      </c>
      <c r="G18" s="39" t="s">
        <v>231</v>
      </c>
      <c r="H18" s="38"/>
      <c r="I18" s="38"/>
    </row>
    <row r="19" customFormat="false" ht="13.5" hidden="false" customHeight="false" outlineLevel="0" collapsed="false">
      <c r="A19" s="117" t="s">
        <v>71</v>
      </c>
      <c r="B19" s="96" t="s">
        <v>47</v>
      </c>
      <c r="C19" s="16" t="s">
        <v>488</v>
      </c>
      <c r="D19" s="132" t="s">
        <v>63</v>
      </c>
      <c r="E19" s="38"/>
      <c r="F19" s="96" t="s">
        <v>47</v>
      </c>
      <c r="G19" s="39" t="s">
        <v>231</v>
      </c>
      <c r="H19" s="38"/>
      <c r="I19" s="38"/>
    </row>
    <row r="20" customFormat="false" ht="13.5" hidden="false" customHeight="false" outlineLevel="0" collapsed="false">
      <c r="A20" s="117" t="s">
        <v>73</v>
      </c>
      <c r="B20" s="98" t="s">
        <v>52</v>
      </c>
      <c r="C20" s="16" t="s">
        <v>489</v>
      </c>
      <c r="D20" s="132" t="s">
        <v>63</v>
      </c>
      <c r="E20" s="38"/>
      <c r="F20" s="98" t="s">
        <v>52</v>
      </c>
      <c r="G20" s="39" t="s">
        <v>231</v>
      </c>
      <c r="H20" s="38"/>
      <c r="I20" s="38"/>
    </row>
    <row r="21" customFormat="false" ht="13.5" hidden="false" customHeight="false" outlineLevel="0" collapsed="false">
      <c r="A21" s="117" t="s">
        <v>76</v>
      </c>
      <c r="B21" s="97" t="s">
        <v>38</v>
      </c>
      <c r="C21" s="16" t="s">
        <v>490</v>
      </c>
      <c r="D21" s="132" t="s">
        <v>63</v>
      </c>
      <c r="E21" s="38"/>
      <c r="F21" s="97" t="s">
        <v>38</v>
      </c>
      <c r="G21" s="39" t="s">
        <v>231</v>
      </c>
      <c r="H21" s="38"/>
      <c r="I21" s="38"/>
    </row>
    <row r="22" customFormat="false" ht="13.5" hidden="false" customHeight="false" outlineLevel="0" collapsed="false">
      <c r="A22" s="117" t="s">
        <v>79</v>
      </c>
      <c r="B22" s="98" t="s">
        <v>52</v>
      </c>
      <c r="C22" s="16" t="s">
        <v>491</v>
      </c>
      <c r="D22" s="132" t="s">
        <v>63</v>
      </c>
      <c r="E22" s="38"/>
      <c r="F22" s="98" t="s">
        <v>52</v>
      </c>
      <c r="G22" s="39" t="s">
        <v>231</v>
      </c>
      <c r="H22" s="38"/>
      <c r="I22" s="38"/>
    </row>
    <row r="23" customFormat="false" ht="13.5" hidden="false" customHeight="false" outlineLevel="0" collapsed="false">
      <c r="A23" s="117" t="s">
        <v>81</v>
      </c>
      <c r="B23" s="97" t="s">
        <v>38</v>
      </c>
      <c r="C23" s="16" t="s">
        <v>492</v>
      </c>
      <c r="D23" s="132" t="s">
        <v>46</v>
      </c>
      <c r="E23" s="39"/>
      <c r="F23" s="97" t="s">
        <v>38</v>
      </c>
      <c r="G23" s="39" t="s">
        <v>231</v>
      </c>
      <c r="H23" s="38"/>
      <c r="I23" s="38"/>
    </row>
    <row r="24" customFormat="false" ht="13.5" hidden="false" customHeight="false" outlineLevel="0" collapsed="false">
      <c r="A24" s="117" t="s">
        <v>84</v>
      </c>
      <c r="B24" s="98" t="s">
        <v>52</v>
      </c>
      <c r="C24" s="16" t="s">
        <v>487</v>
      </c>
      <c r="D24" s="132" t="s">
        <v>63</v>
      </c>
      <c r="E24" s="38"/>
      <c r="F24" s="98" t="s">
        <v>52</v>
      </c>
      <c r="G24" s="133" t="n">
        <v>540109440</v>
      </c>
      <c r="H24" s="38"/>
      <c r="I24" s="38"/>
    </row>
    <row r="25" customFormat="false" ht="13.5" hidden="false" customHeight="false" outlineLevel="0" collapsed="false">
      <c r="A25" s="117" t="s">
        <v>86</v>
      </c>
      <c r="B25" s="97" t="s">
        <v>38</v>
      </c>
      <c r="C25" s="16" t="s">
        <v>493</v>
      </c>
      <c r="D25" s="132" t="s">
        <v>63</v>
      </c>
      <c r="E25" s="38"/>
      <c r="F25" s="97" t="s">
        <v>38</v>
      </c>
      <c r="G25" s="39" t="s">
        <v>231</v>
      </c>
      <c r="H25" s="38"/>
      <c r="I25" s="38"/>
    </row>
    <row r="26" customFormat="false" ht="13.5" hidden="false" customHeight="false" outlineLevel="0" collapsed="false">
      <c r="A26" s="117" t="s">
        <v>88</v>
      </c>
      <c r="B26" s="98" t="s">
        <v>52</v>
      </c>
      <c r="C26" s="16" t="s">
        <v>494</v>
      </c>
      <c r="D26" s="132" t="s">
        <v>63</v>
      </c>
      <c r="E26" s="38"/>
      <c r="F26" s="98" t="s">
        <v>52</v>
      </c>
      <c r="G26" s="39" t="s">
        <v>231</v>
      </c>
      <c r="H26" s="38"/>
      <c r="I26" s="38"/>
    </row>
    <row r="27" customFormat="false" ht="13.5" hidden="false" customHeight="false" outlineLevel="0" collapsed="false">
      <c r="A27" s="117" t="s">
        <v>90</v>
      </c>
      <c r="B27" s="97" t="s">
        <v>38</v>
      </c>
      <c r="C27" s="16" t="s">
        <v>495</v>
      </c>
      <c r="D27" s="132" t="s">
        <v>63</v>
      </c>
      <c r="E27" s="38"/>
      <c r="F27" s="97" t="s">
        <v>38</v>
      </c>
      <c r="G27" s="39" t="s">
        <v>231</v>
      </c>
      <c r="H27" s="38"/>
      <c r="I27" s="38"/>
    </row>
    <row r="28" customFormat="false" ht="13.5" hidden="false" customHeight="false" outlineLevel="0" collapsed="false">
      <c r="A28" s="117" t="s">
        <v>92</v>
      </c>
      <c r="B28" s="96" t="s">
        <v>47</v>
      </c>
      <c r="C28" s="16" t="s">
        <v>496</v>
      </c>
      <c r="D28" s="132" t="s">
        <v>63</v>
      </c>
      <c r="E28" s="38"/>
      <c r="F28" s="96" t="s">
        <v>47</v>
      </c>
      <c r="G28" s="39" t="s">
        <v>231</v>
      </c>
      <c r="H28" s="38"/>
      <c r="I28" s="38"/>
    </row>
    <row r="29" customFormat="false" ht="13.5" hidden="false" customHeight="false" outlineLevel="0" collapsed="false">
      <c r="A29" s="117" t="s">
        <v>94</v>
      </c>
      <c r="B29" s="97" t="s">
        <v>38</v>
      </c>
      <c r="C29" s="16" t="s">
        <v>497</v>
      </c>
      <c r="D29" s="132" t="s">
        <v>63</v>
      </c>
      <c r="E29" s="38"/>
      <c r="F29" s="97" t="s">
        <v>38</v>
      </c>
      <c r="G29" s="39" t="s">
        <v>231</v>
      </c>
      <c r="H29" s="38"/>
      <c r="I29" s="38"/>
    </row>
    <row r="30" customFormat="false" ht="13.5" hidden="false" customHeight="false" outlineLevel="0" collapsed="false">
      <c r="A30" s="117" t="s">
        <v>96</v>
      </c>
      <c r="B30" s="98" t="s">
        <v>52</v>
      </c>
      <c r="C30" s="16" t="s">
        <v>498</v>
      </c>
      <c r="D30" s="132" t="s">
        <v>63</v>
      </c>
      <c r="E30" s="38"/>
      <c r="F30" s="98" t="s">
        <v>52</v>
      </c>
      <c r="G30" s="39" t="s">
        <v>231</v>
      </c>
      <c r="H30" s="38"/>
      <c r="I30" s="38"/>
    </row>
    <row r="31" customFormat="false" ht="13.5" hidden="false" customHeight="false" outlineLevel="0" collapsed="false">
      <c r="A31" s="117" t="s">
        <v>98</v>
      </c>
      <c r="B31" s="98" t="s">
        <v>52</v>
      </c>
      <c r="C31" s="16" t="s">
        <v>478</v>
      </c>
      <c r="D31" s="132" t="s">
        <v>63</v>
      </c>
      <c r="E31" s="38"/>
      <c r="F31" s="98" t="s">
        <v>52</v>
      </c>
      <c r="G31" s="133" t="n">
        <v>14794320</v>
      </c>
      <c r="H31" s="38"/>
      <c r="I31" s="38"/>
    </row>
    <row r="32" customFormat="false" ht="13.5" hidden="false" customHeight="false" outlineLevel="0" collapsed="false">
      <c r="A32" s="117" t="s">
        <v>100</v>
      </c>
      <c r="B32" s="98" t="s">
        <v>52</v>
      </c>
      <c r="C32" s="16" t="s">
        <v>499</v>
      </c>
      <c r="D32" s="132" t="s">
        <v>63</v>
      </c>
      <c r="E32" s="38"/>
      <c r="F32" s="98" t="s">
        <v>52</v>
      </c>
      <c r="G32" s="39" t="s">
        <v>231</v>
      </c>
      <c r="H32" s="38"/>
      <c r="I32" s="38"/>
    </row>
    <row r="33" customFormat="false" ht="13.5" hidden="false" customHeight="false" outlineLevel="0" collapsed="false">
      <c r="A33" s="117" t="s">
        <v>102</v>
      </c>
      <c r="B33" s="97" t="s">
        <v>38</v>
      </c>
      <c r="C33" s="16" t="s">
        <v>500</v>
      </c>
      <c r="D33" s="132" t="s">
        <v>63</v>
      </c>
      <c r="E33" s="38"/>
      <c r="F33" s="97" t="s">
        <v>38</v>
      </c>
      <c r="G33" s="39" t="s">
        <v>231</v>
      </c>
      <c r="H33" s="38"/>
      <c r="I33" s="38"/>
    </row>
    <row r="34" customFormat="false" ht="13.5" hidden="false" customHeight="false" outlineLevel="0" collapsed="false">
      <c r="A34" s="117" t="s">
        <v>104</v>
      </c>
      <c r="B34" s="96" t="s">
        <v>47</v>
      </c>
      <c r="C34" s="16" t="s">
        <v>476</v>
      </c>
      <c r="D34" s="132" t="s">
        <v>63</v>
      </c>
      <c r="E34" s="38"/>
      <c r="F34" s="96" t="s">
        <v>47</v>
      </c>
      <c r="G34" s="39" t="s">
        <v>231</v>
      </c>
      <c r="H34" s="38"/>
      <c r="I34" s="38"/>
    </row>
    <row r="35" customFormat="false" ht="13.5" hidden="false" customHeight="false" outlineLevel="0" collapsed="false">
      <c r="A35" s="117" t="s">
        <v>107</v>
      </c>
      <c r="B35" s="97" t="s">
        <v>38</v>
      </c>
      <c r="C35" s="16" t="s">
        <v>501</v>
      </c>
      <c r="D35" s="132" t="s">
        <v>63</v>
      </c>
      <c r="E35" s="38"/>
      <c r="F35" s="97" t="s">
        <v>38</v>
      </c>
      <c r="G35" s="39" t="s">
        <v>231</v>
      </c>
      <c r="H35" s="38"/>
      <c r="I35" s="38"/>
    </row>
    <row r="36" customFormat="false" ht="13.5" hidden="false" customHeight="false" outlineLevel="0" collapsed="false">
      <c r="A36" s="117" t="s">
        <v>109</v>
      </c>
      <c r="B36" s="98" t="s">
        <v>52</v>
      </c>
      <c r="C36" s="16" t="s">
        <v>502</v>
      </c>
      <c r="D36" s="132" t="s">
        <v>63</v>
      </c>
      <c r="E36" s="38"/>
      <c r="F36" s="98" t="s">
        <v>52</v>
      </c>
      <c r="G36" s="39" t="s">
        <v>231</v>
      </c>
      <c r="H36" s="38"/>
      <c r="I36" s="38"/>
    </row>
    <row r="37" customFormat="false" ht="13.5" hidden="false" customHeight="false" outlineLevel="0" collapsed="false">
      <c r="A37" s="117" t="s">
        <v>112</v>
      </c>
      <c r="B37" s="96" t="s">
        <v>47</v>
      </c>
      <c r="C37" s="16" t="s">
        <v>503</v>
      </c>
      <c r="D37" s="132" t="s">
        <v>63</v>
      </c>
      <c r="E37" s="38"/>
      <c r="F37" s="96" t="s">
        <v>47</v>
      </c>
      <c r="G37" s="39" t="s">
        <v>231</v>
      </c>
      <c r="H37" s="38"/>
      <c r="I37" s="38"/>
    </row>
    <row r="38" customFormat="false" ht="13.5" hidden="false" customHeight="false" outlineLevel="0" collapsed="false">
      <c r="A38" s="117" t="s">
        <v>114</v>
      </c>
      <c r="B38" s="96" t="s">
        <v>47</v>
      </c>
      <c r="C38" s="16" t="s">
        <v>504</v>
      </c>
      <c r="D38" s="132" t="s">
        <v>63</v>
      </c>
      <c r="E38" s="38"/>
      <c r="F38" s="96" t="s">
        <v>47</v>
      </c>
      <c r="G38" s="39" t="s">
        <v>231</v>
      </c>
      <c r="H38" s="38"/>
      <c r="I38" s="38"/>
    </row>
    <row r="39" customFormat="false" ht="13.5" hidden="false" customHeight="false" outlineLevel="0" collapsed="false">
      <c r="A39" s="117" t="s">
        <v>116</v>
      </c>
      <c r="B39" s="98" t="s">
        <v>52</v>
      </c>
      <c r="C39" s="16" t="s">
        <v>505</v>
      </c>
      <c r="D39" s="132" t="s">
        <v>63</v>
      </c>
      <c r="E39" s="38"/>
      <c r="F39" s="98" t="s">
        <v>52</v>
      </c>
      <c r="G39" s="39" t="s">
        <v>231</v>
      </c>
      <c r="H39" s="38"/>
      <c r="I39" s="38"/>
    </row>
    <row r="40" customFormat="false" ht="13.5" hidden="false" customHeight="false" outlineLevel="0" collapsed="false">
      <c r="A40" s="117" t="s">
        <v>118</v>
      </c>
      <c r="B40" s="98" t="s">
        <v>52</v>
      </c>
      <c r="C40" s="16" t="s">
        <v>478</v>
      </c>
      <c r="D40" s="132" t="s">
        <v>63</v>
      </c>
      <c r="E40" s="38"/>
      <c r="F40" s="98" t="s">
        <v>52</v>
      </c>
      <c r="G40" s="39" t="s">
        <v>231</v>
      </c>
      <c r="H40" s="38"/>
      <c r="I40" s="38"/>
    </row>
    <row r="41" customFormat="false" ht="13.5" hidden="false" customHeight="false" outlineLevel="0" collapsed="false">
      <c r="A41" s="117" t="s">
        <v>120</v>
      </c>
      <c r="B41" s="97" t="s">
        <v>38</v>
      </c>
      <c r="C41" s="16" t="s">
        <v>506</v>
      </c>
      <c r="D41" s="132" t="s">
        <v>63</v>
      </c>
      <c r="E41" s="38"/>
      <c r="F41" s="97" t="s">
        <v>38</v>
      </c>
      <c r="G41" s="39" t="s">
        <v>231</v>
      </c>
      <c r="H41" s="38"/>
      <c r="I41" s="38"/>
    </row>
    <row r="42" customFormat="false" ht="13.5" hidden="false" customHeight="false" outlineLevel="0" collapsed="false">
      <c r="A42" s="117" t="s">
        <v>122</v>
      </c>
      <c r="B42" s="98" t="s">
        <v>52</v>
      </c>
      <c r="C42" s="16" t="s">
        <v>507</v>
      </c>
      <c r="D42" s="132" t="s">
        <v>63</v>
      </c>
      <c r="E42" s="38"/>
      <c r="F42" s="98" t="s">
        <v>52</v>
      </c>
      <c r="G42" s="39" t="s">
        <v>231</v>
      </c>
      <c r="H42" s="38"/>
      <c r="I42" s="38"/>
    </row>
    <row r="43" customFormat="false" ht="13.5" hidden="false" customHeight="false" outlineLevel="0" collapsed="false">
      <c r="A43" s="117" t="s">
        <v>124</v>
      </c>
      <c r="B43" s="96" t="s">
        <v>47</v>
      </c>
      <c r="C43" s="16" t="s">
        <v>508</v>
      </c>
      <c r="D43" s="132" t="s">
        <v>63</v>
      </c>
      <c r="E43" s="38"/>
      <c r="F43" s="96" t="s">
        <v>47</v>
      </c>
      <c r="G43" s="39" t="s">
        <v>231</v>
      </c>
      <c r="H43" s="38"/>
      <c r="I43" s="38"/>
    </row>
    <row r="44" customFormat="false" ht="13.5" hidden="false" customHeight="false" outlineLevel="0" collapsed="false">
      <c r="A44" s="117" t="s">
        <v>126</v>
      </c>
      <c r="B44" s="98" t="s">
        <v>52</v>
      </c>
      <c r="C44" s="16" t="s">
        <v>509</v>
      </c>
      <c r="D44" s="132" t="s">
        <v>63</v>
      </c>
      <c r="E44" s="38"/>
      <c r="F44" s="98" t="s">
        <v>52</v>
      </c>
      <c r="G44" s="39" t="s">
        <v>231</v>
      </c>
      <c r="H44" s="38"/>
      <c r="I44" s="38"/>
    </row>
    <row r="45" customFormat="false" ht="13.5" hidden="false" customHeight="false" outlineLevel="0" collapsed="false">
      <c r="A45" s="117" t="s">
        <v>128</v>
      </c>
      <c r="B45" s="96" t="s">
        <v>47</v>
      </c>
      <c r="C45" s="16" t="s">
        <v>510</v>
      </c>
      <c r="D45" s="132" t="s">
        <v>63</v>
      </c>
      <c r="E45" s="38"/>
      <c r="F45" s="96" t="s">
        <v>47</v>
      </c>
      <c r="G45" s="39" t="s">
        <v>231</v>
      </c>
      <c r="H45" s="38"/>
      <c r="I45" s="38"/>
    </row>
    <row r="46" customFormat="false" ht="13.5" hidden="false" customHeight="false" outlineLevel="0" collapsed="false">
      <c r="A46" s="117" t="s">
        <v>130</v>
      </c>
      <c r="B46" s="98" t="s">
        <v>52</v>
      </c>
      <c r="C46" s="16" t="s">
        <v>511</v>
      </c>
      <c r="D46" s="132" t="s">
        <v>63</v>
      </c>
      <c r="E46" s="38"/>
      <c r="F46" s="98" t="s">
        <v>52</v>
      </c>
      <c r="G46" s="39" t="s">
        <v>231</v>
      </c>
      <c r="H46" s="38"/>
      <c r="I46" s="38"/>
    </row>
    <row r="47" customFormat="false" ht="13.5" hidden="false" customHeight="false" outlineLevel="0" collapsed="false">
      <c r="A47" s="117" t="s">
        <v>132</v>
      </c>
      <c r="B47" s="98" t="s">
        <v>52</v>
      </c>
      <c r="C47" s="16" t="s">
        <v>512</v>
      </c>
      <c r="D47" s="132" t="s">
        <v>63</v>
      </c>
      <c r="E47" s="38"/>
      <c r="F47" s="98" t="s">
        <v>52</v>
      </c>
      <c r="G47" s="39" t="s">
        <v>231</v>
      </c>
      <c r="H47" s="38"/>
      <c r="I47" s="38"/>
    </row>
    <row r="48" customFormat="false" ht="13.5" hidden="false" customHeight="false" outlineLevel="0" collapsed="false">
      <c r="A48" s="117" t="s">
        <v>134</v>
      </c>
      <c r="B48" s="98" t="s">
        <v>52</v>
      </c>
      <c r="C48" s="16" t="s">
        <v>513</v>
      </c>
      <c r="D48" s="132" t="s">
        <v>63</v>
      </c>
      <c r="E48" s="38"/>
      <c r="F48" s="98" t="s">
        <v>52</v>
      </c>
      <c r="G48" s="39" t="s">
        <v>231</v>
      </c>
      <c r="H48" s="38"/>
      <c r="I48" s="38"/>
    </row>
    <row r="49" customFormat="false" ht="13.5" hidden="false" customHeight="false" outlineLevel="0" collapsed="false">
      <c r="A49" s="117" t="s">
        <v>136</v>
      </c>
      <c r="B49" s="97" t="s">
        <v>38</v>
      </c>
      <c r="C49" s="16" t="s">
        <v>514</v>
      </c>
      <c r="D49" s="132" t="s">
        <v>63</v>
      </c>
      <c r="E49" s="39"/>
      <c r="F49" s="97" t="s">
        <v>38</v>
      </c>
      <c r="G49" s="39" t="s">
        <v>231</v>
      </c>
      <c r="H49" s="38"/>
      <c r="I49" s="38"/>
    </row>
    <row r="50" customFormat="false" ht="13.5" hidden="false" customHeight="false" outlineLevel="0" collapsed="false">
      <c r="A50" s="117" t="s">
        <v>138</v>
      </c>
      <c r="B50" s="98" t="s">
        <v>52</v>
      </c>
      <c r="C50" s="16" t="s">
        <v>515</v>
      </c>
      <c r="D50" s="132" t="s">
        <v>63</v>
      </c>
      <c r="E50" s="38"/>
      <c r="F50" s="98" t="s">
        <v>52</v>
      </c>
      <c r="G50" s="39" t="s">
        <v>231</v>
      </c>
      <c r="H50" s="38"/>
      <c r="I50" s="38"/>
    </row>
    <row r="51" customFormat="false" ht="13.5" hidden="false" customHeight="false" outlineLevel="0" collapsed="false">
      <c r="A51" s="117" t="s">
        <v>140</v>
      </c>
      <c r="B51" s="98" t="s">
        <v>52</v>
      </c>
      <c r="C51" s="16" t="s">
        <v>516</v>
      </c>
      <c r="D51" s="132" t="s">
        <v>63</v>
      </c>
      <c r="E51" s="38"/>
      <c r="F51" s="98" t="s">
        <v>52</v>
      </c>
      <c r="G51" s="39" t="s">
        <v>231</v>
      </c>
      <c r="H51" s="38"/>
      <c r="I51" s="38"/>
    </row>
    <row r="52" customFormat="false" ht="13.5" hidden="false" customHeight="false" outlineLevel="0" collapsed="false">
      <c r="A52" s="117" t="s">
        <v>142</v>
      </c>
      <c r="B52" s="96" t="s">
        <v>47</v>
      </c>
      <c r="C52" s="16" t="s">
        <v>517</v>
      </c>
      <c r="D52" s="132" t="s">
        <v>63</v>
      </c>
      <c r="E52" s="38"/>
      <c r="F52" s="96" t="s">
        <v>47</v>
      </c>
      <c r="G52" s="39" t="s">
        <v>231</v>
      </c>
      <c r="H52" s="38"/>
      <c r="I52" s="38"/>
    </row>
    <row r="53" customFormat="false" ht="13.5" hidden="false" customHeight="false" outlineLevel="0" collapsed="false">
      <c r="A53" s="117" t="s">
        <v>144</v>
      </c>
      <c r="B53" s="96" t="s">
        <v>47</v>
      </c>
      <c r="C53" s="16" t="s">
        <v>518</v>
      </c>
      <c r="D53" s="132" t="s">
        <v>63</v>
      </c>
      <c r="E53" s="39"/>
      <c r="F53" s="96" t="s">
        <v>47</v>
      </c>
      <c r="G53" s="39" t="s">
        <v>231</v>
      </c>
      <c r="H53" s="38"/>
      <c r="I53" s="38"/>
    </row>
    <row r="54" customFormat="false" ht="13.5" hidden="false" customHeight="false" outlineLevel="0" collapsed="false">
      <c r="A54" s="117" t="s">
        <v>146</v>
      </c>
      <c r="B54" s="98" t="s">
        <v>52</v>
      </c>
      <c r="C54" s="16" t="s">
        <v>519</v>
      </c>
      <c r="D54" s="132" t="s">
        <v>63</v>
      </c>
      <c r="E54" s="38"/>
      <c r="F54" s="98" t="s">
        <v>52</v>
      </c>
      <c r="G54" s="133" t="n">
        <v>124818890</v>
      </c>
      <c r="H54" s="38"/>
      <c r="I54" s="38"/>
    </row>
    <row r="55" customFormat="false" ht="13.5" hidden="false" customHeight="false" outlineLevel="0" collapsed="false">
      <c r="A55" s="117" t="s">
        <v>148</v>
      </c>
      <c r="B55" s="96" t="s">
        <v>47</v>
      </c>
      <c r="C55" s="16" t="s">
        <v>520</v>
      </c>
      <c r="D55" s="132" t="s">
        <v>63</v>
      </c>
      <c r="E55" s="38"/>
      <c r="F55" s="96" t="s">
        <v>47</v>
      </c>
      <c r="G55" s="39" t="s">
        <v>231</v>
      </c>
      <c r="H55" s="38"/>
      <c r="I55" s="38"/>
    </row>
    <row r="56" customFormat="false" ht="13.5" hidden="false" customHeight="false" outlineLevel="0" collapsed="false">
      <c r="A56" s="117" t="s">
        <v>150</v>
      </c>
      <c r="B56" s="97" t="s">
        <v>38</v>
      </c>
      <c r="C56" s="16" t="s">
        <v>521</v>
      </c>
      <c r="D56" s="132" t="s">
        <v>63</v>
      </c>
      <c r="E56" s="38"/>
      <c r="F56" s="97" t="s">
        <v>38</v>
      </c>
      <c r="G56" s="39" t="s">
        <v>231</v>
      </c>
      <c r="H56" s="38"/>
      <c r="I56" s="38"/>
    </row>
    <row r="57" customFormat="false" ht="13.5" hidden="false" customHeight="false" outlineLevel="0" collapsed="false">
      <c r="A57" s="117" t="s">
        <v>152</v>
      </c>
      <c r="B57" s="96" t="s">
        <v>47</v>
      </c>
      <c r="C57" s="16" t="s">
        <v>522</v>
      </c>
      <c r="D57" s="132" t="s">
        <v>63</v>
      </c>
      <c r="E57" s="38"/>
      <c r="F57" s="96" t="s">
        <v>47</v>
      </c>
      <c r="G57" s="39" t="s">
        <v>231</v>
      </c>
      <c r="H57" s="38"/>
      <c r="I57" s="38"/>
    </row>
    <row r="58" customFormat="false" ht="13.5" hidden="false" customHeight="false" outlineLevel="0" collapsed="false">
      <c r="A58" s="117" t="s">
        <v>154</v>
      </c>
      <c r="B58" s="97" t="s">
        <v>38</v>
      </c>
      <c r="C58" s="16" t="s">
        <v>523</v>
      </c>
      <c r="D58" s="132" t="s">
        <v>63</v>
      </c>
      <c r="E58" s="38"/>
      <c r="F58" s="97" t="s">
        <v>38</v>
      </c>
      <c r="G58" s="39" t="s">
        <v>231</v>
      </c>
      <c r="H58" s="38"/>
      <c r="I58" s="38"/>
    </row>
    <row r="59" customFormat="false" ht="13.5" hidden="false" customHeight="false" outlineLevel="0" collapsed="false">
      <c r="A59" s="117" t="s">
        <v>156</v>
      </c>
      <c r="B59" s="98" t="s">
        <v>52</v>
      </c>
      <c r="C59" s="16" t="s">
        <v>524</v>
      </c>
      <c r="D59" s="132" t="s">
        <v>63</v>
      </c>
      <c r="E59" s="38"/>
      <c r="F59" s="98" t="s">
        <v>52</v>
      </c>
      <c r="G59" s="39" t="s">
        <v>231</v>
      </c>
      <c r="H59" s="38"/>
      <c r="I59" s="38"/>
    </row>
    <row r="60" customFormat="false" ht="13.5" hidden="false" customHeight="false" outlineLevel="0" collapsed="false">
      <c r="A60" s="117" t="s">
        <v>158</v>
      </c>
      <c r="B60" s="97" t="s">
        <v>38</v>
      </c>
      <c r="C60" s="16" t="s">
        <v>525</v>
      </c>
      <c r="D60" s="132" t="s">
        <v>63</v>
      </c>
      <c r="E60" s="38"/>
      <c r="F60" s="97" t="s">
        <v>38</v>
      </c>
      <c r="G60" s="39" t="s">
        <v>231</v>
      </c>
      <c r="H60" s="38"/>
      <c r="I60" s="38"/>
    </row>
    <row r="61" customFormat="false" ht="13.5" hidden="false" customHeight="false" outlineLevel="0" collapsed="false">
      <c r="A61" s="117" t="s">
        <v>160</v>
      </c>
      <c r="B61" s="96" t="s">
        <v>47</v>
      </c>
      <c r="C61" s="16" t="s">
        <v>526</v>
      </c>
      <c r="D61" s="132" t="s">
        <v>63</v>
      </c>
      <c r="E61" s="38"/>
      <c r="F61" s="96" t="s">
        <v>47</v>
      </c>
      <c r="G61" s="39" t="s">
        <v>231</v>
      </c>
      <c r="H61" s="38"/>
      <c r="I61" s="38"/>
    </row>
    <row r="62" customFormat="false" ht="13.5" hidden="false" customHeight="false" outlineLevel="0" collapsed="false">
      <c r="A62" s="117" t="s">
        <v>162</v>
      </c>
      <c r="B62" s="96" t="s">
        <v>47</v>
      </c>
      <c r="C62" s="16" t="s">
        <v>527</v>
      </c>
      <c r="D62" s="132" t="s">
        <v>63</v>
      </c>
      <c r="E62" s="38"/>
      <c r="F62" s="96" t="s">
        <v>47</v>
      </c>
      <c r="G62" s="39" t="s">
        <v>231</v>
      </c>
      <c r="H62" s="38"/>
      <c r="I62" s="38"/>
    </row>
    <row r="63" customFormat="false" ht="13.5" hidden="false" customHeight="false" outlineLevel="0" collapsed="false">
      <c r="A63" s="117" t="s">
        <v>164</v>
      </c>
      <c r="B63" s="98" t="s">
        <v>52</v>
      </c>
      <c r="C63" s="16" t="s">
        <v>528</v>
      </c>
      <c r="D63" s="132" t="s">
        <v>63</v>
      </c>
      <c r="E63" s="38"/>
      <c r="F63" s="98" t="s">
        <v>52</v>
      </c>
      <c r="G63" s="39" t="s">
        <v>231</v>
      </c>
      <c r="H63" s="38"/>
      <c r="I63" s="38"/>
    </row>
    <row r="64" customFormat="false" ht="13.5" hidden="false" customHeight="false" outlineLevel="0" collapsed="false">
      <c r="A64" s="117" t="s">
        <v>166</v>
      </c>
      <c r="B64" s="97" t="s">
        <v>38</v>
      </c>
      <c r="C64" s="16" t="s">
        <v>529</v>
      </c>
      <c r="D64" s="132" t="s">
        <v>63</v>
      </c>
      <c r="E64" s="38"/>
      <c r="F64" s="97" t="s">
        <v>38</v>
      </c>
      <c r="G64" s="39" t="s">
        <v>231</v>
      </c>
      <c r="H64" s="38"/>
      <c r="I64" s="38"/>
    </row>
    <row r="65" customFormat="false" ht="13.5" hidden="false" customHeight="false" outlineLevel="0" collapsed="false">
      <c r="A65" s="117" t="s">
        <v>168</v>
      </c>
      <c r="B65" s="97" t="s">
        <v>38</v>
      </c>
      <c r="C65" s="16" t="s">
        <v>530</v>
      </c>
      <c r="D65" s="132" t="s">
        <v>531</v>
      </c>
      <c r="E65" s="39"/>
      <c r="F65" s="97" t="s">
        <v>38</v>
      </c>
      <c r="G65" s="39" t="s">
        <v>231</v>
      </c>
      <c r="H65" s="38"/>
      <c r="I65" s="38"/>
    </row>
    <row r="66" customFormat="false" ht="13.5" hidden="false" customHeight="false" outlineLevel="0" collapsed="false">
      <c r="A66" s="117" t="s">
        <v>170</v>
      </c>
      <c r="B66" s="96" t="s">
        <v>47</v>
      </c>
      <c r="C66" s="16" t="s">
        <v>532</v>
      </c>
      <c r="D66" s="132" t="s">
        <v>63</v>
      </c>
      <c r="E66" s="38"/>
      <c r="F66" s="96" t="s">
        <v>47</v>
      </c>
      <c r="G66" s="39" t="s">
        <v>231</v>
      </c>
      <c r="H66" s="38"/>
      <c r="I66" s="38"/>
    </row>
    <row r="67" customFormat="false" ht="13.5" hidden="false" customHeight="false" outlineLevel="0" collapsed="false">
      <c r="A67" s="117" t="s">
        <v>172</v>
      </c>
      <c r="B67" s="96" t="s">
        <v>47</v>
      </c>
      <c r="C67" s="16" t="s">
        <v>533</v>
      </c>
      <c r="D67" s="132" t="s">
        <v>63</v>
      </c>
      <c r="E67" s="39"/>
      <c r="F67" s="96" t="s">
        <v>47</v>
      </c>
      <c r="G67" s="39" t="s">
        <v>231</v>
      </c>
      <c r="H67" s="38"/>
      <c r="I67" s="38"/>
    </row>
    <row r="68" customFormat="false" ht="13.5" hidden="false" customHeight="false" outlineLevel="0" collapsed="false">
      <c r="A68" s="117" t="s">
        <v>175</v>
      </c>
      <c r="B68" s="97" t="s">
        <v>38</v>
      </c>
      <c r="C68" s="16" t="s">
        <v>534</v>
      </c>
      <c r="D68" s="132" t="s">
        <v>63</v>
      </c>
      <c r="E68" s="38"/>
      <c r="F68" s="97" t="s">
        <v>38</v>
      </c>
      <c r="G68" s="39" t="s">
        <v>231</v>
      </c>
      <c r="H68" s="38"/>
      <c r="I68" s="38"/>
    </row>
    <row r="69" customFormat="false" ht="13.5" hidden="false" customHeight="false" outlineLevel="0" collapsed="false">
      <c r="A69" s="117" t="s">
        <v>177</v>
      </c>
      <c r="B69" s="96" t="s">
        <v>47</v>
      </c>
      <c r="C69" s="16" t="s">
        <v>535</v>
      </c>
      <c r="D69" s="132" t="s">
        <v>63</v>
      </c>
      <c r="E69" s="38"/>
      <c r="F69" s="96" t="s">
        <v>47</v>
      </c>
      <c r="G69" s="39" t="s">
        <v>231</v>
      </c>
      <c r="H69" s="38"/>
      <c r="I69" s="38"/>
    </row>
    <row r="70" customFormat="false" ht="13.5" hidden="false" customHeight="false" outlineLevel="0" collapsed="false">
      <c r="A70" s="117" t="s">
        <v>179</v>
      </c>
      <c r="B70" s="98" t="s">
        <v>52</v>
      </c>
      <c r="C70" s="16" t="s">
        <v>536</v>
      </c>
      <c r="D70" s="132" t="s">
        <v>63</v>
      </c>
      <c r="E70" s="38"/>
      <c r="F70" s="98" t="s">
        <v>52</v>
      </c>
      <c r="G70" s="39" t="s">
        <v>231</v>
      </c>
      <c r="H70" s="38"/>
      <c r="I70" s="38"/>
    </row>
    <row r="71" customFormat="false" ht="13.5" hidden="false" customHeight="false" outlineLevel="0" collapsed="false">
      <c r="A71" s="117" t="s">
        <v>181</v>
      </c>
      <c r="B71" s="98" t="s">
        <v>52</v>
      </c>
      <c r="C71" s="16" t="s">
        <v>537</v>
      </c>
      <c r="D71" s="132" t="s">
        <v>63</v>
      </c>
      <c r="E71" s="38"/>
      <c r="F71" s="98" t="s">
        <v>52</v>
      </c>
      <c r="G71" s="133" t="n">
        <v>75672168</v>
      </c>
      <c r="H71" s="38"/>
      <c r="I71" s="38"/>
    </row>
    <row r="72" customFormat="false" ht="13.5" hidden="false" customHeight="false" outlineLevel="0" collapsed="false">
      <c r="A72" s="117" t="s">
        <v>183</v>
      </c>
      <c r="B72" s="97" t="s">
        <v>38</v>
      </c>
      <c r="C72" s="16" t="s">
        <v>538</v>
      </c>
      <c r="D72" s="132" t="s">
        <v>63</v>
      </c>
      <c r="E72" s="38"/>
      <c r="F72" s="97" t="s">
        <v>38</v>
      </c>
      <c r="G72" s="39" t="s">
        <v>231</v>
      </c>
      <c r="H72" s="38"/>
      <c r="I72" s="38"/>
    </row>
    <row r="73" customFormat="false" ht="13.5" hidden="false" customHeight="false" outlineLevel="0" collapsed="false">
      <c r="A73" s="117" t="s">
        <v>185</v>
      </c>
      <c r="B73" s="98" t="s">
        <v>52</v>
      </c>
      <c r="C73" s="16" t="s">
        <v>539</v>
      </c>
      <c r="D73" s="132" t="s">
        <v>63</v>
      </c>
      <c r="E73" s="38"/>
      <c r="F73" s="98" t="s">
        <v>52</v>
      </c>
      <c r="G73" s="133" t="n">
        <v>508842040</v>
      </c>
      <c r="H73" s="38"/>
      <c r="I73" s="38"/>
    </row>
    <row r="74" customFormat="false" ht="13.5" hidden="false" customHeight="false" outlineLevel="0" collapsed="false">
      <c r="A74" s="117" t="s">
        <v>187</v>
      </c>
      <c r="B74" s="98" t="s">
        <v>52</v>
      </c>
      <c r="C74" s="16" t="s">
        <v>536</v>
      </c>
      <c r="D74" s="132" t="s">
        <v>63</v>
      </c>
      <c r="E74" s="38"/>
      <c r="F74" s="98" t="s">
        <v>52</v>
      </c>
      <c r="G74" s="133" t="n">
        <v>525614210</v>
      </c>
      <c r="H74" s="38"/>
      <c r="I74" s="38"/>
    </row>
    <row r="75" customFormat="false" ht="13.5" hidden="false" customHeight="false" outlineLevel="0" collapsed="false">
      <c r="A75" s="117" t="s">
        <v>189</v>
      </c>
      <c r="B75" s="96" t="s">
        <v>47</v>
      </c>
      <c r="C75" s="16" t="s">
        <v>540</v>
      </c>
      <c r="D75" s="132" t="s">
        <v>63</v>
      </c>
      <c r="E75" s="38"/>
      <c r="F75" s="96" t="s">
        <v>47</v>
      </c>
      <c r="G75" s="39" t="s">
        <v>231</v>
      </c>
      <c r="H75" s="38"/>
      <c r="I75" s="38"/>
    </row>
    <row r="76" customFormat="false" ht="13.5" hidden="false" customHeight="false" outlineLevel="0" collapsed="false">
      <c r="A76" s="117" t="s">
        <v>191</v>
      </c>
      <c r="B76" s="96" t="s">
        <v>47</v>
      </c>
      <c r="C76" s="16" t="s">
        <v>541</v>
      </c>
      <c r="D76" s="132" t="s">
        <v>63</v>
      </c>
      <c r="E76" s="38"/>
      <c r="F76" s="96" t="s">
        <v>47</v>
      </c>
      <c r="G76" s="39" t="s">
        <v>231</v>
      </c>
      <c r="H76" s="38"/>
      <c r="I76" s="38"/>
    </row>
    <row r="77" customFormat="false" ht="13.5" hidden="false" customHeight="false" outlineLevel="0" collapsed="false">
      <c r="A77" s="117" t="s">
        <v>193</v>
      </c>
      <c r="B77" s="97" t="s">
        <v>38</v>
      </c>
      <c r="C77" s="16" t="s">
        <v>542</v>
      </c>
      <c r="D77" s="132" t="s">
        <v>63</v>
      </c>
      <c r="E77" s="38"/>
      <c r="F77" s="97" t="s">
        <v>38</v>
      </c>
      <c r="G77" s="39" t="s">
        <v>231</v>
      </c>
      <c r="H77" s="38"/>
      <c r="I77" s="38"/>
    </row>
    <row r="78" customFormat="false" ht="13.5" hidden="false" customHeight="false" outlineLevel="0" collapsed="false">
      <c r="A78" s="117" t="s">
        <v>195</v>
      </c>
      <c r="B78" s="96" t="s">
        <v>47</v>
      </c>
      <c r="C78" s="16" t="s">
        <v>543</v>
      </c>
      <c r="D78" s="132" t="s">
        <v>63</v>
      </c>
      <c r="E78" s="38"/>
      <c r="F78" s="96" t="s">
        <v>47</v>
      </c>
      <c r="G78" s="39" t="s">
        <v>231</v>
      </c>
      <c r="H78" s="38"/>
      <c r="I78" s="38"/>
    </row>
    <row r="79" customFormat="false" ht="12.75" hidden="false" customHeight="false" outlineLevel="0" collapsed="false">
      <c r="A79" s="117" t="s">
        <v>197</v>
      </c>
      <c r="B79" s="96" t="s">
        <v>47</v>
      </c>
      <c r="C79" s="134" t="s">
        <v>60</v>
      </c>
      <c r="D79" s="135"/>
      <c r="E79" s="39"/>
      <c r="F79" s="96" t="s">
        <v>47</v>
      </c>
      <c r="G79" s="39" t="s">
        <v>231</v>
      </c>
      <c r="H79" s="136"/>
      <c r="I79" s="136"/>
    </row>
    <row r="80" customFormat="false" ht="12" hidden="false" customHeight="false" outlineLevel="0" collapsed="false">
      <c r="A80" s="44" t="s">
        <v>199</v>
      </c>
      <c r="B80" s="44" t="e">
        <f aca="false">COUNTIF(Table11[tracked by financing source (yes/no)], "Yes")</f>
        <v>#VALUE!</v>
      </c>
      <c r="C80" s="35"/>
      <c r="D80" s="35"/>
      <c r="E80" s="35"/>
      <c r="F80" s="44" t="n">
        <f aca="false">COUNTIF(F5:F79, "Yes")</f>
        <v>29</v>
      </c>
      <c r="G80" s="35"/>
      <c r="H80" s="35"/>
      <c r="I80" s="35"/>
    </row>
    <row r="81" customFormat="false" ht="12" hidden="false" customHeight="false" outlineLevel="0" collapsed="false">
      <c r="A81" s="44" t="s">
        <v>200</v>
      </c>
      <c r="B81" s="44" t="e">
        <f aca="false">COUNTIF(Table11[tracked by financing source (yes/no)], "No")</f>
        <v>#VALUE!</v>
      </c>
      <c r="C81" s="35"/>
      <c r="D81" s="35"/>
      <c r="E81" s="35"/>
      <c r="F81" s="44" t="n">
        <f aca="false">COUNTIF(F5:F79, "No")</f>
        <v>22</v>
      </c>
      <c r="G81" s="35"/>
      <c r="H81" s="35"/>
      <c r="I81" s="35"/>
    </row>
    <row r="82" customFormat="false" ht="12" hidden="false" customHeight="false" outlineLevel="0" collapsed="false">
      <c r="A82" s="44" t="s">
        <v>201</v>
      </c>
      <c r="B82" s="44" t="e">
        <f aca="false">COUNTIF(Table11[tracked by financing source (yes/no)], "No data")</f>
        <v>#VALUE!</v>
      </c>
      <c r="C82" s="35"/>
      <c r="D82" s="35"/>
      <c r="E82" s="35"/>
      <c r="F82" s="44" t="n">
        <f aca="false">COUNTIF(F5:F79, "No data")</f>
        <v>0</v>
      </c>
      <c r="G82" s="35"/>
      <c r="H82" s="35"/>
      <c r="I82" s="35"/>
    </row>
  </sheetData>
  <mergeCells count="3">
    <mergeCell ref="A1:D1"/>
    <mergeCell ref="C3:E3"/>
    <mergeCell ref="G3:I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tabColor rgb="00FFFFFF"/>
    <pageSetUpPr fitToPage="false"/>
  </sheetPr>
  <dimension ref="A1:D82"/>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F76" activeCellId="0" sqref="F76"/>
    </sheetView>
  </sheetViews>
  <sheetFormatPr defaultRowHeight="12"/>
  <cols>
    <col collapsed="false" hidden="false" max="1" min="1" style="1" width="31.7125506072874"/>
    <col collapsed="false" hidden="false" max="2" min="2" style="1" width="8.4251012145749"/>
    <col collapsed="false" hidden="false" max="3" min="3" style="1" width="7.71255060728745"/>
    <col collapsed="false" hidden="false" max="4" min="4" style="1" width="9.2834008097166"/>
    <col collapsed="false" hidden="false" max="1025" min="5" style="1" width="8.85425101214575"/>
  </cols>
  <sheetData>
    <row r="1" customFormat="false" ht="12" hidden="false" customHeight="false" outlineLevel="0" collapsed="false">
      <c r="A1" s="24" t="s">
        <v>463</v>
      </c>
      <c r="B1" s="0"/>
      <c r="C1" s="0"/>
      <c r="D1" s="0"/>
    </row>
    <row r="2" customFormat="false" ht="12" hidden="false" customHeight="false" outlineLevel="0" collapsed="false">
      <c r="A2" s="137" t="s">
        <v>544</v>
      </c>
      <c r="B2" s="0"/>
      <c r="C2" s="0"/>
      <c r="D2" s="0"/>
    </row>
    <row r="3" customFormat="false" ht="41.25" hidden="false" customHeight="true" outlineLevel="0" collapsed="false">
      <c r="A3" s="70"/>
      <c r="B3" s="129" t="s">
        <v>545</v>
      </c>
      <c r="C3" s="129"/>
      <c r="D3" s="129"/>
    </row>
    <row r="4" customFormat="false" ht="12" hidden="false" customHeight="false" outlineLevel="0" collapsed="false">
      <c r="A4" s="138" t="s">
        <v>24</v>
      </c>
      <c r="B4" s="130" t="s">
        <v>408</v>
      </c>
      <c r="C4" s="131" t="s">
        <v>354</v>
      </c>
      <c r="D4" s="131" t="s">
        <v>218</v>
      </c>
    </row>
    <row r="5" customFormat="false" ht="56.25" hidden="false" customHeight="false" outlineLevel="0" collapsed="false">
      <c r="A5" s="37" t="s">
        <v>29</v>
      </c>
      <c r="B5" s="119"/>
      <c r="C5" s="127" t="s">
        <v>546</v>
      </c>
      <c r="D5" s="38"/>
    </row>
    <row r="6" customFormat="false" ht="12" hidden="false" customHeight="false" outlineLevel="0" collapsed="false">
      <c r="A6" s="37" t="s">
        <v>35</v>
      </c>
      <c r="B6" s="119" t="s">
        <v>60</v>
      </c>
      <c r="C6" s="38"/>
      <c r="D6" s="38"/>
    </row>
    <row r="7" customFormat="false" ht="12" hidden="false" customHeight="false" outlineLevel="0" collapsed="false">
      <c r="A7" s="37" t="s">
        <v>39</v>
      </c>
      <c r="B7" s="119" t="s">
        <v>60</v>
      </c>
      <c r="C7" s="38" t="s">
        <v>547</v>
      </c>
      <c r="D7" s="38"/>
    </row>
    <row r="8" customFormat="false" ht="12" hidden="false" customHeight="false" outlineLevel="0" collapsed="false">
      <c r="A8" s="37" t="s">
        <v>41</v>
      </c>
      <c r="B8" s="119" t="s">
        <v>60</v>
      </c>
      <c r="C8" s="38"/>
      <c r="D8" s="38"/>
    </row>
    <row r="9" customFormat="false" ht="15.75" hidden="false" customHeight="false" outlineLevel="0" collapsed="false">
      <c r="A9" s="37" t="s">
        <v>44</v>
      </c>
      <c r="B9" s="139" t="n">
        <v>0.47</v>
      </c>
      <c r="C9" s="140" t="n">
        <v>2012</v>
      </c>
      <c r="D9" s="38"/>
    </row>
    <row r="10" customFormat="false" ht="12" hidden="false" customHeight="false" outlineLevel="0" collapsed="false">
      <c r="A10" s="37" t="s">
        <v>48</v>
      </c>
      <c r="B10" s="119" t="s">
        <v>60</v>
      </c>
      <c r="C10" s="38"/>
      <c r="D10" s="38"/>
    </row>
    <row r="11" customFormat="false" ht="12" hidden="false" customHeight="false" outlineLevel="0" collapsed="false">
      <c r="A11" s="37" t="s">
        <v>50</v>
      </c>
      <c r="B11" s="119" t="s">
        <v>60</v>
      </c>
      <c r="C11" s="38"/>
      <c r="D11" s="38"/>
    </row>
    <row r="12" customFormat="false" ht="12" hidden="false" customHeight="false" outlineLevel="0" collapsed="false">
      <c r="A12" s="37" t="s">
        <v>53</v>
      </c>
      <c r="B12" s="119" t="s">
        <v>60</v>
      </c>
      <c r="C12" s="38"/>
      <c r="D12" s="38"/>
    </row>
    <row r="13" customFormat="false" ht="15.75" hidden="false" customHeight="false" outlineLevel="0" collapsed="false">
      <c r="A13" s="37" t="s">
        <v>55</v>
      </c>
      <c r="B13" s="141" t="n">
        <v>0.33</v>
      </c>
      <c r="C13" s="140" t="n">
        <v>2013</v>
      </c>
      <c r="D13" s="38"/>
    </row>
    <row r="14" customFormat="false" ht="12" hidden="false" customHeight="false" outlineLevel="0" collapsed="false">
      <c r="A14" s="37" t="s">
        <v>58</v>
      </c>
      <c r="B14" s="119" t="s">
        <v>60</v>
      </c>
      <c r="C14" s="38"/>
      <c r="D14" s="38"/>
    </row>
    <row r="15" customFormat="false" ht="12" hidden="false" customHeight="false" outlineLevel="0" collapsed="false">
      <c r="A15" s="37" t="s">
        <v>61</v>
      </c>
      <c r="B15" s="119" t="s">
        <v>60</v>
      </c>
      <c r="C15" s="38"/>
      <c r="D15" s="38"/>
    </row>
    <row r="16" customFormat="false" ht="12" hidden="false" customHeight="false" outlineLevel="0" collapsed="false">
      <c r="A16" s="37" t="s">
        <v>64</v>
      </c>
      <c r="B16" s="119" t="s">
        <v>60</v>
      </c>
      <c r="C16" s="38"/>
      <c r="D16" s="38"/>
    </row>
    <row r="17" customFormat="false" ht="12" hidden="false" customHeight="false" outlineLevel="0" collapsed="false">
      <c r="A17" s="37" t="s">
        <v>66</v>
      </c>
      <c r="B17" s="119" t="s">
        <v>60</v>
      </c>
      <c r="C17" s="38"/>
      <c r="D17" s="38"/>
    </row>
    <row r="18" customFormat="false" ht="12" hidden="false" customHeight="false" outlineLevel="0" collapsed="false">
      <c r="A18" s="37" t="s">
        <v>68</v>
      </c>
      <c r="B18" s="119" t="s">
        <v>60</v>
      </c>
      <c r="C18" s="38"/>
      <c r="D18" s="38"/>
    </row>
    <row r="19" customFormat="false" ht="12" hidden="false" customHeight="false" outlineLevel="0" collapsed="false">
      <c r="A19" s="37" t="s">
        <v>71</v>
      </c>
      <c r="B19" s="119" t="s">
        <v>60</v>
      </c>
      <c r="C19" s="38"/>
      <c r="D19" s="38"/>
    </row>
    <row r="20" customFormat="false" ht="12" hidden="false" customHeight="false" outlineLevel="0" collapsed="false">
      <c r="A20" s="37" t="s">
        <v>73</v>
      </c>
      <c r="B20" s="119" t="s">
        <v>60</v>
      </c>
      <c r="C20" s="38"/>
      <c r="D20" s="38"/>
    </row>
    <row r="21" customFormat="false" ht="12" hidden="false" customHeight="false" outlineLevel="0" collapsed="false">
      <c r="A21" s="37" t="s">
        <v>76</v>
      </c>
      <c r="B21" s="119" t="s">
        <v>60</v>
      </c>
      <c r="C21" s="38"/>
      <c r="D21" s="38"/>
    </row>
    <row r="22" customFormat="false" ht="12" hidden="false" customHeight="false" outlineLevel="0" collapsed="false">
      <c r="A22" s="37" t="s">
        <v>79</v>
      </c>
      <c r="B22" s="119" t="s">
        <v>60</v>
      </c>
      <c r="C22" s="38"/>
      <c r="D22" s="38"/>
    </row>
    <row r="23" customFormat="false" ht="12" hidden="false" customHeight="false" outlineLevel="0" collapsed="false">
      <c r="A23" s="37" t="s">
        <v>81</v>
      </c>
      <c r="B23" s="119" t="s">
        <v>60</v>
      </c>
      <c r="C23" s="38"/>
      <c r="D23" s="38"/>
    </row>
    <row r="24" customFormat="false" ht="15.75" hidden="false" customHeight="false" outlineLevel="0" collapsed="false">
      <c r="A24" s="37" t="s">
        <v>84</v>
      </c>
      <c r="B24" s="139" t="n">
        <v>0.27</v>
      </c>
      <c r="C24" s="140" t="n">
        <v>2013</v>
      </c>
      <c r="D24" s="38"/>
    </row>
    <row r="25" customFormat="false" ht="12" hidden="false" customHeight="false" outlineLevel="0" collapsed="false">
      <c r="A25" s="37" t="s">
        <v>86</v>
      </c>
      <c r="B25" s="119" t="s">
        <v>60</v>
      </c>
      <c r="C25" s="38"/>
      <c r="D25" s="38"/>
    </row>
    <row r="26" customFormat="false" ht="12" hidden="false" customHeight="false" outlineLevel="0" collapsed="false">
      <c r="A26" s="37" t="s">
        <v>88</v>
      </c>
      <c r="B26" s="119" t="s">
        <v>60</v>
      </c>
      <c r="C26" s="38"/>
      <c r="D26" s="38"/>
    </row>
    <row r="27" customFormat="false" ht="12" hidden="false" customHeight="false" outlineLevel="0" collapsed="false">
      <c r="A27" s="37" t="s">
        <v>90</v>
      </c>
      <c r="B27" s="119" t="s">
        <v>60</v>
      </c>
      <c r="C27" s="38"/>
      <c r="D27" s="38"/>
    </row>
    <row r="28" customFormat="false" ht="12" hidden="false" customHeight="false" outlineLevel="0" collapsed="false">
      <c r="A28" s="37" t="s">
        <v>92</v>
      </c>
      <c r="B28" s="119" t="s">
        <v>60</v>
      </c>
      <c r="C28" s="38"/>
      <c r="D28" s="38"/>
    </row>
    <row r="29" customFormat="false" ht="12" hidden="false" customHeight="false" outlineLevel="0" collapsed="false">
      <c r="A29" s="37" t="s">
        <v>94</v>
      </c>
      <c r="B29" s="119" t="s">
        <v>60</v>
      </c>
      <c r="C29" s="38"/>
      <c r="D29" s="38"/>
    </row>
    <row r="30" customFormat="false" ht="12" hidden="false" customHeight="false" outlineLevel="0" collapsed="false">
      <c r="A30" s="37" t="s">
        <v>96</v>
      </c>
      <c r="B30" s="119" t="s">
        <v>60</v>
      </c>
      <c r="C30" s="38"/>
      <c r="D30" s="38"/>
    </row>
    <row r="31" customFormat="false" ht="15.75" hidden="false" customHeight="false" outlineLevel="0" collapsed="false">
      <c r="A31" s="37" t="s">
        <v>98</v>
      </c>
      <c r="B31" s="139" t="n">
        <v>0.27</v>
      </c>
      <c r="C31" s="140" t="n">
        <v>2013</v>
      </c>
      <c r="D31" s="38"/>
    </row>
    <row r="32" customFormat="false" ht="12" hidden="false" customHeight="false" outlineLevel="0" collapsed="false">
      <c r="A32" s="37" t="s">
        <v>100</v>
      </c>
      <c r="B32" s="119" t="s">
        <v>60</v>
      </c>
      <c r="C32" s="38"/>
      <c r="D32" s="38"/>
    </row>
    <row r="33" customFormat="false" ht="12" hidden="false" customHeight="false" outlineLevel="0" collapsed="false">
      <c r="A33" s="37" t="s">
        <v>102</v>
      </c>
      <c r="B33" s="119" t="s">
        <v>60</v>
      </c>
      <c r="C33" s="38"/>
      <c r="D33" s="38"/>
    </row>
    <row r="34" customFormat="false" ht="12" hidden="false" customHeight="false" outlineLevel="0" collapsed="false">
      <c r="A34" s="37" t="s">
        <v>104</v>
      </c>
      <c r="B34" s="119" t="s">
        <v>60</v>
      </c>
      <c r="C34" s="38"/>
      <c r="D34" s="38"/>
    </row>
    <row r="35" customFormat="false" ht="12" hidden="false" customHeight="false" outlineLevel="0" collapsed="false">
      <c r="A35" s="37" t="s">
        <v>107</v>
      </c>
      <c r="B35" s="119" t="s">
        <v>60</v>
      </c>
      <c r="C35" s="38"/>
      <c r="D35" s="38"/>
    </row>
    <row r="36" customFormat="false" ht="12" hidden="false" customHeight="false" outlineLevel="0" collapsed="false">
      <c r="A36" s="37" t="s">
        <v>109</v>
      </c>
      <c r="B36" s="119" t="s">
        <v>60</v>
      </c>
      <c r="C36" s="38"/>
      <c r="D36" s="38"/>
    </row>
    <row r="37" customFormat="false" ht="12" hidden="false" customHeight="false" outlineLevel="0" collapsed="false">
      <c r="A37" s="37" t="s">
        <v>112</v>
      </c>
      <c r="B37" s="119" t="s">
        <v>60</v>
      </c>
      <c r="C37" s="38"/>
      <c r="D37" s="38"/>
    </row>
    <row r="38" customFormat="false" ht="12" hidden="false" customHeight="false" outlineLevel="0" collapsed="false">
      <c r="A38" s="37" t="s">
        <v>114</v>
      </c>
      <c r="B38" s="119" t="s">
        <v>60</v>
      </c>
      <c r="C38" s="38"/>
      <c r="D38" s="38"/>
    </row>
    <row r="39" customFormat="false" ht="12" hidden="false" customHeight="false" outlineLevel="0" collapsed="false">
      <c r="A39" s="37" t="s">
        <v>116</v>
      </c>
      <c r="B39" s="119" t="s">
        <v>60</v>
      </c>
      <c r="C39" s="38"/>
      <c r="D39" s="38"/>
    </row>
    <row r="40" customFormat="false" ht="12" hidden="false" customHeight="false" outlineLevel="0" collapsed="false">
      <c r="A40" s="37" t="s">
        <v>118</v>
      </c>
      <c r="B40" s="119" t="s">
        <v>60</v>
      </c>
      <c r="C40" s="38"/>
      <c r="D40" s="38"/>
    </row>
    <row r="41" customFormat="false" ht="12" hidden="false" customHeight="false" outlineLevel="0" collapsed="false">
      <c r="A41" s="37" t="s">
        <v>120</v>
      </c>
      <c r="B41" s="119" t="s">
        <v>60</v>
      </c>
      <c r="C41" s="38"/>
      <c r="D41" s="38"/>
    </row>
    <row r="42" customFormat="false" ht="12" hidden="false" customHeight="false" outlineLevel="0" collapsed="false">
      <c r="A42" s="37" t="s">
        <v>122</v>
      </c>
      <c r="B42" s="119" t="s">
        <v>60</v>
      </c>
      <c r="C42" s="38"/>
      <c r="D42" s="38"/>
    </row>
    <row r="43" customFormat="false" ht="12" hidden="false" customHeight="false" outlineLevel="0" collapsed="false">
      <c r="A43" s="37" t="s">
        <v>124</v>
      </c>
      <c r="B43" s="119" t="s">
        <v>60</v>
      </c>
      <c r="C43" s="38"/>
      <c r="D43" s="38"/>
    </row>
    <row r="44" customFormat="false" ht="12" hidden="false" customHeight="false" outlineLevel="0" collapsed="false">
      <c r="A44" s="37" t="s">
        <v>126</v>
      </c>
      <c r="B44" s="119" t="s">
        <v>60</v>
      </c>
      <c r="C44" s="38"/>
      <c r="D44" s="38"/>
    </row>
    <row r="45" customFormat="false" ht="12" hidden="false" customHeight="false" outlineLevel="0" collapsed="false">
      <c r="A45" s="37" t="s">
        <v>128</v>
      </c>
      <c r="B45" s="119" t="s">
        <v>60</v>
      </c>
      <c r="C45" s="38"/>
      <c r="D45" s="38"/>
    </row>
    <row r="46" customFormat="false" ht="12" hidden="false" customHeight="false" outlineLevel="0" collapsed="false">
      <c r="A46" s="37" t="s">
        <v>130</v>
      </c>
      <c r="B46" s="119" t="s">
        <v>60</v>
      </c>
      <c r="C46" s="38"/>
      <c r="D46" s="38"/>
    </row>
    <row r="47" customFormat="false" ht="12" hidden="false" customHeight="false" outlineLevel="0" collapsed="false">
      <c r="A47" s="37" t="s">
        <v>132</v>
      </c>
      <c r="B47" s="119" t="s">
        <v>60</v>
      </c>
      <c r="C47" s="38"/>
      <c r="D47" s="38"/>
    </row>
    <row r="48" customFormat="false" ht="12" hidden="false" customHeight="false" outlineLevel="0" collapsed="false">
      <c r="A48" s="37" t="s">
        <v>134</v>
      </c>
      <c r="B48" s="119" t="s">
        <v>60</v>
      </c>
      <c r="C48" s="38"/>
      <c r="D48" s="38"/>
    </row>
    <row r="49" customFormat="false" ht="12" hidden="false" customHeight="false" outlineLevel="0" collapsed="false">
      <c r="A49" s="37" t="s">
        <v>136</v>
      </c>
      <c r="B49" s="119" t="s">
        <v>60</v>
      </c>
      <c r="C49" s="38"/>
      <c r="D49" s="38"/>
    </row>
    <row r="50" customFormat="false" ht="12" hidden="false" customHeight="false" outlineLevel="0" collapsed="false">
      <c r="A50" s="37" t="s">
        <v>138</v>
      </c>
      <c r="B50" s="119" t="s">
        <v>60</v>
      </c>
      <c r="C50" s="38"/>
      <c r="D50" s="38"/>
    </row>
    <row r="51" customFormat="false" ht="12" hidden="false" customHeight="false" outlineLevel="0" collapsed="false">
      <c r="A51" s="37" t="s">
        <v>140</v>
      </c>
      <c r="B51" s="119" t="s">
        <v>60</v>
      </c>
      <c r="C51" s="38"/>
      <c r="D51" s="38"/>
    </row>
    <row r="52" customFormat="false" ht="12" hidden="false" customHeight="false" outlineLevel="0" collapsed="false">
      <c r="A52" s="37" t="s">
        <v>142</v>
      </c>
      <c r="B52" s="119" t="s">
        <v>60</v>
      </c>
      <c r="C52" s="38"/>
      <c r="D52" s="38"/>
    </row>
    <row r="53" customFormat="false" ht="12" hidden="false" customHeight="false" outlineLevel="0" collapsed="false">
      <c r="A53" s="37" t="s">
        <v>144</v>
      </c>
      <c r="B53" s="119" t="s">
        <v>60</v>
      </c>
      <c r="C53" s="38"/>
      <c r="D53" s="38"/>
    </row>
    <row r="54" customFormat="false" ht="15.75" hidden="false" customHeight="false" outlineLevel="0" collapsed="false">
      <c r="A54" s="37" t="s">
        <v>146</v>
      </c>
      <c r="B54" s="139" t="n">
        <v>0.43</v>
      </c>
      <c r="C54" s="140" t="n">
        <v>2013</v>
      </c>
      <c r="D54" s="38"/>
    </row>
    <row r="55" customFormat="false" ht="12" hidden="false" customHeight="false" outlineLevel="0" collapsed="false">
      <c r="A55" s="37" t="s">
        <v>148</v>
      </c>
      <c r="B55" s="119" t="s">
        <v>60</v>
      </c>
      <c r="C55" s="38"/>
      <c r="D55" s="38"/>
    </row>
    <row r="56" customFormat="false" ht="12" hidden="false" customHeight="false" outlineLevel="0" collapsed="false">
      <c r="A56" s="37" t="s">
        <v>150</v>
      </c>
      <c r="B56" s="119" t="s">
        <v>60</v>
      </c>
      <c r="C56" s="38"/>
      <c r="D56" s="38"/>
    </row>
    <row r="57" customFormat="false" ht="12" hidden="false" customHeight="false" outlineLevel="0" collapsed="false">
      <c r="A57" s="37" t="s">
        <v>152</v>
      </c>
      <c r="B57" s="119" t="s">
        <v>60</v>
      </c>
      <c r="C57" s="38"/>
      <c r="D57" s="38"/>
    </row>
    <row r="58" customFormat="false" ht="12" hidden="false" customHeight="false" outlineLevel="0" collapsed="false">
      <c r="A58" s="37" t="s">
        <v>154</v>
      </c>
      <c r="B58" s="119" t="s">
        <v>60</v>
      </c>
      <c r="C58" s="38"/>
      <c r="D58" s="38"/>
    </row>
    <row r="59" customFormat="false" ht="12" hidden="false" customHeight="false" outlineLevel="0" collapsed="false">
      <c r="A59" s="37" t="s">
        <v>156</v>
      </c>
      <c r="B59" s="119" t="s">
        <v>60</v>
      </c>
      <c r="C59" s="38"/>
      <c r="D59" s="38"/>
    </row>
    <row r="60" customFormat="false" ht="12" hidden="false" customHeight="false" outlineLevel="0" collapsed="false">
      <c r="A60" s="37" t="s">
        <v>158</v>
      </c>
      <c r="B60" s="119" t="s">
        <v>60</v>
      </c>
      <c r="C60" s="38"/>
      <c r="D60" s="38"/>
    </row>
    <row r="61" customFormat="false" ht="12" hidden="false" customHeight="false" outlineLevel="0" collapsed="false">
      <c r="A61" s="37" t="s">
        <v>160</v>
      </c>
      <c r="B61" s="119" t="s">
        <v>60</v>
      </c>
      <c r="C61" s="38"/>
      <c r="D61" s="38"/>
    </row>
    <row r="62" customFormat="false" ht="12" hidden="false" customHeight="false" outlineLevel="0" collapsed="false">
      <c r="A62" s="37" t="s">
        <v>162</v>
      </c>
      <c r="B62" s="119" t="s">
        <v>60</v>
      </c>
      <c r="C62" s="38"/>
      <c r="D62" s="38"/>
    </row>
    <row r="63" customFormat="false" ht="12" hidden="false" customHeight="false" outlineLevel="0" collapsed="false">
      <c r="A63" s="37" t="s">
        <v>164</v>
      </c>
      <c r="B63" s="119" t="s">
        <v>60</v>
      </c>
      <c r="C63" s="38"/>
      <c r="D63" s="38"/>
    </row>
    <row r="64" customFormat="false" ht="12" hidden="false" customHeight="false" outlineLevel="0" collapsed="false">
      <c r="A64" s="37" t="s">
        <v>166</v>
      </c>
      <c r="B64" s="119" t="s">
        <v>60</v>
      </c>
      <c r="C64" s="38"/>
      <c r="D64" s="38"/>
    </row>
    <row r="65" customFormat="false" ht="12" hidden="false" customHeight="false" outlineLevel="0" collapsed="false">
      <c r="A65" s="37" t="s">
        <v>168</v>
      </c>
      <c r="B65" s="119" t="s">
        <v>60</v>
      </c>
      <c r="C65" s="38"/>
      <c r="D65" s="38"/>
    </row>
    <row r="66" customFormat="false" ht="12" hidden="false" customHeight="false" outlineLevel="0" collapsed="false">
      <c r="A66" s="37" t="s">
        <v>170</v>
      </c>
      <c r="B66" s="119" t="s">
        <v>60</v>
      </c>
      <c r="C66" s="38"/>
      <c r="D66" s="38"/>
    </row>
    <row r="67" customFormat="false" ht="12" hidden="false" customHeight="false" outlineLevel="0" collapsed="false">
      <c r="A67" s="37" t="s">
        <v>172</v>
      </c>
      <c r="B67" s="119" t="s">
        <v>60</v>
      </c>
      <c r="C67" s="38"/>
      <c r="D67" s="38"/>
    </row>
    <row r="68" customFormat="false" ht="12" hidden="false" customHeight="false" outlineLevel="0" collapsed="false">
      <c r="A68" s="37" t="s">
        <v>175</v>
      </c>
      <c r="B68" s="119" t="s">
        <v>60</v>
      </c>
      <c r="C68" s="38"/>
      <c r="D68" s="38"/>
    </row>
    <row r="69" customFormat="false" ht="12" hidden="false" customHeight="false" outlineLevel="0" collapsed="false">
      <c r="A69" s="37" t="s">
        <v>177</v>
      </c>
      <c r="B69" s="119" t="s">
        <v>60</v>
      </c>
      <c r="C69" s="38"/>
      <c r="D69" s="38"/>
    </row>
    <row r="70" customFormat="false" ht="12" hidden="false" customHeight="false" outlineLevel="0" collapsed="false">
      <c r="A70" s="37" t="s">
        <v>179</v>
      </c>
      <c r="B70" s="119" t="s">
        <v>60</v>
      </c>
      <c r="C70" s="38"/>
      <c r="D70" s="38"/>
    </row>
    <row r="71" customFormat="false" ht="15.75" hidden="false" customHeight="false" outlineLevel="0" collapsed="false">
      <c r="A71" s="37" t="s">
        <v>181</v>
      </c>
      <c r="B71" s="141" t="n">
        <v>0.26</v>
      </c>
      <c r="C71" s="140" t="n">
        <v>2010</v>
      </c>
      <c r="D71" s="38"/>
    </row>
    <row r="72" customFormat="false" ht="12" hidden="false" customHeight="false" outlineLevel="0" collapsed="false">
      <c r="A72" s="37" t="s">
        <v>183</v>
      </c>
      <c r="B72" s="119" t="s">
        <v>60</v>
      </c>
      <c r="C72" s="38"/>
      <c r="D72" s="38"/>
    </row>
    <row r="73" customFormat="false" ht="15.75" hidden="false" customHeight="false" outlineLevel="0" collapsed="false">
      <c r="A73" s="37" t="s">
        <v>185</v>
      </c>
      <c r="B73" s="141" t="n">
        <v>0.45</v>
      </c>
      <c r="C73" s="140" t="n">
        <v>2012</v>
      </c>
      <c r="D73" s="38"/>
    </row>
    <row r="74" customFormat="false" ht="15.75" hidden="false" customHeight="false" outlineLevel="0" collapsed="false">
      <c r="A74" s="37" t="s">
        <v>187</v>
      </c>
      <c r="B74" s="139" t="n">
        <v>0.26</v>
      </c>
      <c r="C74" s="140" t="n">
        <v>2012</v>
      </c>
      <c r="D74" s="38"/>
    </row>
    <row r="75" customFormat="false" ht="12" hidden="false" customHeight="false" outlineLevel="0" collapsed="false">
      <c r="A75" s="37" t="s">
        <v>189</v>
      </c>
      <c r="B75" s="119" t="s">
        <v>60</v>
      </c>
      <c r="C75" s="38"/>
      <c r="D75" s="38"/>
    </row>
    <row r="76" customFormat="false" ht="12" hidden="false" customHeight="false" outlineLevel="0" collapsed="false">
      <c r="A76" s="37" t="s">
        <v>191</v>
      </c>
      <c r="B76" s="119" t="s">
        <v>60</v>
      </c>
      <c r="C76" s="38"/>
      <c r="D76" s="38"/>
    </row>
    <row r="77" customFormat="false" ht="12" hidden="false" customHeight="false" outlineLevel="0" collapsed="false">
      <c r="A77" s="37" t="s">
        <v>193</v>
      </c>
      <c r="B77" s="119" t="s">
        <v>60</v>
      </c>
      <c r="C77" s="38"/>
      <c r="D77" s="38"/>
    </row>
    <row r="78" customFormat="false" ht="12" hidden="false" customHeight="false" outlineLevel="0" collapsed="false">
      <c r="A78" s="37" t="s">
        <v>195</v>
      </c>
      <c r="B78" s="119" t="s">
        <v>60</v>
      </c>
      <c r="C78" s="38"/>
      <c r="D78" s="38"/>
    </row>
    <row r="79" customFormat="false" ht="12" hidden="false" customHeight="false" outlineLevel="0" collapsed="false">
      <c r="A79" s="142" t="s">
        <v>197</v>
      </c>
      <c r="B79" s="119" t="s">
        <v>60</v>
      </c>
      <c r="C79" s="136"/>
      <c r="D79" s="136"/>
    </row>
    <row r="80" customFormat="false" ht="12" hidden="false" customHeight="false" outlineLevel="0" collapsed="false">
      <c r="A80" s="44" t="s">
        <v>199</v>
      </c>
      <c r="B80" s="35"/>
      <c r="C80" s="35"/>
      <c r="D80" s="35"/>
    </row>
    <row r="81" customFormat="false" ht="12" hidden="false" customHeight="false" outlineLevel="0" collapsed="false">
      <c r="A81" s="44" t="s">
        <v>200</v>
      </c>
      <c r="B81" s="35"/>
      <c r="C81" s="35"/>
      <c r="D81" s="35"/>
    </row>
    <row r="82" customFormat="false" ht="12" hidden="false" customHeight="false" outlineLevel="0" collapsed="false">
      <c r="A82" s="44" t="s">
        <v>201</v>
      </c>
      <c r="B82" s="35"/>
      <c r="C82" s="35"/>
      <c r="D82" s="35"/>
    </row>
  </sheetData>
  <mergeCells count="1">
    <mergeCell ref="B3:D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tabColor rgb="00FFFFFF"/>
    <pageSetUpPr fitToPage="false"/>
  </sheetPr>
  <dimension ref="A1:G82"/>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G5" activeCellId="0" sqref="G5"/>
    </sheetView>
  </sheetViews>
  <sheetFormatPr defaultRowHeight="12"/>
  <cols>
    <col collapsed="false" hidden="false" max="1" min="1" style="1" width="31.7125506072874"/>
    <col collapsed="false" hidden="false" max="3" min="2" style="1" width="8.85425101214575"/>
    <col collapsed="false" hidden="false" max="4" min="4" style="1" width="10.8542510121457"/>
    <col collapsed="false" hidden="false" max="5" min="5" style="1" width="18.1376518218623"/>
    <col collapsed="false" hidden="false" max="6" min="6" style="1" width="8"/>
    <col collapsed="false" hidden="false" max="7" min="7" style="1" width="9.71255060728745"/>
    <col collapsed="false" hidden="false" max="1025" min="8" style="1" width="8.85425101214575"/>
  </cols>
  <sheetData>
    <row r="1" customFormat="false" ht="12" hidden="false" customHeight="false" outlineLevel="0" collapsed="false">
      <c r="A1" s="120" t="s">
        <v>548</v>
      </c>
      <c r="B1" s="120"/>
      <c r="C1" s="24"/>
      <c r="D1" s="0"/>
      <c r="E1" s="0"/>
      <c r="F1" s="0"/>
      <c r="G1" s="0"/>
    </row>
    <row r="2" customFormat="false" ht="12" hidden="false" customHeight="false" outlineLevel="0" collapsed="false">
      <c r="A2" s="121" t="s">
        <v>549</v>
      </c>
      <c r="B2" s="121"/>
      <c r="C2" s="121"/>
      <c r="D2" s="0"/>
      <c r="E2" s="0"/>
      <c r="F2" s="0"/>
      <c r="G2" s="0"/>
    </row>
    <row r="3" customFormat="false" ht="12" hidden="false" customHeight="true" outlineLevel="0" collapsed="false">
      <c r="A3" s="31"/>
      <c r="B3" s="31"/>
      <c r="C3" s="31"/>
      <c r="D3" s="143"/>
      <c r="E3" s="143" t="s">
        <v>550</v>
      </c>
      <c r="F3" s="143"/>
      <c r="G3" s="143"/>
    </row>
    <row r="4" customFormat="false" ht="12" hidden="false" customHeight="false" outlineLevel="0" collapsed="false">
      <c r="A4" s="144" t="s">
        <v>24</v>
      </c>
      <c r="B4" s="144" t="s">
        <v>410</v>
      </c>
      <c r="C4" s="75" t="s">
        <v>350</v>
      </c>
      <c r="D4" s="75" t="s">
        <v>14</v>
      </c>
      <c r="E4" s="144" t="s">
        <v>551</v>
      </c>
      <c r="F4" s="75" t="s">
        <v>354</v>
      </c>
      <c r="G4" s="75" t="s">
        <v>213</v>
      </c>
    </row>
    <row r="5" customFormat="false" ht="12.75" hidden="false" customHeight="false" outlineLevel="0" collapsed="false">
      <c r="A5" s="87" t="s">
        <v>29</v>
      </c>
      <c r="B5" s="145" t="s">
        <v>52</v>
      </c>
      <c r="C5" s="39"/>
      <c r="D5" s="146" t="s">
        <v>552</v>
      </c>
      <c r="E5" s="147" t="s">
        <v>231</v>
      </c>
      <c r="F5" s="38" t="n">
        <v>2014</v>
      </c>
      <c r="G5" s="88" t="s">
        <v>553</v>
      </c>
    </row>
    <row r="6" customFormat="false" ht="12.75" hidden="false" customHeight="false" outlineLevel="0" collapsed="false">
      <c r="A6" s="87" t="s">
        <v>35</v>
      </c>
      <c r="B6" s="145" t="s">
        <v>52</v>
      </c>
      <c r="C6" s="39"/>
      <c r="D6" s="146" t="s">
        <v>554</v>
      </c>
      <c r="E6" s="147" t="s">
        <v>231</v>
      </c>
      <c r="F6" s="38" t="n">
        <v>2014</v>
      </c>
      <c r="G6" s="88" t="s">
        <v>553</v>
      </c>
    </row>
    <row r="7" customFormat="false" ht="12.75" hidden="false" customHeight="false" outlineLevel="0" collapsed="false">
      <c r="A7" s="87" t="s">
        <v>39</v>
      </c>
      <c r="B7" s="148" t="s">
        <v>38</v>
      </c>
      <c r="C7" s="39"/>
      <c r="D7" s="104"/>
      <c r="E7" s="147" t="s">
        <v>231</v>
      </c>
      <c r="F7" s="38" t="n">
        <v>2014</v>
      </c>
      <c r="G7" s="88" t="s">
        <v>553</v>
      </c>
    </row>
    <row r="8" customFormat="false" ht="12.75" hidden="false" customHeight="false" outlineLevel="0" collapsed="false">
      <c r="A8" s="87" t="s">
        <v>41</v>
      </c>
      <c r="B8" s="145" t="s">
        <v>52</v>
      </c>
      <c r="C8" s="39"/>
      <c r="D8" s="147" t="s">
        <v>555</v>
      </c>
      <c r="E8" s="147" t="s">
        <v>231</v>
      </c>
      <c r="F8" s="38" t="n">
        <v>2014</v>
      </c>
      <c r="G8" s="88" t="s">
        <v>553</v>
      </c>
    </row>
    <row r="9" customFormat="false" ht="12.75" hidden="false" customHeight="false" outlineLevel="0" collapsed="false">
      <c r="A9" s="87" t="s">
        <v>44</v>
      </c>
      <c r="B9" s="145" t="s">
        <v>52</v>
      </c>
      <c r="C9" s="39"/>
      <c r="D9" s="104"/>
      <c r="E9" s="147" t="s">
        <v>556</v>
      </c>
      <c r="F9" s="38" t="n">
        <v>2014</v>
      </c>
      <c r="G9" s="88" t="s">
        <v>553</v>
      </c>
    </row>
    <row r="10" customFormat="false" ht="12.75" hidden="false" customHeight="false" outlineLevel="0" collapsed="false">
      <c r="A10" s="87" t="s">
        <v>48</v>
      </c>
      <c r="B10" s="145" t="s">
        <v>52</v>
      </c>
      <c r="C10" s="39"/>
      <c r="D10" s="104"/>
      <c r="E10" s="147" t="s">
        <v>231</v>
      </c>
      <c r="F10" s="38" t="n">
        <v>2014</v>
      </c>
      <c r="G10" s="88" t="s">
        <v>553</v>
      </c>
    </row>
    <row r="11" customFormat="false" ht="12.75" hidden="false" customHeight="false" outlineLevel="0" collapsed="false">
      <c r="A11" s="87" t="s">
        <v>50</v>
      </c>
      <c r="B11" s="149" t="s">
        <v>38</v>
      </c>
      <c r="C11" s="39"/>
      <c r="D11" s="104"/>
      <c r="E11" s="147" t="s">
        <v>231</v>
      </c>
      <c r="F11" s="38" t="n">
        <v>2014</v>
      </c>
      <c r="G11" s="88" t="s">
        <v>553</v>
      </c>
    </row>
    <row r="12" customFormat="false" ht="12.75" hidden="false" customHeight="false" outlineLevel="0" collapsed="false">
      <c r="A12" s="87" t="s">
        <v>53</v>
      </c>
      <c r="B12" s="145" t="s">
        <v>52</v>
      </c>
      <c r="C12" s="39"/>
      <c r="D12" s="104"/>
      <c r="E12" s="147" t="s">
        <v>231</v>
      </c>
      <c r="F12" s="38" t="n">
        <v>2014</v>
      </c>
      <c r="G12" s="88" t="s">
        <v>553</v>
      </c>
    </row>
    <row r="13" customFormat="false" ht="12.75" hidden="false" customHeight="false" outlineLevel="0" collapsed="false">
      <c r="A13" s="87" t="s">
        <v>55</v>
      </c>
      <c r="B13" s="145" t="s">
        <v>52</v>
      </c>
      <c r="C13" s="39"/>
      <c r="D13" s="104"/>
      <c r="E13" s="147" t="s">
        <v>556</v>
      </c>
      <c r="F13" s="38" t="n">
        <v>2014</v>
      </c>
      <c r="G13" s="88" t="s">
        <v>553</v>
      </c>
    </row>
    <row r="14" customFormat="false" ht="12.75" hidden="false" customHeight="false" outlineLevel="0" collapsed="false">
      <c r="A14" s="87" t="s">
        <v>58</v>
      </c>
      <c r="B14" s="145" t="s">
        <v>52</v>
      </c>
      <c r="C14" s="39"/>
      <c r="D14" s="104"/>
      <c r="E14" s="147" t="s">
        <v>556</v>
      </c>
      <c r="F14" s="38" t="n">
        <v>2014</v>
      </c>
      <c r="G14" s="88" t="s">
        <v>553</v>
      </c>
    </row>
    <row r="15" customFormat="false" ht="12.75" hidden="false" customHeight="false" outlineLevel="0" collapsed="false">
      <c r="A15" s="87" t="s">
        <v>61</v>
      </c>
      <c r="B15" s="145" t="s">
        <v>52</v>
      </c>
      <c r="C15" s="39"/>
      <c r="D15" s="104"/>
      <c r="E15" s="147" t="s">
        <v>556</v>
      </c>
      <c r="F15" s="38" t="n">
        <v>2014</v>
      </c>
      <c r="G15" s="88" t="s">
        <v>553</v>
      </c>
    </row>
    <row r="16" customFormat="false" ht="12.75" hidden="false" customHeight="false" outlineLevel="0" collapsed="false">
      <c r="A16" s="87" t="s">
        <v>64</v>
      </c>
      <c r="B16" s="145" t="s">
        <v>52</v>
      </c>
      <c r="C16" s="39"/>
      <c r="D16" s="104"/>
      <c r="E16" s="147" t="s">
        <v>556</v>
      </c>
      <c r="F16" s="38" t="n">
        <v>2014</v>
      </c>
      <c r="G16" s="88" t="s">
        <v>553</v>
      </c>
    </row>
    <row r="17" customFormat="false" ht="12.75" hidden="false" customHeight="false" outlineLevel="0" collapsed="false">
      <c r="A17" s="87" t="s">
        <v>66</v>
      </c>
      <c r="B17" s="149" t="s">
        <v>38</v>
      </c>
      <c r="C17" s="39"/>
      <c r="D17" s="104"/>
      <c r="E17" s="147" t="s">
        <v>231</v>
      </c>
      <c r="F17" s="38" t="n">
        <v>2014</v>
      </c>
      <c r="G17" s="88" t="s">
        <v>553</v>
      </c>
    </row>
    <row r="18" customFormat="false" ht="12.75" hidden="false" customHeight="false" outlineLevel="0" collapsed="false">
      <c r="A18" s="87" t="s">
        <v>68</v>
      </c>
      <c r="B18" s="145" t="s">
        <v>52</v>
      </c>
      <c r="C18" s="39"/>
      <c r="D18" s="104"/>
      <c r="E18" s="147" t="s">
        <v>231</v>
      </c>
      <c r="F18" s="38" t="n">
        <v>2014</v>
      </c>
      <c r="G18" s="88" t="s">
        <v>553</v>
      </c>
    </row>
    <row r="19" customFormat="false" ht="12.75" hidden="false" customHeight="false" outlineLevel="0" collapsed="false">
      <c r="A19" s="87" t="s">
        <v>71</v>
      </c>
      <c r="B19" s="145" t="s">
        <v>52</v>
      </c>
      <c r="C19" s="39"/>
      <c r="D19" s="104"/>
      <c r="E19" s="147" t="s">
        <v>231</v>
      </c>
      <c r="F19" s="38" t="n">
        <v>2014</v>
      </c>
      <c r="G19" s="88" t="s">
        <v>553</v>
      </c>
    </row>
    <row r="20" customFormat="false" ht="12.75" hidden="false" customHeight="false" outlineLevel="0" collapsed="false">
      <c r="A20" s="87" t="s">
        <v>73</v>
      </c>
      <c r="B20" s="145" t="s">
        <v>52</v>
      </c>
      <c r="C20" s="39"/>
      <c r="D20" s="104"/>
      <c r="E20" s="147" t="s">
        <v>231</v>
      </c>
      <c r="F20" s="38" t="n">
        <v>2014</v>
      </c>
      <c r="G20" s="88" t="s">
        <v>553</v>
      </c>
    </row>
    <row r="21" customFormat="false" ht="12.75" hidden="false" customHeight="false" outlineLevel="0" collapsed="false">
      <c r="A21" s="87" t="s">
        <v>76</v>
      </c>
      <c r="B21" s="149" t="s">
        <v>38</v>
      </c>
      <c r="C21" s="39"/>
      <c r="D21" s="104"/>
      <c r="E21" s="147" t="s">
        <v>231</v>
      </c>
      <c r="F21" s="38" t="n">
        <v>2014</v>
      </c>
      <c r="G21" s="88" t="s">
        <v>553</v>
      </c>
    </row>
    <row r="22" customFormat="false" ht="12.75" hidden="false" customHeight="false" outlineLevel="0" collapsed="false">
      <c r="A22" s="87" t="s">
        <v>79</v>
      </c>
      <c r="B22" s="150" t="s">
        <v>47</v>
      </c>
      <c r="C22" s="39"/>
      <c r="D22" s="104"/>
      <c r="E22" s="147" t="s">
        <v>557</v>
      </c>
      <c r="F22" s="38" t="n">
        <v>2014</v>
      </c>
      <c r="G22" s="88" t="s">
        <v>553</v>
      </c>
    </row>
    <row r="23" customFormat="false" ht="12.75" hidden="false" customHeight="false" outlineLevel="0" collapsed="false">
      <c r="A23" s="87" t="s">
        <v>81</v>
      </c>
      <c r="B23" s="145" t="s">
        <v>52</v>
      </c>
      <c r="C23" s="39"/>
      <c r="D23" s="104"/>
      <c r="E23" s="147" t="s">
        <v>231</v>
      </c>
      <c r="F23" s="38" t="n">
        <v>2014</v>
      </c>
      <c r="G23" s="88" t="s">
        <v>553</v>
      </c>
    </row>
    <row r="24" customFormat="false" ht="12.75" hidden="false" customHeight="false" outlineLevel="0" collapsed="false">
      <c r="A24" s="87" t="s">
        <v>84</v>
      </c>
      <c r="B24" s="145" t="s">
        <v>52</v>
      </c>
      <c r="C24" s="39"/>
      <c r="D24" s="104"/>
      <c r="E24" s="147" t="s">
        <v>556</v>
      </c>
      <c r="F24" s="38" t="n">
        <v>2014</v>
      </c>
      <c r="G24" s="88" t="s">
        <v>553</v>
      </c>
    </row>
    <row r="25" customFormat="false" ht="12.75" hidden="false" customHeight="false" outlineLevel="0" collapsed="false">
      <c r="A25" s="87" t="s">
        <v>86</v>
      </c>
      <c r="B25" s="149" t="s">
        <v>38</v>
      </c>
      <c r="C25" s="39"/>
      <c r="D25" s="104"/>
      <c r="E25" s="147" t="s">
        <v>558</v>
      </c>
      <c r="F25" s="38" t="n">
        <v>2011</v>
      </c>
      <c r="G25" s="88" t="s">
        <v>553</v>
      </c>
    </row>
    <row r="26" customFormat="false" ht="12.75" hidden="false" customHeight="false" outlineLevel="0" collapsed="false">
      <c r="A26" s="87" t="s">
        <v>88</v>
      </c>
      <c r="B26" s="149" t="s">
        <v>38</v>
      </c>
      <c r="C26" s="39"/>
      <c r="D26" s="104"/>
      <c r="E26" s="147" t="s">
        <v>231</v>
      </c>
      <c r="F26" s="38" t="n">
        <v>2014</v>
      </c>
      <c r="G26" s="88" t="s">
        <v>553</v>
      </c>
    </row>
    <row r="27" customFormat="false" ht="12.75" hidden="false" customHeight="false" outlineLevel="0" collapsed="false">
      <c r="A27" s="87" t="s">
        <v>90</v>
      </c>
      <c r="B27" s="145" t="s">
        <v>52</v>
      </c>
      <c r="C27" s="39"/>
      <c r="D27" s="104"/>
      <c r="E27" s="147" t="s">
        <v>231</v>
      </c>
      <c r="F27" s="38" t="n">
        <v>2014</v>
      </c>
      <c r="G27" s="88" t="s">
        <v>553</v>
      </c>
    </row>
    <row r="28" customFormat="false" ht="12.75" hidden="false" customHeight="false" outlineLevel="0" collapsed="false">
      <c r="A28" s="87" t="s">
        <v>92</v>
      </c>
      <c r="B28" s="145" t="s">
        <v>52</v>
      </c>
      <c r="C28" s="39"/>
      <c r="D28" s="104"/>
      <c r="E28" s="147" t="s">
        <v>231</v>
      </c>
      <c r="F28" s="38" t="n">
        <v>2014</v>
      </c>
      <c r="G28" s="88" t="s">
        <v>553</v>
      </c>
    </row>
    <row r="29" customFormat="false" ht="12.75" hidden="false" customHeight="false" outlineLevel="0" collapsed="false">
      <c r="A29" s="87" t="s">
        <v>94</v>
      </c>
      <c r="B29" s="145" t="s">
        <v>52</v>
      </c>
      <c r="C29" s="39"/>
      <c r="D29" s="104"/>
      <c r="E29" s="147" t="s">
        <v>556</v>
      </c>
      <c r="F29" s="38" t="n">
        <v>2014</v>
      </c>
      <c r="G29" s="88" t="s">
        <v>553</v>
      </c>
    </row>
    <row r="30" customFormat="false" ht="12.75" hidden="false" customHeight="false" outlineLevel="0" collapsed="false">
      <c r="A30" s="87" t="s">
        <v>96</v>
      </c>
      <c r="B30" s="150" t="s">
        <v>47</v>
      </c>
      <c r="C30" s="39"/>
      <c r="D30" s="104"/>
      <c r="E30" s="147" t="s">
        <v>231</v>
      </c>
      <c r="F30" s="38" t="n">
        <v>2014</v>
      </c>
      <c r="G30" s="88" t="s">
        <v>553</v>
      </c>
    </row>
    <row r="31" customFormat="false" ht="12.75" hidden="false" customHeight="false" outlineLevel="0" collapsed="false">
      <c r="A31" s="87" t="s">
        <v>98</v>
      </c>
      <c r="B31" s="145" t="s">
        <v>52</v>
      </c>
      <c r="C31" s="39"/>
      <c r="D31" s="104"/>
      <c r="E31" s="147" t="s">
        <v>231</v>
      </c>
      <c r="F31" s="38" t="n">
        <v>2014</v>
      </c>
      <c r="G31" s="88" t="s">
        <v>553</v>
      </c>
    </row>
    <row r="32" customFormat="false" ht="12.75" hidden="false" customHeight="false" outlineLevel="0" collapsed="false">
      <c r="A32" s="87" t="s">
        <v>100</v>
      </c>
      <c r="B32" s="145" t="s">
        <v>52</v>
      </c>
      <c r="C32" s="39"/>
      <c r="D32" s="104"/>
      <c r="E32" s="147" t="s">
        <v>231</v>
      </c>
      <c r="F32" s="38" t="n">
        <v>2014</v>
      </c>
      <c r="G32" s="88" t="s">
        <v>553</v>
      </c>
    </row>
    <row r="33" customFormat="false" ht="12.75" hidden="false" customHeight="false" outlineLevel="0" collapsed="false">
      <c r="A33" s="87" t="s">
        <v>102</v>
      </c>
      <c r="B33" s="149" t="s">
        <v>38</v>
      </c>
      <c r="C33" s="39"/>
      <c r="D33" s="104"/>
      <c r="E33" s="147" t="s">
        <v>231</v>
      </c>
      <c r="F33" s="38" t="n">
        <v>2014</v>
      </c>
      <c r="G33" s="88" t="s">
        <v>553</v>
      </c>
    </row>
    <row r="34" customFormat="false" ht="12.75" hidden="false" customHeight="false" outlineLevel="0" collapsed="false">
      <c r="A34" s="87" t="s">
        <v>104</v>
      </c>
      <c r="B34" s="145" t="s">
        <v>52</v>
      </c>
      <c r="C34" s="39"/>
      <c r="D34" s="104"/>
      <c r="E34" s="147" t="s">
        <v>557</v>
      </c>
      <c r="F34" s="38" t="n">
        <v>2014</v>
      </c>
      <c r="G34" s="88" t="s">
        <v>553</v>
      </c>
    </row>
    <row r="35" customFormat="false" ht="12.75" hidden="false" customHeight="false" outlineLevel="0" collapsed="false">
      <c r="A35" s="87" t="s">
        <v>107</v>
      </c>
      <c r="B35" s="150" t="s">
        <v>47</v>
      </c>
      <c r="C35" s="39"/>
      <c r="D35" s="104"/>
      <c r="E35" s="147" t="s">
        <v>557</v>
      </c>
      <c r="F35" s="38" t="n">
        <v>2014</v>
      </c>
      <c r="G35" s="88" t="s">
        <v>553</v>
      </c>
    </row>
    <row r="36" customFormat="false" ht="12.75" hidden="false" customHeight="false" outlineLevel="0" collapsed="false">
      <c r="A36" s="87" t="s">
        <v>109</v>
      </c>
      <c r="B36" s="149" t="s">
        <v>38</v>
      </c>
      <c r="C36" s="39"/>
      <c r="D36" s="104"/>
      <c r="E36" s="147" t="s">
        <v>231</v>
      </c>
      <c r="F36" s="38" t="n">
        <v>2014</v>
      </c>
      <c r="G36" s="88" t="s">
        <v>553</v>
      </c>
    </row>
    <row r="37" customFormat="false" ht="12.75" hidden="false" customHeight="false" outlineLevel="0" collapsed="false">
      <c r="A37" s="87" t="s">
        <v>112</v>
      </c>
      <c r="B37" s="145" t="s">
        <v>52</v>
      </c>
      <c r="C37" s="39"/>
      <c r="D37" s="104"/>
      <c r="E37" s="147" t="s">
        <v>231</v>
      </c>
      <c r="F37" s="38" t="n">
        <v>2014</v>
      </c>
      <c r="G37" s="88" t="s">
        <v>553</v>
      </c>
    </row>
    <row r="38" customFormat="false" ht="12.75" hidden="false" customHeight="false" outlineLevel="0" collapsed="false">
      <c r="A38" s="87" t="s">
        <v>114</v>
      </c>
      <c r="B38" s="145" t="s">
        <v>52</v>
      </c>
      <c r="C38" s="39"/>
      <c r="D38" s="104"/>
      <c r="E38" s="147" t="s">
        <v>231</v>
      </c>
      <c r="F38" s="38" t="n">
        <v>2014</v>
      </c>
      <c r="G38" s="88" t="s">
        <v>553</v>
      </c>
    </row>
    <row r="39" customFormat="false" ht="12.75" hidden="false" customHeight="false" outlineLevel="0" collapsed="false">
      <c r="A39" s="87" t="s">
        <v>116</v>
      </c>
      <c r="B39" s="145" t="s">
        <v>52</v>
      </c>
      <c r="C39" s="39"/>
      <c r="D39" s="104"/>
      <c r="E39" s="147" t="s">
        <v>231</v>
      </c>
      <c r="F39" s="38" t="n">
        <v>2014</v>
      </c>
      <c r="G39" s="88" t="s">
        <v>553</v>
      </c>
    </row>
    <row r="40" customFormat="false" ht="12.75" hidden="false" customHeight="false" outlineLevel="0" collapsed="false">
      <c r="A40" s="87" t="s">
        <v>118</v>
      </c>
      <c r="B40" s="145" t="s">
        <v>52</v>
      </c>
      <c r="C40" s="39"/>
      <c r="D40" s="104"/>
      <c r="E40" s="147" t="s">
        <v>231</v>
      </c>
      <c r="F40" s="38" t="n">
        <v>2014</v>
      </c>
      <c r="G40" s="88" t="s">
        <v>553</v>
      </c>
    </row>
    <row r="41" customFormat="false" ht="12.75" hidden="false" customHeight="false" outlineLevel="0" collapsed="false">
      <c r="A41" s="87" t="s">
        <v>120</v>
      </c>
      <c r="B41" s="145" t="s">
        <v>52</v>
      </c>
      <c r="C41" s="39"/>
      <c r="D41" s="104"/>
      <c r="E41" s="147" t="s">
        <v>231</v>
      </c>
      <c r="F41" s="38" t="n">
        <v>2014</v>
      </c>
      <c r="G41" s="88" t="s">
        <v>553</v>
      </c>
    </row>
    <row r="42" customFormat="false" ht="12.75" hidden="false" customHeight="false" outlineLevel="0" collapsed="false">
      <c r="A42" s="87" t="s">
        <v>122</v>
      </c>
      <c r="B42" s="145" t="s">
        <v>52</v>
      </c>
      <c r="C42" s="39"/>
      <c r="D42" s="104"/>
      <c r="E42" s="147" t="s">
        <v>231</v>
      </c>
      <c r="F42" s="38" t="n">
        <v>2014</v>
      </c>
      <c r="G42" s="88" t="s">
        <v>553</v>
      </c>
    </row>
    <row r="43" customFormat="false" ht="12.75" hidden="false" customHeight="false" outlineLevel="0" collapsed="false">
      <c r="A43" s="87" t="s">
        <v>124</v>
      </c>
      <c r="B43" s="145" t="s">
        <v>52</v>
      </c>
      <c r="C43" s="39"/>
      <c r="D43" s="104"/>
      <c r="E43" s="147" t="s">
        <v>231</v>
      </c>
      <c r="F43" s="38" t="n">
        <v>2014</v>
      </c>
      <c r="G43" s="88" t="s">
        <v>553</v>
      </c>
    </row>
    <row r="44" customFormat="false" ht="12.75" hidden="false" customHeight="false" outlineLevel="0" collapsed="false">
      <c r="A44" s="87" t="s">
        <v>126</v>
      </c>
      <c r="B44" s="145" t="s">
        <v>52</v>
      </c>
      <c r="C44" s="39"/>
      <c r="D44" s="104"/>
      <c r="E44" s="147" t="s">
        <v>231</v>
      </c>
      <c r="F44" s="38" t="n">
        <v>2014</v>
      </c>
      <c r="G44" s="88" t="s">
        <v>553</v>
      </c>
    </row>
    <row r="45" customFormat="false" ht="12.75" hidden="false" customHeight="false" outlineLevel="0" collapsed="false">
      <c r="A45" s="87" t="s">
        <v>128</v>
      </c>
      <c r="B45" s="145" t="s">
        <v>52</v>
      </c>
      <c r="C45" s="39"/>
      <c r="D45" s="104"/>
      <c r="E45" s="147" t="s">
        <v>231</v>
      </c>
      <c r="F45" s="38" t="n">
        <v>2014</v>
      </c>
      <c r="G45" s="88" t="s">
        <v>553</v>
      </c>
    </row>
    <row r="46" customFormat="false" ht="12.75" hidden="false" customHeight="false" outlineLevel="0" collapsed="false">
      <c r="A46" s="87" t="s">
        <v>130</v>
      </c>
      <c r="B46" s="145" t="s">
        <v>52</v>
      </c>
      <c r="C46" s="39"/>
      <c r="D46" s="104"/>
      <c r="E46" s="147" t="s">
        <v>231</v>
      </c>
      <c r="F46" s="38" t="n">
        <v>2014</v>
      </c>
      <c r="G46" s="88" t="s">
        <v>553</v>
      </c>
    </row>
    <row r="47" customFormat="false" ht="12.75" hidden="false" customHeight="false" outlineLevel="0" collapsed="false">
      <c r="A47" s="87" t="s">
        <v>132</v>
      </c>
      <c r="B47" s="145" t="s">
        <v>52</v>
      </c>
      <c r="C47" s="88"/>
      <c r="D47" s="104"/>
      <c r="E47" s="147" t="s">
        <v>557</v>
      </c>
      <c r="F47" s="38" t="n">
        <v>2014</v>
      </c>
      <c r="G47" s="88" t="s">
        <v>553</v>
      </c>
    </row>
    <row r="48" customFormat="false" ht="12.75" hidden="false" customHeight="false" outlineLevel="0" collapsed="false">
      <c r="A48" s="87" t="s">
        <v>134</v>
      </c>
      <c r="B48" s="145" t="s">
        <v>52</v>
      </c>
      <c r="C48" s="39"/>
      <c r="D48" s="104"/>
      <c r="E48" s="147" t="s">
        <v>557</v>
      </c>
      <c r="F48" s="38" t="n">
        <v>2014</v>
      </c>
      <c r="G48" s="88" t="s">
        <v>553</v>
      </c>
    </row>
    <row r="49" customFormat="false" ht="12.75" hidden="false" customHeight="false" outlineLevel="0" collapsed="false">
      <c r="A49" s="87" t="s">
        <v>136</v>
      </c>
      <c r="B49" s="149" t="s">
        <v>38</v>
      </c>
      <c r="C49" s="39"/>
      <c r="D49" s="104"/>
      <c r="E49" s="147" t="s">
        <v>231</v>
      </c>
      <c r="F49" s="38" t="n">
        <v>2014</v>
      </c>
      <c r="G49" s="88" t="s">
        <v>553</v>
      </c>
    </row>
    <row r="50" customFormat="false" ht="12.75" hidden="false" customHeight="false" outlineLevel="0" collapsed="false">
      <c r="A50" s="87" t="s">
        <v>138</v>
      </c>
      <c r="B50" s="145" t="s">
        <v>52</v>
      </c>
      <c r="C50" s="39"/>
      <c r="D50" s="104"/>
      <c r="E50" s="147" t="s">
        <v>231</v>
      </c>
      <c r="F50" s="38" t="n">
        <v>2014</v>
      </c>
      <c r="G50" s="88" t="s">
        <v>553</v>
      </c>
    </row>
    <row r="51" customFormat="false" ht="12.75" hidden="false" customHeight="false" outlineLevel="0" collapsed="false">
      <c r="A51" s="87" t="s">
        <v>140</v>
      </c>
      <c r="B51" s="145" t="s">
        <v>52</v>
      </c>
      <c r="C51" s="39"/>
      <c r="D51" s="104"/>
      <c r="E51" s="147" t="s">
        <v>556</v>
      </c>
      <c r="F51" s="38" t="n">
        <v>2014</v>
      </c>
      <c r="G51" s="88" t="s">
        <v>553</v>
      </c>
    </row>
    <row r="52" customFormat="false" ht="12.75" hidden="false" customHeight="false" outlineLevel="0" collapsed="false">
      <c r="A52" s="87" t="s">
        <v>142</v>
      </c>
      <c r="B52" s="149" t="s">
        <v>38</v>
      </c>
      <c r="C52" s="39"/>
      <c r="D52" s="104"/>
      <c r="E52" s="147" t="s">
        <v>231</v>
      </c>
      <c r="F52" s="38" t="n">
        <v>2014</v>
      </c>
      <c r="G52" s="88" t="s">
        <v>553</v>
      </c>
    </row>
    <row r="53" customFormat="false" ht="12.75" hidden="false" customHeight="false" outlineLevel="0" collapsed="false">
      <c r="A53" s="87" t="s">
        <v>144</v>
      </c>
      <c r="B53" s="145" t="s">
        <v>52</v>
      </c>
      <c r="C53" s="39"/>
      <c r="D53" s="104"/>
      <c r="E53" s="147" t="s">
        <v>556</v>
      </c>
      <c r="F53" s="38" t="n">
        <v>2014</v>
      </c>
      <c r="G53" s="88" t="s">
        <v>553</v>
      </c>
    </row>
    <row r="54" customFormat="false" ht="12.75" hidden="false" customHeight="false" outlineLevel="0" collapsed="false">
      <c r="A54" s="87" t="s">
        <v>146</v>
      </c>
      <c r="B54" s="145" t="s">
        <v>52</v>
      </c>
      <c r="C54" s="88"/>
      <c r="D54" s="104"/>
      <c r="E54" s="147" t="s">
        <v>556</v>
      </c>
      <c r="F54" s="38" t="n">
        <v>2014</v>
      </c>
      <c r="G54" s="88" t="s">
        <v>553</v>
      </c>
    </row>
    <row r="55" customFormat="false" ht="12.75" hidden="false" customHeight="false" outlineLevel="0" collapsed="false">
      <c r="A55" s="87" t="s">
        <v>148</v>
      </c>
      <c r="B55" s="145" t="s">
        <v>52</v>
      </c>
      <c r="C55" s="39"/>
      <c r="D55" s="104"/>
      <c r="E55" s="147" t="s">
        <v>557</v>
      </c>
      <c r="F55" s="38" t="n">
        <v>2014</v>
      </c>
      <c r="G55" s="88" t="s">
        <v>553</v>
      </c>
    </row>
    <row r="56" customFormat="false" ht="12.75" hidden="false" customHeight="false" outlineLevel="0" collapsed="false">
      <c r="A56" s="87" t="s">
        <v>150</v>
      </c>
      <c r="B56" s="149" t="s">
        <v>38</v>
      </c>
      <c r="C56" s="39"/>
      <c r="D56" s="104"/>
      <c r="E56" s="147" t="s">
        <v>231</v>
      </c>
      <c r="F56" s="38" t="n">
        <v>2014</v>
      </c>
      <c r="G56" s="88" t="s">
        <v>553</v>
      </c>
    </row>
    <row r="57" customFormat="false" ht="12.75" hidden="false" customHeight="false" outlineLevel="0" collapsed="false">
      <c r="A57" s="87" t="s">
        <v>152</v>
      </c>
      <c r="B57" s="145" t="s">
        <v>52</v>
      </c>
      <c r="C57" s="39"/>
      <c r="D57" s="104"/>
      <c r="E57" s="147" t="s">
        <v>231</v>
      </c>
      <c r="F57" s="38" t="n">
        <v>2014</v>
      </c>
      <c r="G57" s="88" t="s">
        <v>553</v>
      </c>
    </row>
    <row r="58" customFormat="false" ht="12.75" hidden="false" customHeight="false" outlineLevel="0" collapsed="false">
      <c r="A58" s="87" t="s">
        <v>154</v>
      </c>
      <c r="B58" s="145" t="s">
        <v>52</v>
      </c>
      <c r="C58" s="39"/>
      <c r="D58" s="104"/>
      <c r="E58" s="147" t="s">
        <v>231</v>
      </c>
      <c r="F58" s="38" t="n">
        <v>2014</v>
      </c>
      <c r="G58" s="88" t="s">
        <v>553</v>
      </c>
    </row>
    <row r="59" customFormat="false" ht="12.75" hidden="false" customHeight="false" outlineLevel="0" collapsed="false">
      <c r="A59" s="87" t="s">
        <v>156</v>
      </c>
      <c r="B59" s="145" t="s">
        <v>52</v>
      </c>
      <c r="C59" s="39"/>
      <c r="D59" s="104"/>
      <c r="E59" s="147" t="s">
        <v>231</v>
      </c>
      <c r="F59" s="38" t="n">
        <v>2014</v>
      </c>
      <c r="G59" s="88" t="s">
        <v>553</v>
      </c>
    </row>
    <row r="60" customFormat="false" ht="12.75" hidden="false" customHeight="false" outlineLevel="0" collapsed="false">
      <c r="A60" s="87" t="s">
        <v>158</v>
      </c>
      <c r="B60" s="145" t="s">
        <v>52</v>
      </c>
      <c r="C60" s="39"/>
      <c r="D60" s="104"/>
      <c r="E60" s="147" t="s">
        <v>558</v>
      </c>
      <c r="F60" s="38" t="n">
        <v>2011</v>
      </c>
      <c r="G60" s="88" t="s">
        <v>553</v>
      </c>
    </row>
    <row r="61" customFormat="false" ht="12.75" hidden="false" customHeight="false" outlineLevel="0" collapsed="false">
      <c r="A61" s="87" t="s">
        <v>160</v>
      </c>
      <c r="B61" s="149" t="s">
        <v>38</v>
      </c>
      <c r="C61" s="39"/>
      <c r="D61" s="104"/>
      <c r="E61" s="147" t="s">
        <v>231</v>
      </c>
      <c r="F61" s="38" t="n">
        <v>2014</v>
      </c>
      <c r="G61" s="88" t="s">
        <v>553</v>
      </c>
    </row>
    <row r="62" customFormat="false" ht="12.75" hidden="false" customHeight="false" outlineLevel="0" collapsed="false">
      <c r="A62" s="87" t="s">
        <v>162</v>
      </c>
      <c r="B62" s="145" t="s">
        <v>52</v>
      </c>
      <c r="C62" s="88"/>
      <c r="D62" s="104"/>
      <c r="E62" s="147" t="s">
        <v>556</v>
      </c>
      <c r="F62" s="38" t="n">
        <v>2014</v>
      </c>
      <c r="G62" s="88" t="s">
        <v>553</v>
      </c>
    </row>
    <row r="63" customFormat="false" ht="12.75" hidden="false" customHeight="false" outlineLevel="0" collapsed="false">
      <c r="A63" s="87" t="s">
        <v>164</v>
      </c>
      <c r="B63" s="145" t="s">
        <v>52</v>
      </c>
      <c r="C63" s="39"/>
      <c r="D63" s="104"/>
      <c r="E63" s="147" t="s">
        <v>557</v>
      </c>
      <c r="F63" s="38" t="n">
        <v>2014</v>
      </c>
      <c r="G63" s="88" t="s">
        <v>553</v>
      </c>
    </row>
    <row r="64" customFormat="false" ht="12.75" hidden="false" customHeight="false" outlineLevel="0" collapsed="false">
      <c r="A64" s="87" t="s">
        <v>166</v>
      </c>
      <c r="B64" s="145" t="s">
        <v>52</v>
      </c>
      <c r="C64" s="39"/>
      <c r="D64" s="104"/>
      <c r="E64" s="147" t="s">
        <v>231</v>
      </c>
      <c r="F64" s="38" t="n">
        <v>2014</v>
      </c>
      <c r="G64" s="88" t="s">
        <v>553</v>
      </c>
    </row>
    <row r="65" customFormat="false" ht="12.75" hidden="false" customHeight="false" outlineLevel="0" collapsed="false">
      <c r="A65" s="87" t="s">
        <v>168</v>
      </c>
      <c r="B65" s="149" t="s">
        <v>38</v>
      </c>
      <c r="C65" s="39"/>
      <c r="D65" s="104"/>
      <c r="E65" s="147" t="s">
        <v>231</v>
      </c>
      <c r="F65" s="38" t="n">
        <v>2014</v>
      </c>
      <c r="G65" s="88" t="s">
        <v>553</v>
      </c>
    </row>
    <row r="66" customFormat="false" ht="12.75" hidden="false" customHeight="false" outlineLevel="0" collapsed="false">
      <c r="A66" s="87" t="s">
        <v>170</v>
      </c>
      <c r="B66" s="145" t="s">
        <v>52</v>
      </c>
      <c r="C66" s="39"/>
      <c r="D66" s="104"/>
      <c r="E66" s="147" t="s">
        <v>231</v>
      </c>
      <c r="F66" s="38" t="n">
        <v>2014</v>
      </c>
      <c r="G66" s="88" t="s">
        <v>553</v>
      </c>
    </row>
    <row r="67" customFormat="false" ht="12.75" hidden="false" customHeight="false" outlineLevel="0" collapsed="false">
      <c r="A67" s="87" t="s">
        <v>172</v>
      </c>
      <c r="B67" s="149" t="s">
        <v>38</v>
      </c>
      <c r="C67" s="39"/>
      <c r="D67" s="104"/>
      <c r="E67" s="147" t="s">
        <v>231</v>
      </c>
      <c r="F67" s="38" t="n">
        <v>2014</v>
      </c>
      <c r="G67" s="88" t="s">
        <v>553</v>
      </c>
    </row>
    <row r="68" customFormat="false" ht="12.75" hidden="false" customHeight="false" outlineLevel="0" collapsed="false">
      <c r="A68" s="87" t="s">
        <v>175</v>
      </c>
      <c r="B68" s="145" t="s">
        <v>52</v>
      </c>
      <c r="C68" s="39"/>
      <c r="D68" s="104"/>
      <c r="E68" s="147" t="s">
        <v>557</v>
      </c>
      <c r="F68" s="38" t="n">
        <v>2014</v>
      </c>
      <c r="G68" s="88" t="s">
        <v>553</v>
      </c>
    </row>
    <row r="69" customFormat="false" ht="12.75" hidden="false" customHeight="false" outlineLevel="0" collapsed="false">
      <c r="A69" s="87" t="s">
        <v>177</v>
      </c>
      <c r="B69" s="149" t="s">
        <v>38</v>
      </c>
      <c r="C69" s="39"/>
      <c r="D69" s="104"/>
      <c r="E69" s="147" t="s">
        <v>231</v>
      </c>
      <c r="F69" s="38" t="n">
        <v>2014</v>
      </c>
      <c r="G69" s="88" t="s">
        <v>553</v>
      </c>
    </row>
    <row r="70" customFormat="false" ht="12.75" hidden="false" customHeight="false" outlineLevel="0" collapsed="false">
      <c r="A70" s="87" t="s">
        <v>179</v>
      </c>
      <c r="B70" s="145" t="s">
        <v>52</v>
      </c>
      <c r="C70" s="39"/>
      <c r="D70" s="104"/>
      <c r="E70" s="147" t="s">
        <v>231</v>
      </c>
      <c r="F70" s="38" t="n">
        <v>2014</v>
      </c>
      <c r="G70" s="88" t="s">
        <v>553</v>
      </c>
    </row>
    <row r="71" customFormat="false" ht="12.75" hidden="false" customHeight="false" outlineLevel="0" collapsed="false">
      <c r="A71" s="87" t="s">
        <v>181</v>
      </c>
      <c r="B71" s="145" t="s">
        <v>52</v>
      </c>
      <c r="C71" s="39"/>
      <c r="D71" s="104"/>
      <c r="E71" s="147" t="s">
        <v>556</v>
      </c>
      <c r="F71" s="38" t="n">
        <v>2014</v>
      </c>
      <c r="G71" s="88" t="s">
        <v>553</v>
      </c>
    </row>
    <row r="72" customFormat="false" ht="12.75" hidden="false" customHeight="false" outlineLevel="0" collapsed="false">
      <c r="A72" s="87" t="s">
        <v>183</v>
      </c>
      <c r="B72" s="149" t="s">
        <v>38</v>
      </c>
      <c r="C72" s="39"/>
      <c r="D72" s="104"/>
      <c r="E72" s="147" t="s">
        <v>231</v>
      </c>
      <c r="F72" s="38" t="n">
        <v>2014</v>
      </c>
      <c r="G72" s="88" t="s">
        <v>553</v>
      </c>
    </row>
    <row r="73" customFormat="false" ht="12.75" hidden="false" customHeight="false" outlineLevel="0" collapsed="false">
      <c r="A73" s="87" t="s">
        <v>185</v>
      </c>
      <c r="B73" s="145" t="s">
        <v>52</v>
      </c>
      <c r="C73" s="39"/>
      <c r="D73" s="104"/>
      <c r="E73" s="147" t="s">
        <v>556</v>
      </c>
      <c r="F73" s="38" t="n">
        <v>2014</v>
      </c>
      <c r="G73" s="88" t="s">
        <v>553</v>
      </c>
    </row>
    <row r="74" customFormat="false" ht="12.75" hidden="false" customHeight="false" outlineLevel="0" collapsed="false">
      <c r="A74" s="87" t="s">
        <v>187</v>
      </c>
      <c r="B74" s="145" t="s">
        <v>52</v>
      </c>
      <c r="C74" s="39"/>
      <c r="D74" s="104"/>
      <c r="E74" s="147" t="s">
        <v>231</v>
      </c>
      <c r="F74" s="38" t="n">
        <v>2014</v>
      </c>
      <c r="G74" s="88" t="s">
        <v>553</v>
      </c>
    </row>
    <row r="75" customFormat="false" ht="12.75" hidden="false" customHeight="false" outlineLevel="0" collapsed="false">
      <c r="A75" s="87" t="s">
        <v>189</v>
      </c>
      <c r="B75" s="149" t="s">
        <v>38</v>
      </c>
      <c r="C75" s="39"/>
      <c r="D75" s="104"/>
      <c r="E75" s="147" t="s">
        <v>231</v>
      </c>
      <c r="F75" s="38" t="n">
        <v>2014</v>
      </c>
      <c r="G75" s="88" t="s">
        <v>553</v>
      </c>
    </row>
    <row r="76" customFormat="false" ht="12.75" hidden="false" customHeight="false" outlineLevel="0" collapsed="false">
      <c r="A76" s="87" t="s">
        <v>191</v>
      </c>
      <c r="B76" s="145" t="s">
        <v>52</v>
      </c>
      <c r="C76" s="39"/>
      <c r="D76" s="104"/>
      <c r="E76" s="147" t="s">
        <v>556</v>
      </c>
      <c r="F76" s="38" t="n">
        <v>2014</v>
      </c>
      <c r="G76" s="88" t="s">
        <v>553</v>
      </c>
    </row>
    <row r="77" customFormat="false" ht="12.75" hidden="false" customHeight="false" outlineLevel="0" collapsed="false">
      <c r="A77" s="87" t="s">
        <v>193</v>
      </c>
      <c r="B77" s="149" t="s">
        <v>38</v>
      </c>
      <c r="C77" s="39"/>
      <c r="D77" s="104"/>
      <c r="E77" s="147" t="s">
        <v>231</v>
      </c>
      <c r="F77" s="38" t="n">
        <v>2014</v>
      </c>
      <c r="G77" s="88" t="s">
        <v>553</v>
      </c>
    </row>
    <row r="78" customFormat="false" ht="12.75" hidden="false" customHeight="false" outlineLevel="0" collapsed="false">
      <c r="A78" s="87" t="s">
        <v>195</v>
      </c>
      <c r="B78" s="145" t="s">
        <v>52</v>
      </c>
      <c r="C78" s="39"/>
      <c r="D78" s="104"/>
      <c r="E78" s="147" t="s">
        <v>231</v>
      </c>
      <c r="F78" s="38" t="n">
        <v>2014</v>
      </c>
      <c r="G78" s="88" t="s">
        <v>553</v>
      </c>
    </row>
    <row r="79" customFormat="false" ht="12.75" hidden="false" customHeight="false" outlineLevel="0" collapsed="false">
      <c r="A79" s="87" t="s">
        <v>197</v>
      </c>
      <c r="B79" s="145" t="s">
        <v>52</v>
      </c>
      <c r="C79" s="39"/>
      <c r="D79" s="104"/>
      <c r="E79" s="147" t="s">
        <v>231</v>
      </c>
      <c r="F79" s="38" t="n">
        <v>2014</v>
      </c>
      <c r="G79" s="88" t="s">
        <v>553</v>
      </c>
    </row>
    <row r="80" customFormat="false" ht="12" hidden="false" customHeight="false" outlineLevel="0" collapsed="false">
      <c r="A80" s="44" t="s">
        <v>199</v>
      </c>
      <c r="B80" s="44" t="e">
        <f aca="false">COUNTIF(Table16[yes/no], "Yes")</f>
        <v>#VALUE!</v>
      </c>
      <c r="C80" s="44"/>
      <c r="D80" s="151"/>
      <c r="E80" s="151"/>
      <c r="F80" s="152"/>
      <c r="G80" s="152"/>
    </row>
    <row r="81" customFormat="false" ht="12" hidden="false" customHeight="false" outlineLevel="0" collapsed="false">
      <c r="A81" s="44" t="s">
        <v>200</v>
      </c>
      <c r="B81" s="44" t="e">
        <f aca="false">COUNTIF(Table16[yes/no], "No")</f>
        <v>#VALUE!</v>
      </c>
      <c r="C81" s="44"/>
      <c r="D81" s="151"/>
      <c r="E81" s="151"/>
      <c r="F81" s="152"/>
      <c r="G81" s="152"/>
    </row>
    <row r="82" customFormat="false" ht="12" hidden="false" customHeight="false" outlineLevel="0" collapsed="false">
      <c r="A82" s="44" t="s">
        <v>201</v>
      </c>
      <c r="B82" s="44" t="e">
        <f aca="false">COUNTIF(Table16[yes/no], "No data")</f>
        <v>#VALUE!</v>
      </c>
      <c r="C82" s="44"/>
      <c r="D82" s="151"/>
      <c r="E82" s="151"/>
      <c r="F82" s="152"/>
      <c r="G82" s="152"/>
    </row>
  </sheetData>
  <mergeCells count="3">
    <mergeCell ref="A1:B1"/>
    <mergeCell ref="A2:B2"/>
    <mergeCell ref="E3:G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1" manualBreakCount="1">
    <brk id="4" man="true" max="65535" min="0"/>
  </colBreaks>
</worksheet>
</file>

<file path=xl/worksheets/sheet12.xml><?xml version="1.0" encoding="utf-8"?>
<worksheet xmlns="http://schemas.openxmlformats.org/spreadsheetml/2006/main" xmlns:r="http://schemas.openxmlformats.org/officeDocument/2006/relationships">
  <sheetPr filterMode="false">
    <tabColor rgb="00FFFFFF"/>
    <pageSetUpPr fitToPage="false"/>
  </sheetPr>
  <dimension ref="A1:D8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
  <cols>
    <col collapsed="false" hidden="false" max="1" min="1" style="1" width="31.7125506072874"/>
    <col collapsed="false" hidden="false" max="4" min="2" style="1" width="15.7125506072875"/>
    <col collapsed="false" hidden="false" max="1025" min="5" style="1" width="8.85425101214575"/>
  </cols>
  <sheetData>
    <row r="1" customFormat="false" ht="12" hidden="false" customHeight="false" outlineLevel="0" collapsed="false">
      <c r="A1" s="120" t="s">
        <v>559</v>
      </c>
      <c r="B1" s="120"/>
      <c r="C1" s="120"/>
      <c r="D1" s="120"/>
    </row>
    <row r="2" customFormat="false" ht="12" hidden="false" customHeight="false" outlineLevel="0" collapsed="false">
      <c r="A2" s="121" t="s">
        <v>560</v>
      </c>
      <c r="B2" s="121"/>
      <c r="C2" s="121"/>
      <c r="D2" s="121"/>
    </row>
    <row r="3" customFormat="false" ht="12" hidden="false" customHeight="true" outlineLevel="0" collapsed="false">
      <c r="A3" s="31"/>
      <c r="B3" s="31"/>
      <c r="C3" s="153"/>
      <c r="D3" s="153"/>
    </row>
    <row r="4" customFormat="false" ht="45" hidden="false" customHeight="false" outlineLevel="0" collapsed="false">
      <c r="A4" s="32" t="s">
        <v>24</v>
      </c>
      <c r="B4" s="32" t="s">
        <v>561</v>
      </c>
      <c r="C4" s="34" t="s">
        <v>562</v>
      </c>
      <c r="D4" s="34" t="s">
        <v>563</v>
      </c>
    </row>
    <row r="5" customFormat="false" ht="12" hidden="false" customHeight="false" outlineLevel="0" collapsed="false">
      <c r="A5" s="87" t="s">
        <v>29</v>
      </c>
      <c r="B5" s="119"/>
      <c r="C5" s="154"/>
      <c r="D5" s="88"/>
    </row>
    <row r="6" customFormat="false" ht="12" hidden="false" customHeight="false" outlineLevel="0" collapsed="false">
      <c r="A6" s="87" t="s">
        <v>35</v>
      </c>
      <c r="B6" s="119"/>
      <c r="C6" s="154"/>
      <c r="D6" s="39"/>
    </row>
    <row r="7" customFormat="false" ht="12" hidden="false" customHeight="false" outlineLevel="0" collapsed="false">
      <c r="A7" s="87" t="s">
        <v>39</v>
      </c>
      <c r="B7" s="119"/>
      <c r="C7" s="154"/>
      <c r="D7" s="38"/>
    </row>
    <row r="8" customFormat="false" ht="12" hidden="false" customHeight="false" outlineLevel="0" collapsed="false">
      <c r="A8" s="87" t="s">
        <v>41</v>
      </c>
      <c r="B8" s="119"/>
      <c r="C8" s="154"/>
      <c r="D8" s="38"/>
    </row>
    <row r="9" customFormat="false" ht="12" hidden="false" customHeight="false" outlineLevel="0" collapsed="false">
      <c r="A9" s="87" t="s">
        <v>44</v>
      </c>
      <c r="B9" s="119"/>
      <c r="C9" s="154"/>
      <c r="D9" s="38"/>
    </row>
    <row r="10" customFormat="false" ht="12" hidden="false" customHeight="false" outlineLevel="0" collapsed="false">
      <c r="A10" s="87" t="s">
        <v>48</v>
      </c>
      <c r="B10" s="119"/>
      <c r="C10" s="154"/>
      <c r="D10" s="38"/>
    </row>
    <row r="11" customFormat="false" ht="12" hidden="false" customHeight="false" outlineLevel="0" collapsed="false">
      <c r="A11" s="87" t="s">
        <v>50</v>
      </c>
      <c r="B11" s="119"/>
      <c r="C11" s="154"/>
      <c r="D11" s="38"/>
    </row>
    <row r="12" customFormat="false" ht="12" hidden="false" customHeight="false" outlineLevel="0" collapsed="false">
      <c r="A12" s="87" t="s">
        <v>53</v>
      </c>
      <c r="B12" s="119"/>
      <c r="C12" s="154"/>
      <c r="D12" s="38"/>
    </row>
    <row r="13" customFormat="false" ht="12" hidden="false" customHeight="false" outlineLevel="0" collapsed="false">
      <c r="A13" s="87" t="s">
        <v>55</v>
      </c>
      <c r="B13" s="119"/>
      <c r="C13" s="154"/>
      <c r="D13" s="38"/>
    </row>
    <row r="14" customFormat="false" ht="12" hidden="false" customHeight="false" outlineLevel="0" collapsed="false">
      <c r="A14" s="87" t="s">
        <v>58</v>
      </c>
      <c r="B14" s="119"/>
      <c r="C14" s="154"/>
      <c r="D14" s="38"/>
    </row>
    <row r="15" customFormat="false" ht="12" hidden="false" customHeight="false" outlineLevel="0" collapsed="false">
      <c r="A15" s="87" t="s">
        <v>61</v>
      </c>
      <c r="B15" s="119"/>
      <c r="C15" s="154"/>
      <c r="D15" s="38"/>
    </row>
    <row r="16" customFormat="false" ht="12" hidden="false" customHeight="false" outlineLevel="0" collapsed="false">
      <c r="A16" s="87" t="s">
        <v>64</v>
      </c>
      <c r="B16" s="119"/>
      <c r="C16" s="154"/>
      <c r="D16" s="38"/>
    </row>
    <row r="17" customFormat="false" ht="12" hidden="false" customHeight="false" outlineLevel="0" collapsed="false">
      <c r="A17" s="87" t="s">
        <v>66</v>
      </c>
      <c r="B17" s="119"/>
      <c r="C17" s="154"/>
      <c r="D17" s="38"/>
    </row>
    <row r="18" customFormat="false" ht="12" hidden="false" customHeight="false" outlineLevel="0" collapsed="false">
      <c r="A18" s="87" t="s">
        <v>68</v>
      </c>
      <c r="B18" s="119"/>
      <c r="C18" s="154"/>
      <c r="D18" s="38"/>
    </row>
    <row r="19" customFormat="false" ht="12" hidden="false" customHeight="false" outlineLevel="0" collapsed="false">
      <c r="A19" s="87" t="s">
        <v>71</v>
      </c>
      <c r="B19" s="119"/>
      <c r="C19" s="154"/>
      <c r="D19" s="38"/>
    </row>
    <row r="20" customFormat="false" ht="12" hidden="false" customHeight="false" outlineLevel="0" collapsed="false">
      <c r="A20" s="87" t="s">
        <v>73</v>
      </c>
      <c r="B20" s="119"/>
      <c r="C20" s="154"/>
      <c r="D20" s="38"/>
    </row>
    <row r="21" customFormat="false" ht="12" hidden="false" customHeight="false" outlineLevel="0" collapsed="false">
      <c r="A21" s="87" t="s">
        <v>76</v>
      </c>
      <c r="B21" s="119"/>
      <c r="C21" s="154"/>
      <c r="D21" s="38"/>
    </row>
    <row r="22" customFormat="false" ht="12" hidden="false" customHeight="false" outlineLevel="0" collapsed="false">
      <c r="A22" s="87" t="s">
        <v>79</v>
      </c>
      <c r="B22" s="119"/>
      <c r="C22" s="154"/>
      <c r="D22" s="38"/>
    </row>
    <row r="23" customFormat="false" ht="12" hidden="false" customHeight="false" outlineLevel="0" collapsed="false">
      <c r="A23" s="87" t="s">
        <v>81</v>
      </c>
      <c r="B23" s="119"/>
      <c r="C23" s="154"/>
      <c r="D23" s="38"/>
    </row>
    <row r="24" customFormat="false" ht="12" hidden="false" customHeight="false" outlineLevel="0" collapsed="false">
      <c r="A24" s="87" t="s">
        <v>84</v>
      </c>
      <c r="B24" s="119"/>
      <c r="C24" s="154"/>
      <c r="D24" s="38"/>
    </row>
    <row r="25" customFormat="false" ht="12" hidden="false" customHeight="false" outlineLevel="0" collapsed="false">
      <c r="A25" s="87" t="s">
        <v>86</v>
      </c>
      <c r="B25" s="119"/>
      <c r="C25" s="154"/>
      <c r="D25" s="38"/>
    </row>
    <row r="26" customFormat="false" ht="12" hidden="false" customHeight="false" outlineLevel="0" collapsed="false">
      <c r="A26" s="87" t="s">
        <v>88</v>
      </c>
      <c r="B26" s="119"/>
      <c r="C26" s="154"/>
      <c r="D26" s="38"/>
    </row>
    <row r="27" customFormat="false" ht="12" hidden="false" customHeight="false" outlineLevel="0" collapsed="false">
      <c r="A27" s="87" t="s">
        <v>90</v>
      </c>
      <c r="B27" s="119"/>
      <c r="C27" s="154"/>
      <c r="D27" s="38"/>
    </row>
    <row r="28" customFormat="false" ht="12" hidden="false" customHeight="false" outlineLevel="0" collapsed="false">
      <c r="A28" s="87" t="s">
        <v>92</v>
      </c>
      <c r="B28" s="119"/>
      <c r="C28" s="154"/>
      <c r="D28" s="38"/>
    </row>
    <row r="29" customFormat="false" ht="12" hidden="false" customHeight="false" outlineLevel="0" collapsed="false">
      <c r="A29" s="87" t="s">
        <v>94</v>
      </c>
      <c r="B29" s="119"/>
      <c r="C29" s="154"/>
      <c r="D29" s="104"/>
    </row>
    <row r="30" customFormat="false" ht="12" hidden="false" customHeight="false" outlineLevel="0" collapsed="false">
      <c r="A30" s="87" t="s">
        <v>96</v>
      </c>
      <c r="B30" s="119"/>
      <c r="C30" s="154"/>
      <c r="D30" s="38"/>
    </row>
    <row r="31" customFormat="false" ht="12" hidden="false" customHeight="false" outlineLevel="0" collapsed="false">
      <c r="A31" s="87" t="s">
        <v>98</v>
      </c>
      <c r="B31" s="119"/>
      <c r="C31" s="154"/>
      <c r="D31" s="38"/>
    </row>
    <row r="32" customFormat="false" ht="12" hidden="false" customHeight="false" outlineLevel="0" collapsed="false">
      <c r="A32" s="87" t="s">
        <v>100</v>
      </c>
      <c r="B32" s="119"/>
      <c r="C32" s="154"/>
      <c r="D32" s="104"/>
    </row>
    <row r="33" customFormat="false" ht="12" hidden="false" customHeight="false" outlineLevel="0" collapsed="false">
      <c r="A33" s="87" t="s">
        <v>102</v>
      </c>
      <c r="B33" s="119"/>
      <c r="C33" s="154"/>
      <c r="D33" s="38"/>
    </row>
    <row r="34" customFormat="false" ht="12" hidden="false" customHeight="false" outlineLevel="0" collapsed="false">
      <c r="A34" s="87" t="s">
        <v>104</v>
      </c>
      <c r="B34" s="119"/>
      <c r="C34" s="154"/>
      <c r="D34" s="38"/>
    </row>
    <row r="35" customFormat="false" ht="12" hidden="false" customHeight="false" outlineLevel="0" collapsed="false">
      <c r="A35" s="87" t="s">
        <v>107</v>
      </c>
      <c r="B35" s="119"/>
      <c r="C35" s="154"/>
      <c r="D35" s="38"/>
    </row>
    <row r="36" customFormat="false" ht="12" hidden="false" customHeight="false" outlineLevel="0" collapsed="false">
      <c r="A36" s="87" t="s">
        <v>109</v>
      </c>
      <c r="B36" s="119"/>
      <c r="C36" s="154"/>
      <c r="D36" s="38"/>
    </row>
    <row r="37" customFormat="false" ht="12" hidden="false" customHeight="false" outlineLevel="0" collapsed="false">
      <c r="A37" s="87" t="s">
        <v>112</v>
      </c>
      <c r="B37" s="119"/>
      <c r="C37" s="154"/>
      <c r="D37" s="38"/>
    </row>
    <row r="38" customFormat="false" ht="12" hidden="false" customHeight="false" outlineLevel="0" collapsed="false">
      <c r="A38" s="87" t="s">
        <v>114</v>
      </c>
      <c r="B38" s="119"/>
      <c r="C38" s="154"/>
      <c r="D38" s="38"/>
    </row>
    <row r="39" customFormat="false" ht="12" hidden="false" customHeight="false" outlineLevel="0" collapsed="false">
      <c r="A39" s="87" t="s">
        <v>116</v>
      </c>
      <c r="B39" s="119"/>
      <c r="C39" s="154"/>
      <c r="D39" s="38"/>
    </row>
    <row r="40" customFormat="false" ht="12" hidden="false" customHeight="false" outlineLevel="0" collapsed="false">
      <c r="A40" s="87" t="s">
        <v>118</v>
      </c>
      <c r="B40" s="119"/>
      <c r="C40" s="154"/>
      <c r="D40" s="104"/>
    </row>
    <row r="41" customFormat="false" ht="12" hidden="false" customHeight="false" outlineLevel="0" collapsed="false">
      <c r="A41" s="87" t="s">
        <v>120</v>
      </c>
      <c r="B41" s="119"/>
      <c r="C41" s="154"/>
      <c r="D41" s="38"/>
    </row>
    <row r="42" customFormat="false" ht="12" hidden="false" customHeight="false" outlineLevel="0" collapsed="false">
      <c r="A42" s="87" t="s">
        <v>122</v>
      </c>
      <c r="B42" s="119"/>
      <c r="C42" s="154"/>
      <c r="D42" s="38"/>
    </row>
    <row r="43" customFormat="false" ht="12" hidden="false" customHeight="false" outlineLevel="0" collapsed="false">
      <c r="A43" s="87" t="s">
        <v>124</v>
      </c>
      <c r="B43" s="119"/>
      <c r="C43" s="154"/>
      <c r="D43" s="38"/>
    </row>
    <row r="44" customFormat="false" ht="12" hidden="false" customHeight="false" outlineLevel="0" collapsed="false">
      <c r="A44" s="87" t="s">
        <v>126</v>
      </c>
      <c r="B44" s="119"/>
      <c r="C44" s="154"/>
      <c r="D44" s="38"/>
    </row>
    <row r="45" customFormat="false" ht="12" hidden="false" customHeight="false" outlineLevel="0" collapsed="false">
      <c r="A45" s="87" t="s">
        <v>128</v>
      </c>
      <c r="B45" s="119"/>
      <c r="C45" s="154"/>
      <c r="D45" s="38"/>
    </row>
    <row r="46" customFormat="false" ht="12" hidden="false" customHeight="false" outlineLevel="0" collapsed="false">
      <c r="A46" s="87" t="s">
        <v>130</v>
      </c>
      <c r="B46" s="119"/>
      <c r="C46" s="154"/>
      <c r="D46" s="104"/>
    </row>
    <row r="47" customFormat="false" ht="12" hidden="false" customHeight="false" outlineLevel="0" collapsed="false">
      <c r="A47" s="87" t="s">
        <v>132</v>
      </c>
      <c r="B47" s="119"/>
      <c r="C47" s="154"/>
      <c r="D47" s="38"/>
    </row>
    <row r="48" customFormat="false" ht="12" hidden="false" customHeight="false" outlineLevel="0" collapsed="false">
      <c r="A48" s="87" t="s">
        <v>134</v>
      </c>
      <c r="B48" s="119"/>
      <c r="C48" s="154"/>
      <c r="D48" s="38"/>
    </row>
    <row r="49" customFormat="false" ht="12" hidden="false" customHeight="false" outlineLevel="0" collapsed="false">
      <c r="A49" s="87" t="s">
        <v>136</v>
      </c>
      <c r="B49" s="119"/>
      <c r="C49" s="154"/>
      <c r="D49" s="38"/>
    </row>
    <row r="50" customFormat="false" ht="12" hidden="false" customHeight="false" outlineLevel="0" collapsed="false">
      <c r="A50" s="87" t="s">
        <v>138</v>
      </c>
      <c r="B50" s="119"/>
      <c r="C50" s="154"/>
      <c r="D50" s="38"/>
    </row>
    <row r="51" customFormat="false" ht="12" hidden="false" customHeight="false" outlineLevel="0" collapsed="false">
      <c r="A51" s="87" t="s">
        <v>140</v>
      </c>
      <c r="B51" s="119"/>
      <c r="C51" s="154"/>
      <c r="D51" s="38"/>
    </row>
    <row r="52" customFormat="false" ht="12" hidden="false" customHeight="false" outlineLevel="0" collapsed="false">
      <c r="A52" s="87" t="s">
        <v>142</v>
      </c>
      <c r="B52" s="119"/>
      <c r="C52" s="154"/>
      <c r="D52" s="38"/>
    </row>
    <row r="53" customFormat="false" ht="12" hidden="false" customHeight="false" outlineLevel="0" collapsed="false">
      <c r="A53" s="87" t="s">
        <v>144</v>
      </c>
      <c r="B53" s="119"/>
      <c r="C53" s="154"/>
      <c r="D53" s="38"/>
    </row>
    <row r="54" customFormat="false" ht="12" hidden="false" customHeight="false" outlineLevel="0" collapsed="false">
      <c r="A54" s="87" t="s">
        <v>146</v>
      </c>
      <c r="B54" s="119"/>
      <c r="C54" s="154"/>
      <c r="D54" s="38"/>
    </row>
    <row r="55" customFormat="false" ht="12" hidden="false" customHeight="false" outlineLevel="0" collapsed="false">
      <c r="A55" s="87" t="s">
        <v>148</v>
      </c>
      <c r="B55" s="119"/>
      <c r="C55" s="154"/>
      <c r="D55" s="38"/>
    </row>
    <row r="56" customFormat="false" ht="12" hidden="false" customHeight="false" outlineLevel="0" collapsed="false">
      <c r="A56" s="87" t="s">
        <v>150</v>
      </c>
      <c r="B56" s="119"/>
      <c r="C56" s="154"/>
      <c r="D56" s="38"/>
    </row>
    <row r="57" customFormat="false" ht="12" hidden="false" customHeight="false" outlineLevel="0" collapsed="false">
      <c r="A57" s="87" t="s">
        <v>152</v>
      </c>
      <c r="B57" s="119"/>
      <c r="C57" s="154"/>
      <c r="D57" s="38"/>
    </row>
    <row r="58" customFormat="false" ht="12" hidden="false" customHeight="false" outlineLevel="0" collapsed="false">
      <c r="A58" s="87" t="s">
        <v>154</v>
      </c>
      <c r="B58" s="119"/>
      <c r="C58" s="154"/>
      <c r="D58" s="38"/>
    </row>
    <row r="59" customFormat="false" ht="12" hidden="false" customHeight="false" outlineLevel="0" collapsed="false">
      <c r="A59" s="87" t="s">
        <v>156</v>
      </c>
      <c r="B59" s="119"/>
      <c r="C59" s="154"/>
      <c r="D59" s="38"/>
    </row>
    <row r="60" customFormat="false" ht="12" hidden="false" customHeight="false" outlineLevel="0" collapsed="false">
      <c r="A60" s="87" t="s">
        <v>158</v>
      </c>
      <c r="B60" s="119"/>
      <c r="C60" s="154"/>
      <c r="D60" s="38"/>
    </row>
    <row r="61" customFormat="false" ht="12" hidden="false" customHeight="false" outlineLevel="0" collapsed="false">
      <c r="A61" s="87" t="s">
        <v>160</v>
      </c>
      <c r="B61" s="119"/>
      <c r="C61" s="154"/>
      <c r="D61" s="38"/>
    </row>
    <row r="62" customFormat="false" ht="12" hidden="false" customHeight="false" outlineLevel="0" collapsed="false">
      <c r="A62" s="87" t="s">
        <v>162</v>
      </c>
      <c r="B62" s="119"/>
      <c r="C62" s="154"/>
      <c r="D62" s="38"/>
    </row>
    <row r="63" customFormat="false" ht="12" hidden="false" customHeight="false" outlineLevel="0" collapsed="false">
      <c r="A63" s="87" t="s">
        <v>164</v>
      </c>
      <c r="B63" s="119"/>
      <c r="C63" s="154"/>
      <c r="D63" s="38"/>
    </row>
    <row r="64" customFormat="false" ht="12" hidden="false" customHeight="false" outlineLevel="0" collapsed="false">
      <c r="A64" s="87" t="s">
        <v>166</v>
      </c>
      <c r="B64" s="119"/>
      <c r="C64" s="154"/>
      <c r="D64" s="38"/>
    </row>
    <row r="65" customFormat="false" ht="12" hidden="false" customHeight="false" outlineLevel="0" collapsed="false">
      <c r="A65" s="87" t="s">
        <v>168</v>
      </c>
      <c r="B65" s="119"/>
      <c r="C65" s="154"/>
      <c r="D65" s="38"/>
    </row>
    <row r="66" customFormat="false" ht="12" hidden="false" customHeight="false" outlineLevel="0" collapsed="false">
      <c r="A66" s="87" t="s">
        <v>170</v>
      </c>
      <c r="B66" s="119"/>
      <c r="C66" s="154"/>
      <c r="D66" s="38"/>
    </row>
    <row r="67" customFormat="false" ht="12" hidden="false" customHeight="false" outlineLevel="0" collapsed="false">
      <c r="A67" s="87" t="s">
        <v>172</v>
      </c>
      <c r="B67" s="119"/>
      <c r="C67" s="154"/>
      <c r="D67" s="38"/>
    </row>
    <row r="68" customFormat="false" ht="12" hidden="false" customHeight="false" outlineLevel="0" collapsed="false">
      <c r="A68" s="87" t="s">
        <v>175</v>
      </c>
      <c r="B68" s="119"/>
      <c r="C68" s="154"/>
      <c r="D68" s="38"/>
    </row>
    <row r="69" customFormat="false" ht="12" hidden="false" customHeight="false" outlineLevel="0" collapsed="false">
      <c r="A69" s="87" t="s">
        <v>177</v>
      </c>
      <c r="B69" s="119"/>
      <c r="C69" s="154"/>
      <c r="D69" s="38"/>
    </row>
    <row r="70" customFormat="false" ht="12" hidden="false" customHeight="false" outlineLevel="0" collapsed="false">
      <c r="A70" s="87" t="s">
        <v>179</v>
      </c>
      <c r="B70" s="119"/>
      <c r="C70" s="154"/>
      <c r="D70" s="38"/>
    </row>
    <row r="71" customFormat="false" ht="12" hidden="false" customHeight="false" outlineLevel="0" collapsed="false">
      <c r="A71" s="87" t="s">
        <v>181</v>
      </c>
      <c r="B71" s="119"/>
      <c r="C71" s="154"/>
      <c r="D71" s="38"/>
    </row>
    <row r="72" customFormat="false" ht="12" hidden="false" customHeight="false" outlineLevel="0" collapsed="false">
      <c r="A72" s="87" t="s">
        <v>183</v>
      </c>
      <c r="B72" s="119"/>
      <c r="C72" s="154"/>
      <c r="D72" s="104"/>
    </row>
    <row r="73" customFormat="false" ht="12" hidden="false" customHeight="false" outlineLevel="0" collapsed="false">
      <c r="A73" s="87" t="s">
        <v>185</v>
      </c>
      <c r="B73" s="119"/>
      <c r="C73" s="154"/>
      <c r="D73" s="38"/>
    </row>
    <row r="74" customFormat="false" ht="12" hidden="false" customHeight="false" outlineLevel="0" collapsed="false">
      <c r="A74" s="87" t="s">
        <v>187</v>
      </c>
      <c r="B74" s="119"/>
      <c r="C74" s="154"/>
      <c r="D74" s="38"/>
    </row>
    <row r="75" customFormat="false" ht="12" hidden="false" customHeight="false" outlineLevel="0" collapsed="false">
      <c r="A75" s="87" t="s">
        <v>189</v>
      </c>
      <c r="B75" s="119"/>
      <c r="C75" s="154"/>
      <c r="D75" s="38"/>
    </row>
    <row r="76" customFormat="false" ht="12" hidden="false" customHeight="false" outlineLevel="0" collapsed="false">
      <c r="A76" s="87" t="s">
        <v>191</v>
      </c>
      <c r="B76" s="119"/>
      <c r="C76" s="154"/>
      <c r="D76" s="104"/>
    </row>
    <row r="77" customFormat="false" ht="12" hidden="false" customHeight="false" outlineLevel="0" collapsed="false">
      <c r="A77" s="87" t="s">
        <v>193</v>
      </c>
      <c r="B77" s="119"/>
      <c r="C77" s="154"/>
      <c r="D77" s="38"/>
    </row>
    <row r="78" customFormat="false" ht="12" hidden="false" customHeight="false" outlineLevel="0" collapsed="false">
      <c r="A78" s="87" t="s">
        <v>195</v>
      </c>
      <c r="B78" s="119"/>
      <c r="C78" s="154"/>
      <c r="D78" s="104"/>
    </row>
    <row r="79" customFormat="false" ht="12" hidden="false" customHeight="false" outlineLevel="0" collapsed="false">
      <c r="A79" s="87" t="s">
        <v>197</v>
      </c>
      <c r="B79" s="119"/>
      <c r="C79" s="154"/>
      <c r="D79" s="38"/>
    </row>
    <row r="80" customFormat="false" ht="12" hidden="false" customHeight="false" outlineLevel="0" collapsed="false">
      <c r="A80" s="44" t="s">
        <v>199</v>
      </c>
      <c r="B80" s="44" t="e">
        <f aca="false">COUNTIF(Table18[yes/no report available 2010 or later], "Yes")</f>
        <v>#VALUE!</v>
      </c>
      <c r="C80" s="35"/>
      <c r="D80" s="35"/>
    </row>
    <row r="81" customFormat="false" ht="12" hidden="false" customHeight="false" outlineLevel="0" collapsed="false">
      <c r="A81" s="44" t="s">
        <v>200</v>
      </c>
      <c r="B81" s="44" t="e">
        <f aca="false">COUNTIF(Table18[yes/no report available 2010 or later], "No")</f>
        <v>#VALUE!</v>
      </c>
      <c r="C81" s="35"/>
      <c r="D81" s="35"/>
    </row>
    <row r="82" customFormat="false" ht="12" hidden="false" customHeight="false" outlineLevel="0" collapsed="false">
      <c r="A82" s="44" t="s">
        <v>201</v>
      </c>
      <c r="B82" s="44" t="e">
        <f aca="false">COUNTIF(Table18[yes/no report available 2010 or later], "No data")</f>
        <v>#VALUE!</v>
      </c>
      <c r="C82" s="35"/>
      <c r="D82" s="35"/>
    </row>
  </sheetData>
  <mergeCells count="3">
    <mergeCell ref="A1:D1"/>
    <mergeCell ref="A2:D2"/>
    <mergeCell ref="C3:D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C00000"/>
    <pageSetUpPr fitToPage="false"/>
  </sheetPr>
  <dimension ref="A1:H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5" activeCellId="0" sqref="L15"/>
    </sheetView>
  </sheetViews>
  <sheetFormatPr defaultRowHeight="12"/>
  <cols>
    <col collapsed="false" hidden="false" max="1" min="1" style="1" width="31.7125506072874"/>
    <col collapsed="false" hidden="false" max="2" min="2" style="1" width="8.4251012145749"/>
    <col collapsed="false" hidden="false" max="3" min="3" style="1" width="8.71255060728745"/>
    <col collapsed="false" hidden="false" max="4" min="4" style="1" width="7.71255060728745"/>
    <col collapsed="false" hidden="false" max="5" min="5" style="1" width="9.2834008097166"/>
    <col collapsed="false" hidden="false" max="6" min="6" style="1" width="8.71255060728745"/>
    <col collapsed="false" hidden="false" max="7" min="7" style="1" width="7.85425101214575"/>
    <col collapsed="false" hidden="false" max="8" min="8" style="1" width="18.4251012145749"/>
    <col collapsed="false" hidden="false" max="1025" min="9" style="1" width="8.85425101214575"/>
  </cols>
  <sheetData>
    <row r="1" customFormat="false" ht="12" hidden="false" customHeight="false" outlineLevel="0" collapsed="false">
      <c r="A1" s="120" t="s">
        <v>388</v>
      </c>
      <c r="B1" s="120"/>
      <c r="C1" s="120"/>
      <c r="D1" s="120"/>
      <c r="E1" s="120"/>
      <c r="F1" s="0"/>
      <c r="G1" s="0"/>
      <c r="H1" s="0"/>
    </row>
    <row r="2" customFormat="false" ht="12" hidden="false" customHeight="false" outlineLevel="0" collapsed="false">
      <c r="A2" s="137" t="s">
        <v>391</v>
      </c>
      <c r="B2" s="137"/>
      <c r="C2" s="137"/>
      <c r="D2" s="137"/>
      <c r="E2" s="137"/>
      <c r="F2" s="0"/>
      <c r="G2" s="0"/>
      <c r="H2" s="0"/>
    </row>
    <row r="3" customFormat="false" ht="12" hidden="false" customHeight="false" outlineLevel="0" collapsed="false">
      <c r="A3" s="79" t="s">
        <v>24</v>
      </c>
      <c r="B3" s="80" t="s">
        <v>410</v>
      </c>
      <c r="C3" s="80" t="s">
        <v>402</v>
      </c>
      <c r="D3" s="80" t="s">
        <v>350</v>
      </c>
      <c r="E3" s="80" t="s">
        <v>213</v>
      </c>
      <c r="F3" s="80" t="s">
        <v>408</v>
      </c>
      <c r="G3" s="80" t="s">
        <v>354</v>
      </c>
      <c r="H3" s="155" t="s">
        <v>218</v>
      </c>
    </row>
    <row r="4" customFormat="false" ht="12" hidden="false" customHeight="false" outlineLevel="0" collapsed="false">
      <c r="A4" s="87" t="s">
        <v>29</v>
      </c>
      <c r="B4" s="110" t="str">
        <f aca="false">IF(OR(C4&gt;=75, F4&gt;=75),"Yes","No")</f>
        <v>No</v>
      </c>
      <c r="C4" s="39" t="n">
        <v>6</v>
      </c>
      <c r="D4" s="39" t="n">
        <v>2003</v>
      </c>
      <c r="E4" s="39" t="s">
        <v>564</v>
      </c>
      <c r="F4" s="39" t="n">
        <v>6.3</v>
      </c>
      <c r="G4" s="39" t="n">
        <v>2003</v>
      </c>
      <c r="H4" s="88" t="s">
        <v>565</v>
      </c>
    </row>
    <row r="5" customFormat="false" ht="12" hidden="false" customHeight="false" outlineLevel="0" collapsed="false">
      <c r="A5" s="87" t="s">
        <v>35</v>
      </c>
      <c r="B5" s="110" t="str">
        <f aca="false">IF(OR(C5&gt;=75, F5&gt;=75),"Yes","No")</f>
        <v>No</v>
      </c>
      <c r="C5" s="39" t="n">
        <v>29</v>
      </c>
      <c r="D5" s="39" t="n">
        <v>2000</v>
      </c>
      <c r="E5" s="39" t="s">
        <v>564</v>
      </c>
      <c r="F5" s="39" t="n">
        <v>29.4</v>
      </c>
      <c r="G5" s="39" t="n">
        <v>2001</v>
      </c>
      <c r="H5" s="88" t="s">
        <v>566</v>
      </c>
    </row>
    <row r="6" customFormat="false" ht="12" hidden="false" customHeight="false" outlineLevel="0" collapsed="false">
      <c r="A6" s="87" t="s">
        <v>39</v>
      </c>
      <c r="B6" s="110" t="str">
        <f aca="false">IF(OR(C6&gt;=75, F6&gt;=75),"Yes","No")</f>
        <v>Yes</v>
      </c>
      <c r="C6" s="39" t="n">
        <v>94</v>
      </c>
      <c r="D6" s="39" t="n">
        <v>2006</v>
      </c>
      <c r="E6" s="39" t="s">
        <v>564</v>
      </c>
      <c r="F6" s="39" t="n">
        <v>93.6</v>
      </c>
      <c r="G6" s="39" t="n">
        <v>2006</v>
      </c>
      <c r="H6" s="88" t="s">
        <v>567</v>
      </c>
    </row>
    <row r="7" customFormat="false" ht="12" hidden="false" customHeight="false" outlineLevel="0" collapsed="false">
      <c r="A7" s="87" t="s">
        <v>41</v>
      </c>
      <c r="B7" s="110" t="str">
        <f aca="false">IF(OR(C7&gt;=75, F7&gt;=75),"Yes","No")</f>
        <v>No</v>
      </c>
      <c r="C7" s="39" t="n">
        <v>10</v>
      </c>
      <c r="D7" s="39" t="n">
        <v>2006</v>
      </c>
      <c r="E7" s="39" t="s">
        <v>564</v>
      </c>
      <c r="F7" s="39" t="n">
        <v>9.8</v>
      </c>
      <c r="G7" s="39" t="n">
        <v>2006</v>
      </c>
      <c r="H7" s="88" t="s">
        <v>568</v>
      </c>
    </row>
    <row r="8" customFormat="false" ht="12" hidden="false" customHeight="false" outlineLevel="0" collapsed="false">
      <c r="A8" s="87" t="s">
        <v>44</v>
      </c>
      <c r="B8" s="110" t="str">
        <f aca="false">IF(OR(C8&gt;=75, F8&gt;=75),"Yes","No")</f>
        <v>No</v>
      </c>
      <c r="C8" s="39" t="n">
        <v>60</v>
      </c>
      <c r="D8" s="39" t="n">
        <v>2006</v>
      </c>
      <c r="E8" s="39" t="s">
        <v>564</v>
      </c>
      <c r="F8" s="39" t="n">
        <v>60.3</v>
      </c>
      <c r="G8" s="39" t="n">
        <v>2006</v>
      </c>
      <c r="H8" s="88" t="s">
        <v>567</v>
      </c>
    </row>
    <row r="9" customFormat="false" ht="12.75" hidden="false" customHeight="true" outlineLevel="0" collapsed="false">
      <c r="A9" s="87" t="s">
        <v>48</v>
      </c>
      <c r="B9" s="110" t="str">
        <f aca="false">IF(OR(C9&gt;=75, F9&gt;=75),"Yes","No")</f>
        <v>No</v>
      </c>
      <c r="C9" s="39" t="n">
        <v>74</v>
      </c>
      <c r="D9" s="39" t="n">
        <v>2001</v>
      </c>
      <c r="E9" s="39" t="s">
        <v>564</v>
      </c>
      <c r="F9" s="39" t="n">
        <v>74.4</v>
      </c>
      <c r="G9" s="39" t="n">
        <v>2001</v>
      </c>
      <c r="H9" s="88" t="s">
        <v>569</v>
      </c>
    </row>
    <row r="10" customFormat="false" ht="12" hidden="false" customHeight="false" outlineLevel="0" collapsed="false">
      <c r="A10" s="87" t="s">
        <v>50</v>
      </c>
      <c r="B10" s="110" t="str">
        <f aca="false">IF(OR(C10&gt;=75, F10&gt;=75),"Yes","No")</f>
        <v>No</v>
      </c>
      <c r="C10" s="39" t="n">
        <v>58</v>
      </c>
      <c r="D10" s="39" t="n">
        <v>2000</v>
      </c>
      <c r="E10" s="39" t="s">
        <v>564</v>
      </c>
      <c r="F10" s="39" t="n">
        <v>72.2</v>
      </c>
      <c r="G10" s="39" t="n">
        <v>2007</v>
      </c>
      <c r="H10" s="88" t="s">
        <v>570</v>
      </c>
    </row>
    <row r="11" customFormat="false" ht="12" hidden="false" customHeight="false" outlineLevel="0" collapsed="false">
      <c r="A11" s="87" t="s">
        <v>53</v>
      </c>
      <c r="B11" s="110" t="str">
        <f aca="false">IF(OR(C11&gt;=75, F11&gt;=75),"Yes","No")</f>
        <v>Yes</v>
      </c>
      <c r="C11" s="39" t="n">
        <v>89</v>
      </c>
      <c r="D11" s="39" t="n">
        <v>2005</v>
      </c>
      <c r="E11" s="39" t="s">
        <v>564</v>
      </c>
      <c r="F11" s="39" t="n">
        <v>91.1</v>
      </c>
      <c r="G11" s="39" t="n">
        <v>2008</v>
      </c>
      <c r="H11" s="88" t="s">
        <v>571</v>
      </c>
    </row>
    <row r="12" customFormat="false" ht="12" hidden="false" customHeight="false" outlineLevel="0" collapsed="false">
      <c r="A12" s="87" t="s">
        <v>55</v>
      </c>
      <c r="B12" s="110" t="str">
        <f aca="false">IF(OR(C12&gt;=75, F12&gt;=75),"Yes","No")</f>
        <v>No</v>
      </c>
      <c r="C12" s="39" t="n">
        <v>64</v>
      </c>
      <c r="D12" s="39" t="n">
        <v>2006</v>
      </c>
      <c r="E12" s="39" t="s">
        <v>564</v>
      </c>
      <c r="F12" s="39" t="n">
        <v>63.7</v>
      </c>
      <c r="G12" s="39" t="n">
        <v>2006</v>
      </c>
      <c r="H12" s="88" t="s">
        <v>568</v>
      </c>
    </row>
    <row r="13" customFormat="false" ht="12" hidden="false" customHeight="false" outlineLevel="0" collapsed="false">
      <c r="A13" s="87" t="s">
        <v>58</v>
      </c>
      <c r="B13" s="110" t="str">
        <f aca="false">IF(OR(C13&gt;=75, F13&gt;=75),"Yes","No")</f>
        <v>No</v>
      </c>
      <c r="C13" s="39" t="n">
        <v>60</v>
      </c>
      <c r="D13" s="39" t="n">
        <v>2005</v>
      </c>
      <c r="E13" s="39" t="s">
        <v>564</v>
      </c>
      <c r="F13" s="39" t="n">
        <v>60.2</v>
      </c>
      <c r="G13" s="39" t="n">
        <v>2005</v>
      </c>
      <c r="H13" s="88" t="s">
        <v>572</v>
      </c>
    </row>
    <row r="14" customFormat="false" ht="12" hidden="false" customHeight="false" outlineLevel="0" collapsed="false">
      <c r="A14" s="87" t="s">
        <v>61</v>
      </c>
      <c r="B14" s="110" t="str">
        <f aca="false">IF(OR(C14&gt;=75, F14&gt;=75),"Yes","No")</f>
        <v>No</v>
      </c>
      <c r="C14" s="39" t="n">
        <v>66</v>
      </c>
      <c r="D14" s="39" t="n">
        <v>2005</v>
      </c>
      <c r="E14" s="39" t="s">
        <v>564</v>
      </c>
      <c r="F14" s="39" t="n">
        <v>62.1</v>
      </c>
      <c r="G14" s="39" t="n">
        <v>2010</v>
      </c>
      <c r="H14" s="88" t="s">
        <v>573</v>
      </c>
    </row>
    <row r="15" customFormat="false" ht="12" hidden="false" customHeight="false" outlineLevel="0" collapsed="false">
      <c r="A15" s="87" t="s">
        <v>64</v>
      </c>
      <c r="B15" s="110" t="str">
        <f aca="false">IF(OR(C15&gt;=75, F15&gt;=75),"Yes","No")</f>
        <v>No</v>
      </c>
      <c r="C15" s="39" t="n">
        <v>70</v>
      </c>
      <c r="D15" s="39" t="n">
        <v>2006</v>
      </c>
      <c r="E15" s="39" t="s">
        <v>564</v>
      </c>
      <c r="F15" s="39" t="n">
        <v>70.1</v>
      </c>
      <c r="G15" s="39" t="n">
        <v>2006</v>
      </c>
      <c r="H15" s="88" t="s">
        <v>568</v>
      </c>
    </row>
    <row r="16" customFormat="false" ht="12" hidden="false" customHeight="false" outlineLevel="0" collapsed="false">
      <c r="A16" s="87" t="s">
        <v>66</v>
      </c>
      <c r="B16" s="110" t="str">
        <f aca="false">IF(OR(C16&gt;=75, F16&gt;=75),"Yes","No")</f>
        <v>No</v>
      </c>
      <c r="C16" s="39" t="n">
        <v>49</v>
      </c>
      <c r="D16" s="39" t="n">
        <v>2006</v>
      </c>
      <c r="E16" s="39" t="s">
        <v>564</v>
      </c>
      <c r="F16" s="39" t="n">
        <v>49.2</v>
      </c>
      <c r="G16" s="39" t="n">
        <v>2006</v>
      </c>
      <c r="H16" s="88" t="s">
        <v>568</v>
      </c>
    </row>
    <row r="17" customFormat="false" ht="12" hidden="false" customHeight="false" outlineLevel="0" collapsed="false">
      <c r="A17" s="87" t="s">
        <v>68</v>
      </c>
      <c r="B17" s="110" t="str">
        <f aca="false">IF(OR(C17&gt;=75, F17&gt;=75),"Yes","No")</f>
        <v>No</v>
      </c>
      <c r="C17" s="39" t="n">
        <v>9</v>
      </c>
      <c r="D17" s="39" t="n">
        <v>2004</v>
      </c>
      <c r="E17" s="39" t="s">
        <v>564</v>
      </c>
      <c r="F17" s="39" t="n">
        <v>9</v>
      </c>
      <c r="G17" s="39" t="n">
        <v>2004</v>
      </c>
      <c r="H17" s="88" t="s">
        <v>574</v>
      </c>
    </row>
    <row r="18" customFormat="false" ht="12" hidden="false" customHeight="false" outlineLevel="0" collapsed="false">
      <c r="A18" s="87" t="s">
        <v>71</v>
      </c>
      <c r="B18" s="156" t="s">
        <v>231</v>
      </c>
      <c r="C18" s="39"/>
      <c r="D18" s="39"/>
      <c r="E18" s="39"/>
      <c r="F18" s="39"/>
      <c r="G18" s="39"/>
      <c r="H18" s="88"/>
    </row>
    <row r="19" customFormat="false" ht="12" hidden="false" customHeight="false" outlineLevel="0" collapsed="false">
      <c r="A19" s="87" t="s">
        <v>73</v>
      </c>
      <c r="B19" s="110" t="str">
        <f aca="false">IF(OR(C19&gt;=75, F19&gt;=75),"Yes","No")</f>
        <v>Yes</v>
      </c>
      <c r="C19" s="39" t="n">
        <v>83</v>
      </c>
      <c r="D19" s="39" t="n">
        <v>2000</v>
      </c>
      <c r="E19" s="39" t="s">
        <v>564</v>
      </c>
      <c r="F19" s="39" t="n">
        <v>83.4</v>
      </c>
      <c r="G19" s="39" t="n">
        <v>2000</v>
      </c>
      <c r="H19" s="88" t="s">
        <v>575</v>
      </c>
    </row>
    <row r="20" customFormat="false" ht="12" hidden="false" customHeight="false" outlineLevel="0" collapsed="false">
      <c r="A20" s="87" t="s">
        <v>76</v>
      </c>
      <c r="B20" s="110" t="str">
        <f aca="false">IF(OR(C20&gt;=75, F20&gt;=75),"Yes","No")</f>
        <v>Yes</v>
      </c>
      <c r="C20" s="39" t="n">
        <v>81</v>
      </c>
      <c r="D20" s="39" t="n">
        <v>2005</v>
      </c>
      <c r="E20" s="39" t="s">
        <v>564</v>
      </c>
      <c r="F20" s="39" t="n">
        <v>81.1</v>
      </c>
      <c r="G20" s="39" t="n">
        <v>2005</v>
      </c>
      <c r="H20" s="88" t="s">
        <v>576</v>
      </c>
    </row>
    <row r="21" customFormat="false" ht="12" hidden="false" customHeight="false" outlineLevel="0" collapsed="false">
      <c r="A21" s="87" t="s">
        <v>79</v>
      </c>
      <c r="B21" s="110" t="str">
        <f aca="false">IF(OR(C21&gt;=75, F21&gt;=75),"Yes","No")</f>
        <v>No</v>
      </c>
      <c r="C21" s="39" t="n">
        <v>55</v>
      </c>
      <c r="D21" s="39" t="n">
        <v>2006</v>
      </c>
      <c r="E21" s="39" t="s">
        <v>564</v>
      </c>
      <c r="F21" s="39" t="n">
        <v>54.9</v>
      </c>
      <c r="G21" s="39" t="n">
        <v>2006</v>
      </c>
      <c r="H21" s="88" t="s">
        <v>568</v>
      </c>
    </row>
    <row r="22" customFormat="false" ht="12" hidden="false" customHeight="false" outlineLevel="0" collapsed="false">
      <c r="A22" s="87" t="s">
        <v>81</v>
      </c>
      <c r="B22" s="110" t="str">
        <f aca="false">IF(OR(C22&gt;=75, F22&gt;=75),"Yes","No")</f>
        <v>Yes</v>
      </c>
      <c r="C22" s="39" t="n">
        <v>99</v>
      </c>
      <c r="D22" s="39" t="n">
        <v>2000</v>
      </c>
      <c r="E22" s="39" t="s">
        <v>564</v>
      </c>
      <c r="F22" s="39" t="n">
        <v>100</v>
      </c>
      <c r="G22" s="39" t="n">
        <v>2009</v>
      </c>
      <c r="H22" s="88" t="s">
        <v>577</v>
      </c>
    </row>
    <row r="23" customFormat="false" ht="12" hidden="false" customHeight="false" outlineLevel="0" collapsed="false">
      <c r="A23" s="87" t="s">
        <v>84</v>
      </c>
      <c r="B23" s="110" t="str">
        <f aca="false">IF(OR(C23&gt;=75, F23&gt;=75),"Yes","No")</f>
        <v>No</v>
      </c>
      <c r="C23" s="39" t="n">
        <v>34</v>
      </c>
      <c r="D23" s="39" t="n">
        <v>2000</v>
      </c>
      <c r="E23" s="39" t="s">
        <v>564</v>
      </c>
      <c r="F23" s="39" t="n">
        <v>27.8</v>
      </c>
      <c r="G23" s="39" t="n">
        <v>2010</v>
      </c>
      <c r="H23" s="88" t="s">
        <v>578</v>
      </c>
    </row>
    <row r="24" customFormat="false" ht="12" hidden="false" customHeight="false" outlineLevel="0" collapsed="false">
      <c r="A24" s="87" t="s">
        <v>86</v>
      </c>
      <c r="B24" s="110" t="str">
        <f aca="false">IF(OR(C24&gt;=75, F24&gt;=75),"Yes","No")</f>
        <v>Yes</v>
      </c>
      <c r="C24" s="39" t="n">
        <v>89</v>
      </c>
      <c r="D24" s="39" t="n">
        <v>2006</v>
      </c>
      <c r="E24" s="39" t="s">
        <v>564</v>
      </c>
      <c r="F24" s="39" t="n">
        <v>89.2</v>
      </c>
      <c r="G24" s="39" t="n">
        <v>2006</v>
      </c>
      <c r="H24" s="88" t="s">
        <v>568</v>
      </c>
    </row>
    <row r="25" customFormat="false" ht="12" hidden="false" customHeight="false" outlineLevel="0" collapsed="false">
      <c r="A25" s="87" t="s">
        <v>88</v>
      </c>
      <c r="B25" s="110" t="str">
        <f aca="false">IF(OR(C25&gt;=75, F25&gt;=75),"Yes","No")</f>
        <v>Yes</v>
      </c>
      <c r="C25" s="39" t="s">
        <v>413</v>
      </c>
      <c r="D25" s="39" t="n">
        <v>2006</v>
      </c>
      <c r="E25" s="39" t="s">
        <v>564</v>
      </c>
      <c r="F25" s="39" t="n">
        <v>99</v>
      </c>
      <c r="G25" s="39" t="n">
        <v>2005</v>
      </c>
      <c r="H25" s="88" t="s">
        <v>576</v>
      </c>
    </row>
    <row r="26" customFormat="false" ht="12" hidden="false" customHeight="false" outlineLevel="0" collapsed="false">
      <c r="A26" s="87" t="s">
        <v>90</v>
      </c>
      <c r="B26" s="110" t="str">
        <f aca="false">IF(OR(C26&gt;=75, F26&gt;=75),"Yes","No")</f>
        <v>No</v>
      </c>
      <c r="C26" s="39" t="n">
        <v>32</v>
      </c>
      <c r="D26" s="39" t="n">
        <v>2000</v>
      </c>
      <c r="E26" s="39" t="s">
        <v>564</v>
      </c>
      <c r="F26" s="39" t="n">
        <v>32.3</v>
      </c>
      <c r="G26" s="39" t="n">
        <v>2000</v>
      </c>
      <c r="H26" s="88" t="s">
        <v>575</v>
      </c>
    </row>
    <row r="27" customFormat="false" ht="12" hidden="false" customHeight="false" outlineLevel="0" collapsed="false">
      <c r="A27" s="87" t="s">
        <v>92</v>
      </c>
      <c r="B27" s="156" t="s">
        <v>231</v>
      </c>
      <c r="C27" s="39"/>
      <c r="D27" s="39"/>
      <c r="E27" s="39"/>
      <c r="F27" s="39"/>
      <c r="G27" s="39"/>
      <c r="H27" s="88"/>
    </row>
    <row r="28" customFormat="false" ht="12" hidden="false" customHeight="false" outlineLevel="0" collapsed="false">
      <c r="A28" s="87" t="s">
        <v>94</v>
      </c>
      <c r="B28" s="110" t="str">
        <f aca="false">IF(OR(C28&gt;=75, F28&gt;=75),"Yes","No")</f>
        <v>No</v>
      </c>
      <c r="C28" s="39" t="n">
        <v>7</v>
      </c>
      <c r="D28" s="39" t="n">
        <v>2005</v>
      </c>
      <c r="E28" s="39" t="s">
        <v>564</v>
      </c>
      <c r="F28" s="39" t="n">
        <v>6.6</v>
      </c>
      <c r="G28" s="39" t="n">
        <v>2005</v>
      </c>
      <c r="H28" s="88" t="s">
        <v>576</v>
      </c>
    </row>
    <row r="29" customFormat="false" ht="12" hidden="false" customHeight="false" outlineLevel="0" collapsed="false">
      <c r="A29" s="87" t="s">
        <v>96</v>
      </c>
      <c r="B29" s="110" t="str">
        <f aca="false">IF(OR(C29&gt;=75, F29&gt;=75),"Yes","No")</f>
        <v>Yes</v>
      </c>
      <c r="C29" s="39" t="n">
        <v>89</v>
      </c>
      <c r="D29" s="39" t="n">
        <v>2000</v>
      </c>
      <c r="E29" s="39" t="s">
        <v>564</v>
      </c>
      <c r="F29" s="39" t="n">
        <v>89.4</v>
      </c>
      <c r="G29" s="39" t="n">
        <v>2000</v>
      </c>
      <c r="H29" s="88" t="s">
        <v>579</v>
      </c>
    </row>
    <row r="30" customFormat="false" ht="12.75" hidden="false" customHeight="true" outlineLevel="0" collapsed="false">
      <c r="A30" s="87" t="s">
        <v>98</v>
      </c>
      <c r="B30" s="110" t="str">
        <f aca="false">IF(OR(C30&gt;=75, F30&gt;=75),"Yes","No")</f>
        <v>No</v>
      </c>
      <c r="C30" s="39" t="n">
        <v>55</v>
      </c>
      <c r="D30" s="39" t="n">
        <v>2005</v>
      </c>
      <c r="E30" s="39" t="s">
        <v>564</v>
      </c>
      <c r="F30" s="39" t="n">
        <v>55.1</v>
      </c>
      <c r="G30" s="39" t="s">
        <v>580</v>
      </c>
      <c r="H30" s="88" t="s">
        <v>581</v>
      </c>
    </row>
    <row r="31" customFormat="false" ht="12" hidden="false" customHeight="false" outlineLevel="0" collapsed="false">
      <c r="A31" s="87" t="s">
        <v>100</v>
      </c>
      <c r="B31" s="110" t="str">
        <f aca="false">IF(OR(C31&gt;=75, F31&gt;=75),"Yes","No")</f>
        <v>No</v>
      </c>
      <c r="C31" s="39" t="n">
        <v>51</v>
      </c>
      <c r="D31" s="39" t="n">
        <v>2006</v>
      </c>
      <c r="E31" s="39" t="s">
        <v>564</v>
      </c>
      <c r="F31" s="39" t="n">
        <v>71.2</v>
      </c>
      <c r="G31" s="39" t="n">
        <v>2008</v>
      </c>
      <c r="H31" s="88" t="s">
        <v>582</v>
      </c>
    </row>
    <row r="32" customFormat="false" ht="12" hidden="false" customHeight="false" outlineLevel="0" collapsed="false">
      <c r="A32" s="87" t="s">
        <v>102</v>
      </c>
      <c r="B32" s="110" t="str">
        <f aca="false">IF(OR(C32&gt;=75, F32&gt;=75),"Yes","No")</f>
        <v>Yes</v>
      </c>
      <c r="C32" s="39" t="s">
        <v>413</v>
      </c>
      <c r="D32" s="39" t="n">
        <v>2006</v>
      </c>
      <c r="E32" s="39" t="s">
        <v>564</v>
      </c>
      <c r="F32" s="39" t="n">
        <v>96.7</v>
      </c>
      <c r="G32" s="39" t="s">
        <v>583</v>
      </c>
      <c r="H32" s="88" t="s">
        <v>584</v>
      </c>
    </row>
    <row r="33" customFormat="false" ht="12" hidden="false" customHeight="false" outlineLevel="0" collapsed="false">
      <c r="A33" s="87" t="s">
        <v>104</v>
      </c>
      <c r="B33" s="110" t="str">
        <f aca="false">IF(OR(C33&gt;=75, F33&gt;=75),"Yes","No")</f>
        <v>No</v>
      </c>
      <c r="C33" s="39" t="n">
        <v>43</v>
      </c>
      <c r="D33" s="39" t="n">
        <v>2005</v>
      </c>
      <c r="E33" s="39" t="s">
        <v>564</v>
      </c>
      <c r="F33" s="39" t="n">
        <v>43.2</v>
      </c>
      <c r="G33" s="39" t="n">
        <v>2005</v>
      </c>
      <c r="H33" s="88" t="s">
        <v>576</v>
      </c>
    </row>
    <row r="34" customFormat="false" ht="12" hidden="false" customHeight="false" outlineLevel="0" collapsed="false">
      <c r="A34" s="87" t="s">
        <v>107</v>
      </c>
      <c r="B34" s="110" t="str">
        <f aca="false">IF(OR(C34&gt;=75, F34&gt;=75),"Yes","No")</f>
        <v>No</v>
      </c>
      <c r="C34" s="39" t="n">
        <v>39</v>
      </c>
      <c r="D34" s="39" t="n">
        <v>2006</v>
      </c>
      <c r="E34" s="39" t="s">
        <v>564</v>
      </c>
      <c r="F34" s="39" t="n">
        <v>24.1</v>
      </c>
      <c r="G34" s="39" t="n">
        <v>2010</v>
      </c>
      <c r="H34" s="88" t="s">
        <v>578</v>
      </c>
    </row>
    <row r="35" customFormat="false" ht="12" hidden="false" customHeight="false" outlineLevel="0" collapsed="false">
      <c r="A35" s="87" t="s">
        <v>109</v>
      </c>
      <c r="B35" s="110" t="str">
        <f aca="false">IF(OR(C35&gt;=75, F35&gt;=75),"Yes","No")</f>
        <v>Yes</v>
      </c>
      <c r="C35" s="39" t="n">
        <v>81</v>
      </c>
      <c r="D35" s="39" t="n">
        <v>2005</v>
      </c>
      <c r="E35" s="39" t="s">
        <v>564</v>
      </c>
      <c r="F35" s="39" t="n">
        <v>81.1</v>
      </c>
      <c r="G35" s="39" t="s">
        <v>580</v>
      </c>
      <c r="H35" s="88" t="s">
        <v>585</v>
      </c>
    </row>
    <row r="36" customFormat="false" ht="12" hidden="false" customHeight="false" outlineLevel="0" collapsed="false">
      <c r="A36" s="87" t="s">
        <v>112</v>
      </c>
      <c r="B36" s="110" t="str">
        <f aca="false">IF(OR(C36&gt;=75, F36&gt;=75),"Yes","No")</f>
        <v>No</v>
      </c>
      <c r="C36" s="39" t="n">
        <v>41</v>
      </c>
      <c r="D36" s="39" t="n">
        <v>2006</v>
      </c>
      <c r="E36" s="39" t="s">
        <v>564</v>
      </c>
      <c r="F36" s="39" t="n">
        <v>41.1</v>
      </c>
      <c r="G36" s="39" t="s">
        <v>580</v>
      </c>
      <c r="H36" s="88" t="s">
        <v>586</v>
      </c>
    </row>
    <row r="37" customFormat="false" ht="12" hidden="false" customHeight="false" outlineLevel="0" collapsed="false">
      <c r="A37" s="87" t="s">
        <v>114</v>
      </c>
      <c r="B37" s="110" t="str">
        <f aca="false">IF(OR(C37&gt;=75, F37&gt;=75),"Yes","No")</f>
        <v>No</v>
      </c>
      <c r="C37" s="39" t="n">
        <v>55</v>
      </c>
      <c r="D37" s="39" t="n">
        <v>2002</v>
      </c>
      <c r="E37" s="39" t="s">
        <v>564</v>
      </c>
      <c r="F37" s="39" t="n">
        <v>53.1</v>
      </c>
      <c r="G37" s="39" t="n">
        <v>2007</v>
      </c>
      <c r="H37" s="88" t="s">
        <v>587</v>
      </c>
    </row>
    <row r="38" customFormat="false" ht="12" hidden="false" customHeight="false" outlineLevel="0" collapsed="false">
      <c r="A38" s="87" t="s">
        <v>116</v>
      </c>
      <c r="B38" s="110" t="str">
        <f aca="false">IF(OR(C38&gt;=75, F38&gt;=75),"Yes","No")</f>
        <v>Yes</v>
      </c>
      <c r="C38" s="39" t="n">
        <v>95</v>
      </c>
      <c r="D38" s="39" t="n">
        <v>2006</v>
      </c>
      <c r="E38" s="39" t="s">
        <v>564</v>
      </c>
      <c r="F38" s="39" t="n">
        <v>95</v>
      </c>
      <c r="G38" s="39" t="n">
        <v>2006</v>
      </c>
      <c r="H38" s="88" t="s">
        <v>568</v>
      </c>
    </row>
    <row r="39" customFormat="false" ht="12" hidden="false" customHeight="false" outlineLevel="0" collapsed="false">
      <c r="A39" s="87" t="s">
        <v>118</v>
      </c>
      <c r="B39" s="110" t="str">
        <f aca="false">IF(OR(C39&gt;=75, F39&gt;=75),"Yes","No")</f>
        <v>No</v>
      </c>
      <c r="C39" s="39" t="n">
        <v>48</v>
      </c>
      <c r="D39" s="39" t="n">
        <v>2003</v>
      </c>
      <c r="E39" s="39" t="s">
        <v>564</v>
      </c>
      <c r="F39" s="39" t="n">
        <v>60</v>
      </c>
      <c r="G39" s="39" t="s">
        <v>583</v>
      </c>
      <c r="H39" s="88" t="s">
        <v>588</v>
      </c>
    </row>
    <row r="40" customFormat="false" ht="12" hidden="false" customHeight="false" outlineLevel="0" collapsed="false">
      <c r="A40" s="87" t="s">
        <v>120</v>
      </c>
      <c r="B40" s="110" t="str">
        <f aca="false">IF(OR(C40&gt;=75, F40&gt;=75),"Yes","No")</f>
        <v>Yes</v>
      </c>
      <c r="C40" s="39" t="n">
        <v>94</v>
      </c>
      <c r="D40" s="39" t="n">
        <v>2005</v>
      </c>
      <c r="E40" s="39" t="s">
        <v>564</v>
      </c>
      <c r="F40" s="39" t="n">
        <v>94.2</v>
      </c>
      <c r="G40" s="39" t="n">
        <v>2006</v>
      </c>
      <c r="H40" s="88" t="s">
        <v>568</v>
      </c>
    </row>
    <row r="41" customFormat="false" ht="12" hidden="false" customHeight="false" outlineLevel="0" collapsed="false">
      <c r="A41" s="87" t="s">
        <v>122</v>
      </c>
      <c r="B41" s="110" t="str">
        <f aca="false">IF(OR(C41&gt;=75, F41&gt;=75),"Yes","No")</f>
        <v>No</v>
      </c>
      <c r="C41" s="39" t="n">
        <v>59</v>
      </c>
      <c r="D41" s="39" t="n">
        <v>2000</v>
      </c>
      <c r="E41" s="39" t="s">
        <v>564</v>
      </c>
      <c r="F41" s="39" t="n">
        <v>71.5</v>
      </c>
      <c r="G41" s="39" t="n">
        <v>2006</v>
      </c>
      <c r="H41" s="88" t="s">
        <v>568</v>
      </c>
    </row>
    <row r="42" customFormat="false" ht="12" hidden="false" customHeight="false" outlineLevel="0" collapsed="false">
      <c r="A42" s="87" t="s">
        <v>124</v>
      </c>
      <c r="B42" s="110" t="str">
        <f aca="false">IF(OR(C42&gt;=75, F42&gt;=75),"Yes","No")</f>
        <v>No</v>
      </c>
      <c r="C42" s="39" t="n">
        <v>26</v>
      </c>
      <c r="D42" s="39" t="n">
        <v>2004</v>
      </c>
      <c r="E42" s="39" t="s">
        <v>564</v>
      </c>
      <c r="F42" s="39" t="n">
        <v>45.1</v>
      </c>
      <c r="G42" s="39" t="n">
        <v>2009</v>
      </c>
      <c r="H42" s="88" t="s">
        <v>589</v>
      </c>
    </row>
    <row r="43" customFormat="false" ht="12" hidden="false" customHeight="false" outlineLevel="0" collapsed="false">
      <c r="A43" s="87" t="s">
        <v>126</v>
      </c>
      <c r="B43" s="110" t="str">
        <f aca="false">IF(OR(C43&gt;=75, F43&gt;=75),"Yes","No")</f>
        <v>No</v>
      </c>
      <c r="C43" s="39"/>
      <c r="D43" s="39"/>
      <c r="E43" s="39"/>
      <c r="F43" s="39" t="n">
        <v>3.6</v>
      </c>
      <c r="G43" s="39" t="n">
        <v>2007</v>
      </c>
      <c r="H43" s="88" t="s">
        <v>587</v>
      </c>
    </row>
    <row r="44" customFormat="false" ht="12" hidden="false" customHeight="false" outlineLevel="0" collapsed="false">
      <c r="A44" s="87" t="s">
        <v>128</v>
      </c>
      <c r="B44" s="110" t="str">
        <f aca="false">IF(OR(C44&gt;=75, F44&gt;=75),"Yes","No")</f>
        <v>Yes</v>
      </c>
      <c r="C44" s="39" t="n">
        <v>75</v>
      </c>
      <c r="D44" s="39" t="n">
        <v>2003</v>
      </c>
      <c r="E44" s="39" t="s">
        <v>564</v>
      </c>
      <c r="F44" s="39" t="n">
        <v>79.7</v>
      </c>
      <c r="G44" s="39" t="s">
        <v>583</v>
      </c>
      <c r="H44" s="88" t="s">
        <v>588</v>
      </c>
    </row>
    <row r="45" customFormat="false" ht="12" hidden="false" customHeight="false" outlineLevel="0" collapsed="false">
      <c r="A45" s="87" t="s">
        <v>130</v>
      </c>
      <c r="B45" s="156" t="s">
        <v>231</v>
      </c>
      <c r="C45" s="39"/>
      <c r="D45" s="39"/>
      <c r="E45" s="39"/>
      <c r="F45" s="39"/>
      <c r="G45" s="39"/>
      <c r="H45" s="88"/>
    </row>
    <row r="46" customFormat="false" ht="12" hidden="false" customHeight="false" outlineLevel="0" collapsed="false">
      <c r="A46" s="87" t="s">
        <v>132</v>
      </c>
      <c r="B46" s="110" t="str">
        <f aca="false">IF(OR(C46&gt;=75, F46&gt;=75),"Yes","No")</f>
        <v>Yes</v>
      </c>
      <c r="C46" s="39" t="n">
        <v>53</v>
      </c>
      <c r="D46" s="39" t="n">
        <v>2006</v>
      </c>
      <c r="E46" s="39" t="s">
        <v>564</v>
      </c>
      <c r="F46" s="39" t="n">
        <v>80.8</v>
      </c>
      <c r="G46" s="39" t="n">
        <v>2010</v>
      </c>
      <c r="H46" s="88" t="s">
        <v>578</v>
      </c>
    </row>
    <row r="47" customFormat="false" ht="12" hidden="false" customHeight="false" outlineLevel="0" collapsed="false">
      <c r="A47" s="87" t="s">
        <v>134</v>
      </c>
      <c r="B47" s="110" t="str">
        <f aca="false">IF(OR(C47&gt;=75, F47&gt;=75),"Yes","No")</f>
        <v>No</v>
      </c>
      <c r="C47" s="39" t="n">
        <v>56</v>
      </c>
      <c r="D47" s="39" t="n">
        <v>2007</v>
      </c>
      <c r="E47" s="39" t="s">
        <v>564</v>
      </c>
      <c r="F47" s="39" t="n">
        <v>55.9</v>
      </c>
      <c r="G47" s="39" t="n">
        <v>2007</v>
      </c>
      <c r="H47" s="88" t="s">
        <v>590</v>
      </c>
    </row>
    <row r="48" customFormat="false" ht="12" hidden="false" customHeight="false" outlineLevel="0" collapsed="false">
      <c r="A48" s="87" t="s">
        <v>136</v>
      </c>
      <c r="B48" s="156" t="s">
        <v>231</v>
      </c>
      <c r="C48" s="39"/>
      <c r="D48" s="39"/>
      <c r="E48" s="39"/>
      <c r="F48" s="39"/>
      <c r="G48" s="39"/>
      <c r="H48" s="88"/>
    </row>
    <row r="49" customFormat="false" ht="33.75" hidden="false" customHeight="false" outlineLevel="0" collapsed="false">
      <c r="A49" s="87" t="s">
        <v>138</v>
      </c>
      <c r="B49" s="110" t="str">
        <f aca="false">IF(OR(C49&gt;=75, F49&gt;=75),"Yes","No")</f>
        <v>Yes</v>
      </c>
      <c r="C49" s="39" t="s">
        <v>413</v>
      </c>
      <c r="D49" s="39" t="n">
        <v>2005</v>
      </c>
      <c r="E49" s="39" t="s">
        <v>564</v>
      </c>
      <c r="F49" s="39" t="n">
        <v>85.4</v>
      </c>
      <c r="G49" s="39" t="n">
        <v>2000</v>
      </c>
      <c r="H49" s="88" t="s">
        <v>591</v>
      </c>
    </row>
    <row r="50" customFormat="false" ht="12" hidden="false" customHeight="false" outlineLevel="0" collapsed="false">
      <c r="A50" s="87" t="s">
        <v>140</v>
      </c>
      <c r="B50" s="110" t="str">
        <f aca="false">IF(OR(C50&gt;=75, F50&gt;=75),"Yes","No")</f>
        <v>No</v>
      </c>
      <c r="C50" s="39"/>
      <c r="D50" s="39"/>
      <c r="E50" s="39"/>
      <c r="F50" s="39" t="n">
        <v>30.8</v>
      </c>
      <c r="G50" s="39" t="n">
        <v>2008</v>
      </c>
      <c r="H50" s="88" t="s">
        <v>592</v>
      </c>
    </row>
    <row r="51" customFormat="false" ht="13.5" hidden="false" customHeight="true" outlineLevel="0" collapsed="false">
      <c r="A51" s="87" t="s">
        <v>142</v>
      </c>
      <c r="B51" s="110" t="str">
        <f aca="false">IF(OR(C51&gt;=75, F51&gt;=75),"Yes","No")</f>
        <v>No</v>
      </c>
      <c r="C51" s="39" t="n">
        <v>65</v>
      </c>
      <c r="D51" s="39" t="n">
        <v>2003</v>
      </c>
      <c r="E51" s="39" t="s">
        <v>564</v>
      </c>
      <c r="F51" s="39" t="n">
        <v>72.4</v>
      </c>
      <c r="G51" s="39" t="s">
        <v>593</v>
      </c>
      <c r="H51" s="88" t="s">
        <v>594</v>
      </c>
    </row>
    <row r="52" customFormat="false" ht="12" hidden="false" customHeight="false" outlineLevel="0" collapsed="false">
      <c r="A52" s="87" t="s">
        <v>144</v>
      </c>
      <c r="B52" s="110" t="str">
        <f aca="false">IF(OR(C52&gt;=75, F52&gt;=75),"Yes","No")</f>
        <v>No</v>
      </c>
      <c r="C52" s="39" t="n">
        <v>35</v>
      </c>
      <c r="D52" s="39" t="n">
        <v>2006</v>
      </c>
      <c r="E52" s="39" t="s">
        <v>564</v>
      </c>
      <c r="F52" s="39" t="n">
        <v>35</v>
      </c>
      <c r="G52" s="39" t="n">
        <v>2006</v>
      </c>
      <c r="H52" s="88" t="s">
        <v>567</v>
      </c>
    </row>
    <row r="53" customFormat="false" ht="12" hidden="false" customHeight="false" outlineLevel="0" collapsed="false">
      <c r="A53" s="87" t="s">
        <v>146</v>
      </c>
      <c r="B53" s="110" t="str">
        <f aca="false">IF(OR(C53&gt;=75, F53&gt;=75),"Yes","No")</f>
        <v>No</v>
      </c>
      <c r="C53" s="39" t="n">
        <v>32</v>
      </c>
      <c r="D53" s="39" t="n">
        <v>2006</v>
      </c>
      <c r="E53" s="39" t="s">
        <v>564</v>
      </c>
      <c r="F53" s="39" t="n">
        <v>31.8</v>
      </c>
      <c r="G53" s="39" t="n">
        <v>2006</v>
      </c>
      <c r="H53" s="88" t="s">
        <v>595</v>
      </c>
    </row>
    <row r="54" customFormat="false" ht="12" hidden="false" customHeight="false" outlineLevel="0" collapsed="false">
      <c r="A54" s="87" t="s">
        <v>148</v>
      </c>
      <c r="B54" s="110" t="str">
        <f aca="false">IF(OR(C54&gt;=75, F54&gt;=75),"Yes","No")</f>
        <v>No</v>
      </c>
      <c r="C54" s="39" t="n">
        <v>33</v>
      </c>
      <c r="D54" s="39" t="n">
        <v>2006</v>
      </c>
      <c r="E54" s="39" t="s">
        <v>564</v>
      </c>
      <c r="F54" s="39" t="n">
        <v>30</v>
      </c>
      <c r="G54" s="39" t="n">
        <v>2008</v>
      </c>
      <c r="H54" s="88" t="s">
        <v>582</v>
      </c>
    </row>
    <row r="55" customFormat="false" ht="12" hidden="false" customHeight="false" outlineLevel="0" collapsed="false">
      <c r="A55" s="87" t="s">
        <v>150</v>
      </c>
      <c r="B55" s="110" t="str">
        <f aca="false">IF(OR(C55&gt;=75, F55&gt;=75),"Yes","No")</f>
        <v>No</v>
      </c>
      <c r="C55" s="39"/>
      <c r="D55" s="39"/>
      <c r="E55" s="39"/>
      <c r="F55" s="39" t="n">
        <v>26.5</v>
      </c>
      <c r="G55" s="39" t="s">
        <v>596</v>
      </c>
      <c r="H55" s="88" t="s">
        <v>597</v>
      </c>
    </row>
    <row r="56" customFormat="false" ht="12" hidden="false" customHeight="false" outlineLevel="0" collapsed="false">
      <c r="A56" s="87" t="s">
        <v>152</v>
      </c>
      <c r="B56" s="156" t="s">
        <v>231</v>
      </c>
      <c r="C56" s="39"/>
      <c r="D56" s="39"/>
      <c r="E56" s="39"/>
      <c r="F56" s="39"/>
      <c r="G56" s="39"/>
      <c r="H56" s="88"/>
    </row>
    <row r="57" customFormat="false" ht="12" hidden="false" customHeight="true" outlineLevel="0" collapsed="false">
      <c r="A57" s="87" t="s">
        <v>154</v>
      </c>
      <c r="B57" s="110" t="str">
        <f aca="false">IF(OR(C57&gt;=75, F57&gt;=75),"Yes","No")</f>
        <v>Yes</v>
      </c>
      <c r="C57" s="39" t="n">
        <v>93</v>
      </c>
      <c r="D57" s="39" t="n">
        <v>2000</v>
      </c>
      <c r="E57" s="39" t="s">
        <v>564</v>
      </c>
      <c r="F57" s="39" t="n">
        <v>92.9</v>
      </c>
      <c r="G57" s="39" t="n">
        <v>2007</v>
      </c>
      <c r="H57" s="88" t="s">
        <v>598</v>
      </c>
    </row>
    <row r="58" customFormat="false" ht="12" hidden="false" customHeight="false" outlineLevel="0" collapsed="false">
      <c r="A58" s="87" t="s">
        <v>156</v>
      </c>
      <c r="B58" s="110" t="str">
        <f aca="false">IF(OR(C58&gt;=75, F58&gt;=75),"Yes","No")</f>
        <v>Yes</v>
      </c>
      <c r="C58" s="39" t="s">
        <v>413</v>
      </c>
      <c r="D58" s="39" t="n">
        <v>2004</v>
      </c>
      <c r="E58" s="39" t="s">
        <v>564</v>
      </c>
      <c r="F58" s="39" t="n">
        <v>82.8</v>
      </c>
      <c r="G58" s="39" t="n">
        <v>2000</v>
      </c>
      <c r="H58" s="88" t="s">
        <v>575</v>
      </c>
    </row>
    <row r="59" customFormat="false" ht="12" hidden="false" customHeight="false" outlineLevel="0" collapsed="false">
      <c r="A59" s="87" t="s">
        <v>158</v>
      </c>
      <c r="B59" s="110" t="str">
        <f aca="false">IF(OR(C59&gt;=75, F59&gt;=75),"Yes","No")</f>
        <v>Yes</v>
      </c>
      <c r="C59" s="39" t="n">
        <v>82</v>
      </c>
      <c r="D59" s="39" t="n">
        <v>2005</v>
      </c>
      <c r="E59" s="39" t="s">
        <v>564</v>
      </c>
      <c r="F59" s="39" t="n">
        <v>82.4</v>
      </c>
      <c r="G59" s="39" t="n">
        <v>2005</v>
      </c>
      <c r="H59" s="88" t="s">
        <v>576</v>
      </c>
    </row>
    <row r="60" customFormat="false" ht="12" hidden="false" customHeight="false" outlineLevel="0" collapsed="false">
      <c r="A60" s="87" t="s">
        <v>160</v>
      </c>
      <c r="B60" s="110" t="str">
        <f aca="false">IF(OR(C60&gt;=75, F60&gt;=75),"Yes","No")</f>
        <v>Yes</v>
      </c>
      <c r="C60" s="39" t="n">
        <v>69</v>
      </c>
      <c r="D60" s="39" t="n">
        <v>2006</v>
      </c>
      <c r="E60" s="39" t="s">
        <v>564</v>
      </c>
      <c r="F60" s="39" t="n">
        <v>75.1</v>
      </c>
      <c r="G60" s="39" t="s">
        <v>583</v>
      </c>
      <c r="H60" s="88" t="s">
        <v>588</v>
      </c>
    </row>
    <row r="61" customFormat="false" ht="12" hidden="false" customHeight="false" outlineLevel="0" collapsed="false">
      <c r="A61" s="87" t="s">
        <v>162</v>
      </c>
      <c r="B61" s="110" t="str">
        <f aca="false">IF(OR(C61&gt;=75, F61&gt;=75),"Yes","No")</f>
        <v>No</v>
      </c>
      <c r="C61" s="39" t="n">
        <v>55</v>
      </c>
      <c r="D61" s="39" t="n">
        <v>2005</v>
      </c>
      <c r="E61" s="39" t="s">
        <v>564</v>
      </c>
      <c r="F61" s="39" t="n">
        <v>55</v>
      </c>
      <c r="G61" s="39" t="n">
        <v>2005</v>
      </c>
      <c r="H61" s="88" t="s">
        <v>576</v>
      </c>
    </row>
    <row r="62" customFormat="false" ht="12" hidden="false" customHeight="false" outlineLevel="0" collapsed="false">
      <c r="A62" s="87" t="s">
        <v>164</v>
      </c>
      <c r="B62" s="110" t="str">
        <f aca="false">IF(OR(C62&gt;=75, F62&gt;=75),"Yes","No")</f>
        <v>No</v>
      </c>
      <c r="C62" s="39" t="n">
        <v>48</v>
      </c>
      <c r="D62" s="39" t="n">
        <v>2005</v>
      </c>
      <c r="E62" s="39" t="s">
        <v>564</v>
      </c>
      <c r="F62" s="39" t="n">
        <v>50.9</v>
      </c>
      <c r="G62" s="39" t="n">
        <v>2008</v>
      </c>
      <c r="H62" s="88" t="s">
        <v>582</v>
      </c>
    </row>
    <row r="63" customFormat="false" ht="12" hidden="false" customHeight="false" outlineLevel="0" collapsed="false">
      <c r="A63" s="87" t="s">
        <v>166</v>
      </c>
      <c r="B63" s="110" t="str">
        <f aca="false">IF(OR(C63&gt;=75, F63&gt;=75),"Yes","No")</f>
        <v>Yes</v>
      </c>
      <c r="C63" s="39"/>
      <c r="D63" s="39"/>
      <c r="E63" s="39"/>
      <c r="F63" s="39" t="n">
        <v>79.8</v>
      </c>
      <c r="G63" s="39" t="n">
        <v>2007</v>
      </c>
      <c r="H63" s="88" t="s">
        <v>587</v>
      </c>
    </row>
    <row r="64" customFormat="false" ht="12" hidden="false" customHeight="false" outlineLevel="0" collapsed="false">
      <c r="A64" s="87" t="s">
        <v>168</v>
      </c>
      <c r="B64" s="110" t="str">
        <f aca="false">IF(OR(C64&gt;=75, F64&gt;=75),"Yes","No")</f>
        <v>No</v>
      </c>
      <c r="C64" s="39" t="n">
        <v>3</v>
      </c>
      <c r="D64" s="39" t="n">
        <v>2006</v>
      </c>
      <c r="E64" s="39" t="s">
        <v>564</v>
      </c>
      <c r="F64" s="39" t="n">
        <v>3</v>
      </c>
      <c r="G64" s="39" t="n">
        <v>2006</v>
      </c>
      <c r="H64" s="88" t="s">
        <v>568</v>
      </c>
    </row>
    <row r="65" customFormat="false" ht="22.5" hidden="false" customHeight="false" outlineLevel="0" collapsed="false">
      <c r="A65" s="87" t="s">
        <v>170</v>
      </c>
      <c r="B65" s="110" t="str">
        <f aca="false">IF(OR(C65&gt;=75, F65&gt;=75),"Yes","No")</f>
        <v>Yes</v>
      </c>
      <c r="C65" s="39" t="n">
        <v>78</v>
      </c>
      <c r="D65" s="39" t="n">
        <v>2006</v>
      </c>
      <c r="E65" s="39" t="s">
        <v>564</v>
      </c>
      <c r="F65" s="39" t="n">
        <v>91.8</v>
      </c>
      <c r="G65" s="39" t="n">
        <v>2008</v>
      </c>
      <c r="H65" s="88" t="s">
        <v>599</v>
      </c>
    </row>
    <row r="66" customFormat="false" ht="12" hidden="false" customHeight="false" outlineLevel="0" collapsed="false">
      <c r="A66" s="87" t="s">
        <v>172</v>
      </c>
      <c r="B66" s="110" t="str">
        <f aca="false">IF(OR(C66&gt;=75, F66&gt;=75),"Yes","No")</f>
        <v>No</v>
      </c>
      <c r="C66" s="39"/>
      <c r="D66" s="39"/>
      <c r="E66" s="39"/>
      <c r="F66" s="39" t="n">
        <v>33</v>
      </c>
      <c r="G66" s="39" t="n">
        <v>2006</v>
      </c>
      <c r="H66" s="88" t="s">
        <v>600</v>
      </c>
    </row>
    <row r="67" customFormat="false" ht="12" hidden="false" customHeight="false" outlineLevel="0" collapsed="false">
      <c r="A67" s="87" t="s">
        <v>175</v>
      </c>
      <c r="B67" s="110" t="str">
        <f aca="false">IF(OR(C67&gt;=75, F67&gt;=75),"Yes","No")</f>
        <v>No</v>
      </c>
      <c r="C67" s="39" t="n">
        <v>33</v>
      </c>
      <c r="D67" s="39" t="n">
        <v>2006</v>
      </c>
      <c r="E67" s="39" t="s">
        <v>564</v>
      </c>
      <c r="F67" s="39" t="n">
        <v>33</v>
      </c>
      <c r="G67" s="39" t="n">
        <v>2006</v>
      </c>
      <c r="H67" s="88" t="s">
        <v>600</v>
      </c>
    </row>
    <row r="68" customFormat="false" ht="12" hidden="false" customHeight="false" outlineLevel="0" collapsed="false">
      <c r="A68" s="87" t="s">
        <v>177</v>
      </c>
      <c r="B68" s="110" t="str">
        <f aca="false">IF(OR(C68&gt;=75, F68&gt;=75),"Yes","No")</f>
        <v>No</v>
      </c>
      <c r="C68" s="39" t="n">
        <v>30</v>
      </c>
      <c r="D68" s="39" t="n">
        <v>2006</v>
      </c>
      <c r="E68" s="39" t="s">
        <v>564</v>
      </c>
      <c r="F68" s="39" t="n">
        <v>29.8</v>
      </c>
      <c r="G68" s="39" t="s">
        <v>596</v>
      </c>
      <c r="H68" s="88" t="s">
        <v>597</v>
      </c>
    </row>
    <row r="69" customFormat="false" ht="12" hidden="false" customHeight="false" outlineLevel="0" collapsed="false">
      <c r="A69" s="87" t="s">
        <v>179</v>
      </c>
      <c r="B69" s="110" t="str">
        <f aca="false">IF(OR(C69&gt;=75, F69&gt;=75),"Yes","No")</f>
        <v>Yes</v>
      </c>
      <c r="C69" s="39" t="n">
        <v>88</v>
      </c>
      <c r="D69" s="39" t="n">
        <v>2005</v>
      </c>
      <c r="E69" s="39" t="s">
        <v>564</v>
      </c>
      <c r="F69" s="39" t="n">
        <v>88.3</v>
      </c>
      <c r="G69" s="39" t="n">
        <v>2005</v>
      </c>
      <c r="H69" s="88" t="s">
        <v>572</v>
      </c>
    </row>
    <row r="70" customFormat="false" ht="12" hidden="false" customHeight="false" outlineLevel="0" collapsed="false">
      <c r="A70" s="87" t="s">
        <v>181</v>
      </c>
      <c r="B70" s="110" t="str">
        <f aca="false">IF(OR(C70&gt;=75, F70&gt;=75),"Yes","No")</f>
        <v>Yes</v>
      </c>
      <c r="C70" s="39" t="n">
        <v>78</v>
      </c>
      <c r="D70" s="39" t="n">
        <v>2006</v>
      </c>
      <c r="E70" s="39" t="s">
        <v>564</v>
      </c>
      <c r="F70" s="39" t="n">
        <v>77.9</v>
      </c>
      <c r="G70" s="39" t="n">
        <v>2010</v>
      </c>
      <c r="H70" s="88" t="s">
        <v>578</v>
      </c>
    </row>
    <row r="71" customFormat="false" ht="12" hidden="false" customHeight="false" outlineLevel="0" collapsed="false">
      <c r="A71" s="87" t="s">
        <v>183</v>
      </c>
      <c r="B71" s="110" t="str">
        <f aca="false">IF(OR(C71&gt;=75, F71&gt;=75),"Yes","No")</f>
        <v>Yes</v>
      </c>
      <c r="C71" s="39" t="n">
        <v>96</v>
      </c>
      <c r="D71" s="39" t="n">
        <v>2006</v>
      </c>
      <c r="E71" s="39" t="s">
        <v>564</v>
      </c>
      <c r="F71" s="39" t="n">
        <v>95.5</v>
      </c>
      <c r="G71" s="39" t="n">
        <v>2006</v>
      </c>
      <c r="H71" s="88" t="s">
        <v>568</v>
      </c>
    </row>
    <row r="72" customFormat="false" ht="12" hidden="false" customHeight="false" outlineLevel="0" collapsed="false">
      <c r="A72" s="87" t="s">
        <v>185</v>
      </c>
      <c r="B72" s="110" t="str">
        <f aca="false">IF(OR(C72&gt;=75, F72&gt;=75),"Yes","No")</f>
        <v>No</v>
      </c>
      <c r="C72" s="39" t="n">
        <v>21</v>
      </c>
      <c r="D72" s="39" t="n">
        <v>2006</v>
      </c>
      <c r="E72" s="39" t="s">
        <v>564</v>
      </c>
      <c r="F72" s="39" t="n">
        <v>21</v>
      </c>
      <c r="G72" s="39" t="n">
        <v>2006</v>
      </c>
      <c r="H72" s="88" t="s">
        <v>567</v>
      </c>
    </row>
    <row r="73" customFormat="false" ht="12" hidden="false" customHeight="false" outlineLevel="0" collapsed="false">
      <c r="A73" s="87" t="s">
        <v>187</v>
      </c>
      <c r="B73" s="110" t="str">
        <f aca="false">IF(OR(C73&gt;=75, F73&gt;=75),"Yes","No")</f>
        <v>No</v>
      </c>
      <c r="C73" s="39" t="n">
        <v>8</v>
      </c>
      <c r="D73" s="39" t="n">
        <v>2004</v>
      </c>
      <c r="E73" s="39" t="s">
        <v>564</v>
      </c>
      <c r="F73" s="39" t="n">
        <v>16.3</v>
      </c>
      <c r="G73" s="39" t="n">
        <v>2010</v>
      </c>
      <c r="H73" s="88" t="s">
        <v>573</v>
      </c>
    </row>
    <row r="74" customFormat="false" ht="12" hidden="false" customHeight="false" outlineLevel="0" collapsed="false">
      <c r="A74" s="87" t="s">
        <v>189</v>
      </c>
      <c r="B74" s="110" t="str">
        <f aca="false">IF(OR(C74&gt;=75, F74&gt;=75),"Yes","No")</f>
        <v>Yes</v>
      </c>
      <c r="C74" s="39" t="n">
        <v>100</v>
      </c>
      <c r="D74" s="39" t="n">
        <v>2006</v>
      </c>
      <c r="E74" s="39" t="s">
        <v>564</v>
      </c>
      <c r="F74" s="39" t="n">
        <v>99.9</v>
      </c>
      <c r="G74" s="39" t="n">
        <v>2006</v>
      </c>
      <c r="H74" s="88" t="s">
        <v>568</v>
      </c>
    </row>
    <row r="75" customFormat="false" ht="12" hidden="false" customHeight="false" outlineLevel="0" collapsed="false">
      <c r="A75" s="87" t="s">
        <v>191</v>
      </c>
      <c r="B75" s="110" t="str">
        <f aca="false">IF(OR(C75&gt;=75, F75&gt;=75),"Yes","No")</f>
        <v>Yes</v>
      </c>
      <c r="C75" s="39" t="n">
        <v>88</v>
      </c>
      <c r="D75" s="39" t="n">
        <v>2006</v>
      </c>
      <c r="E75" s="39" t="s">
        <v>564</v>
      </c>
      <c r="F75" s="39" t="n">
        <v>87.6</v>
      </c>
      <c r="G75" s="39" t="n">
        <v>2006</v>
      </c>
      <c r="H75" s="88" t="s">
        <v>568</v>
      </c>
    </row>
    <row r="76" customFormat="false" ht="12" hidden="false" customHeight="false" outlineLevel="0" collapsed="false">
      <c r="A76" s="87" t="s">
        <v>193</v>
      </c>
      <c r="B76" s="110" t="str">
        <f aca="false">IF(OR(C76&gt;=75, F76&gt;=75),"Yes","No")</f>
        <v>No</v>
      </c>
      <c r="C76" s="39" t="n">
        <v>22</v>
      </c>
      <c r="D76" s="39" t="n">
        <v>2006</v>
      </c>
      <c r="E76" s="39" t="s">
        <v>564</v>
      </c>
      <c r="F76" s="39" t="n">
        <v>22.3</v>
      </c>
      <c r="G76" s="39" t="n">
        <v>2006</v>
      </c>
      <c r="H76" s="88" t="s">
        <v>568</v>
      </c>
    </row>
    <row r="77" customFormat="false" ht="12" hidden="false" customHeight="false" outlineLevel="0" collapsed="false">
      <c r="A77" s="87" t="s">
        <v>195</v>
      </c>
      <c r="B77" s="110" t="str">
        <f aca="false">IF(OR(C77&gt;=75, F77&gt;=75),"Yes","No")</f>
        <v>No</v>
      </c>
      <c r="C77" s="39" t="n">
        <v>10</v>
      </c>
      <c r="D77" s="39" t="n">
        <v>2000</v>
      </c>
      <c r="E77" s="39" t="s">
        <v>564</v>
      </c>
      <c r="F77" s="39" t="n">
        <v>14</v>
      </c>
      <c r="G77" s="39" t="n">
        <v>2007</v>
      </c>
      <c r="H77" s="88" t="s">
        <v>587</v>
      </c>
    </row>
    <row r="78" customFormat="false" ht="12" hidden="false" customHeight="false" outlineLevel="0" collapsed="false">
      <c r="A78" s="87" t="s">
        <v>197</v>
      </c>
      <c r="B78" s="110" t="str">
        <f aca="false">IF(OR(C78&gt;=75, F78&gt;=75),"Yes","No")</f>
        <v>No</v>
      </c>
      <c r="C78" s="39" t="n">
        <v>74</v>
      </c>
      <c r="D78" s="39" t="n">
        <v>2006</v>
      </c>
      <c r="E78" s="39" t="s">
        <v>564</v>
      </c>
      <c r="F78" s="39" t="n">
        <v>37.8</v>
      </c>
      <c r="G78" s="39" t="n">
        <v>2009</v>
      </c>
      <c r="H78" s="88" t="s">
        <v>601</v>
      </c>
    </row>
    <row r="79" customFormat="false" ht="12" hidden="false" customHeight="false" outlineLevel="0" collapsed="false">
      <c r="A79" s="44" t="s">
        <v>199</v>
      </c>
      <c r="B79" s="44" t="n">
        <f aca="false">COUNTIF(B4:B78, "Yes")</f>
        <v>26</v>
      </c>
      <c r="C79" s="35"/>
      <c r="D79" s="35"/>
      <c r="E79" s="35"/>
      <c r="F79" s="35"/>
      <c r="G79" s="35"/>
      <c r="H79" s="35"/>
    </row>
    <row r="80" customFormat="false" ht="12" hidden="false" customHeight="false" outlineLevel="0" collapsed="false">
      <c r="A80" s="44" t="s">
        <v>200</v>
      </c>
      <c r="B80" s="44" t="n">
        <f aca="false">COUNTIF(B4:B78, "No")</f>
        <v>44</v>
      </c>
      <c r="C80" s="35"/>
      <c r="D80" s="35"/>
      <c r="E80" s="35"/>
      <c r="F80" s="35"/>
      <c r="G80" s="35"/>
      <c r="H80" s="35"/>
    </row>
    <row r="81" customFormat="false" ht="12" hidden="false" customHeight="false" outlineLevel="0" collapsed="false">
      <c r="A81" s="44" t="s">
        <v>201</v>
      </c>
      <c r="B81" s="44" t="n">
        <f aca="false">COUNTIF(B4:B78, "No data")</f>
        <v>5</v>
      </c>
      <c r="C81" s="35"/>
      <c r="D81" s="35"/>
      <c r="E81" s="35"/>
      <c r="F81" s="35"/>
      <c r="G81" s="35"/>
      <c r="H81" s="35"/>
    </row>
  </sheetData>
  <mergeCells count="2">
    <mergeCell ref="A1:E1"/>
    <mergeCell ref="A2:E2"/>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0000"/>
    <pageSetUpPr fitToPage="false"/>
  </sheetPr>
  <dimension ref="A1:E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RowHeight="12"/>
  <cols>
    <col collapsed="false" hidden="false" max="1" min="1" style="1" width="31.7125506072874"/>
    <col collapsed="false" hidden="false" max="3" min="2" style="1" width="8.4251012145749"/>
    <col collapsed="false" hidden="false" max="4" min="4" style="1" width="7.71255060728745"/>
    <col collapsed="false" hidden="false" max="5" min="5" style="1" width="9.4251012145749"/>
    <col collapsed="false" hidden="false" max="1025" min="6" style="1" width="8.85425101214575"/>
  </cols>
  <sheetData>
    <row r="1" customFormat="false" ht="12" hidden="false" customHeight="false" outlineLevel="0" collapsed="false">
      <c r="A1" s="120" t="s">
        <v>388</v>
      </c>
      <c r="B1" s="120"/>
      <c r="C1" s="120"/>
      <c r="D1" s="120"/>
      <c r="E1" s="120"/>
    </row>
    <row r="2" customFormat="false" ht="12" hidden="false" customHeight="false" outlineLevel="0" collapsed="false">
      <c r="A2" s="137" t="s">
        <v>392</v>
      </c>
      <c r="B2" s="137"/>
      <c r="C2" s="137"/>
      <c r="D2" s="137"/>
      <c r="E2" s="137"/>
    </row>
    <row r="3" customFormat="false" ht="12" hidden="false" customHeight="false" outlineLevel="0" collapsed="false">
      <c r="A3" s="79" t="s">
        <v>24</v>
      </c>
      <c r="B3" s="80" t="s">
        <v>410</v>
      </c>
      <c r="C3" s="80" t="s">
        <v>402</v>
      </c>
      <c r="D3" s="80" t="s">
        <v>350</v>
      </c>
      <c r="E3" s="155" t="s">
        <v>213</v>
      </c>
    </row>
    <row r="4" customFormat="false" ht="12" hidden="false" customHeight="false" outlineLevel="0" collapsed="false">
      <c r="A4" s="87" t="s">
        <v>29</v>
      </c>
      <c r="B4" s="157" t="s">
        <v>558</v>
      </c>
      <c r="C4" s="39" t="s">
        <v>602</v>
      </c>
      <c r="D4" s="39" t="n">
        <v>2006</v>
      </c>
      <c r="E4" s="89" t="s">
        <v>564</v>
      </c>
    </row>
    <row r="5" customFormat="false" ht="12" hidden="false" customHeight="false" outlineLevel="0" collapsed="false">
      <c r="A5" s="158" t="s">
        <v>35</v>
      </c>
      <c r="B5" s="157" t="s">
        <v>558</v>
      </c>
      <c r="C5" s="39" t="s">
        <v>602</v>
      </c>
      <c r="D5" s="39" t="n">
        <v>2006</v>
      </c>
      <c r="E5" s="89" t="s">
        <v>564</v>
      </c>
    </row>
    <row r="6" customFormat="false" ht="12" hidden="false" customHeight="false" outlineLevel="0" collapsed="false">
      <c r="A6" s="158" t="s">
        <v>39</v>
      </c>
      <c r="B6" s="157" t="s">
        <v>556</v>
      </c>
      <c r="C6" s="39" t="s">
        <v>603</v>
      </c>
      <c r="D6" s="39" t="n">
        <v>2007</v>
      </c>
      <c r="E6" s="89" t="s">
        <v>564</v>
      </c>
    </row>
    <row r="7" customFormat="false" ht="12" hidden="false" customHeight="false" outlineLevel="0" collapsed="false">
      <c r="A7" s="158" t="s">
        <v>41</v>
      </c>
      <c r="B7" s="157" t="s">
        <v>558</v>
      </c>
      <c r="C7" s="39" t="s">
        <v>602</v>
      </c>
      <c r="D7" s="39" t="n">
        <v>2006</v>
      </c>
      <c r="E7" s="89" t="s">
        <v>564</v>
      </c>
    </row>
    <row r="8" customFormat="false" ht="12" hidden="false" customHeight="false" outlineLevel="0" collapsed="false">
      <c r="A8" s="158" t="s">
        <v>44</v>
      </c>
      <c r="B8" s="157" t="s">
        <v>558</v>
      </c>
      <c r="C8" s="39" t="s">
        <v>602</v>
      </c>
      <c r="D8" s="39" t="n">
        <v>2006</v>
      </c>
      <c r="E8" s="89" t="s">
        <v>564</v>
      </c>
    </row>
    <row r="9" customFormat="false" ht="12" hidden="false" customHeight="false" outlineLevel="0" collapsed="false">
      <c r="A9" s="158" t="s">
        <v>48</v>
      </c>
      <c r="B9" s="157" t="s">
        <v>558</v>
      </c>
      <c r="C9" s="39" t="s">
        <v>602</v>
      </c>
      <c r="D9" s="39" t="n">
        <v>2006</v>
      </c>
      <c r="E9" s="89" t="s">
        <v>564</v>
      </c>
    </row>
    <row r="10" customFormat="false" ht="12" hidden="false" customHeight="false" outlineLevel="0" collapsed="false">
      <c r="A10" s="158" t="s">
        <v>50</v>
      </c>
      <c r="B10" s="157" t="s">
        <v>558</v>
      </c>
      <c r="C10" s="39" t="s">
        <v>602</v>
      </c>
      <c r="D10" s="39" t="n">
        <v>2006</v>
      </c>
      <c r="E10" s="89" t="s">
        <v>564</v>
      </c>
    </row>
    <row r="11" customFormat="false" ht="12" hidden="false" customHeight="false" outlineLevel="0" collapsed="false">
      <c r="A11" s="158" t="s">
        <v>53</v>
      </c>
      <c r="B11" s="157" t="s">
        <v>556</v>
      </c>
      <c r="C11" s="39" t="s">
        <v>604</v>
      </c>
      <c r="D11" s="39" t="n">
        <v>2005</v>
      </c>
      <c r="E11" s="89" t="s">
        <v>564</v>
      </c>
    </row>
    <row r="12" customFormat="false" ht="12" hidden="false" customHeight="false" outlineLevel="0" collapsed="false">
      <c r="A12" s="158" t="s">
        <v>55</v>
      </c>
      <c r="B12" s="157" t="s">
        <v>558</v>
      </c>
      <c r="C12" s="39" t="s">
        <v>602</v>
      </c>
      <c r="D12" s="39" t="n">
        <v>2006</v>
      </c>
      <c r="E12" s="89" t="s">
        <v>564</v>
      </c>
    </row>
    <row r="13" customFormat="false" ht="12" hidden="false" customHeight="false" outlineLevel="0" collapsed="false">
      <c r="A13" s="158" t="s">
        <v>58</v>
      </c>
      <c r="B13" s="157" t="s">
        <v>558</v>
      </c>
      <c r="C13" s="39" t="s">
        <v>602</v>
      </c>
      <c r="D13" s="39" t="n">
        <v>2006</v>
      </c>
      <c r="E13" s="89" t="s">
        <v>564</v>
      </c>
    </row>
    <row r="14" customFormat="false" ht="12" hidden="false" customHeight="false" outlineLevel="0" collapsed="false">
      <c r="A14" s="158" t="s">
        <v>61</v>
      </c>
      <c r="B14" s="157" t="s">
        <v>558</v>
      </c>
      <c r="C14" s="39" t="s">
        <v>602</v>
      </c>
      <c r="D14" s="39" t="n">
        <v>2006</v>
      </c>
      <c r="E14" s="89" t="s">
        <v>564</v>
      </c>
    </row>
    <row r="15" customFormat="false" ht="12" hidden="false" customHeight="false" outlineLevel="0" collapsed="false">
      <c r="A15" s="158" t="s">
        <v>64</v>
      </c>
      <c r="B15" s="157" t="s">
        <v>558</v>
      </c>
      <c r="C15" s="39" t="s">
        <v>602</v>
      </c>
      <c r="D15" s="39" t="n">
        <v>2006</v>
      </c>
      <c r="E15" s="89" t="s">
        <v>564</v>
      </c>
    </row>
    <row r="16" customFormat="false" ht="12" hidden="false" customHeight="false" outlineLevel="0" collapsed="false">
      <c r="A16" s="158" t="s">
        <v>66</v>
      </c>
      <c r="B16" s="157" t="s">
        <v>558</v>
      </c>
      <c r="C16" s="39" t="s">
        <v>602</v>
      </c>
      <c r="D16" s="39" t="n">
        <v>2006</v>
      </c>
      <c r="E16" s="89" t="s">
        <v>564</v>
      </c>
    </row>
    <row r="17" customFormat="false" ht="12" hidden="false" customHeight="false" outlineLevel="0" collapsed="false">
      <c r="A17" s="158" t="s">
        <v>68</v>
      </c>
      <c r="B17" s="157" t="s">
        <v>558</v>
      </c>
      <c r="C17" s="39" t="s">
        <v>602</v>
      </c>
      <c r="D17" s="39" t="n">
        <v>2006</v>
      </c>
      <c r="E17" s="89" t="s">
        <v>564</v>
      </c>
    </row>
    <row r="18" customFormat="false" ht="12" hidden="false" customHeight="false" outlineLevel="0" collapsed="false">
      <c r="A18" s="158" t="s">
        <v>71</v>
      </c>
      <c r="B18" s="157" t="s">
        <v>558</v>
      </c>
      <c r="C18" s="39" t="s">
        <v>602</v>
      </c>
      <c r="D18" s="39" t="n">
        <v>2006</v>
      </c>
      <c r="E18" s="89" t="s">
        <v>564</v>
      </c>
    </row>
    <row r="19" customFormat="false" ht="12" hidden="false" customHeight="false" outlineLevel="0" collapsed="false">
      <c r="A19" s="158" t="s">
        <v>73</v>
      </c>
      <c r="B19" s="157" t="s">
        <v>558</v>
      </c>
      <c r="C19" s="39" t="s">
        <v>602</v>
      </c>
      <c r="D19" s="39" t="n">
        <v>2006</v>
      </c>
      <c r="E19" s="89" t="s">
        <v>564</v>
      </c>
    </row>
    <row r="20" customFormat="false" ht="12" hidden="false" customHeight="false" outlineLevel="0" collapsed="false">
      <c r="A20" s="158" t="s">
        <v>76</v>
      </c>
      <c r="B20" s="157" t="s">
        <v>558</v>
      </c>
      <c r="C20" s="39" t="s">
        <v>602</v>
      </c>
      <c r="D20" s="39" t="n">
        <v>2006</v>
      </c>
      <c r="E20" s="89" t="s">
        <v>564</v>
      </c>
    </row>
    <row r="21" customFormat="false" ht="12" hidden="false" customHeight="false" outlineLevel="0" collapsed="false">
      <c r="A21" s="158" t="s">
        <v>79</v>
      </c>
      <c r="B21" s="157" t="s">
        <v>558</v>
      </c>
      <c r="C21" s="39" t="s">
        <v>602</v>
      </c>
      <c r="D21" s="39" t="n">
        <v>2006</v>
      </c>
      <c r="E21" s="89" t="s">
        <v>564</v>
      </c>
    </row>
    <row r="22" customFormat="false" ht="12" hidden="false" customHeight="false" outlineLevel="0" collapsed="false">
      <c r="A22" s="158" t="s">
        <v>81</v>
      </c>
      <c r="B22" s="157" t="s">
        <v>558</v>
      </c>
      <c r="C22" s="39" t="s">
        <v>602</v>
      </c>
      <c r="D22" s="39" t="n">
        <v>2006</v>
      </c>
      <c r="E22" s="89" t="s">
        <v>564</v>
      </c>
    </row>
    <row r="23" customFormat="false" ht="12" hidden="false" customHeight="false" outlineLevel="0" collapsed="false">
      <c r="A23" s="158" t="s">
        <v>84</v>
      </c>
      <c r="B23" s="157" t="s">
        <v>558</v>
      </c>
      <c r="C23" s="39" t="s">
        <v>602</v>
      </c>
      <c r="D23" s="39" t="n">
        <v>2006</v>
      </c>
      <c r="E23" s="89" t="s">
        <v>564</v>
      </c>
    </row>
    <row r="24" customFormat="false" ht="12" hidden="false" customHeight="false" outlineLevel="0" collapsed="false">
      <c r="A24" s="158" t="s">
        <v>86</v>
      </c>
      <c r="B24" s="157" t="s">
        <v>558</v>
      </c>
      <c r="C24" s="39" t="s">
        <v>602</v>
      </c>
      <c r="D24" s="39" t="n">
        <v>2006</v>
      </c>
      <c r="E24" s="89" t="s">
        <v>564</v>
      </c>
    </row>
    <row r="25" customFormat="false" ht="12" hidden="false" customHeight="false" outlineLevel="0" collapsed="false">
      <c r="A25" s="158" t="s">
        <v>88</v>
      </c>
      <c r="B25" s="157" t="s">
        <v>556</v>
      </c>
      <c r="C25" s="39" t="s">
        <v>604</v>
      </c>
      <c r="D25" s="39" t="n">
        <v>2000</v>
      </c>
      <c r="E25" s="89" t="s">
        <v>564</v>
      </c>
    </row>
    <row r="26" customFormat="false" ht="12" hidden="false" customHeight="false" outlineLevel="0" collapsed="false">
      <c r="A26" s="158" t="s">
        <v>90</v>
      </c>
      <c r="B26" s="157" t="s">
        <v>558</v>
      </c>
      <c r="C26" s="39" t="s">
        <v>602</v>
      </c>
      <c r="D26" s="39" t="n">
        <v>2006</v>
      </c>
      <c r="E26" s="89" t="s">
        <v>564</v>
      </c>
    </row>
    <row r="27" customFormat="false" ht="12" hidden="false" customHeight="false" outlineLevel="0" collapsed="false">
      <c r="A27" s="158" t="s">
        <v>92</v>
      </c>
      <c r="B27" s="157" t="s">
        <v>558</v>
      </c>
      <c r="C27" s="39" t="s">
        <v>602</v>
      </c>
      <c r="D27" s="39" t="n">
        <v>2006</v>
      </c>
      <c r="E27" s="89" t="s">
        <v>564</v>
      </c>
    </row>
    <row r="28" customFormat="false" ht="12" hidden="false" customHeight="false" outlineLevel="0" collapsed="false">
      <c r="A28" s="158" t="s">
        <v>94</v>
      </c>
      <c r="B28" s="157" t="s">
        <v>558</v>
      </c>
      <c r="C28" s="39" t="s">
        <v>602</v>
      </c>
      <c r="D28" s="39" t="n">
        <v>2006</v>
      </c>
      <c r="E28" s="89" t="s">
        <v>564</v>
      </c>
    </row>
    <row r="29" customFormat="false" ht="12" hidden="false" customHeight="false" outlineLevel="0" collapsed="false">
      <c r="A29" s="158" t="s">
        <v>96</v>
      </c>
      <c r="B29" s="157" t="s">
        <v>558</v>
      </c>
      <c r="C29" s="39" t="s">
        <v>602</v>
      </c>
      <c r="D29" s="39" t="n">
        <v>2006</v>
      </c>
      <c r="E29" s="89" t="s">
        <v>564</v>
      </c>
    </row>
    <row r="30" customFormat="false" ht="12" hidden="false" customHeight="false" outlineLevel="0" collapsed="false">
      <c r="A30" s="158" t="s">
        <v>98</v>
      </c>
      <c r="B30" s="157" t="s">
        <v>558</v>
      </c>
      <c r="C30" s="39" t="s">
        <v>602</v>
      </c>
      <c r="D30" s="39" t="n">
        <v>2006</v>
      </c>
      <c r="E30" s="89" t="s">
        <v>564</v>
      </c>
    </row>
    <row r="31" customFormat="false" ht="12" hidden="false" customHeight="false" outlineLevel="0" collapsed="false">
      <c r="A31" s="158" t="s">
        <v>100</v>
      </c>
      <c r="B31" s="157" t="s">
        <v>558</v>
      </c>
      <c r="C31" s="39" t="s">
        <v>602</v>
      </c>
      <c r="D31" s="39" t="n">
        <v>2006</v>
      </c>
      <c r="E31" s="89" t="s">
        <v>564</v>
      </c>
    </row>
    <row r="32" customFormat="false" ht="12" hidden="false" customHeight="false" outlineLevel="0" collapsed="false">
      <c r="A32" s="158" t="s">
        <v>102</v>
      </c>
      <c r="B32" s="157" t="s">
        <v>556</v>
      </c>
      <c r="C32" s="39" t="s">
        <v>604</v>
      </c>
      <c r="D32" s="39" t="n">
        <v>2006</v>
      </c>
      <c r="E32" s="89" t="s">
        <v>564</v>
      </c>
    </row>
    <row r="33" customFormat="false" ht="12" hidden="false" customHeight="false" outlineLevel="0" collapsed="false">
      <c r="A33" s="158" t="s">
        <v>104</v>
      </c>
      <c r="B33" s="157" t="s">
        <v>558</v>
      </c>
      <c r="C33" s="39" t="s">
        <v>602</v>
      </c>
      <c r="D33" s="39" t="n">
        <v>2006</v>
      </c>
      <c r="E33" s="89" t="s">
        <v>564</v>
      </c>
    </row>
    <row r="34" customFormat="false" ht="12" hidden="false" customHeight="false" outlineLevel="0" collapsed="false">
      <c r="A34" s="158" t="s">
        <v>107</v>
      </c>
      <c r="B34" s="157" t="s">
        <v>558</v>
      </c>
      <c r="C34" s="39" t="s">
        <v>602</v>
      </c>
      <c r="D34" s="39" t="n">
        <v>2006</v>
      </c>
      <c r="E34" s="89" t="s">
        <v>564</v>
      </c>
    </row>
    <row r="35" customFormat="false" ht="12" hidden="false" customHeight="false" outlineLevel="0" collapsed="false">
      <c r="A35" s="158" t="s">
        <v>109</v>
      </c>
      <c r="B35" s="157" t="s">
        <v>558</v>
      </c>
      <c r="C35" s="39" t="s">
        <v>602</v>
      </c>
      <c r="D35" s="39" t="n">
        <v>2003</v>
      </c>
      <c r="E35" s="89" t="s">
        <v>564</v>
      </c>
    </row>
    <row r="36" customFormat="false" ht="12" hidden="false" customHeight="false" outlineLevel="0" collapsed="false">
      <c r="A36" s="158" t="s">
        <v>112</v>
      </c>
      <c r="B36" s="157" t="s">
        <v>558</v>
      </c>
      <c r="C36" s="39" t="s">
        <v>602</v>
      </c>
      <c r="D36" s="39" t="n">
        <v>2006</v>
      </c>
      <c r="E36" s="89" t="s">
        <v>564</v>
      </c>
    </row>
    <row r="37" customFormat="false" ht="12" hidden="false" customHeight="false" outlineLevel="0" collapsed="false">
      <c r="A37" s="158" t="s">
        <v>114</v>
      </c>
      <c r="B37" s="157" t="s">
        <v>558</v>
      </c>
      <c r="C37" s="39" t="s">
        <v>602</v>
      </c>
      <c r="D37" s="39" t="n">
        <v>2006</v>
      </c>
      <c r="E37" s="89" t="s">
        <v>564</v>
      </c>
    </row>
    <row r="38" customFormat="false" ht="12" hidden="false" customHeight="false" outlineLevel="0" collapsed="false">
      <c r="A38" s="158" t="s">
        <v>116</v>
      </c>
      <c r="B38" s="157" t="s">
        <v>558</v>
      </c>
      <c r="C38" s="39" t="s">
        <v>602</v>
      </c>
      <c r="D38" s="39" t="n">
        <v>2006</v>
      </c>
      <c r="E38" s="89" t="s">
        <v>564</v>
      </c>
    </row>
    <row r="39" customFormat="false" ht="12" hidden="false" customHeight="false" outlineLevel="0" collapsed="false">
      <c r="A39" s="158" t="s">
        <v>118</v>
      </c>
      <c r="B39" s="157" t="s">
        <v>558</v>
      </c>
      <c r="C39" s="39" t="s">
        <v>602</v>
      </c>
      <c r="D39" s="39" t="n">
        <v>2006</v>
      </c>
      <c r="E39" s="89" t="s">
        <v>564</v>
      </c>
    </row>
    <row r="40" customFormat="false" ht="12" hidden="false" customHeight="false" outlineLevel="0" collapsed="false">
      <c r="A40" s="158" t="s">
        <v>120</v>
      </c>
      <c r="B40" s="157" t="s">
        <v>556</v>
      </c>
      <c r="C40" s="39" t="s">
        <v>605</v>
      </c>
      <c r="D40" s="39" t="n">
        <v>2006</v>
      </c>
      <c r="E40" s="89" t="s">
        <v>564</v>
      </c>
    </row>
    <row r="41" customFormat="false" ht="12" hidden="false" customHeight="false" outlineLevel="0" collapsed="false">
      <c r="A41" s="158" t="s">
        <v>122</v>
      </c>
      <c r="B41" s="157" t="s">
        <v>558</v>
      </c>
      <c r="C41" s="39" t="s">
        <v>602</v>
      </c>
      <c r="D41" s="39" t="n">
        <v>2006</v>
      </c>
      <c r="E41" s="89" t="s">
        <v>564</v>
      </c>
    </row>
    <row r="42" customFormat="false" ht="12" hidden="false" customHeight="false" outlineLevel="0" collapsed="false">
      <c r="A42" s="158" t="s">
        <v>124</v>
      </c>
      <c r="B42" s="157" t="s">
        <v>558</v>
      </c>
      <c r="C42" s="39" t="s">
        <v>602</v>
      </c>
      <c r="D42" s="39" t="n">
        <v>2006</v>
      </c>
      <c r="E42" s="89" t="s">
        <v>564</v>
      </c>
    </row>
    <row r="43" customFormat="false" ht="12" hidden="false" customHeight="false" outlineLevel="0" collapsed="false">
      <c r="A43" s="158" t="s">
        <v>126</v>
      </c>
      <c r="B43" s="157" t="s">
        <v>558</v>
      </c>
      <c r="C43" s="39" t="s">
        <v>602</v>
      </c>
      <c r="D43" s="39" t="n">
        <v>2006</v>
      </c>
      <c r="E43" s="89" t="s">
        <v>564</v>
      </c>
    </row>
    <row r="44" customFormat="false" ht="8.1" hidden="false" customHeight="true" outlineLevel="0" collapsed="false">
      <c r="A44" s="158" t="s">
        <v>128</v>
      </c>
      <c r="B44" s="157" t="s">
        <v>558</v>
      </c>
      <c r="C44" s="39" t="s">
        <v>602</v>
      </c>
      <c r="D44" s="39" t="n">
        <v>2006</v>
      </c>
      <c r="E44" s="89" t="s">
        <v>564</v>
      </c>
    </row>
    <row r="45" customFormat="false" ht="12" hidden="false" customHeight="false" outlineLevel="0" collapsed="false">
      <c r="A45" s="158" t="s">
        <v>130</v>
      </c>
      <c r="B45" s="157" t="s">
        <v>558</v>
      </c>
      <c r="C45" s="39" t="s">
        <v>602</v>
      </c>
      <c r="D45" s="39" t="n">
        <v>2006</v>
      </c>
      <c r="E45" s="89" t="s">
        <v>564</v>
      </c>
    </row>
    <row r="46" customFormat="false" ht="12" hidden="false" customHeight="false" outlineLevel="0" collapsed="false">
      <c r="A46" s="158" t="s">
        <v>132</v>
      </c>
      <c r="B46" s="157" t="s">
        <v>558</v>
      </c>
      <c r="C46" s="39" t="s">
        <v>602</v>
      </c>
      <c r="D46" s="39" t="n">
        <v>2006</v>
      </c>
      <c r="E46" s="89" t="s">
        <v>564</v>
      </c>
    </row>
    <row r="47" customFormat="false" ht="12" hidden="false" customHeight="false" outlineLevel="0" collapsed="false">
      <c r="A47" s="158" t="s">
        <v>134</v>
      </c>
      <c r="B47" s="157" t="s">
        <v>558</v>
      </c>
      <c r="C47" s="39" t="s">
        <v>602</v>
      </c>
      <c r="D47" s="39" t="n">
        <v>2006</v>
      </c>
      <c r="E47" s="89" t="s">
        <v>564</v>
      </c>
    </row>
    <row r="48" customFormat="false" ht="12" hidden="false" customHeight="false" outlineLevel="0" collapsed="false">
      <c r="A48" s="158" t="s">
        <v>136</v>
      </c>
      <c r="B48" s="157" t="s">
        <v>556</v>
      </c>
      <c r="C48" s="39" t="s">
        <v>605</v>
      </c>
      <c r="D48" s="39" t="n">
        <v>2006</v>
      </c>
      <c r="E48" s="89" t="s">
        <v>564</v>
      </c>
    </row>
    <row r="49" customFormat="false" ht="12" hidden="false" customHeight="false" outlineLevel="0" collapsed="false">
      <c r="A49" s="158" t="s">
        <v>138</v>
      </c>
      <c r="B49" s="157" t="s">
        <v>231</v>
      </c>
      <c r="C49" s="39"/>
      <c r="D49" s="39"/>
      <c r="E49" s="89"/>
    </row>
    <row r="50" customFormat="false" ht="12" hidden="false" customHeight="false" outlineLevel="0" collapsed="false">
      <c r="A50" s="158" t="s">
        <v>140</v>
      </c>
      <c r="B50" s="157" t="s">
        <v>558</v>
      </c>
      <c r="C50" s="39" t="s">
        <v>602</v>
      </c>
      <c r="D50" s="39" t="n">
        <v>2006</v>
      </c>
      <c r="E50" s="89" t="s">
        <v>564</v>
      </c>
    </row>
    <row r="51" customFormat="false" ht="12" hidden="false" customHeight="false" outlineLevel="0" collapsed="false">
      <c r="A51" s="158" t="s">
        <v>142</v>
      </c>
      <c r="B51" s="157" t="s">
        <v>558</v>
      </c>
      <c r="C51" s="39" t="s">
        <v>602</v>
      </c>
      <c r="D51" s="39" t="n">
        <v>2006</v>
      </c>
      <c r="E51" s="89" t="s">
        <v>564</v>
      </c>
    </row>
    <row r="52" customFormat="false" ht="12" hidden="false" customHeight="false" outlineLevel="0" collapsed="false">
      <c r="A52" s="158" t="s">
        <v>144</v>
      </c>
      <c r="B52" s="157" t="s">
        <v>558</v>
      </c>
      <c r="C52" s="39" t="s">
        <v>602</v>
      </c>
      <c r="D52" s="39" t="n">
        <v>2006</v>
      </c>
      <c r="E52" s="89" t="s">
        <v>564</v>
      </c>
    </row>
    <row r="53" customFormat="false" ht="12" hidden="false" customHeight="false" outlineLevel="0" collapsed="false">
      <c r="A53" s="158" t="s">
        <v>146</v>
      </c>
      <c r="B53" s="157" t="s">
        <v>558</v>
      </c>
      <c r="C53" s="39" t="s">
        <v>602</v>
      </c>
      <c r="D53" s="39" t="n">
        <v>2006</v>
      </c>
      <c r="E53" s="89" t="s">
        <v>564</v>
      </c>
    </row>
    <row r="54" customFormat="false" ht="12" hidden="false" customHeight="false" outlineLevel="0" collapsed="false">
      <c r="A54" s="158" t="s">
        <v>148</v>
      </c>
      <c r="B54" s="157" t="s">
        <v>558</v>
      </c>
      <c r="C54" s="39" t="s">
        <v>602</v>
      </c>
      <c r="D54" s="39" t="n">
        <v>2006</v>
      </c>
      <c r="E54" s="89" t="s">
        <v>564</v>
      </c>
    </row>
    <row r="55" customFormat="false" ht="12" hidden="false" customHeight="false" outlineLevel="0" collapsed="false">
      <c r="A55" s="158" t="s">
        <v>150</v>
      </c>
      <c r="B55" s="157" t="s">
        <v>558</v>
      </c>
      <c r="C55" s="39" t="s">
        <v>602</v>
      </c>
      <c r="D55" s="39" t="n">
        <v>2006</v>
      </c>
      <c r="E55" s="89" t="s">
        <v>564</v>
      </c>
    </row>
    <row r="56" customFormat="false" ht="12" hidden="false" customHeight="false" outlineLevel="0" collapsed="false">
      <c r="A56" s="158" t="s">
        <v>152</v>
      </c>
      <c r="B56" s="157" t="s">
        <v>231</v>
      </c>
      <c r="C56" s="39"/>
      <c r="D56" s="39"/>
      <c r="E56" s="89"/>
    </row>
    <row r="57" customFormat="false" ht="12" hidden="false" customHeight="false" outlineLevel="0" collapsed="false">
      <c r="A57" s="158" t="s">
        <v>154</v>
      </c>
      <c r="B57" s="157" t="s">
        <v>556</v>
      </c>
      <c r="C57" s="39" t="s">
        <v>603</v>
      </c>
      <c r="D57" s="39" t="n">
        <v>2000</v>
      </c>
      <c r="E57" s="89" t="s">
        <v>564</v>
      </c>
    </row>
    <row r="58" customFormat="false" ht="12" hidden="false" customHeight="false" outlineLevel="0" collapsed="false">
      <c r="A58" s="158" t="s">
        <v>156</v>
      </c>
      <c r="B58" s="157" t="s">
        <v>556</v>
      </c>
      <c r="C58" s="39" t="s">
        <v>604</v>
      </c>
      <c r="D58" s="39" t="n">
        <v>2003</v>
      </c>
      <c r="E58" s="89" t="s">
        <v>564</v>
      </c>
    </row>
    <row r="59" customFormat="false" ht="12" hidden="false" customHeight="false" outlineLevel="0" collapsed="false">
      <c r="A59" s="158" t="s">
        <v>158</v>
      </c>
      <c r="B59" s="157" t="s">
        <v>558</v>
      </c>
      <c r="C59" s="39" t="s">
        <v>602</v>
      </c>
      <c r="D59" s="39" t="n">
        <v>2006</v>
      </c>
      <c r="E59" s="89" t="s">
        <v>564</v>
      </c>
    </row>
    <row r="60" customFormat="false" ht="12" hidden="false" customHeight="false" outlineLevel="0" collapsed="false">
      <c r="A60" s="158" t="s">
        <v>160</v>
      </c>
      <c r="B60" s="157" t="s">
        <v>231</v>
      </c>
      <c r="C60" s="39"/>
      <c r="D60" s="39"/>
      <c r="E60" s="89"/>
    </row>
    <row r="61" customFormat="false" ht="12" hidden="false" customHeight="false" outlineLevel="0" collapsed="false">
      <c r="A61" s="158" t="s">
        <v>162</v>
      </c>
      <c r="B61" s="157" t="s">
        <v>558</v>
      </c>
      <c r="C61" s="39" t="s">
        <v>602</v>
      </c>
      <c r="D61" s="39" t="n">
        <v>2006</v>
      </c>
      <c r="E61" s="89" t="s">
        <v>564</v>
      </c>
    </row>
    <row r="62" customFormat="false" ht="12" hidden="false" customHeight="false" outlineLevel="0" collapsed="false">
      <c r="A62" s="158" t="s">
        <v>164</v>
      </c>
      <c r="B62" s="157" t="s">
        <v>558</v>
      </c>
      <c r="C62" s="39" t="s">
        <v>602</v>
      </c>
      <c r="D62" s="39" t="n">
        <v>2006</v>
      </c>
      <c r="E62" s="89" t="s">
        <v>564</v>
      </c>
    </row>
    <row r="63" customFormat="false" ht="12" hidden="false" customHeight="false" outlineLevel="0" collapsed="false">
      <c r="A63" s="158" t="s">
        <v>166</v>
      </c>
      <c r="B63" s="157" t="s">
        <v>231</v>
      </c>
      <c r="C63" s="39"/>
      <c r="D63" s="39"/>
      <c r="E63" s="89"/>
    </row>
    <row r="64" customFormat="false" ht="12" hidden="false" customHeight="false" outlineLevel="0" collapsed="false">
      <c r="A64" s="158" t="s">
        <v>168</v>
      </c>
      <c r="B64" s="157" t="s">
        <v>558</v>
      </c>
      <c r="C64" s="39" t="s">
        <v>602</v>
      </c>
      <c r="D64" s="39" t="n">
        <v>2006</v>
      </c>
      <c r="E64" s="89" t="s">
        <v>564</v>
      </c>
    </row>
    <row r="65" customFormat="false" ht="12" hidden="false" customHeight="false" outlineLevel="0" collapsed="false">
      <c r="A65" s="158" t="s">
        <v>170</v>
      </c>
      <c r="B65" s="157" t="s">
        <v>556</v>
      </c>
      <c r="C65" s="39" t="s">
        <v>604</v>
      </c>
      <c r="D65" s="39" t="n">
        <v>2006</v>
      </c>
      <c r="E65" s="89" t="s">
        <v>564</v>
      </c>
    </row>
    <row r="66" customFormat="false" ht="12" hidden="false" customHeight="false" outlineLevel="0" collapsed="false">
      <c r="A66" s="158" t="s">
        <v>172</v>
      </c>
      <c r="B66" s="157" t="s">
        <v>231</v>
      </c>
      <c r="C66" s="39"/>
      <c r="D66" s="39"/>
      <c r="E66" s="89"/>
    </row>
    <row r="67" customFormat="false" ht="12" hidden="false" customHeight="false" outlineLevel="0" collapsed="false">
      <c r="A67" s="158" t="s">
        <v>175</v>
      </c>
      <c r="B67" s="157" t="s">
        <v>558</v>
      </c>
      <c r="C67" s="39" t="s">
        <v>602</v>
      </c>
      <c r="D67" s="39" t="n">
        <v>2006</v>
      </c>
      <c r="E67" s="89" t="s">
        <v>564</v>
      </c>
    </row>
    <row r="68" customFormat="false" ht="12" hidden="false" customHeight="false" outlineLevel="0" collapsed="false">
      <c r="A68" s="158" t="s">
        <v>177</v>
      </c>
      <c r="B68" s="157" t="s">
        <v>558</v>
      </c>
      <c r="C68" s="39" t="s">
        <v>602</v>
      </c>
      <c r="D68" s="39" t="n">
        <v>2006</v>
      </c>
      <c r="E68" s="89" t="s">
        <v>564</v>
      </c>
    </row>
    <row r="69" customFormat="false" ht="12" hidden="false" customHeight="false" outlineLevel="0" collapsed="false">
      <c r="A69" s="158" t="s">
        <v>179</v>
      </c>
      <c r="B69" s="157" t="s">
        <v>556</v>
      </c>
      <c r="C69" s="39" t="s">
        <v>603</v>
      </c>
      <c r="D69" s="39" t="n">
        <v>2005</v>
      </c>
      <c r="E69" s="89" t="s">
        <v>564</v>
      </c>
    </row>
    <row r="70" customFormat="false" ht="12" hidden="false" customHeight="false" outlineLevel="0" collapsed="false">
      <c r="A70" s="158" t="s">
        <v>181</v>
      </c>
      <c r="B70" s="157" t="s">
        <v>558</v>
      </c>
      <c r="C70" s="39" t="s">
        <v>602</v>
      </c>
      <c r="D70" s="39" t="n">
        <v>2006</v>
      </c>
      <c r="E70" s="89" t="s">
        <v>564</v>
      </c>
    </row>
    <row r="71" customFormat="false" ht="12" hidden="false" customHeight="false" outlineLevel="0" collapsed="false">
      <c r="A71" s="158" t="s">
        <v>183</v>
      </c>
      <c r="B71" s="157" t="s">
        <v>231</v>
      </c>
      <c r="C71" s="39"/>
      <c r="D71" s="39"/>
      <c r="E71" s="89"/>
    </row>
    <row r="72" customFormat="false" ht="12" hidden="false" customHeight="false" outlineLevel="0" collapsed="false">
      <c r="A72" s="158" t="s">
        <v>185</v>
      </c>
      <c r="B72" s="157" t="s">
        <v>558</v>
      </c>
      <c r="C72" s="39" t="s">
        <v>602</v>
      </c>
      <c r="D72" s="39" t="n">
        <v>2006</v>
      </c>
      <c r="E72" s="89" t="s">
        <v>564</v>
      </c>
    </row>
    <row r="73" customFormat="false" ht="12" hidden="false" customHeight="false" outlineLevel="0" collapsed="false">
      <c r="A73" s="158" t="s">
        <v>187</v>
      </c>
      <c r="B73" s="157" t="s">
        <v>558</v>
      </c>
      <c r="C73" s="39" t="s">
        <v>602</v>
      </c>
      <c r="D73" s="39" t="n">
        <v>2006</v>
      </c>
      <c r="E73" s="89" t="s">
        <v>564</v>
      </c>
    </row>
    <row r="74" customFormat="false" ht="12" hidden="false" customHeight="false" outlineLevel="0" collapsed="false">
      <c r="A74" s="158" t="s">
        <v>189</v>
      </c>
      <c r="B74" s="157" t="s">
        <v>556</v>
      </c>
      <c r="C74" s="39" t="s">
        <v>603</v>
      </c>
      <c r="D74" s="39" t="n">
        <v>2005</v>
      </c>
      <c r="E74" s="89" t="s">
        <v>564</v>
      </c>
    </row>
    <row r="75" customFormat="false" ht="12" hidden="false" customHeight="false" outlineLevel="0" collapsed="false">
      <c r="A75" s="158" t="s">
        <v>191</v>
      </c>
      <c r="B75" s="157" t="s">
        <v>558</v>
      </c>
      <c r="C75" s="39" t="s">
        <v>602</v>
      </c>
      <c r="D75" s="39" t="n">
        <v>2006</v>
      </c>
      <c r="E75" s="89" t="s">
        <v>564</v>
      </c>
    </row>
    <row r="76" customFormat="false" ht="12" hidden="false" customHeight="false" outlineLevel="0" collapsed="false">
      <c r="A76" s="158" t="s">
        <v>193</v>
      </c>
      <c r="B76" s="157" t="s">
        <v>558</v>
      </c>
      <c r="C76" s="39" t="s">
        <v>602</v>
      </c>
      <c r="D76" s="39" t="n">
        <v>2006</v>
      </c>
      <c r="E76" s="89" t="s">
        <v>564</v>
      </c>
    </row>
    <row r="77" customFormat="false" ht="12" hidden="false" customHeight="false" outlineLevel="0" collapsed="false">
      <c r="A77" s="158" t="s">
        <v>195</v>
      </c>
      <c r="B77" s="157" t="s">
        <v>558</v>
      </c>
      <c r="C77" s="39" t="s">
        <v>602</v>
      </c>
      <c r="D77" s="39" t="n">
        <v>2006</v>
      </c>
      <c r="E77" s="89" t="s">
        <v>564</v>
      </c>
    </row>
    <row r="78" customFormat="false" ht="12" hidden="false" customHeight="false" outlineLevel="0" collapsed="false">
      <c r="A78" s="159" t="s">
        <v>197</v>
      </c>
      <c r="B78" s="157" t="s">
        <v>558</v>
      </c>
      <c r="C78" s="100" t="s">
        <v>606</v>
      </c>
      <c r="D78" s="100" t="n">
        <v>2002</v>
      </c>
      <c r="E78" s="101" t="s">
        <v>564</v>
      </c>
    </row>
    <row r="79" customFormat="false" ht="12" hidden="false" customHeight="false" outlineLevel="0" collapsed="false">
      <c r="A79" s="44" t="s">
        <v>199</v>
      </c>
      <c r="B79" s="44" t="n">
        <f aca="false">COUNTIF(B4:B78, "Yes")</f>
        <v>11</v>
      </c>
      <c r="C79" s="35"/>
      <c r="D79" s="35"/>
      <c r="E79" s="35"/>
    </row>
    <row r="80" customFormat="false" ht="12" hidden="false" customHeight="false" outlineLevel="0" collapsed="false">
      <c r="A80" s="44" t="s">
        <v>200</v>
      </c>
      <c r="B80" s="44" t="n">
        <f aca="false">COUNTIF(B4:B78, "No")</f>
        <v>58</v>
      </c>
      <c r="C80" s="35"/>
      <c r="D80" s="35"/>
      <c r="E80" s="35"/>
    </row>
    <row r="81" customFormat="false" ht="12" hidden="false" customHeight="false" outlineLevel="0" collapsed="false">
      <c r="A81" s="44" t="s">
        <v>201</v>
      </c>
      <c r="B81" s="44" t="n">
        <f aca="false">COUNTIF(B4:B78, "No data")</f>
        <v>6</v>
      </c>
      <c r="C81" s="35"/>
      <c r="D81" s="35"/>
      <c r="E81" s="35"/>
    </row>
  </sheetData>
  <mergeCells count="2">
    <mergeCell ref="A1:E1"/>
    <mergeCell ref="A2:E2"/>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0000"/>
    <pageSetUpPr fitToPage="false"/>
  </sheetPr>
  <dimension ref="A1:W8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 activeCellId="0" sqref="B1"/>
    </sheetView>
  </sheetViews>
  <sheetFormatPr defaultRowHeight="12"/>
  <cols>
    <col collapsed="false" hidden="false" max="1" min="1" style="1" width="24.1457489878543"/>
    <col collapsed="false" hidden="false" max="5" min="2" style="1" width="12.7125506072875"/>
    <col collapsed="false" hidden="false" max="14" min="6" style="35" width="7.71255060728745"/>
    <col collapsed="false" hidden="false" max="23" min="15" style="1" width="7.71255060728745"/>
    <col collapsed="false" hidden="false" max="1025" min="24" style="1" width="8.85425101214575"/>
  </cols>
  <sheetData>
    <row r="1" customFormat="false" ht="12" hidden="false" customHeight="false" outlineLevel="0" collapsed="false">
      <c r="A1" s="24" t="s">
        <v>388</v>
      </c>
      <c r="B1" s="24"/>
      <c r="C1" s="24"/>
      <c r="D1" s="24"/>
      <c r="E1" s="24"/>
      <c r="F1" s="160"/>
      <c r="G1" s="160"/>
      <c r="H1" s="160"/>
      <c r="I1" s="161"/>
      <c r="J1" s="161"/>
      <c r="K1" s="161"/>
      <c r="L1" s="161"/>
      <c r="M1" s="161"/>
      <c r="N1" s="161"/>
      <c r="O1" s="25"/>
      <c r="P1" s="25"/>
      <c r="Q1" s="25"/>
      <c r="R1" s="25"/>
      <c r="S1" s="25"/>
      <c r="T1" s="25"/>
      <c r="U1" s="25"/>
      <c r="V1" s="25"/>
      <c r="W1" s="25"/>
    </row>
    <row r="2" customFormat="false" ht="12" hidden="false" customHeight="false" outlineLevel="0" collapsed="false">
      <c r="A2" s="137" t="s">
        <v>607</v>
      </c>
      <c r="B2" s="137"/>
      <c r="C2" s="137"/>
      <c r="D2" s="137"/>
      <c r="E2" s="137"/>
      <c r="F2" s="137"/>
      <c r="G2" s="137"/>
      <c r="H2" s="137"/>
      <c r="I2" s="161"/>
      <c r="J2" s="161"/>
      <c r="K2" s="161"/>
      <c r="L2" s="161"/>
      <c r="M2" s="161"/>
      <c r="N2" s="161"/>
      <c r="O2" s="25"/>
      <c r="P2" s="25"/>
      <c r="Q2" s="25"/>
      <c r="R2" s="25"/>
      <c r="S2" s="25"/>
      <c r="T2" s="25"/>
      <c r="U2" s="25"/>
      <c r="V2" s="25"/>
      <c r="W2" s="25"/>
    </row>
    <row r="3" customFormat="false" ht="12" hidden="false" customHeight="false" outlineLevel="0" collapsed="false">
      <c r="A3" s="137" t="s">
        <v>608</v>
      </c>
      <c r="B3" s="137"/>
      <c r="C3" s="137"/>
      <c r="D3" s="137"/>
      <c r="E3" s="137"/>
      <c r="F3" s="137"/>
      <c r="G3" s="137"/>
      <c r="H3" s="137"/>
      <c r="I3" s="161"/>
      <c r="J3" s="161"/>
      <c r="K3" s="161"/>
      <c r="L3" s="161"/>
      <c r="M3" s="161"/>
      <c r="N3" s="161"/>
      <c r="O3" s="25"/>
      <c r="P3" s="25"/>
      <c r="Q3" s="25"/>
      <c r="R3" s="25"/>
      <c r="S3" s="25"/>
      <c r="T3" s="25"/>
      <c r="U3" s="25"/>
      <c r="V3" s="25"/>
      <c r="W3" s="25"/>
    </row>
    <row r="4" customFormat="false" ht="12" hidden="false" customHeight="true" outlineLevel="0" collapsed="false">
      <c r="A4" s="70"/>
      <c r="B4" s="70"/>
      <c r="C4" s="70"/>
      <c r="D4" s="70"/>
      <c r="E4" s="70"/>
      <c r="F4" s="46" t="s">
        <v>389</v>
      </c>
      <c r="G4" s="46"/>
      <c r="H4" s="46"/>
      <c r="I4" s="46"/>
      <c r="J4" s="46"/>
      <c r="K4" s="46"/>
      <c r="L4" s="46"/>
      <c r="M4" s="46"/>
      <c r="N4" s="46"/>
      <c r="O4" s="46" t="s">
        <v>390</v>
      </c>
      <c r="P4" s="46"/>
      <c r="Q4" s="46"/>
      <c r="R4" s="46"/>
      <c r="S4" s="46"/>
      <c r="T4" s="46"/>
      <c r="U4" s="46"/>
      <c r="V4" s="46"/>
      <c r="W4" s="46"/>
    </row>
    <row r="5" customFormat="false" ht="56.25" hidden="false" customHeight="true" outlineLevel="0" collapsed="false">
      <c r="A5" s="70"/>
      <c r="B5" s="162" t="s">
        <v>609</v>
      </c>
      <c r="C5" s="163" t="s">
        <v>393</v>
      </c>
      <c r="D5" s="164" t="s">
        <v>394</v>
      </c>
      <c r="E5" s="164" t="s">
        <v>395</v>
      </c>
      <c r="F5" s="144" t="s">
        <v>396</v>
      </c>
      <c r="G5" s="144"/>
      <c r="H5" s="144"/>
      <c r="I5" s="144" t="s">
        <v>397</v>
      </c>
      <c r="J5" s="144"/>
      <c r="K5" s="144"/>
      <c r="L5" s="162" t="s">
        <v>610</v>
      </c>
      <c r="M5" s="162"/>
      <c r="N5" s="162"/>
      <c r="O5" s="144" t="s">
        <v>398</v>
      </c>
      <c r="P5" s="144"/>
      <c r="Q5" s="144"/>
      <c r="R5" s="162" t="s">
        <v>611</v>
      </c>
      <c r="S5" s="162"/>
      <c r="T5" s="162"/>
      <c r="U5" s="162" t="s">
        <v>612</v>
      </c>
      <c r="V5" s="162"/>
      <c r="W5" s="162"/>
    </row>
    <row r="6" customFormat="false" ht="12" hidden="false" customHeight="false" outlineLevel="0" collapsed="false">
      <c r="A6" s="79" t="s">
        <v>24</v>
      </c>
      <c r="B6" s="80" t="s">
        <v>410</v>
      </c>
      <c r="C6" s="80" t="s">
        <v>405</v>
      </c>
      <c r="D6" s="80" t="s">
        <v>406</v>
      </c>
      <c r="E6" s="155" t="s">
        <v>407</v>
      </c>
      <c r="F6" s="32" t="s">
        <v>402</v>
      </c>
      <c r="G6" s="32" t="s">
        <v>350</v>
      </c>
      <c r="H6" s="32" t="s">
        <v>213</v>
      </c>
      <c r="I6" s="32" t="s">
        <v>408</v>
      </c>
      <c r="J6" s="32" t="s">
        <v>354</v>
      </c>
      <c r="K6" s="32" t="s">
        <v>218</v>
      </c>
      <c r="L6" s="32" t="s">
        <v>437</v>
      </c>
      <c r="M6" s="32" t="s">
        <v>358</v>
      </c>
      <c r="N6" s="32" t="s">
        <v>224</v>
      </c>
      <c r="O6" s="32" t="s">
        <v>409</v>
      </c>
      <c r="P6" s="32" t="s">
        <v>362</v>
      </c>
      <c r="Q6" s="32" t="s">
        <v>363</v>
      </c>
      <c r="R6" s="32" t="s">
        <v>440</v>
      </c>
      <c r="S6" s="32" t="s">
        <v>367</v>
      </c>
      <c r="T6" s="32" t="s">
        <v>368</v>
      </c>
      <c r="U6" s="32" t="s">
        <v>442</v>
      </c>
      <c r="V6" s="32" t="s">
        <v>372</v>
      </c>
      <c r="W6" s="32" t="s">
        <v>373</v>
      </c>
    </row>
    <row r="7" customFormat="false" ht="12" hidden="false" customHeight="false" outlineLevel="0" collapsed="false">
      <c r="A7" s="35" t="s">
        <v>29</v>
      </c>
      <c r="B7" s="91" t="s">
        <v>231</v>
      </c>
      <c r="C7" s="110" t="str">
        <f aca="false">IF(AND(D7= "Yes", E7= "Yes"), "Yes", "No")</f>
        <v>No</v>
      </c>
      <c r="D7" s="91" t="str">
        <f aca="false">IF(F7="Yes", "Yes", "No")</f>
        <v>No</v>
      </c>
      <c r="E7" s="91" t="str">
        <f aca="false">IF(OR(I7="Yes", O7="Yes"),"Yes", "No")</f>
        <v>Yes</v>
      </c>
      <c r="F7" s="104" t="s">
        <v>558</v>
      </c>
      <c r="G7" s="88" t="n">
        <v>2011</v>
      </c>
      <c r="H7" s="88" t="s">
        <v>462</v>
      </c>
      <c r="I7" s="88" t="s">
        <v>556</v>
      </c>
      <c r="J7" s="88" t="n">
        <v>2011</v>
      </c>
      <c r="K7" s="88" t="s">
        <v>462</v>
      </c>
      <c r="L7" s="88"/>
      <c r="M7" s="88"/>
      <c r="N7" s="88"/>
      <c r="O7" s="88"/>
      <c r="P7" s="88"/>
      <c r="Q7" s="88"/>
      <c r="R7" s="88"/>
      <c r="S7" s="88"/>
      <c r="T7" s="88"/>
      <c r="U7" s="88"/>
      <c r="V7" s="88"/>
      <c r="W7" s="88"/>
    </row>
    <row r="8" customFormat="false" ht="12" hidden="false" customHeight="false" outlineLevel="0" collapsed="false">
      <c r="A8" s="35" t="s">
        <v>35</v>
      </c>
      <c r="B8" s="91" t="s">
        <v>231</v>
      </c>
      <c r="C8" s="110" t="str">
        <f aca="false">IF(AND(D8= "Yes", E8= "Yes"), "Yes", "No")</f>
        <v>No</v>
      </c>
      <c r="D8" s="91" t="s">
        <v>231</v>
      </c>
      <c r="E8" s="91" t="s">
        <v>231</v>
      </c>
      <c r="F8" s="104"/>
      <c r="G8" s="88"/>
      <c r="H8" s="88"/>
      <c r="I8" s="88"/>
      <c r="J8" s="88"/>
      <c r="K8" s="88"/>
      <c r="L8" s="88"/>
      <c r="M8" s="88"/>
      <c r="N8" s="88"/>
      <c r="O8" s="88"/>
      <c r="P8" s="88"/>
      <c r="Q8" s="88"/>
      <c r="R8" s="88"/>
      <c r="S8" s="88"/>
      <c r="T8" s="88"/>
      <c r="U8" s="88"/>
      <c r="V8" s="88"/>
      <c r="W8" s="88"/>
    </row>
    <row r="9" customFormat="false" ht="33.75" hidden="false" customHeight="false" outlineLevel="0" collapsed="false">
      <c r="A9" s="35" t="s">
        <v>39</v>
      </c>
      <c r="B9" s="91" t="s">
        <v>231</v>
      </c>
      <c r="C9" s="110" t="str">
        <f aca="false">IF(AND(D9= "Yes", E9= "Yes"), "Yes", "No")</f>
        <v>Yes</v>
      </c>
      <c r="D9" s="91" t="str">
        <f aca="false">IF(F9="Yes", "Yes", "No")</f>
        <v>Yes</v>
      </c>
      <c r="E9" s="91" t="str">
        <f aca="false">IF(OR(I9="Yes", O9="Yes"),"Yes", "No")</f>
        <v>Yes</v>
      </c>
      <c r="F9" s="104" t="s">
        <v>556</v>
      </c>
      <c r="G9" s="88" t="s">
        <v>613</v>
      </c>
      <c r="H9" s="88" t="s">
        <v>614</v>
      </c>
      <c r="I9" s="88" t="s">
        <v>556</v>
      </c>
      <c r="J9" s="88" t="s">
        <v>613</v>
      </c>
      <c r="K9" s="88" t="s">
        <v>614</v>
      </c>
      <c r="L9" s="88" t="s">
        <v>556</v>
      </c>
      <c r="M9" s="88" t="s">
        <v>613</v>
      </c>
      <c r="N9" s="88" t="s">
        <v>614</v>
      </c>
      <c r="O9" s="88" t="s">
        <v>556</v>
      </c>
      <c r="P9" s="88" t="n">
        <v>2010</v>
      </c>
      <c r="Q9" s="88" t="s">
        <v>614</v>
      </c>
      <c r="R9" s="88" t="s">
        <v>556</v>
      </c>
      <c r="S9" s="88" t="n">
        <v>2010</v>
      </c>
      <c r="T9" s="88" t="s">
        <v>614</v>
      </c>
      <c r="U9" s="88" t="s">
        <v>556</v>
      </c>
      <c r="V9" s="88" t="n">
        <v>2010</v>
      </c>
      <c r="W9" s="88" t="s">
        <v>614</v>
      </c>
    </row>
    <row r="10" customFormat="false" ht="33.75" hidden="false" customHeight="false" outlineLevel="0" collapsed="false">
      <c r="A10" s="35" t="s">
        <v>41</v>
      </c>
      <c r="B10" s="91" t="s">
        <v>231</v>
      </c>
      <c r="C10" s="110" t="str">
        <f aca="false">IF(AND(D10= "Yes", E10= "Yes"), "Yes", "No")</f>
        <v>No</v>
      </c>
      <c r="D10" s="91" t="s">
        <v>231</v>
      </c>
      <c r="E10" s="91" t="str">
        <f aca="false">IF(OR(I10="Yes", O10="Yes"),"Yes", "No")</f>
        <v>No</v>
      </c>
      <c r="F10" s="104"/>
      <c r="G10" s="88"/>
      <c r="H10" s="88"/>
      <c r="I10" s="88"/>
      <c r="J10" s="88"/>
      <c r="K10" s="88"/>
      <c r="L10" s="88"/>
      <c r="M10" s="88"/>
      <c r="N10" s="88"/>
      <c r="O10" s="88" t="s">
        <v>558</v>
      </c>
      <c r="P10" s="88" t="n">
        <v>2010</v>
      </c>
      <c r="Q10" s="88" t="s">
        <v>614</v>
      </c>
      <c r="R10" s="88" t="s">
        <v>558</v>
      </c>
      <c r="S10" s="88" t="n">
        <v>2010</v>
      </c>
      <c r="T10" s="88" t="s">
        <v>614</v>
      </c>
      <c r="U10" s="88" t="s">
        <v>556</v>
      </c>
      <c r="V10" s="88" t="n">
        <v>2010</v>
      </c>
      <c r="W10" s="88" t="s">
        <v>614</v>
      </c>
    </row>
    <row r="11" customFormat="false" ht="33.75" hidden="false" customHeight="false" outlineLevel="0" collapsed="false">
      <c r="A11" s="35" t="s">
        <v>44</v>
      </c>
      <c r="B11" s="91" t="s">
        <v>231</v>
      </c>
      <c r="C11" s="110" t="str">
        <f aca="false">IF(AND(D11= "Yes", E11= "Yes"), "Yes", "No")</f>
        <v>No</v>
      </c>
      <c r="D11" s="91" t="str">
        <f aca="false">IF(F11="Yes", "Yes", "No")</f>
        <v>No</v>
      </c>
      <c r="E11" s="91" t="str">
        <f aca="false">IF(OR(I11="Yes", O11="Yes"),"Yes", "No")</f>
        <v>Yes</v>
      </c>
      <c r="F11" s="104" t="s">
        <v>558</v>
      </c>
      <c r="G11" s="88" t="n">
        <v>2011</v>
      </c>
      <c r="H11" s="88" t="s">
        <v>462</v>
      </c>
      <c r="I11" s="88" t="s">
        <v>558</v>
      </c>
      <c r="J11" s="88" t="n">
        <v>2011</v>
      </c>
      <c r="K11" s="88" t="s">
        <v>462</v>
      </c>
      <c r="L11" s="88"/>
      <c r="M11" s="88"/>
      <c r="N11" s="88"/>
      <c r="O11" s="88" t="s">
        <v>556</v>
      </c>
      <c r="P11" s="88" t="n">
        <v>2010</v>
      </c>
      <c r="Q11" s="88" t="s">
        <v>614</v>
      </c>
      <c r="R11" s="88" t="s">
        <v>556</v>
      </c>
      <c r="S11" s="88" t="n">
        <v>2010</v>
      </c>
      <c r="T11" s="88" t="s">
        <v>614</v>
      </c>
      <c r="U11" s="88" t="s">
        <v>556</v>
      </c>
      <c r="V11" s="88" t="n">
        <v>2010</v>
      </c>
      <c r="W11" s="88" t="s">
        <v>614</v>
      </c>
    </row>
    <row r="12" customFormat="false" ht="33.75" hidden="false" customHeight="false" outlineLevel="0" collapsed="false">
      <c r="A12" s="35" t="s">
        <v>48</v>
      </c>
      <c r="B12" s="91" t="s">
        <v>231</v>
      </c>
      <c r="C12" s="110" t="str">
        <f aca="false">IF(AND(D12= "Yes", E12= "Yes"), "Yes", "No")</f>
        <v>Yes</v>
      </c>
      <c r="D12" s="91" t="str">
        <f aca="false">IF(F12="Yes", "Yes", "No")</f>
        <v>Yes</v>
      </c>
      <c r="E12" s="91" t="str">
        <f aca="false">IF(OR(I12="Yes", O12="Yes"),"Yes", "No")</f>
        <v>Yes</v>
      </c>
      <c r="F12" s="104" t="s">
        <v>556</v>
      </c>
      <c r="G12" s="88" t="s">
        <v>613</v>
      </c>
      <c r="H12" s="88" t="s">
        <v>614</v>
      </c>
      <c r="I12" s="88" t="s">
        <v>556</v>
      </c>
      <c r="J12" s="88" t="s">
        <v>613</v>
      </c>
      <c r="K12" s="88" t="s">
        <v>614</v>
      </c>
      <c r="L12" s="88" t="s">
        <v>556</v>
      </c>
      <c r="M12" s="88" t="s">
        <v>613</v>
      </c>
      <c r="N12" s="88" t="s">
        <v>614</v>
      </c>
      <c r="O12" s="88"/>
      <c r="P12" s="88"/>
      <c r="Q12" s="88"/>
      <c r="R12" s="88"/>
      <c r="S12" s="88"/>
      <c r="T12" s="88"/>
      <c r="U12" s="88"/>
      <c r="V12" s="88"/>
      <c r="W12" s="88"/>
    </row>
    <row r="13" customFormat="false" ht="33.75" hidden="false" customHeight="false" outlineLevel="0" collapsed="false">
      <c r="A13" s="35" t="s">
        <v>50</v>
      </c>
      <c r="B13" s="91" t="s">
        <v>231</v>
      </c>
      <c r="C13" s="110" t="str">
        <f aca="false">IF(AND(D13= "Yes", E13= "Yes"), "Yes", "No")</f>
        <v>Yes</v>
      </c>
      <c r="D13" s="91" t="str">
        <f aca="false">IF(F13="Yes", "Yes", "No")</f>
        <v>Yes</v>
      </c>
      <c r="E13" s="91" t="str">
        <f aca="false">IF(OR(I13="Yes", O13="Yes"),"Yes", "No")</f>
        <v>Yes</v>
      </c>
      <c r="F13" s="104" t="s">
        <v>556</v>
      </c>
      <c r="G13" s="88" t="s">
        <v>613</v>
      </c>
      <c r="H13" s="88" t="s">
        <v>614</v>
      </c>
      <c r="I13" s="88" t="s">
        <v>556</v>
      </c>
      <c r="J13" s="88" t="s">
        <v>613</v>
      </c>
      <c r="K13" s="88" t="s">
        <v>614</v>
      </c>
      <c r="L13" s="88" t="s">
        <v>556</v>
      </c>
      <c r="M13" s="88" t="s">
        <v>613</v>
      </c>
      <c r="N13" s="88" t="s">
        <v>614</v>
      </c>
      <c r="O13" s="88" t="s">
        <v>556</v>
      </c>
      <c r="P13" s="88" t="n">
        <v>2010</v>
      </c>
      <c r="Q13" s="88" t="s">
        <v>614</v>
      </c>
      <c r="R13" s="88" t="s">
        <v>556</v>
      </c>
      <c r="S13" s="88" t="n">
        <v>2010</v>
      </c>
      <c r="T13" s="88" t="s">
        <v>614</v>
      </c>
      <c r="U13" s="88" t="s">
        <v>556</v>
      </c>
      <c r="V13" s="88" t="n">
        <v>2010</v>
      </c>
      <c r="W13" s="88" t="s">
        <v>614</v>
      </c>
    </row>
    <row r="14" customFormat="false" ht="33.75" hidden="false" customHeight="false" outlineLevel="0" collapsed="false">
      <c r="A14" s="35" t="s">
        <v>53</v>
      </c>
      <c r="B14" s="91" t="s">
        <v>231</v>
      </c>
      <c r="C14" s="110" t="str">
        <f aca="false">IF(AND(D14= "Yes", E14= "Yes"), "Yes", "No")</f>
        <v>No</v>
      </c>
      <c r="D14" s="91" t="s">
        <v>231</v>
      </c>
      <c r="E14" s="91" t="str">
        <f aca="false">IF(OR(I14="Yes", O14="Yes"),"Yes", "No")</f>
        <v>Yes</v>
      </c>
      <c r="F14" s="104"/>
      <c r="G14" s="88"/>
      <c r="H14" s="88"/>
      <c r="I14" s="88"/>
      <c r="J14" s="88"/>
      <c r="K14" s="88"/>
      <c r="L14" s="88"/>
      <c r="M14" s="88"/>
      <c r="N14" s="88"/>
      <c r="O14" s="88" t="s">
        <v>556</v>
      </c>
      <c r="P14" s="88" t="n">
        <v>2010</v>
      </c>
      <c r="Q14" s="88" t="s">
        <v>614</v>
      </c>
      <c r="R14" s="88" t="s">
        <v>556</v>
      </c>
      <c r="S14" s="88" t="n">
        <v>2010</v>
      </c>
      <c r="T14" s="88" t="s">
        <v>614</v>
      </c>
      <c r="U14" s="88"/>
      <c r="V14" s="88"/>
      <c r="W14" s="88"/>
    </row>
    <row r="15" customFormat="false" ht="33.75" hidden="false" customHeight="false" outlineLevel="0" collapsed="false">
      <c r="A15" s="35" t="s">
        <v>55</v>
      </c>
      <c r="B15" s="91" t="s">
        <v>231</v>
      </c>
      <c r="C15" s="110" t="str">
        <f aca="false">IF(AND(D15= "Yes", E15= "Yes"), "Yes", "No")</f>
        <v>No</v>
      </c>
      <c r="D15" s="91" t="str">
        <f aca="false">IF(F15="Yes", "Yes", "No")</f>
        <v>No</v>
      </c>
      <c r="E15" s="91" t="str">
        <f aca="false">IF(OR(I15="Yes", O15="Yes"),"Yes", "No")</f>
        <v>Yes</v>
      </c>
      <c r="F15" s="104" t="s">
        <v>558</v>
      </c>
      <c r="G15" s="88" t="s">
        <v>613</v>
      </c>
      <c r="H15" s="88" t="s">
        <v>614</v>
      </c>
      <c r="I15" s="88" t="s">
        <v>556</v>
      </c>
      <c r="J15" s="88" t="s">
        <v>613</v>
      </c>
      <c r="K15" s="88" t="s">
        <v>614</v>
      </c>
      <c r="L15" s="88" t="s">
        <v>558</v>
      </c>
      <c r="M15" s="88" t="s">
        <v>613</v>
      </c>
      <c r="N15" s="88" t="s">
        <v>614</v>
      </c>
      <c r="O15" s="88" t="s">
        <v>556</v>
      </c>
      <c r="P15" s="88" t="n">
        <v>2010</v>
      </c>
      <c r="Q15" s="88" t="s">
        <v>614</v>
      </c>
      <c r="R15" s="88" t="s">
        <v>558</v>
      </c>
      <c r="S15" s="88" t="n">
        <v>2010</v>
      </c>
      <c r="T15" s="88" t="s">
        <v>614</v>
      </c>
      <c r="U15" s="88" t="s">
        <v>556</v>
      </c>
      <c r="V15" s="88" t="n">
        <v>2010</v>
      </c>
      <c r="W15" s="88" t="s">
        <v>614</v>
      </c>
    </row>
    <row r="16" customFormat="false" ht="33.75" hidden="false" customHeight="false" outlineLevel="0" collapsed="false">
      <c r="A16" s="35" t="s">
        <v>58</v>
      </c>
      <c r="B16" s="91" t="s">
        <v>231</v>
      </c>
      <c r="C16" s="110" t="str">
        <f aca="false">IF(AND(D16= "Yes", E16= "Yes"), "Yes", "No")</f>
        <v>No</v>
      </c>
      <c r="D16" s="91" t="str">
        <f aca="false">IF(F16="Yes", "Yes", "No")</f>
        <v>No</v>
      </c>
      <c r="E16" s="91" t="str">
        <f aca="false">IF(OR(I16="Yes", O16="Yes"),"Yes", "No")</f>
        <v>No</v>
      </c>
      <c r="F16" s="104" t="s">
        <v>558</v>
      </c>
      <c r="G16" s="88" t="s">
        <v>613</v>
      </c>
      <c r="H16" s="88" t="s">
        <v>614</v>
      </c>
      <c r="I16" s="88" t="s">
        <v>558</v>
      </c>
      <c r="J16" s="88" t="s">
        <v>613</v>
      </c>
      <c r="K16" s="88" t="s">
        <v>614</v>
      </c>
      <c r="L16" s="88" t="s">
        <v>558</v>
      </c>
      <c r="M16" s="88" t="s">
        <v>613</v>
      </c>
      <c r="N16" s="88" t="s">
        <v>614</v>
      </c>
      <c r="O16" s="88"/>
      <c r="P16" s="88"/>
      <c r="Q16" s="88"/>
      <c r="R16" s="88"/>
      <c r="S16" s="88"/>
      <c r="T16" s="88"/>
      <c r="U16" s="88" t="s">
        <v>556</v>
      </c>
      <c r="V16" s="88" t="n">
        <v>2010</v>
      </c>
      <c r="W16" s="88" t="s">
        <v>614</v>
      </c>
    </row>
    <row r="17" customFormat="false" ht="33.75" hidden="false" customHeight="false" outlineLevel="0" collapsed="false">
      <c r="A17" s="35" t="s">
        <v>61</v>
      </c>
      <c r="B17" s="91" t="s">
        <v>231</v>
      </c>
      <c r="C17" s="110" t="str">
        <f aca="false">IF(AND(D17= "Yes", E17= "Yes"), "Yes", "No")</f>
        <v>No</v>
      </c>
      <c r="D17" s="91" t="str">
        <f aca="false">IF(F17="Yes", "Yes", "No")</f>
        <v>No</v>
      </c>
      <c r="E17" s="91" t="str">
        <f aca="false">IF(OR(I17="Yes", O17="Yes"),"Yes", "No")</f>
        <v>Yes</v>
      </c>
      <c r="F17" s="104" t="s">
        <v>558</v>
      </c>
      <c r="G17" s="88" t="n">
        <v>2012</v>
      </c>
      <c r="H17" s="88" t="s">
        <v>462</v>
      </c>
      <c r="I17" s="88" t="s">
        <v>556</v>
      </c>
      <c r="J17" s="88" t="n">
        <v>2012</v>
      </c>
      <c r="K17" s="88" t="s">
        <v>462</v>
      </c>
      <c r="L17" s="88"/>
      <c r="M17" s="88"/>
      <c r="N17" s="88"/>
      <c r="O17" s="88" t="s">
        <v>558</v>
      </c>
      <c r="P17" s="88" t="n">
        <v>2010</v>
      </c>
      <c r="Q17" s="88" t="s">
        <v>614</v>
      </c>
      <c r="R17" s="88" t="s">
        <v>556</v>
      </c>
      <c r="S17" s="88" t="n">
        <v>2010</v>
      </c>
      <c r="T17" s="88" t="s">
        <v>614</v>
      </c>
      <c r="U17" s="88" t="s">
        <v>556</v>
      </c>
      <c r="V17" s="88" t="n">
        <v>2010</v>
      </c>
      <c r="W17" s="88" t="s">
        <v>614</v>
      </c>
    </row>
    <row r="18" customFormat="false" ht="12" hidden="false" customHeight="false" outlineLevel="0" collapsed="false">
      <c r="A18" s="35" t="s">
        <v>64</v>
      </c>
      <c r="B18" s="91" t="s">
        <v>231</v>
      </c>
      <c r="C18" s="110" t="str">
        <f aca="false">IF(AND(D18= "Yes", E18= "Yes"), "Yes", "No")</f>
        <v>No</v>
      </c>
      <c r="D18" s="91" t="s">
        <v>231</v>
      </c>
      <c r="E18" s="91" t="s">
        <v>231</v>
      </c>
      <c r="F18" s="104"/>
      <c r="G18" s="88"/>
      <c r="H18" s="88"/>
      <c r="I18" s="88"/>
      <c r="J18" s="88"/>
      <c r="K18" s="88"/>
      <c r="L18" s="88"/>
      <c r="M18" s="88"/>
      <c r="N18" s="88"/>
      <c r="O18" s="88"/>
      <c r="P18" s="88"/>
      <c r="Q18" s="88"/>
      <c r="R18" s="88"/>
      <c r="S18" s="88"/>
      <c r="T18" s="88"/>
      <c r="U18" s="88"/>
      <c r="V18" s="88"/>
      <c r="W18" s="88"/>
    </row>
    <row r="19" customFormat="false" ht="12" hidden="false" customHeight="false" outlineLevel="0" collapsed="false">
      <c r="A19" s="35" t="s">
        <v>66</v>
      </c>
      <c r="B19" s="91" t="s">
        <v>231</v>
      </c>
      <c r="C19" s="110" t="str">
        <f aca="false">IF(AND(D19= "Yes", E19= "Yes"), "Yes", "No")</f>
        <v>No</v>
      </c>
      <c r="D19" s="91" t="s">
        <v>231</v>
      </c>
      <c r="E19" s="91" t="s">
        <v>231</v>
      </c>
      <c r="F19" s="104"/>
      <c r="G19" s="88"/>
      <c r="H19" s="88"/>
      <c r="I19" s="88"/>
      <c r="J19" s="88"/>
      <c r="K19" s="88"/>
      <c r="L19" s="88"/>
      <c r="M19" s="88"/>
      <c r="N19" s="88"/>
      <c r="O19" s="88"/>
      <c r="P19" s="88"/>
      <c r="Q19" s="88"/>
      <c r="R19" s="88"/>
      <c r="S19" s="88"/>
      <c r="T19" s="88"/>
      <c r="U19" s="88"/>
      <c r="V19" s="88"/>
      <c r="W19" s="88"/>
    </row>
    <row r="20" customFormat="false" ht="33.75" hidden="false" customHeight="false" outlineLevel="0" collapsed="false">
      <c r="A20" s="35" t="s">
        <v>68</v>
      </c>
      <c r="B20" s="91" t="s">
        <v>231</v>
      </c>
      <c r="C20" s="110" t="str">
        <f aca="false">IF(AND(D20= "Yes", E20= "Yes"), "Yes", "No")</f>
        <v>No</v>
      </c>
      <c r="D20" s="91" t="s">
        <v>231</v>
      </c>
      <c r="E20" s="91" t="str">
        <f aca="false">IF(OR(I20="Yes", O20="Yes"),"Yes", "No")</f>
        <v>No</v>
      </c>
      <c r="F20" s="104"/>
      <c r="G20" s="88"/>
      <c r="H20" s="88"/>
      <c r="I20" s="88"/>
      <c r="J20" s="88"/>
      <c r="K20" s="88"/>
      <c r="L20" s="88"/>
      <c r="M20" s="88"/>
      <c r="N20" s="88"/>
      <c r="O20" s="88" t="s">
        <v>558</v>
      </c>
      <c r="P20" s="88" t="n">
        <v>2010</v>
      </c>
      <c r="Q20" s="88" t="s">
        <v>614</v>
      </c>
      <c r="R20" s="88" t="s">
        <v>558</v>
      </c>
      <c r="S20" s="88" t="n">
        <v>2010</v>
      </c>
      <c r="T20" s="88" t="s">
        <v>614</v>
      </c>
      <c r="U20" s="88" t="s">
        <v>556</v>
      </c>
      <c r="V20" s="88" t="n">
        <v>2010</v>
      </c>
      <c r="W20" s="88" t="s">
        <v>614</v>
      </c>
    </row>
    <row r="21" customFormat="false" ht="33.75" hidden="false" customHeight="false" outlineLevel="0" collapsed="false">
      <c r="A21" s="35" t="s">
        <v>71</v>
      </c>
      <c r="B21" s="91" t="s">
        <v>231</v>
      </c>
      <c r="C21" s="110" t="str">
        <f aca="false">IF(AND(D21= "Yes", E21= "Yes"), "Yes", "No")</f>
        <v>Yes</v>
      </c>
      <c r="D21" s="91" t="str">
        <f aca="false">IF(F21="Yes", "Yes", "No")</f>
        <v>Yes</v>
      </c>
      <c r="E21" s="91" t="str">
        <f aca="false">IF(OR(I21="Yes", O21="Yes"),"Yes", "No")</f>
        <v>Yes</v>
      </c>
      <c r="F21" s="104" t="s">
        <v>556</v>
      </c>
      <c r="G21" s="88" t="n">
        <v>2012</v>
      </c>
      <c r="H21" s="88" t="s">
        <v>462</v>
      </c>
      <c r="I21" s="88" t="s">
        <v>556</v>
      </c>
      <c r="J21" s="88" t="n">
        <v>2012</v>
      </c>
      <c r="K21" s="88" t="s">
        <v>462</v>
      </c>
      <c r="L21" s="88"/>
      <c r="M21" s="88"/>
      <c r="N21" s="88"/>
      <c r="O21" s="88" t="s">
        <v>556</v>
      </c>
      <c r="P21" s="88" t="n">
        <v>2010</v>
      </c>
      <c r="Q21" s="88" t="s">
        <v>614</v>
      </c>
      <c r="R21" s="88" t="s">
        <v>556</v>
      </c>
      <c r="S21" s="88" t="n">
        <v>2010</v>
      </c>
      <c r="T21" s="88" t="s">
        <v>614</v>
      </c>
      <c r="U21" s="88" t="s">
        <v>556</v>
      </c>
      <c r="V21" s="88" t="n">
        <v>2010</v>
      </c>
      <c r="W21" s="88" t="s">
        <v>614</v>
      </c>
    </row>
    <row r="22" customFormat="false" ht="33.75" hidden="false" customHeight="false" outlineLevel="0" collapsed="false">
      <c r="A22" s="35" t="s">
        <v>73</v>
      </c>
      <c r="B22" s="91" t="s">
        <v>231</v>
      </c>
      <c r="C22" s="110" t="str">
        <f aca="false">IF(AND(D22= "Yes", E22= "Yes"), "Yes", "No")</f>
        <v>No</v>
      </c>
      <c r="D22" s="91" t="str">
        <f aca="false">IF(F22="Yes", "Yes", "No")</f>
        <v>Yes</v>
      </c>
      <c r="E22" s="91" t="str">
        <f aca="false">IF(OR(I22="Yes", O22="Yes"),"Yes", "No")</f>
        <v>No</v>
      </c>
      <c r="F22" s="104" t="s">
        <v>556</v>
      </c>
      <c r="G22" s="88" t="s">
        <v>613</v>
      </c>
      <c r="H22" s="88" t="s">
        <v>614</v>
      </c>
      <c r="I22" s="88" t="s">
        <v>558</v>
      </c>
      <c r="J22" s="88" t="s">
        <v>613</v>
      </c>
      <c r="K22" s="88" t="s">
        <v>614</v>
      </c>
      <c r="L22" s="88" t="s">
        <v>558</v>
      </c>
      <c r="M22" s="88" t="s">
        <v>613</v>
      </c>
      <c r="N22" s="88" t="s">
        <v>614</v>
      </c>
      <c r="O22" s="88"/>
      <c r="P22" s="88"/>
      <c r="Q22" s="88"/>
      <c r="R22" s="88"/>
      <c r="S22" s="88"/>
      <c r="T22" s="88"/>
      <c r="U22" s="88"/>
      <c r="V22" s="88"/>
      <c r="W22" s="88"/>
    </row>
    <row r="23" customFormat="false" ht="12" hidden="false" customHeight="false" outlineLevel="0" collapsed="false">
      <c r="A23" s="35" t="s">
        <v>76</v>
      </c>
      <c r="B23" s="91" t="s">
        <v>231</v>
      </c>
      <c r="C23" s="110" t="str">
        <f aca="false">IF(AND(D23= "Yes", E23= "Yes"), "Yes", "No")</f>
        <v>No</v>
      </c>
      <c r="D23" s="91" t="s">
        <v>231</v>
      </c>
      <c r="E23" s="91" t="s">
        <v>231</v>
      </c>
      <c r="F23" s="104"/>
      <c r="G23" s="88"/>
      <c r="H23" s="88"/>
      <c r="I23" s="88"/>
      <c r="J23" s="88"/>
      <c r="K23" s="88"/>
      <c r="L23" s="88"/>
      <c r="M23" s="88"/>
      <c r="N23" s="88"/>
      <c r="O23" s="88"/>
      <c r="P23" s="88"/>
      <c r="Q23" s="88"/>
      <c r="R23" s="88"/>
      <c r="S23" s="88"/>
      <c r="T23" s="88"/>
      <c r="U23" s="88"/>
      <c r="V23" s="88"/>
      <c r="W23" s="88"/>
    </row>
    <row r="24" customFormat="false" ht="33.75" hidden="false" customHeight="false" outlineLevel="0" collapsed="false">
      <c r="A24" s="35" t="s">
        <v>79</v>
      </c>
      <c r="B24" s="91" t="s">
        <v>231</v>
      </c>
      <c r="C24" s="110" t="str">
        <f aca="false">IF(AND(D24= "Yes", E24= "Yes"), "Yes", "No")</f>
        <v>No</v>
      </c>
      <c r="D24" s="91" t="s">
        <v>231</v>
      </c>
      <c r="E24" s="91" t="str">
        <f aca="false">IF(OR(I24="Yes", O24="Yes"),"Yes", "No")</f>
        <v>Yes</v>
      </c>
      <c r="F24" s="104"/>
      <c r="G24" s="88"/>
      <c r="H24" s="88"/>
      <c r="I24" s="88"/>
      <c r="J24" s="88"/>
      <c r="K24" s="88"/>
      <c r="L24" s="88"/>
      <c r="M24" s="88"/>
      <c r="N24" s="88"/>
      <c r="O24" s="88" t="s">
        <v>556</v>
      </c>
      <c r="P24" s="88" t="n">
        <v>2010</v>
      </c>
      <c r="Q24" s="88" t="s">
        <v>614</v>
      </c>
      <c r="R24" s="88" t="s">
        <v>558</v>
      </c>
      <c r="S24" s="88" t="n">
        <v>2010</v>
      </c>
      <c r="T24" s="88" t="s">
        <v>614</v>
      </c>
      <c r="U24" s="88" t="s">
        <v>556</v>
      </c>
      <c r="V24" s="88" t="n">
        <v>2010</v>
      </c>
      <c r="W24" s="88" t="s">
        <v>614</v>
      </c>
    </row>
    <row r="25" customFormat="false" ht="12" hidden="false" customHeight="false" outlineLevel="0" collapsed="false">
      <c r="A25" s="35" t="s">
        <v>81</v>
      </c>
      <c r="B25" s="91" t="s">
        <v>231</v>
      </c>
      <c r="C25" s="110" t="str">
        <f aca="false">IF(AND(D25= "Yes", E25= "Yes"), "Yes", "No")</f>
        <v>No</v>
      </c>
      <c r="D25" s="91" t="s">
        <v>231</v>
      </c>
      <c r="E25" s="91" t="s">
        <v>231</v>
      </c>
      <c r="F25" s="104"/>
      <c r="G25" s="88"/>
      <c r="H25" s="88"/>
      <c r="I25" s="88"/>
      <c r="J25" s="88"/>
      <c r="K25" s="88"/>
      <c r="L25" s="88"/>
      <c r="M25" s="88"/>
      <c r="N25" s="88"/>
      <c r="O25" s="88"/>
      <c r="P25" s="88"/>
      <c r="Q25" s="88"/>
      <c r="R25" s="88"/>
      <c r="S25" s="88"/>
      <c r="T25" s="88"/>
      <c r="U25" s="88"/>
      <c r="V25" s="88"/>
      <c r="W25" s="88"/>
    </row>
    <row r="26" customFormat="false" ht="33.75" hidden="false" customHeight="false" outlineLevel="0" collapsed="false">
      <c r="A26" s="35" t="s">
        <v>84</v>
      </c>
      <c r="B26" s="91" t="s">
        <v>231</v>
      </c>
      <c r="C26" s="110" t="str">
        <f aca="false">IF(AND(D26= "Yes", E26= "Yes"), "Yes", "No")</f>
        <v>No</v>
      </c>
      <c r="D26" s="91" t="s">
        <v>231</v>
      </c>
      <c r="E26" s="91" t="str">
        <f aca="false">IF(OR(I26="Yes", O26="Yes"),"Yes", "No")</f>
        <v>Yes</v>
      </c>
      <c r="F26" s="104"/>
      <c r="G26" s="88"/>
      <c r="H26" s="88"/>
      <c r="I26" s="88"/>
      <c r="J26" s="88"/>
      <c r="K26" s="88"/>
      <c r="L26" s="88"/>
      <c r="M26" s="88"/>
      <c r="N26" s="88"/>
      <c r="O26" s="88" t="s">
        <v>556</v>
      </c>
      <c r="P26" s="88" t="n">
        <v>2010</v>
      </c>
      <c r="Q26" s="88" t="s">
        <v>614</v>
      </c>
      <c r="R26" s="88" t="s">
        <v>558</v>
      </c>
      <c r="S26" s="88" t="n">
        <v>2010</v>
      </c>
      <c r="T26" s="88" t="s">
        <v>614</v>
      </c>
      <c r="U26" s="88" t="s">
        <v>556</v>
      </c>
      <c r="V26" s="88" t="n">
        <v>2010</v>
      </c>
      <c r="W26" s="88" t="s">
        <v>614</v>
      </c>
    </row>
    <row r="27" customFormat="false" ht="12" hidden="false" customHeight="false" outlineLevel="0" collapsed="false">
      <c r="A27" s="35" t="s">
        <v>86</v>
      </c>
      <c r="B27" s="91" t="s">
        <v>231</v>
      </c>
      <c r="C27" s="110" t="str">
        <f aca="false">IF(AND(D27= "Yes", E27= "Yes"), "Yes", "No")</f>
        <v>No</v>
      </c>
      <c r="D27" s="91" t="s">
        <v>231</v>
      </c>
      <c r="E27" s="91" t="s">
        <v>231</v>
      </c>
      <c r="F27" s="104"/>
      <c r="G27" s="88"/>
      <c r="H27" s="88"/>
      <c r="I27" s="88"/>
      <c r="J27" s="88"/>
      <c r="K27" s="88"/>
      <c r="L27" s="88"/>
      <c r="M27" s="88"/>
      <c r="N27" s="88"/>
      <c r="O27" s="88"/>
      <c r="P27" s="88"/>
      <c r="Q27" s="88"/>
      <c r="R27" s="88"/>
      <c r="S27" s="88"/>
      <c r="T27" s="88"/>
      <c r="U27" s="88"/>
      <c r="V27" s="88"/>
      <c r="W27" s="88"/>
    </row>
    <row r="28" customFormat="false" ht="12" hidden="false" customHeight="false" outlineLevel="0" collapsed="false">
      <c r="A28" s="35" t="s">
        <v>88</v>
      </c>
      <c r="B28" s="91" t="s">
        <v>231</v>
      </c>
      <c r="C28" s="110" t="str">
        <f aca="false">IF(AND(D28= "Yes", E28= "Yes"), "Yes", "No")</f>
        <v>No</v>
      </c>
      <c r="D28" s="91" t="s">
        <v>231</v>
      </c>
      <c r="E28" s="91" t="s">
        <v>231</v>
      </c>
      <c r="F28" s="104"/>
      <c r="G28" s="88"/>
      <c r="H28" s="88"/>
      <c r="I28" s="88"/>
      <c r="J28" s="88"/>
      <c r="K28" s="88"/>
      <c r="L28" s="88"/>
      <c r="M28" s="88"/>
      <c r="N28" s="88"/>
      <c r="O28" s="88"/>
      <c r="P28" s="88"/>
      <c r="Q28" s="88"/>
      <c r="R28" s="88"/>
      <c r="S28" s="88"/>
      <c r="T28" s="88"/>
      <c r="U28" s="88"/>
      <c r="V28" s="88"/>
      <c r="W28" s="88"/>
    </row>
    <row r="29" customFormat="false" ht="12" hidden="false" customHeight="false" outlineLevel="0" collapsed="false">
      <c r="A29" s="35" t="s">
        <v>90</v>
      </c>
      <c r="B29" s="91" t="s">
        <v>231</v>
      </c>
      <c r="C29" s="110" t="str">
        <f aca="false">IF(AND(D29= "Yes", E29= "Yes"), "Yes", "No")</f>
        <v>No</v>
      </c>
      <c r="D29" s="91" t="s">
        <v>231</v>
      </c>
      <c r="E29" s="91" t="s">
        <v>231</v>
      </c>
      <c r="F29" s="104"/>
      <c r="G29" s="88"/>
      <c r="H29" s="88"/>
      <c r="I29" s="88"/>
      <c r="J29" s="88"/>
      <c r="K29" s="88"/>
      <c r="L29" s="88"/>
      <c r="M29" s="88"/>
      <c r="N29" s="88"/>
      <c r="O29" s="88"/>
      <c r="P29" s="88"/>
      <c r="Q29" s="88"/>
      <c r="R29" s="88"/>
      <c r="S29" s="88"/>
      <c r="T29" s="88"/>
      <c r="U29" s="88"/>
      <c r="V29" s="88"/>
      <c r="W29" s="88"/>
    </row>
    <row r="30" customFormat="false" ht="12" hidden="false" customHeight="false" outlineLevel="0" collapsed="false">
      <c r="A30" s="35" t="s">
        <v>92</v>
      </c>
      <c r="B30" s="91" t="s">
        <v>231</v>
      </c>
      <c r="C30" s="110" t="str">
        <f aca="false">IF(AND(D30= "Yes", E30= "Yes"), "Yes", "No")</f>
        <v>No</v>
      </c>
      <c r="D30" s="91" t="s">
        <v>231</v>
      </c>
      <c r="E30" s="91" t="s">
        <v>231</v>
      </c>
      <c r="F30" s="104"/>
      <c r="G30" s="88"/>
      <c r="H30" s="88"/>
      <c r="I30" s="88"/>
      <c r="J30" s="88"/>
      <c r="K30" s="88"/>
      <c r="L30" s="88"/>
      <c r="M30" s="88"/>
      <c r="N30" s="88"/>
      <c r="O30" s="88"/>
      <c r="P30" s="88"/>
      <c r="Q30" s="88"/>
      <c r="R30" s="88"/>
      <c r="S30" s="88"/>
      <c r="T30" s="88"/>
      <c r="U30" s="88"/>
      <c r="V30" s="88"/>
      <c r="W30" s="88"/>
    </row>
    <row r="31" customFormat="false" ht="45" hidden="false" customHeight="false" outlineLevel="0" collapsed="false">
      <c r="A31" s="35" t="s">
        <v>94</v>
      </c>
      <c r="B31" s="91" t="s">
        <v>231</v>
      </c>
      <c r="C31" s="110" t="str">
        <f aca="false">IF(AND(D31= "Yes", E31= "Yes"), "Yes", "No")</f>
        <v>No</v>
      </c>
      <c r="D31" s="91" t="str">
        <f aca="false">IF(F31="Yes", "Yes", "No")</f>
        <v>No</v>
      </c>
      <c r="E31" s="91" t="str">
        <f aca="false">IF(OR(I31="Yes", O31="Yes"),"Yes", "No")</f>
        <v>No</v>
      </c>
      <c r="F31" s="104" t="s">
        <v>558</v>
      </c>
      <c r="G31" s="88" t="s">
        <v>613</v>
      </c>
      <c r="H31" s="88" t="s">
        <v>615</v>
      </c>
      <c r="I31" s="88" t="s">
        <v>558</v>
      </c>
      <c r="J31" s="88" t="s">
        <v>613</v>
      </c>
      <c r="K31" s="88" t="s">
        <v>615</v>
      </c>
      <c r="L31" s="88" t="s">
        <v>558</v>
      </c>
      <c r="M31" s="88" t="s">
        <v>613</v>
      </c>
      <c r="N31" s="88" t="s">
        <v>615</v>
      </c>
      <c r="O31" s="88" t="s">
        <v>558</v>
      </c>
      <c r="P31" s="88" t="n">
        <v>2010</v>
      </c>
      <c r="Q31" s="88" t="s">
        <v>614</v>
      </c>
      <c r="R31" s="88" t="s">
        <v>558</v>
      </c>
      <c r="S31" s="88" t="n">
        <v>2010</v>
      </c>
      <c r="T31" s="88" t="s">
        <v>614</v>
      </c>
      <c r="U31" s="88" t="s">
        <v>556</v>
      </c>
      <c r="V31" s="88" t="n">
        <v>2010</v>
      </c>
      <c r="W31" s="88" t="s">
        <v>614</v>
      </c>
    </row>
    <row r="32" customFormat="false" ht="33.75" hidden="false" customHeight="false" outlineLevel="0" collapsed="false">
      <c r="A32" s="35" t="s">
        <v>96</v>
      </c>
      <c r="B32" s="91" t="s">
        <v>231</v>
      </c>
      <c r="C32" s="110" t="str">
        <f aca="false">IF(AND(D32= "Yes", E32= "Yes"), "Yes", "No")</f>
        <v>Yes</v>
      </c>
      <c r="D32" s="91" t="str">
        <f aca="false">IF(F32="Yes", "Yes", "No")</f>
        <v>Yes</v>
      </c>
      <c r="E32" s="91" t="str">
        <f aca="false">IF(OR(I32="Yes", O32="Yes"),"Yes", "No")</f>
        <v>Yes</v>
      </c>
      <c r="F32" s="104" t="s">
        <v>556</v>
      </c>
      <c r="G32" s="88" t="s">
        <v>613</v>
      </c>
      <c r="H32" s="88" t="s">
        <v>614</v>
      </c>
      <c r="I32" s="88" t="s">
        <v>556</v>
      </c>
      <c r="J32" s="88" t="s">
        <v>613</v>
      </c>
      <c r="K32" s="88" t="s">
        <v>614</v>
      </c>
      <c r="L32" s="88" t="s">
        <v>558</v>
      </c>
      <c r="M32" s="88" t="s">
        <v>613</v>
      </c>
      <c r="N32" s="88" t="s">
        <v>614</v>
      </c>
      <c r="O32" s="88"/>
      <c r="P32" s="88"/>
      <c r="Q32" s="88"/>
      <c r="R32" s="88"/>
      <c r="S32" s="88"/>
      <c r="T32" s="88"/>
      <c r="U32" s="88"/>
      <c r="V32" s="88"/>
      <c r="W32" s="88"/>
    </row>
    <row r="33" customFormat="false" ht="33.75" hidden="false" customHeight="false" outlineLevel="0" collapsed="false">
      <c r="A33" s="35" t="s">
        <v>98</v>
      </c>
      <c r="B33" s="91" t="s">
        <v>231</v>
      </c>
      <c r="C33" s="110" t="str">
        <f aca="false">IF(AND(D33= "Yes", E33= "Yes"), "Yes", "No")</f>
        <v>No</v>
      </c>
      <c r="D33" s="91" t="str">
        <f aca="false">IF(F33="Yes", "Yes", "No")</f>
        <v>No</v>
      </c>
      <c r="E33" s="91" t="str">
        <f aca="false">IF(OR(I33="Yes", O33="Yes"),"Yes", "No")</f>
        <v>Yes</v>
      </c>
      <c r="F33" s="104" t="s">
        <v>558</v>
      </c>
      <c r="G33" s="88" t="s">
        <v>613</v>
      </c>
      <c r="H33" s="88" t="s">
        <v>614</v>
      </c>
      <c r="I33" s="88" t="s">
        <v>556</v>
      </c>
      <c r="J33" s="88" t="s">
        <v>613</v>
      </c>
      <c r="K33" s="88" t="s">
        <v>614</v>
      </c>
      <c r="L33" s="88" t="s">
        <v>558</v>
      </c>
      <c r="M33" s="88" t="s">
        <v>613</v>
      </c>
      <c r="N33" s="88" t="s">
        <v>614</v>
      </c>
      <c r="O33" s="88" t="s">
        <v>558</v>
      </c>
      <c r="P33" s="88" t="n">
        <v>2010</v>
      </c>
      <c r="Q33" s="88" t="s">
        <v>614</v>
      </c>
      <c r="R33" s="88" t="s">
        <v>558</v>
      </c>
      <c r="S33" s="88" t="n">
        <v>2010</v>
      </c>
      <c r="T33" s="88" t="s">
        <v>614</v>
      </c>
      <c r="U33" s="88" t="s">
        <v>556</v>
      </c>
      <c r="V33" s="88" t="n">
        <v>2010</v>
      </c>
      <c r="W33" s="88" t="s">
        <v>614</v>
      </c>
    </row>
    <row r="34" customFormat="false" ht="45" hidden="false" customHeight="false" outlineLevel="0" collapsed="false">
      <c r="A34" s="35" t="s">
        <v>100</v>
      </c>
      <c r="B34" s="91" t="s">
        <v>231</v>
      </c>
      <c r="C34" s="110" t="str">
        <f aca="false">IF(AND(D34= "Yes", E34= "Yes"), "Yes", "No")</f>
        <v>Yes</v>
      </c>
      <c r="D34" s="91" t="s">
        <v>556</v>
      </c>
      <c r="E34" s="91" t="str">
        <f aca="false">IF(OR(I34="Yes", O34="Yes"),"Yes", "No")</f>
        <v>Yes</v>
      </c>
      <c r="F34" s="104" t="s">
        <v>616</v>
      </c>
      <c r="G34" s="88" t="s">
        <v>613</v>
      </c>
      <c r="H34" s="88" t="s">
        <v>615</v>
      </c>
      <c r="I34" s="88" t="s">
        <v>556</v>
      </c>
      <c r="J34" s="88" t="s">
        <v>613</v>
      </c>
      <c r="K34" s="88" t="s">
        <v>615</v>
      </c>
      <c r="L34" s="88" t="s">
        <v>558</v>
      </c>
      <c r="M34" s="88" t="s">
        <v>613</v>
      </c>
      <c r="N34" s="88" t="s">
        <v>615</v>
      </c>
      <c r="O34" s="88" t="s">
        <v>556</v>
      </c>
      <c r="P34" s="88" t="n">
        <v>2010</v>
      </c>
      <c r="Q34" s="88" t="s">
        <v>614</v>
      </c>
      <c r="R34" s="88" t="s">
        <v>558</v>
      </c>
      <c r="S34" s="88" t="n">
        <v>2010</v>
      </c>
      <c r="T34" s="88" t="s">
        <v>614</v>
      </c>
      <c r="U34" s="88" t="s">
        <v>556</v>
      </c>
      <c r="V34" s="88" t="n">
        <v>2010</v>
      </c>
      <c r="W34" s="88" t="s">
        <v>614</v>
      </c>
    </row>
    <row r="35" customFormat="false" ht="33.75" hidden="false" customHeight="false" outlineLevel="0" collapsed="false">
      <c r="A35" s="35" t="s">
        <v>102</v>
      </c>
      <c r="B35" s="91" t="s">
        <v>231</v>
      </c>
      <c r="C35" s="110" t="str">
        <f aca="false">IF(AND(D35= "Yes", E35= "Yes"), "Yes", "No")</f>
        <v>Yes</v>
      </c>
      <c r="D35" s="91" t="str">
        <f aca="false">IF(F35="Yes", "Yes", "No")</f>
        <v>Yes</v>
      </c>
      <c r="E35" s="91" t="str">
        <f aca="false">IF(OR(I35="Yes", O35="Yes"),"Yes", "No")</f>
        <v>Yes</v>
      </c>
      <c r="F35" s="104" t="s">
        <v>556</v>
      </c>
      <c r="G35" s="88" t="s">
        <v>613</v>
      </c>
      <c r="H35" s="88" t="s">
        <v>614</v>
      </c>
      <c r="I35" s="88" t="s">
        <v>556</v>
      </c>
      <c r="J35" s="88" t="s">
        <v>613</v>
      </c>
      <c r="K35" s="88" t="s">
        <v>614</v>
      </c>
      <c r="L35" s="88"/>
      <c r="M35" s="88"/>
      <c r="N35" s="88"/>
      <c r="O35" s="88" t="s">
        <v>556</v>
      </c>
      <c r="P35" s="88" t="n">
        <v>2010</v>
      </c>
      <c r="Q35" s="88" t="s">
        <v>614</v>
      </c>
      <c r="R35" s="88" t="s">
        <v>556</v>
      </c>
      <c r="S35" s="88" t="n">
        <v>2010</v>
      </c>
      <c r="T35" s="88" t="s">
        <v>614</v>
      </c>
      <c r="U35" s="88" t="s">
        <v>556</v>
      </c>
      <c r="V35" s="88" t="n">
        <v>2010</v>
      </c>
      <c r="W35" s="88" t="s">
        <v>614</v>
      </c>
    </row>
    <row r="36" customFormat="false" ht="33.75" hidden="false" customHeight="false" outlineLevel="0" collapsed="false">
      <c r="A36" s="35" t="s">
        <v>104</v>
      </c>
      <c r="B36" s="91" t="s">
        <v>231</v>
      </c>
      <c r="C36" s="110" t="str">
        <f aca="false">IF(AND(D36= "Yes", E36= "Yes"), "Yes", "No")</f>
        <v>No</v>
      </c>
      <c r="D36" s="91" t="str">
        <f aca="false">IF(F36="Yes", "Yes", "No")</f>
        <v>No</v>
      </c>
      <c r="E36" s="91" t="str">
        <f aca="false">IF(OR(I36="Yes", O36="Yes"),"Yes", "No")</f>
        <v>No</v>
      </c>
      <c r="F36" s="104" t="s">
        <v>558</v>
      </c>
      <c r="G36" s="88" t="s">
        <v>613</v>
      </c>
      <c r="H36" s="88" t="s">
        <v>614</v>
      </c>
      <c r="I36" s="88" t="s">
        <v>558</v>
      </c>
      <c r="J36" s="88" t="s">
        <v>613</v>
      </c>
      <c r="K36" s="88" t="s">
        <v>614</v>
      </c>
      <c r="L36" s="88" t="s">
        <v>558</v>
      </c>
      <c r="M36" s="88" t="s">
        <v>613</v>
      </c>
      <c r="N36" s="88" t="s">
        <v>614</v>
      </c>
      <c r="O36" s="88"/>
      <c r="P36" s="88"/>
      <c r="Q36" s="88"/>
      <c r="R36" s="88"/>
      <c r="S36" s="88"/>
      <c r="T36" s="88"/>
      <c r="U36" s="88"/>
      <c r="V36" s="88"/>
      <c r="W36" s="88"/>
    </row>
    <row r="37" customFormat="false" ht="33.75" hidden="false" customHeight="false" outlineLevel="0" collapsed="false">
      <c r="A37" s="35" t="s">
        <v>107</v>
      </c>
      <c r="B37" s="91" t="s">
        <v>231</v>
      </c>
      <c r="C37" s="110" t="str">
        <f aca="false">IF(AND(D37= "Yes", E37= "Yes"), "Yes", "No")</f>
        <v>No</v>
      </c>
      <c r="D37" s="91" t="str">
        <f aca="false">IF(F37="Yes", "Yes", "No")</f>
        <v>No</v>
      </c>
      <c r="E37" s="91" t="str">
        <f aca="false">IF(OR(I37="Yes", O37="Yes"),"Yes", "No")</f>
        <v>No</v>
      </c>
      <c r="F37" s="104" t="s">
        <v>558</v>
      </c>
      <c r="G37" s="88" t="s">
        <v>613</v>
      </c>
      <c r="H37" s="88" t="s">
        <v>614</v>
      </c>
      <c r="I37" s="88" t="s">
        <v>558</v>
      </c>
      <c r="J37" s="88" t="s">
        <v>613</v>
      </c>
      <c r="K37" s="88" t="s">
        <v>614</v>
      </c>
      <c r="L37" s="88" t="s">
        <v>556</v>
      </c>
      <c r="M37" s="88" t="s">
        <v>613</v>
      </c>
      <c r="N37" s="88" t="s">
        <v>614</v>
      </c>
      <c r="O37" s="88"/>
      <c r="P37" s="88"/>
      <c r="Q37" s="88"/>
      <c r="R37" s="88"/>
      <c r="S37" s="88"/>
      <c r="T37" s="88"/>
      <c r="U37" s="88"/>
      <c r="V37" s="88"/>
      <c r="W37" s="88"/>
    </row>
    <row r="38" customFormat="false" ht="12" hidden="false" customHeight="false" outlineLevel="0" collapsed="false">
      <c r="A38" s="35" t="s">
        <v>109</v>
      </c>
      <c r="B38" s="91" t="s">
        <v>231</v>
      </c>
      <c r="C38" s="110" t="str">
        <f aca="false">IF(AND(D38= "Yes", E38= "Yes"), "Yes", "No")</f>
        <v>No</v>
      </c>
      <c r="D38" s="91" t="s">
        <v>231</v>
      </c>
      <c r="E38" s="91" t="s">
        <v>231</v>
      </c>
      <c r="F38" s="104"/>
      <c r="G38" s="88"/>
      <c r="H38" s="88"/>
      <c r="I38" s="88"/>
      <c r="J38" s="88"/>
      <c r="K38" s="88"/>
      <c r="L38" s="88"/>
      <c r="M38" s="88"/>
      <c r="N38" s="88"/>
      <c r="O38" s="88"/>
      <c r="P38" s="88"/>
      <c r="Q38" s="88"/>
      <c r="R38" s="88"/>
      <c r="S38" s="88"/>
      <c r="T38" s="88"/>
      <c r="U38" s="88"/>
      <c r="V38" s="88"/>
      <c r="W38" s="88"/>
    </row>
    <row r="39" customFormat="false" ht="33.75" hidden="false" customHeight="false" outlineLevel="0" collapsed="false">
      <c r="A39" s="35" t="s">
        <v>112</v>
      </c>
      <c r="B39" s="91" t="s">
        <v>231</v>
      </c>
      <c r="C39" s="110" t="str">
        <f aca="false">IF(AND(D39= "Yes", E39= "Yes"), "Yes", "No")</f>
        <v>No</v>
      </c>
      <c r="D39" s="91" t="s">
        <v>231</v>
      </c>
      <c r="E39" s="91" t="str">
        <f aca="false">IF(OR(I39="Yes", O39="Yes"),"Yes", "No")</f>
        <v>No</v>
      </c>
      <c r="F39" s="104"/>
      <c r="G39" s="88"/>
      <c r="H39" s="88"/>
      <c r="I39" s="88"/>
      <c r="J39" s="88"/>
      <c r="K39" s="88"/>
      <c r="L39" s="88"/>
      <c r="M39" s="88"/>
      <c r="N39" s="88"/>
      <c r="O39" s="88" t="s">
        <v>558</v>
      </c>
      <c r="P39" s="88" t="n">
        <v>2010</v>
      </c>
      <c r="Q39" s="88" t="s">
        <v>614</v>
      </c>
      <c r="R39" s="88" t="s">
        <v>558</v>
      </c>
      <c r="S39" s="88" t="n">
        <v>2010</v>
      </c>
      <c r="T39" s="88" t="s">
        <v>614</v>
      </c>
      <c r="U39" s="88" t="s">
        <v>556</v>
      </c>
      <c r="V39" s="88" t="n">
        <v>2010</v>
      </c>
      <c r="W39" s="88" t="s">
        <v>614</v>
      </c>
    </row>
    <row r="40" customFormat="false" ht="33.75" hidden="false" customHeight="false" outlineLevel="0" collapsed="false">
      <c r="A40" s="35" t="s">
        <v>114</v>
      </c>
      <c r="B40" s="91" t="s">
        <v>231</v>
      </c>
      <c r="C40" s="110" t="str">
        <f aca="false">IF(AND(D40= "Yes", E40= "Yes"), "Yes", "No")</f>
        <v>No</v>
      </c>
      <c r="D40" s="91" t="s">
        <v>231</v>
      </c>
      <c r="E40" s="91" t="s">
        <v>231</v>
      </c>
      <c r="F40" s="104"/>
      <c r="G40" s="88"/>
      <c r="H40" s="88"/>
      <c r="I40" s="88"/>
      <c r="J40" s="88"/>
      <c r="K40" s="88"/>
      <c r="L40" s="88"/>
      <c r="M40" s="88"/>
      <c r="N40" s="88"/>
      <c r="O40" s="88"/>
      <c r="P40" s="88"/>
      <c r="Q40" s="88"/>
      <c r="R40" s="88" t="s">
        <v>558</v>
      </c>
      <c r="S40" s="88" t="n">
        <v>2010</v>
      </c>
      <c r="T40" s="88" t="s">
        <v>614</v>
      </c>
      <c r="U40" s="88" t="s">
        <v>556</v>
      </c>
      <c r="V40" s="88" t="n">
        <v>2010</v>
      </c>
      <c r="W40" s="88" t="s">
        <v>614</v>
      </c>
    </row>
    <row r="41" customFormat="false" ht="45" hidden="false" customHeight="false" outlineLevel="0" collapsed="false">
      <c r="A41" s="35" t="s">
        <v>116</v>
      </c>
      <c r="B41" s="91" t="s">
        <v>231</v>
      </c>
      <c r="C41" s="110" t="str">
        <f aca="false">IF(AND(D41= "Yes", E41= "Yes"), "Yes", "No")</f>
        <v>Yes</v>
      </c>
      <c r="D41" s="91" t="str">
        <f aca="false">IF(F41="Yes", "Yes", "No")</f>
        <v>Yes</v>
      </c>
      <c r="E41" s="91" t="str">
        <f aca="false">IF(OR(I41="Yes", O41="Yes"),"Yes", "No")</f>
        <v>Yes</v>
      </c>
      <c r="F41" s="104" t="s">
        <v>556</v>
      </c>
      <c r="G41" s="88" t="s">
        <v>613</v>
      </c>
      <c r="H41" s="88" t="s">
        <v>615</v>
      </c>
      <c r="I41" s="88" t="s">
        <v>556</v>
      </c>
      <c r="J41" s="88" t="s">
        <v>613</v>
      </c>
      <c r="K41" s="88" t="s">
        <v>615</v>
      </c>
      <c r="L41" s="88" t="s">
        <v>556</v>
      </c>
      <c r="M41" s="88" t="s">
        <v>613</v>
      </c>
      <c r="N41" s="88" t="s">
        <v>615</v>
      </c>
      <c r="O41" s="88"/>
      <c r="P41" s="88"/>
      <c r="Q41" s="88"/>
      <c r="R41" s="88"/>
      <c r="S41" s="88"/>
      <c r="T41" s="88"/>
      <c r="U41" s="88"/>
      <c r="V41" s="88"/>
      <c r="W41" s="88"/>
    </row>
    <row r="42" customFormat="false" ht="33.75" hidden="false" customHeight="false" outlineLevel="0" collapsed="false">
      <c r="A42" s="35" t="s">
        <v>118</v>
      </c>
      <c r="B42" s="91" t="s">
        <v>231</v>
      </c>
      <c r="C42" s="110" t="str">
        <f aca="false">IF(AND(D42= "Yes", E42= "Yes"), "Yes", "No")</f>
        <v>No</v>
      </c>
      <c r="D42" s="91" t="str">
        <f aca="false">IF(F42="Yes", "Yes", "No")</f>
        <v>No</v>
      </c>
      <c r="E42" s="91" t="str">
        <f aca="false">IF(OR(I42="Yes", O42="Yes"),"Yes", "No")</f>
        <v>Yes</v>
      </c>
      <c r="F42" s="104" t="s">
        <v>617</v>
      </c>
      <c r="G42" s="88" t="n">
        <v>2012</v>
      </c>
      <c r="H42" s="88" t="s">
        <v>462</v>
      </c>
      <c r="I42" s="88" t="s">
        <v>556</v>
      </c>
      <c r="J42" s="88" t="n">
        <v>2012</v>
      </c>
      <c r="K42" s="88" t="s">
        <v>462</v>
      </c>
      <c r="L42" s="88"/>
      <c r="M42" s="88"/>
      <c r="N42" s="88"/>
      <c r="O42" s="88"/>
      <c r="P42" s="88"/>
      <c r="Q42" s="88"/>
      <c r="R42" s="88"/>
      <c r="S42" s="88"/>
      <c r="T42" s="88"/>
      <c r="U42" s="88"/>
      <c r="V42" s="88"/>
      <c r="W42" s="88"/>
    </row>
    <row r="43" customFormat="false" ht="33.75" hidden="false" customHeight="false" outlineLevel="0" collapsed="false">
      <c r="A43" s="35" t="s">
        <v>120</v>
      </c>
      <c r="B43" s="91" t="s">
        <v>231</v>
      </c>
      <c r="C43" s="110" t="str">
        <f aca="false">IF(AND(D43= "Yes", E43= "Yes"), "Yes", "No")</f>
        <v>No</v>
      </c>
      <c r="D43" s="91" t="s">
        <v>231</v>
      </c>
      <c r="E43" s="91" t="str">
        <f aca="false">IF(OR(I43="Yes", O43="Yes"),"Yes", "No")</f>
        <v>Yes</v>
      </c>
      <c r="F43" s="104"/>
      <c r="G43" s="88"/>
      <c r="H43" s="88"/>
      <c r="I43" s="88"/>
      <c r="J43" s="88"/>
      <c r="K43" s="88"/>
      <c r="L43" s="88"/>
      <c r="M43" s="88"/>
      <c r="N43" s="88"/>
      <c r="O43" s="88" t="s">
        <v>556</v>
      </c>
      <c r="P43" s="88" t="n">
        <v>2010</v>
      </c>
      <c r="Q43" s="88" t="s">
        <v>614</v>
      </c>
      <c r="R43" s="88" t="s">
        <v>558</v>
      </c>
      <c r="S43" s="88" t="n">
        <v>2010</v>
      </c>
      <c r="T43" s="88" t="s">
        <v>614</v>
      </c>
      <c r="U43" s="88" t="s">
        <v>556</v>
      </c>
      <c r="V43" s="88" t="n">
        <v>2010</v>
      </c>
      <c r="W43" s="88" t="s">
        <v>614</v>
      </c>
    </row>
    <row r="44" customFormat="false" ht="45" hidden="false" customHeight="false" outlineLevel="0" collapsed="false">
      <c r="A44" s="35" t="s">
        <v>122</v>
      </c>
      <c r="B44" s="91" t="s">
        <v>231</v>
      </c>
      <c r="C44" s="110" t="str">
        <f aca="false">IF(AND(D44= "Yes", E44= "Yes"), "Yes", "No")</f>
        <v>No</v>
      </c>
      <c r="D44" s="91" t="str">
        <f aca="false">IF(F44="Yes", "Yes", "No")</f>
        <v>No</v>
      </c>
      <c r="E44" s="91" t="str">
        <f aca="false">IF(OR(I44="Yes", O44="Yes"),"Yes", "No")</f>
        <v>Yes</v>
      </c>
      <c r="F44" s="104" t="s">
        <v>558</v>
      </c>
      <c r="G44" s="88" t="s">
        <v>613</v>
      </c>
      <c r="H44" s="88" t="s">
        <v>615</v>
      </c>
      <c r="I44" s="88" t="s">
        <v>556</v>
      </c>
      <c r="J44" s="88" t="s">
        <v>613</v>
      </c>
      <c r="K44" s="88" t="s">
        <v>615</v>
      </c>
      <c r="L44" s="88" t="s">
        <v>556</v>
      </c>
      <c r="M44" s="88" t="s">
        <v>613</v>
      </c>
      <c r="N44" s="88" t="s">
        <v>615</v>
      </c>
      <c r="O44" s="88" t="s">
        <v>558</v>
      </c>
      <c r="P44" s="88" t="n">
        <v>2010</v>
      </c>
      <c r="Q44" s="88" t="s">
        <v>614</v>
      </c>
      <c r="R44" s="88" t="s">
        <v>558</v>
      </c>
      <c r="S44" s="88" t="n">
        <v>2010</v>
      </c>
      <c r="T44" s="88" t="s">
        <v>614</v>
      </c>
      <c r="U44" s="88" t="s">
        <v>556</v>
      </c>
      <c r="V44" s="88" t="n">
        <v>2010</v>
      </c>
      <c r="W44" s="88" t="s">
        <v>614</v>
      </c>
    </row>
    <row r="45" customFormat="false" ht="33.75" hidden="false" customHeight="false" outlineLevel="0" collapsed="false">
      <c r="A45" s="35" t="s">
        <v>124</v>
      </c>
      <c r="B45" s="91" t="s">
        <v>231</v>
      </c>
      <c r="C45" s="110" t="str">
        <f aca="false">IF(AND(D45= "Yes", E45= "Yes"), "Yes", "No")</f>
        <v>No</v>
      </c>
      <c r="D45" s="91" t="s">
        <v>231</v>
      </c>
      <c r="E45" s="91" t="str">
        <f aca="false">IF(OR(I45="Yes", O45="Yes"),"Yes", "No")</f>
        <v>Yes</v>
      </c>
      <c r="F45" s="104"/>
      <c r="G45" s="88"/>
      <c r="H45" s="88"/>
      <c r="I45" s="88"/>
      <c r="J45" s="88"/>
      <c r="K45" s="88"/>
      <c r="L45" s="88"/>
      <c r="M45" s="88"/>
      <c r="N45" s="88"/>
      <c r="O45" s="88" t="s">
        <v>556</v>
      </c>
      <c r="P45" s="88" t="n">
        <v>2010</v>
      </c>
      <c r="Q45" s="88" t="s">
        <v>614</v>
      </c>
      <c r="R45" s="88" t="s">
        <v>556</v>
      </c>
      <c r="S45" s="88" t="n">
        <v>2010</v>
      </c>
      <c r="T45" s="88" t="s">
        <v>614</v>
      </c>
      <c r="U45" s="88" t="s">
        <v>556</v>
      </c>
      <c r="V45" s="88" t="n">
        <v>2010</v>
      </c>
      <c r="W45" s="88" t="s">
        <v>614</v>
      </c>
    </row>
    <row r="46" customFormat="false" ht="33.75" hidden="false" customHeight="false" outlineLevel="0" collapsed="false">
      <c r="A46" s="35" t="s">
        <v>126</v>
      </c>
      <c r="B46" s="91" t="s">
        <v>231</v>
      </c>
      <c r="C46" s="110" t="str">
        <f aca="false">IF(AND(D46= "Yes", E46= "Yes"), "Yes", "No")</f>
        <v>Yes</v>
      </c>
      <c r="D46" s="91" t="str">
        <f aca="false">IF(F46="Yes", "Yes", "No")</f>
        <v>Yes</v>
      </c>
      <c r="E46" s="91" t="str">
        <f aca="false">IF(OR(I46="Yes", O46="Yes"),"Yes", "No")</f>
        <v>Yes</v>
      </c>
      <c r="F46" s="104" t="s">
        <v>556</v>
      </c>
      <c r="G46" s="88" t="s">
        <v>613</v>
      </c>
      <c r="H46" s="88" t="s">
        <v>614</v>
      </c>
      <c r="I46" s="88" t="s">
        <v>556</v>
      </c>
      <c r="J46" s="88" t="s">
        <v>613</v>
      </c>
      <c r="K46" s="88" t="s">
        <v>614</v>
      </c>
      <c r="L46" s="88" t="s">
        <v>556</v>
      </c>
      <c r="M46" s="88" t="s">
        <v>613</v>
      </c>
      <c r="N46" s="88" t="s">
        <v>614</v>
      </c>
      <c r="O46" s="88" t="s">
        <v>556</v>
      </c>
      <c r="P46" s="88" t="n">
        <v>2010</v>
      </c>
      <c r="Q46" s="88" t="s">
        <v>614</v>
      </c>
      <c r="R46" s="88" t="s">
        <v>558</v>
      </c>
      <c r="S46" s="88" t="n">
        <v>2010</v>
      </c>
      <c r="T46" s="88" t="s">
        <v>614</v>
      </c>
      <c r="U46" s="88" t="s">
        <v>556</v>
      </c>
      <c r="V46" s="88" t="n">
        <v>2010</v>
      </c>
      <c r="W46" s="88" t="s">
        <v>614</v>
      </c>
    </row>
    <row r="47" customFormat="false" ht="33.75" hidden="false" customHeight="false" outlineLevel="0" collapsed="false">
      <c r="A47" s="35" t="s">
        <v>128</v>
      </c>
      <c r="B47" s="91" t="s">
        <v>231</v>
      </c>
      <c r="C47" s="110" t="str">
        <f aca="false">IF(AND(D47= "Yes", E47= "Yes"), "Yes", "No")</f>
        <v>No</v>
      </c>
      <c r="D47" s="91" t="s">
        <v>231</v>
      </c>
      <c r="E47" s="91" t="str">
        <f aca="false">IF(OR(I47="Yes", O47="Yes"),"Yes", "No")</f>
        <v>No</v>
      </c>
      <c r="F47" s="104"/>
      <c r="G47" s="88"/>
      <c r="H47" s="88"/>
      <c r="I47" s="88"/>
      <c r="J47" s="88"/>
      <c r="K47" s="88"/>
      <c r="L47" s="88"/>
      <c r="M47" s="88"/>
      <c r="N47" s="88"/>
      <c r="O47" s="88" t="s">
        <v>558</v>
      </c>
      <c r="P47" s="88" t="n">
        <v>2010</v>
      </c>
      <c r="Q47" s="88" t="s">
        <v>614</v>
      </c>
      <c r="R47" s="88" t="s">
        <v>558</v>
      </c>
      <c r="S47" s="88" t="n">
        <v>2010</v>
      </c>
      <c r="T47" s="88" t="s">
        <v>614</v>
      </c>
      <c r="U47" s="88" t="s">
        <v>556</v>
      </c>
      <c r="V47" s="88" t="n">
        <v>2010</v>
      </c>
      <c r="W47" s="88" t="s">
        <v>614</v>
      </c>
    </row>
    <row r="48" customFormat="false" ht="33.75" hidden="false" customHeight="false" outlineLevel="0" collapsed="false">
      <c r="A48" s="35" t="s">
        <v>130</v>
      </c>
      <c r="B48" s="91" t="s">
        <v>231</v>
      </c>
      <c r="C48" s="110" t="str">
        <f aca="false">IF(AND(D48= "Yes", E48= "Yes"), "Yes", "No")</f>
        <v>Yes</v>
      </c>
      <c r="D48" s="91" t="str">
        <f aca="false">IF(F48="Yes", "Yes", "No")</f>
        <v>Yes</v>
      </c>
      <c r="E48" s="91" t="str">
        <f aca="false">IF(OR(I48="Yes", O48="Yes"),"Yes", "No")</f>
        <v>Yes</v>
      </c>
      <c r="F48" s="104" t="s">
        <v>556</v>
      </c>
      <c r="G48" s="88" t="n">
        <v>2012</v>
      </c>
      <c r="H48" s="88" t="s">
        <v>462</v>
      </c>
      <c r="I48" s="88" t="s">
        <v>556</v>
      </c>
      <c r="J48" s="88" t="n">
        <v>2012</v>
      </c>
      <c r="K48" s="88" t="s">
        <v>462</v>
      </c>
      <c r="L48" s="88"/>
      <c r="M48" s="88"/>
      <c r="N48" s="88"/>
      <c r="O48" s="88" t="s">
        <v>556</v>
      </c>
      <c r="P48" s="88" t="n">
        <v>2010</v>
      </c>
      <c r="Q48" s="88" t="s">
        <v>614</v>
      </c>
      <c r="R48" s="88" t="s">
        <v>556</v>
      </c>
      <c r="S48" s="88" t="n">
        <v>2010</v>
      </c>
      <c r="T48" s="88" t="s">
        <v>614</v>
      </c>
      <c r="U48" s="88" t="s">
        <v>556</v>
      </c>
      <c r="V48" s="88" t="n">
        <v>2010</v>
      </c>
      <c r="W48" s="88" t="s">
        <v>614</v>
      </c>
    </row>
    <row r="49" customFormat="false" ht="33.75" hidden="false" customHeight="false" outlineLevel="0" collapsed="false">
      <c r="A49" s="35" t="s">
        <v>132</v>
      </c>
      <c r="B49" s="91" t="s">
        <v>231</v>
      </c>
      <c r="C49" s="110" t="str">
        <f aca="false">IF(AND(D49= "Yes", E49= "Yes"), "Yes", "No")</f>
        <v>No</v>
      </c>
      <c r="D49" s="91" t="str">
        <f aca="false">IF(F49="Yes", "Yes", "No")</f>
        <v>No</v>
      </c>
      <c r="E49" s="91" t="str">
        <f aca="false">IF(OR(I49="Yes", O49="Yes"),"Yes", "No")</f>
        <v>Yes</v>
      </c>
      <c r="F49" s="104" t="s">
        <v>558</v>
      </c>
      <c r="G49" s="88" t="n">
        <v>2011</v>
      </c>
      <c r="H49" s="88" t="s">
        <v>462</v>
      </c>
      <c r="I49" s="88" t="s">
        <v>558</v>
      </c>
      <c r="J49" s="88" t="n">
        <v>2011</v>
      </c>
      <c r="K49" s="88" t="s">
        <v>462</v>
      </c>
      <c r="L49" s="88"/>
      <c r="M49" s="88"/>
      <c r="N49" s="88"/>
      <c r="O49" s="88" t="s">
        <v>556</v>
      </c>
      <c r="P49" s="88" t="n">
        <v>2010</v>
      </c>
      <c r="Q49" s="88" t="s">
        <v>614</v>
      </c>
      <c r="R49" s="88" t="s">
        <v>558</v>
      </c>
      <c r="S49" s="88" t="n">
        <v>2010</v>
      </c>
      <c r="T49" s="88" t="s">
        <v>614</v>
      </c>
      <c r="U49" s="88" t="s">
        <v>556</v>
      </c>
      <c r="V49" s="88" t="n">
        <v>2010</v>
      </c>
      <c r="W49" s="88" t="s">
        <v>614</v>
      </c>
    </row>
    <row r="50" customFormat="false" ht="12" hidden="false" customHeight="false" outlineLevel="0" collapsed="false">
      <c r="A50" s="35" t="s">
        <v>134</v>
      </c>
      <c r="B50" s="91" t="s">
        <v>231</v>
      </c>
      <c r="C50" s="110" t="str">
        <f aca="false">IF(AND(D50= "Yes", E50= "Yes"), "Yes", "No")</f>
        <v>No</v>
      </c>
      <c r="D50" s="91" t="s">
        <v>231</v>
      </c>
      <c r="E50" s="91" t="s">
        <v>231</v>
      </c>
      <c r="F50" s="104"/>
      <c r="G50" s="88"/>
      <c r="H50" s="88"/>
      <c r="I50" s="88"/>
      <c r="J50" s="88"/>
      <c r="K50" s="88"/>
      <c r="L50" s="88"/>
      <c r="M50" s="88"/>
      <c r="N50" s="88"/>
      <c r="O50" s="88"/>
      <c r="P50" s="88"/>
      <c r="Q50" s="88"/>
      <c r="R50" s="88"/>
      <c r="S50" s="88"/>
      <c r="T50" s="88"/>
      <c r="U50" s="88"/>
      <c r="V50" s="88"/>
      <c r="W50" s="88"/>
    </row>
    <row r="51" customFormat="false" ht="33.75" hidden="false" customHeight="false" outlineLevel="0" collapsed="false">
      <c r="A51" s="35" t="s">
        <v>136</v>
      </c>
      <c r="B51" s="91" t="s">
        <v>231</v>
      </c>
      <c r="C51" s="110" t="str">
        <f aca="false">IF(AND(D51= "Yes", E51= "Yes"), "Yes", "No")</f>
        <v>Yes</v>
      </c>
      <c r="D51" s="91" t="str">
        <f aca="false">IF(F51="Yes", "Yes", "No")</f>
        <v>Yes</v>
      </c>
      <c r="E51" s="91" t="str">
        <f aca="false">IF(OR(I51="Yes", O51="Yes"),"Yes", "No")</f>
        <v>Yes</v>
      </c>
      <c r="F51" s="104" t="s">
        <v>556</v>
      </c>
      <c r="G51" s="88" t="s">
        <v>613</v>
      </c>
      <c r="H51" s="88" t="s">
        <v>614</v>
      </c>
      <c r="I51" s="88" t="s">
        <v>556</v>
      </c>
      <c r="J51" s="88" t="s">
        <v>613</v>
      </c>
      <c r="K51" s="88" t="s">
        <v>614</v>
      </c>
      <c r="L51" s="88" t="s">
        <v>556</v>
      </c>
      <c r="M51" s="88" t="s">
        <v>613</v>
      </c>
      <c r="N51" s="88" t="s">
        <v>614</v>
      </c>
      <c r="O51" s="88" t="s">
        <v>556</v>
      </c>
      <c r="P51" s="88" t="n">
        <v>2010</v>
      </c>
      <c r="Q51" s="88" t="s">
        <v>614</v>
      </c>
      <c r="R51" s="88" t="s">
        <v>556</v>
      </c>
      <c r="S51" s="88" t="n">
        <v>2010</v>
      </c>
      <c r="T51" s="88" t="s">
        <v>614</v>
      </c>
      <c r="U51" s="88" t="s">
        <v>556</v>
      </c>
      <c r="V51" s="88" t="n">
        <v>2010</v>
      </c>
      <c r="W51" s="88" t="s">
        <v>614</v>
      </c>
    </row>
    <row r="52" customFormat="false" ht="12" hidden="false" customHeight="false" outlineLevel="0" collapsed="false">
      <c r="A52" s="35" t="s">
        <v>138</v>
      </c>
      <c r="B52" s="91" t="s">
        <v>231</v>
      </c>
      <c r="C52" s="110" t="str">
        <f aca="false">IF(AND(D52= "Yes", E52= "Yes"), "Yes", "No")</f>
        <v>No</v>
      </c>
      <c r="D52" s="91" t="s">
        <v>231</v>
      </c>
      <c r="E52" s="91" t="s">
        <v>231</v>
      </c>
      <c r="F52" s="104"/>
      <c r="G52" s="88"/>
      <c r="H52" s="88"/>
      <c r="I52" s="88"/>
      <c r="J52" s="88"/>
      <c r="K52" s="88"/>
      <c r="L52" s="88"/>
      <c r="M52" s="88"/>
      <c r="N52" s="88"/>
      <c r="O52" s="88"/>
      <c r="P52" s="88"/>
      <c r="Q52" s="88"/>
      <c r="R52" s="88"/>
      <c r="S52" s="88"/>
      <c r="T52" s="88"/>
      <c r="U52" s="88"/>
      <c r="V52" s="88"/>
      <c r="W52" s="88"/>
    </row>
    <row r="53" customFormat="false" ht="45" hidden="false" customHeight="false" outlineLevel="0" collapsed="false">
      <c r="A53" s="35" t="s">
        <v>140</v>
      </c>
      <c r="B53" s="91" t="s">
        <v>231</v>
      </c>
      <c r="C53" s="110" t="str">
        <f aca="false">IF(AND(D53= "Yes", E53= "Yes"), "Yes", "No")</f>
        <v>No</v>
      </c>
      <c r="D53" s="91" t="str">
        <f aca="false">IF(F53="Yes", "Yes", "No")</f>
        <v>No</v>
      </c>
      <c r="E53" s="91" t="str">
        <f aca="false">IF(OR(I53="Yes", O53="Yes"),"Yes", "No")</f>
        <v>No</v>
      </c>
      <c r="F53" s="104" t="s">
        <v>558</v>
      </c>
      <c r="G53" s="88" t="s">
        <v>613</v>
      </c>
      <c r="H53" s="88" t="s">
        <v>615</v>
      </c>
      <c r="I53" s="88" t="s">
        <v>558</v>
      </c>
      <c r="J53" s="88" t="s">
        <v>613</v>
      </c>
      <c r="K53" s="88" t="s">
        <v>615</v>
      </c>
      <c r="L53" s="88"/>
      <c r="M53" s="88"/>
      <c r="N53" s="88"/>
      <c r="O53" s="88"/>
      <c r="P53" s="88"/>
      <c r="Q53" s="88"/>
      <c r="R53" s="88"/>
      <c r="S53" s="88"/>
      <c r="T53" s="88"/>
      <c r="U53" s="88"/>
      <c r="V53" s="88"/>
      <c r="W53" s="88"/>
    </row>
    <row r="54" customFormat="false" ht="33.75" hidden="false" customHeight="false" outlineLevel="0" collapsed="false">
      <c r="A54" s="35" t="s">
        <v>142</v>
      </c>
      <c r="B54" s="91" t="s">
        <v>231</v>
      </c>
      <c r="C54" s="110" t="str">
        <f aca="false">IF(AND(D54= "Yes", E54= "Yes"), "Yes", "No")</f>
        <v>No</v>
      </c>
      <c r="D54" s="91" t="s">
        <v>231</v>
      </c>
      <c r="E54" s="91" t="str">
        <f aca="false">IF(OR(I54="Yes", O54="Yes"),"Yes", "No")</f>
        <v>No</v>
      </c>
      <c r="F54" s="104"/>
      <c r="G54" s="88"/>
      <c r="H54" s="88"/>
      <c r="I54" s="88"/>
      <c r="J54" s="88"/>
      <c r="K54" s="88"/>
      <c r="L54" s="88"/>
      <c r="M54" s="88"/>
      <c r="N54" s="88"/>
      <c r="O54" s="88" t="s">
        <v>558</v>
      </c>
      <c r="P54" s="88" t="n">
        <v>2010</v>
      </c>
      <c r="Q54" s="88" t="s">
        <v>614</v>
      </c>
      <c r="R54" s="88" t="s">
        <v>558</v>
      </c>
      <c r="S54" s="88" t="n">
        <v>2010</v>
      </c>
      <c r="T54" s="88" t="s">
        <v>614</v>
      </c>
      <c r="U54" s="88" t="s">
        <v>556</v>
      </c>
      <c r="V54" s="88" t="n">
        <v>2010</v>
      </c>
      <c r="W54" s="88" t="s">
        <v>614</v>
      </c>
    </row>
    <row r="55" customFormat="false" ht="33.75" hidden="false" customHeight="false" outlineLevel="0" collapsed="false">
      <c r="A55" s="35" t="s">
        <v>144</v>
      </c>
      <c r="B55" s="91" t="s">
        <v>231</v>
      </c>
      <c r="C55" s="110" t="str">
        <f aca="false">IF(AND(D55= "Yes", E55= "Yes"), "Yes", "No")</f>
        <v>No</v>
      </c>
      <c r="D55" s="91" t="s">
        <v>231</v>
      </c>
      <c r="E55" s="91" t="str">
        <f aca="false">IF(OR(I55="Yes", O55="Yes"),"Yes", "No")</f>
        <v>Yes</v>
      </c>
      <c r="F55" s="104"/>
      <c r="G55" s="88"/>
      <c r="H55" s="88"/>
      <c r="I55" s="88"/>
      <c r="J55" s="88"/>
      <c r="K55" s="88"/>
      <c r="L55" s="88"/>
      <c r="M55" s="88"/>
      <c r="N55" s="88"/>
      <c r="O55" s="88" t="s">
        <v>556</v>
      </c>
      <c r="P55" s="88" t="n">
        <v>2010</v>
      </c>
      <c r="Q55" s="88" t="s">
        <v>614</v>
      </c>
      <c r="R55" s="88" t="s">
        <v>558</v>
      </c>
      <c r="S55" s="88" t="n">
        <v>2010</v>
      </c>
      <c r="T55" s="88" t="s">
        <v>614</v>
      </c>
      <c r="U55" s="88" t="s">
        <v>556</v>
      </c>
      <c r="V55" s="88" t="n">
        <v>2010</v>
      </c>
      <c r="W55" s="88" t="s">
        <v>614</v>
      </c>
    </row>
    <row r="56" customFormat="false" ht="12" hidden="false" customHeight="false" outlineLevel="0" collapsed="false">
      <c r="A56" s="35" t="s">
        <v>146</v>
      </c>
      <c r="B56" s="91" t="s">
        <v>231</v>
      </c>
      <c r="C56" s="110" t="str">
        <f aca="false">IF(AND(D56= "Yes", E56= "Yes"), "Yes", "No")</f>
        <v>No</v>
      </c>
      <c r="D56" s="91" t="str">
        <f aca="false">IF(F56="Yes", "Yes", "No")</f>
        <v>Yes</v>
      </c>
      <c r="E56" s="91" t="str">
        <f aca="false">IF(OR(I56="Yes", O56="Yes"),"Yes", "No")</f>
        <v>No</v>
      </c>
      <c r="F56" s="104" t="s">
        <v>556</v>
      </c>
      <c r="G56" s="88" t="n">
        <v>2011</v>
      </c>
      <c r="H56" s="88" t="s">
        <v>462</v>
      </c>
      <c r="I56" s="88" t="s">
        <v>558</v>
      </c>
      <c r="J56" s="88" t="n">
        <v>2011</v>
      </c>
      <c r="K56" s="88" t="s">
        <v>462</v>
      </c>
      <c r="L56" s="88"/>
      <c r="M56" s="88"/>
      <c r="N56" s="88"/>
      <c r="O56" s="88"/>
      <c r="P56" s="88"/>
      <c r="Q56" s="88"/>
      <c r="R56" s="88"/>
      <c r="S56" s="88"/>
      <c r="T56" s="88"/>
      <c r="U56" s="88"/>
      <c r="V56" s="88"/>
      <c r="W56" s="88"/>
    </row>
    <row r="57" customFormat="false" ht="33.75" hidden="false" customHeight="false" outlineLevel="0" collapsed="false">
      <c r="A57" s="35" t="s">
        <v>148</v>
      </c>
      <c r="B57" s="91" t="s">
        <v>231</v>
      </c>
      <c r="C57" s="110" t="str">
        <f aca="false">IF(AND(D57= "Yes", E57= "Yes"), "Yes", "No")</f>
        <v>No</v>
      </c>
      <c r="D57" s="91" t="str">
        <f aca="false">IF(F57="Yes", "Yes", "No")</f>
        <v>No</v>
      </c>
      <c r="E57" s="91" t="str">
        <f aca="false">IF(OR(I57="Yes", O57="Yes"),"Yes", "No")</f>
        <v>No</v>
      </c>
      <c r="F57" s="104" t="s">
        <v>558</v>
      </c>
      <c r="G57" s="88" t="s">
        <v>613</v>
      </c>
      <c r="H57" s="88" t="s">
        <v>614</v>
      </c>
      <c r="I57" s="88" t="s">
        <v>558</v>
      </c>
      <c r="J57" s="88" t="s">
        <v>613</v>
      </c>
      <c r="K57" s="88" t="s">
        <v>614</v>
      </c>
      <c r="L57" s="88" t="s">
        <v>558</v>
      </c>
      <c r="M57" s="88" t="s">
        <v>613</v>
      </c>
      <c r="N57" s="88" t="s">
        <v>614</v>
      </c>
      <c r="O57" s="88" t="s">
        <v>558</v>
      </c>
      <c r="P57" s="88" t="n">
        <v>2010</v>
      </c>
      <c r="Q57" s="88" t="s">
        <v>614</v>
      </c>
      <c r="R57" s="88" t="s">
        <v>558</v>
      </c>
      <c r="S57" s="88" t="n">
        <v>2010</v>
      </c>
      <c r="T57" s="88" t="s">
        <v>614</v>
      </c>
      <c r="U57" s="88" t="s">
        <v>556</v>
      </c>
      <c r="V57" s="88" t="n">
        <v>2010</v>
      </c>
      <c r="W57" s="88" t="s">
        <v>614</v>
      </c>
    </row>
    <row r="58" customFormat="false" ht="12" hidden="false" customHeight="false" outlineLevel="0" collapsed="false">
      <c r="A58" s="35" t="s">
        <v>150</v>
      </c>
      <c r="B58" s="91" t="s">
        <v>231</v>
      </c>
      <c r="C58" s="110" t="str">
        <f aca="false">IF(AND(D58= "Yes", E58= "Yes"), "Yes", "No")</f>
        <v>No</v>
      </c>
      <c r="D58" s="91" t="str">
        <f aca="false">IF(F58="Yes", "Yes", "No")</f>
        <v>No</v>
      </c>
      <c r="E58" s="91" t="str">
        <f aca="false">IF(OR(I58="Yes", O58="Yes"),"Yes", "No")</f>
        <v>No</v>
      </c>
      <c r="F58" s="104" t="s">
        <v>558</v>
      </c>
      <c r="G58" s="88" t="n">
        <v>2011</v>
      </c>
      <c r="H58" s="88" t="s">
        <v>462</v>
      </c>
      <c r="I58" s="88" t="s">
        <v>558</v>
      </c>
      <c r="J58" s="88" t="n">
        <v>2011</v>
      </c>
      <c r="K58" s="88" t="s">
        <v>462</v>
      </c>
      <c r="L58" s="88"/>
      <c r="M58" s="88"/>
      <c r="N58" s="88"/>
      <c r="O58" s="88"/>
      <c r="P58" s="88"/>
      <c r="Q58" s="88"/>
      <c r="R58" s="88"/>
      <c r="S58" s="88"/>
      <c r="T58" s="88"/>
      <c r="U58" s="88"/>
      <c r="V58" s="88"/>
      <c r="W58" s="88"/>
    </row>
    <row r="59" customFormat="false" ht="33.75" hidden="false" customHeight="false" outlineLevel="0" collapsed="false">
      <c r="A59" s="35" t="s">
        <v>152</v>
      </c>
      <c r="B59" s="91" t="s">
        <v>231</v>
      </c>
      <c r="C59" s="110" t="str">
        <f aca="false">IF(AND(D59= "Yes", E59= "Yes"), "Yes", "No")</f>
        <v>No</v>
      </c>
      <c r="D59" s="91" t="str">
        <f aca="false">IF(F59="Yes", "Yes", "No")</f>
        <v>No</v>
      </c>
      <c r="E59" s="91" t="str">
        <f aca="false">IF(OR(I59="Yes", O59="Yes"),"Yes", "No")</f>
        <v>Yes</v>
      </c>
      <c r="F59" s="104" t="s">
        <v>558</v>
      </c>
      <c r="G59" s="88" t="n">
        <v>2012</v>
      </c>
      <c r="H59" s="88" t="s">
        <v>462</v>
      </c>
      <c r="I59" s="88" t="s">
        <v>556</v>
      </c>
      <c r="J59" s="88" t="n">
        <v>2012</v>
      </c>
      <c r="K59" s="88" t="s">
        <v>462</v>
      </c>
      <c r="L59" s="88"/>
      <c r="M59" s="88"/>
      <c r="N59" s="88"/>
      <c r="O59" s="88" t="s">
        <v>556</v>
      </c>
      <c r="P59" s="88" t="n">
        <v>2010</v>
      </c>
      <c r="Q59" s="88" t="s">
        <v>614</v>
      </c>
      <c r="R59" s="88" t="s">
        <v>558</v>
      </c>
      <c r="S59" s="88" t="n">
        <v>2010</v>
      </c>
      <c r="T59" s="88" t="s">
        <v>614</v>
      </c>
      <c r="U59" s="88" t="s">
        <v>556</v>
      </c>
      <c r="V59" s="88" t="n">
        <v>2010</v>
      </c>
      <c r="W59" s="88" t="s">
        <v>614</v>
      </c>
    </row>
    <row r="60" customFormat="false" ht="33.75" hidden="false" customHeight="false" outlineLevel="0" collapsed="false">
      <c r="A60" s="35" t="s">
        <v>154</v>
      </c>
      <c r="B60" s="91" t="s">
        <v>231</v>
      </c>
      <c r="C60" s="110" t="str">
        <f aca="false">IF(AND(D60= "Yes", E60= "Yes"), "Yes", "No")</f>
        <v>No</v>
      </c>
      <c r="D60" s="91" t="s">
        <v>231</v>
      </c>
      <c r="E60" s="91" t="str">
        <f aca="false">IF(OR(I60="Yes", O60="Yes"),"Yes", "No")</f>
        <v>Yes</v>
      </c>
      <c r="F60" s="104"/>
      <c r="G60" s="88"/>
      <c r="H60" s="88"/>
      <c r="I60" s="88"/>
      <c r="J60" s="88"/>
      <c r="K60" s="88"/>
      <c r="L60" s="88"/>
      <c r="M60" s="88"/>
      <c r="N60" s="88"/>
      <c r="O60" s="88" t="s">
        <v>556</v>
      </c>
      <c r="P60" s="88" t="n">
        <v>2010</v>
      </c>
      <c r="Q60" s="88" t="s">
        <v>614</v>
      </c>
      <c r="R60" s="88" t="s">
        <v>558</v>
      </c>
      <c r="S60" s="88" t="n">
        <v>2010</v>
      </c>
      <c r="T60" s="88" t="s">
        <v>614</v>
      </c>
      <c r="U60" s="88" t="s">
        <v>556</v>
      </c>
      <c r="V60" s="88" t="n">
        <v>2010</v>
      </c>
      <c r="W60" s="88" t="s">
        <v>614</v>
      </c>
    </row>
    <row r="61" customFormat="false" ht="90" hidden="false" customHeight="false" outlineLevel="0" collapsed="false">
      <c r="A61" s="35" t="s">
        <v>156</v>
      </c>
      <c r="B61" s="91" t="s">
        <v>231</v>
      </c>
      <c r="C61" s="110" t="str">
        <f aca="false">IF(AND(D61= "Yes", E61= "Yes"), "Yes", "No")</f>
        <v>No</v>
      </c>
      <c r="D61" s="91" t="str">
        <f aca="false">IF(F61="Yes", "Yes", "No")</f>
        <v>No</v>
      </c>
      <c r="E61" s="91" t="str">
        <f aca="false">IF(OR(I61="Yes", O61="Yes"),"Yes", "No")</f>
        <v>Yes</v>
      </c>
      <c r="F61" s="104" t="s">
        <v>618</v>
      </c>
      <c r="G61" s="88" t="n">
        <v>2012</v>
      </c>
      <c r="H61" s="88" t="s">
        <v>462</v>
      </c>
      <c r="I61" s="88" t="s">
        <v>556</v>
      </c>
      <c r="J61" s="88" t="n">
        <v>2012</v>
      </c>
      <c r="K61" s="88" t="s">
        <v>462</v>
      </c>
      <c r="L61" s="88"/>
      <c r="M61" s="88"/>
      <c r="N61" s="88"/>
      <c r="O61" s="88"/>
      <c r="P61" s="88"/>
      <c r="Q61" s="88"/>
      <c r="R61" s="88"/>
      <c r="S61" s="88"/>
      <c r="T61" s="88"/>
      <c r="U61" s="88"/>
      <c r="V61" s="88"/>
      <c r="W61" s="88"/>
    </row>
    <row r="62" customFormat="false" ht="12" hidden="false" customHeight="false" outlineLevel="0" collapsed="false">
      <c r="A62" s="35" t="s">
        <v>158</v>
      </c>
      <c r="B62" s="91" t="s">
        <v>231</v>
      </c>
      <c r="C62" s="110" t="str">
        <f aca="false">IF(AND(D62= "Yes", E62= "Yes"), "Yes", "No")</f>
        <v>Yes</v>
      </c>
      <c r="D62" s="91" t="str">
        <f aca="false">IF(F62="Yes", "Yes", "No")</f>
        <v>Yes</v>
      </c>
      <c r="E62" s="91" t="str">
        <f aca="false">IF(OR(I62="Yes", O62="Yes"),"Yes", "No")</f>
        <v>Yes</v>
      </c>
      <c r="F62" s="104" t="s">
        <v>556</v>
      </c>
      <c r="G62" s="88" t="n">
        <v>2012</v>
      </c>
      <c r="H62" s="88" t="s">
        <v>462</v>
      </c>
      <c r="I62" s="88" t="s">
        <v>556</v>
      </c>
      <c r="J62" s="88" t="n">
        <v>2012</v>
      </c>
      <c r="K62" s="88" t="s">
        <v>462</v>
      </c>
      <c r="L62" s="88"/>
      <c r="M62" s="88"/>
      <c r="N62" s="88"/>
      <c r="O62" s="88"/>
      <c r="P62" s="88"/>
      <c r="Q62" s="88"/>
      <c r="R62" s="88"/>
      <c r="S62" s="88"/>
      <c r="T62" s="88"/>
      <c r="U62" s="88"/>
      <c r="V62" s="88"/>
      <c r="W62" s="88"/>
    </row>
    <row r="63" customFormat="false" ht="12" hidden="false" customHeight="false" outlineLevel="0" collapsed="false">
      <c r="A63" s="35" t="s">
        <v>160</v>
      </c>
      <c r="B63" s="91" t="s">
        <v>231</v>
      </c>
      <c r="C63" s="110" t="str">
        <f aca="false">IF(AND(D63= "Yes", E63= "Yes"), "Yes", "No")</f>
        <v>No</v>
      </c>
      <c r="D63" s="91" t="s">
        <v>231</v>
      </c>
      <c r="E63" s="91" t="s">
        <v>231</v>
      </c>
      <c r="F63" s="104"/>
      <c r="G63" s="88"/>
      <c r="H63" s="88"/>
      <c r="I63" s="88"/>
      <c r="J63" s="88"/>
      <c r="K63" s="88"/>
      <c r="L63" s="88"/>
      <c r="M63" s="88"/>
      <c r="N63" s="88"/>
      <c r="O63" s="88"/>
      <c r="P63" s="88"/>
      <c r="Q63" s="88"/>
      <c r="R63" s="88"/>
      <c r="S63" s="88"/>
      <c r="T63" s="88"/>
      <c r="U63" s="88"/>
      <c r="V63" s="88"/>
      <c r="W63" s="88"/>
    </row>
    <row r="64" customFormat="false" ht="12" hidden="false" customHeight="false" outlineLevel="0" collapsed="false">
      <c r="A64" s="35" t="s">
        <v>162</v>
      </c>
      <c r="B64" s="91" t="s">
        <v>231</v>
      </c>
      <c r="C64" s="110" t="str">
        <f aca="false">IF(AND(D64= "Yes", E64= "Yes"), "Yes", "No")</f>
        <v>No</v>
      </c>
      <c r="D64" s="91" t="str">
        <f aca="false">IF(F64="Yes", "Yes", "No")</f>
        <v>No</v>
      </c>
      <c r="E64" s="91" t="str">
        <f aca="false">IF(OR(I64="Yes", O64="Yes"),"Yes", "No")</f>
        <v>Yes</v>
      </c>
      <c r="F64" s="104" t="s">
        <v>558</v>
      </c>
      <c r="G64" s="88" t="n">
        <v>2011</v>
      </c>
      <c r="H64" s="88" t="s">
        <v>462</v>
      </c>
      <c r="I64" s="88" t="s">
        <v>556</v>
      </c>
      <c r="J64" s="88" t="n">
        <v>2011</v>
      </c>
      <c r="K64" s="88" t="s">
        <v>462</v>
      </c>
      <c r="L64" s="88"/>
      <c r="M64" s="88"/>
      <c r="N64" s="88"/>
      <c r="O64" s="88"/>
      <c r="P64" s="88"/>
      <c r="Q64" s="88"/>
      <c r="R64" s="88"/>
      <c r="S64" s="88"/>
      <c r="T64" s="88"/>
      <c r="U64" s="88"/>
      <c r="V64" s="88"/>
      <c r="W64" s="88"/>
    </row>
    <row r="65" customFormat="false" ht="12" hidden="false" customHeight="false" outlineLevel="0" collapsed="false">
      <c r="A65" s="35" t="s">
        <v>164</v>
      </c>
      <c r="B65" s="91" t="s">
        <v>231</v>
      </c>
      <c r="C65" s="110" t="str">
        <f aca="false">IF(AND(D65= "Yes", E65= "Yes"), "Yes", "No")</f>
        <v>No</v>
      </c>
      <c r="D65" s="91" t="str">
        <f aca="false">IF(F65="Yes", "Yes", "No")</f>
        <v>Yes</v>
      </c>
      <c r="E65" s="91" t="str">
        <f aca="false">IF(OR(I65="Yes", O65="Yes"),"Yes", "No")</f>
        <v>No</v>
      </c>
      <c r="F65" s="104" t="s">
        <v>556</v>
      </c>
      <c r="G65" s="88" t="n">
        <v>2011</v>
      </c>
      <c r="H65" s="88" t="s">
        <v>462</v>
      </c>
      <c r="I65" s="88" t="s">
        <v>558</v>
      </c>
      <c r="J65" s="88" t="n">
        <v>2011</v>
      </c>
      <c r="K65" s="88" t="s">
        <v>462</v>
      </c>
      <c r="L65" s="88"/>
      <c r="M65" s="88"/>
      <c r="N65" s="88"/>
      <c r="O65" s="88"/>
      <c r="P65" s="88"/>
      <c r="Q65" s="88"/>
      <c r="R65" s="88"/>
      <c r="S65" s="88"/>
      <c r="T65" s="88"/>
      <c r="U65" s="88"/>
      <c r="V65" s="88"/>
      <c r="W65" s="88"/>
    </row>
    <row r="66" customFormat="false" ht="12" hidden="false" customHeight="false" outlineLevel="0" collapsed="false">
      <c r="A66" s="35" t="s">
        <v>166</v>
      </c>
      <c r="B66" s="91" t="s">
        <v>231</v>
      </c>
      <c r="C66" s="110" t="str">
        <f aca="false">IF(AND(D66= "Yes", E66= "Yes"), "Yes", "No")</f>
        <v>No</v>
      </c>
      <c r="D66" s="91" t="s">
        <v>231</v>
      </c>
      <c r="E66" s="91" t="s">
        <v>231</v>
      </c>
      <c r="F66" s="104"/>
      <c r="G66" s="88"/>
      <c r="H66" s="88"/>
      <c r="I66" s="88"/>
      <c r="J66" s="88"/>
      <c r="K66" s="88"/>
      <c r="L66" s="88"/>
      <c r="M66" s="88"/>
      <c r="N66" s="88"/>
      <c r="O66" s="88"/>
      <c r="P66" s="88"/>
      <c r="Q66" s="88"/>
      <c r="R66" s="88"/>
      <c r="S66" s="88"/>
      <c r="T66" s="88"/>
      <c r="U66" s="88"/>
      <c r="V66" s="88"/>
      <c r="W66" s="88"/>
    </row>
    <row r="67" customFormat="false" ht="12" hidden="false" customHeight="false" outlineLevel="0" collapsed="false">
      <c r="A67" s="35" t="s">
        <v>168</v>
      </c>
      <c r="B67" s="91" t="s">
        <v>231</v>
      </c>
      <c r="C67" s="110" t="str">
        <f aca="false">IF(AND(D67= "Yes", E67= "Yes"), "Yes", "No")</f>
        <v>No</v>
      </c>
      <c r="D67" s="91" t="s">
        <v>231</v>
      </c>
      <c r="E67" s="91" t="s">
        <v>231</v>
      </c>
      <c r="F67" s="104"/>
      <c r="G67" s="88"/>
      <c r="H67" s="88"/>
      <c r="I67" s="88"/>
      <c r="J67" s="88"/>
      <c r="K67" s="88"/>
      <c r="L67" s="88"/>
      <c r="M67" s="88"/>
      <c r="N67" s="88"/>
      <c r="O67" s="88"/>
      <c r="P67" s="88"/>
      <c r="Q67" s="88"/>
      <c r="R67" s="88"/>
      <c r="S67" s="88"/>
      <c r="T67" s="88"/>
      <c r="U67" s="88"/>
      <c r="V67" s="88"/>
      <c r="W67" s="88"/>
    </row>
    <row r="68" customFormat="false" ht="12" hidden="false" customHeight="false" outlineLevel="0" collapsed="false">
      <c r="A68" s="35" t="s">
        <v>170</v>
      </c>
      <c r="B68" s="91" t="s">
        <v>231</v>
      </c>
      <c r="C68" s="110" t="str">
        <f aca="false">IF(AND(D68= "Yes", E68= "Yes"), "Yes", "No")</f>
        <v>No</v>
      </c>
      <c r="D68" s="91" t="s">
        <v>231</v>
      </c>
      <c r="E68" s="91" t="s">
        <v>231</v>
      </c>
      <c r="F68" s="104"/>
      <c r="G68" s="88"/>
      <c r="H68" s="88"/>
      <c r="I68" s="88"/>
      <c r="J68" s="88"/>
      <c r="K68" s="88"/>
      <c r="L68" s="88"/>
      <c r="M68" s="88"/>
      <c r="N68" s="88"/>
      <c r="O68" s="88"/>
      <c r="P68" s="88"/>
      <c r="Q68" s="88"/>
      <c r="R68" s="88"/>
      <c r="S68" s="88"/>
      <c r="T68" s="88"/>
      <c r="U68" s="88"/>
      <c r="V68" s="88"/>
      <c r="W68" s="88"/>
    </row>
    <row r="69" customFormat="false" ht="12" hidden="false" customHeight="false" outlineLevel="0" collapsed="false">
      <c r="A69" s="35" t="s">
        <v>172</v>
      </c>
      <c r="B69" s="91" t="s">
        <v>231</v>
      </c>
      <c r="C69" s="110" t="str">
        <f aca="false">IF(AND(D69= "Yes", E69= "Yes"), "Yes", "No")</f>
        <v>No</v>
      </c>
      <c r="D69" s="91" t="str">
        <f aca="false">IF(F69="Yes", "Yes", "No")</f>
        <v>No</v>
      </c>
      <c r="E69" s="91" t="str">
        <f aca="false">IF(OR(I69="Yes", O69="Yes"),"Yes", "No")</f>
        <v>No</v>
      </c>
      <c r="F69" s="104" t="s">
        <v>558</v>
      </c>
      <c r="G69" s="88" t="n">
        <v>2011</v>
      </c>
      <c r="H69" s="88" t="s">
        <v>462</v>
      </c>
      <c r="I69" s="88" t="s">
        <v>558</v>
      </c>
      <c r="J69" s="88" t="n">
        <v>2011</v>
      </c>
      <c r="K69" s="88" t="s">
        <v>462</v>
      </c>
      <c r="L69" s="88"/>
      <c r="M69" s="88"/>
      <c r="N69" s="88"/>
      <c r="O69" s="88"/>
      <c r="P69" s="88"/>
      <c r="Q69" s="88"/>
      <c r="R69" s="88"/>
      <c r="S69" s="88"/>
      <c r="T69" s="88"/>
      <c r="U69" s="88"/>
      <c r="V69" s="88"/>
      <c r="W69" s="88"/>
    </row>
    <row r="70" customFormat="false" ht="45" hidden="false" customHeight="false" outlineLevel="0" collapsed="false">
      <c r="A70" s="35" t="s">
        <v>175</v>
      </c>
      <c r="B70" s="91" t="s">
        <v>231</v>
      </c>
      <c r="C70" s="110" t="str">
        <f aca="false">IF(AND(D70= "Yes", E70= "Yes"), "Yes", "No")</f>
        <v>Yes</v>
      </c>
      <c r="D70" s="91" t="str">
        <f aca="false">IF(F70="Yes", "Yes", "No")</f>
        <v>Yes</v>
      </c>
      <c r="E70" s="91" t="str">
        <f aca="false">IF(OR(I70="Yes", O70="Yes"),"Yes", "No")</f>
        <v>Yes</v>
      </c>
      <c r="F70" s="104" t="s">
        <v>556</v>
      </c>
      <c r="G70" s="88" t="s">
        <v>613</v>
      </c>
      <c r="H70" s="88" t="s">
        <v>615</v>
      </c>
      <c r="I70" s="88" t="s">
        <v>556</v>
      </c>
      <c r="J70" s="88" t="s">
        <v>613</v>
      </c>
      <c r="K70" s="88" t="s">
        <v>615</v>
      </c>
      <c r="L70" s="88" t="s">
        <v>556</v>
      </c>
      <c r="M70" s="88" t="s">
        <v>613</v>
      </c>
      <c r="N70" s="88" t="s">
        <v>615</v>
      </c>
      <c r="O70" s="88"/>
      <c r="P70" s="88"/>
      <c r="Q70" s="88"/>
      <c r="R70" s="88"/>
      <c r="S70" s="88"/>
      <c r="T70" s="88"/>
      <c r="U70" s="88"/>
      <c r="V70" s="88"/>
      <c r="W70" s="88"/>
    </row>
    <row r="71" customFormat="false" ht="12" hidden="false" customHeight="false" outlineLevel="0" collapsed="false">
      <c r="A71" s="35" t="s">
        <v>177</v>
      </c>
      <c r="B71" s="91" t="s">
        <v>231</v>
      </c>
      <c r="C71" s="110" t="str">
        <f aca="false">IF(AND(D71= "Yes", E71= "Yes"), "Yes", "No")</f>
        <v>No</v>
      </c>
      <c r="D71" s="91" t="s">
        <v>231</v>
      </c>
      <c r="E71" s="91" t="s">
        <v>231</v>
      </c>
      <c r="F71" s="104"/>
      <c r="G71" s="88"/>
      <c r="H71" s="88"/>
      <c r="I71" s="88"/>
      <c r="J71" s="88"/>
      <c r="K71" s="88"/>
      <c r="L71" s="88"/>
      <c r="M71" s="88"/>
      <c r="N71" s="88"/>
      <c r="O71" s="88"/>
      <c r="P71" s="88"/>
      <c r="Q71" s="88"/>
      <c r="R71" s="88"/>
      <c r="S71" s="88"/>
      <c r="T71" s="88"/>
      <c r="U71" s="88"/>
      <c r="V71" s="88"/>
      <c r="W71" s="88"/>
    </row>
    <row r="72" customFormat="false" ht="33.75" hidden="false" customHeight="false" outlineLevel="0" collapsed="false">
      <c r="A72" s="35" t="s">
        <v>179</v>
      </c>
      <c r="B72" s="91" t="s">
        <v>231</v>
      </c>
      <c r="C72" s="110" t="str">
        <f aca="false">IF(AND(D72= "Yes", E72= "Yes"), "Yes", "No")</f>
        <v>No</v>
      </c>
      <c r="D72" s="91" t="s">
        <v>231</v>
      </c>
      <c r="E72" s="91" t="str">
        <f aca="false">IF(OR(I72="Yes", O72="Yes"),"Yes", "No")</f>
        <v>Yes</v>
      </c>
      <c r="F72" s="104"/>
      <c r="G72" s="88"/>
      <c r="H72" s="88"/>
      <c r="I72" s="88"/>
      <c r="J72" s="88"/>
      <c r="K72" s="88"/>
      <c r="L72" s="88"/>
      <c r="M72" s="88"/>
      <c r="N72" s="88"/>
      <c r="O72" s="88" t="s">
        <v>556</v>
      </c>
      <c r="P72" s="88" t="n">
        <v>2010</v>
      </c>
      <c r="Q72" s="88" t="s">
        <v>614</v>
      </c>
      <c r="R72" s="88" t="s">
        <v>556</v>
      </c>
      <c r="S72" s="88" t="n">
        <v>2010</v>
      </c>
      <c r="T72" s="88" t="s">
        <v>614</v>
      </c>
      <c r="U72" s="88" t="s">
        <v>556</v>
      </c>
      <c r="V72" s="88" t="n">
        <v>2010</v>
      </c>
      <c r="W72" s="88" t="s">
        <v>614</v>
      </c>
    </row>
    <row r="73" customFormat="false" ht="33.75" hidden="false" customHeight="false" outlineLevel="0" collapsed="false">
      <c r="A73" s="35" t="s">
        <v>181</v>
      </c>
      <c r="B73" s="91" t="s">
        <v>231</v>
      </c>
      <c r="C73" s="110" t="str">
        <f aca="false">IF(AND(D73= "Yes", E73= "Yes"), "Yes", "No")</f>
        <v>No</v>
      </c>
      <c r="D73" s="91" t="str">
        <f aca="false">IF(F73="Yes", "Yes", "No")</f>
        <v>No</v>
      </c>
      <c r="E73" s="91" t="str">
        <f aca="false">IF(OR(I73="Yes", O73="Yes"),"Yes", "No")</f>
        <v>Yes</v>
      </c>
      <c r="F73" s="104" t="s">
        <v>558</v>
      </c>
      <c r="G73" s="88" t="n">
        <v>2011</v>
      </c>
      <c r="H73" s="88" t="s">
        <v>462</v>
      </c>
      <c r="I73" s="88" t="s">
        <v>558</v>
      </c>
      <c r="J73" s="88" t="n">
        <v>2011</v>
      </c>
      <c r="K73" s="88" t="s">
        <v>462</v>
      </c>
      <c r="L73" s="88"/>
      <c r="M73" s="88"/>
      <c r="N73" s="88"/>
      <c r="O73" s="88" t="s">
        <v>556</v>
      </c>
      <c r="P73" s="88" t="n">
        <v>2010</v>
      </c>
      <c r="Q73" s="88" t="s">
        <v>614</v>
      </c>
      <c r="R73" s="88" t="s">
        <v>558</v>
      </c>
      <c r="S73" s="88" t="n">
        <v>2010</v>
      </c>
      <c r="T73" s="88" t="s">
        <v>614</v>
      </c>
      <c r="U73" s="88" t="s">
        <v>556</v>
      </c>
      <c r="V73" s="88" t="n">
        <v>2010</v>
      </c>
      <c r="W73" s="88" t="s">
        <v>614</v>
      </c>
    </row>
    <row r="74" customFormat="false" ht="33.75" hidden="false" customHeight="false" outlineLevel="0" collapsed="false">
      <c r="A74" s="35" t="s">
        <v>183</v>
      </c>
      <c r="B74" s="91" t="s">
        <v>231</v>
      </c>
      <c r="C74" s="110" t="str">
        <f aca="false">IF(AND(D74= "Yes", E74= "Yes"), "Yes", "No")</f>
        <v>No</v>
      </c>
      <c r="D74" s="91" t="s">
        <v>231</v>
      </c>
      <c r="E74" s="91" t="str">
        <f aca="false">IF(OR(I74="Yes", O74="Yes"),"Yes", "No")</f>
        <v>Yes</v>
      </c>
      <c r="F74" s="104"/>
      <c r="G74" s="88"/>
      <c r="H74" s="88"/>
      <c r="I74" s="88"/>
      <c r="J74" s="88"/>
      <c r="K74" s="88"/>
      <c r="L74" s="88"/>
      <c r="M74" s="88"/>
      <c r="N74" s="88"/>
      <c r="O74" s="88" t="s">
        <v>556</v>
      </c>
      <c r="P74" s="88" t="n">
        <v>2010</v>
      </c>
      <c r="Q74" s="88" t="s">
        <v>614</v>
      </c>
      <c r="R74" s="88" t="s">
        <v>556</v>
      </c>
      <c r="S74" s="88" t="n">
        <v>2010</v>
      </c>
      <c r="T74" s="88" t="s">
        <v>614</v>
      </c>
      <c r="U74" s="88" t="s">
        <v>556</v>
      </c>
      <c r="V74" s="88" t="n">
        <v>2010</v>
      </c>
      <c r="W74" s="88" t="s">
        <v>614</v>
      </c>
    </row>
    <row r="75" customFormat="false" ht="45" hidden="false" customHeight="false" outlineLevel="0" collapsed="false">
      <c r="A75" s="35" t="s">
        <v>185</v>
      </c>
      <c r="B75" s="91" t="s">
        <v>231</v>
      </c>
      <c r="C75" s="110" t="str">
        <f aca="false">IF(AND(D75= "Yes", E75= "Yes"), "Yes", "No")</f>
        <v>Yes</v>
      </c>
      <c r="D75" s="91" t="str">
        <f aca="false">IF(F75="Yes", "Yes", "No")</f>
        <v>Yes</v>
      </c>
      <c r="E75" s="91" t="str">
        <f aca="false">IF(OR(I75="Yes", O75="Yes"),"Yes", "No")</f>
        <v>Yes</v>
      </c>
      <c r="F75" s="104" t="s">
        <v>556</v>
      </c>
      <c r="G75" s="88" t="s">
        <v>613</v>
      </c>
      <c r="H75" s="88" t="s">
        <v>615</v>
      </c>
      <c r="I75" s="88" t="s">
        <v>556</v>
      </c>
      <c r="J75" s="88" t="s">
        <v>613</v>
      </c>
      <c r="K75" s="88" t="s">
        <v>615</v>
      </c>
      <c r="L75" s="88" t="s">
        <v>558</v>
      </c>
      <c r="M75" s="88" t="s">
        <v>613</v>
      </c>
      <c r="N75" s="88" t="s">
        <v>615</v>
      </c>
      <c r="O75" s="88" t="s">
        <v>556</v>
      </c>
      <c r="P75" s="88" t="n">
        <v>2010</v>
      </c>
      <c r="Q75" s="88" t="s">
        <v>614</v>
      </c>
      <c r="R75" s="88" t="s">
        <v>556</v>
      </c>
      <c r="S75" s="88" t="n">
        <v>2010</v>
      </c>
      <c r="T75" s="88" t="s">
        <v>614</v>
      </c>
      <c r="U75" s="88" t="s">
        <v>556</v>
      </c>
      <c r="V75" s="88" t="n">
        <v>2010</v>
      </c>
      <c r="W75" s="88" t="s">
        <v>614</v>
      </c>
    </row>
    <row r="76" customFormat="false" ht="45" hidden="false" customHeight="false" outlineLevel="0" collapsed="false">
      <c r="A76" s="35" t="s">
        <v>187</v>
      </c>
      <c r="B76" s="91" t="s">
        <v>231</v>
      </c>
      <c r="C76" s="110" t="str">
        <f aca="false">IF(AND(D76= "Yes", E76= "Yes"), "Yes", "No")</f>
        <v>Yes</v>
      </c>
      <c r="D76" s="91" t="str">
        <f aca="false">IF(F76="Yes", "Yes", "No")</f>
        <v>Yes</v>
      </c>
      <c r="E76" s="91" t="str">
        <f aca="false">IF(OR(I76="Yes", O76="Yes"),"Yes", "No")</f>
        <v>Yes</v>
      </c>
      <c r="F76" s="104" t="s">
        <v>556</v>
      </c>
      <c r="G76" s="88" t="s">
        <v>613</v>
      </c>
      <c r="H76" s="88" t="s">
        <v>615</v>
      </c>
      <c r="I76" s="88" t="s">
        <v>556</v>
      </c>
      <c r="J76" s="88" t="s">
        <v>613</v>
      </c>
      <c r="K76" s="88" t="s">
        <v>615</v>
      </c>
      <c r="L76" s="88" t="s">
        <v>556</v>
      </c>
      <c r="M76" s="88" t="s">
        <v>613</v>
      </c>
      <c r="N76" s="88" t="s">
        <v>615</v>
      </c>
      <c r="O76" s="88" t="s">
        <v>556</v>
      </c>
      <c r="P76" s="88" t="n">
        <v>2010</v>
      </c>
      <c r="Q76" s="88" t="s">
        <v>614</v>
      </c>
      <c r="R76" s="88" t="s">
        <v>558</v>
      </c>
      <c r="S76" s="88" t="n">
        <v>2010</v>
      </c>
      <c r="T76" s="88" t="s">
        <v>614</v>
      </c>
      <c r="U76" s="88" t="s">
        <v>556</v>
      </c>
      <c r="V76" s="88" t="n">
        <v>2010</v>
      </c>
      <c r="W76" s="88" t="s">
        <v>614</v>
      </c>
    </row>
    <row r="77" customFormat="false" ht="33.75" hidden="false" customHeight="false" outlineLevel="0" collapsed="false">
      <c r="A77" s="35" t="s">
        <v>189</v>
      </c>
      <c r="B77" s="91" t="s">
        <v>231</v>
      </c>
      <c r="C77" s="110" t="str">
        <f aca="false">IF(AND(D77= "Yes", E77= "Yes"), "Yes", "No")</f>
        <v>Yes</v>
      </c>
      <c r="D77" s="91" t="str">
        <f aca="false">IF(F77="Yes", "Yes", "No")</f>
        <v>Yes</v>
      </c>
      <c r="E77" s="91" t="str">
        <f aca="false">IF(OR(I77="Yes", O77="Yes"),"Yes", "No")</f>
        <v>Yes</v>
      </c>
      <c r="F77" s="104" t="s">
        <v>556</v>
      </c>
      <c r="G77" s="88" t="s">
        <v>613</v>
      </c>
      <c r="H77" s="88" t="s">
        <v>614</v>
      </c>
      <c r="I77" s="88" t="s">
        <v>556</v>
      </c>
      <c r="J77" s="88" t="s">
        <v>613</v>
      </c>
      <c r="K77" s="88" t="s">
        <v>614</v>
      </c>
      <c r="L77" s="88" t="s">
        <v>556</v>
      </c>
      <c r="M77" s="88" t="s">
        <v>613</v>
      </c>
      <c r="N77" s="88" t="s">
        <v>614</v>
      </c>
      <c r="O77" s="88"/>
      <c r="P77" s="88"/>
      <c r="Q77" s="88"/>
      <c r="R77" s="88" t="s">
        <v>556</v>
      </c>
      <c r="S77" s="88" t="n">
        <v>2010</v>
      </c>
      <c r="T77" s="88" t="s">
        <v>614</v>
      </c>
      <c r="U77" s="88" t="s">
        <v>556</v>
      </c>
      <c r="V77" s="88" t="n">
        <v>2010</v>
      </c>
      <c r="W77" s="88" t="s">
        <v>614</v>
      </c>
    </row>
    <row r="78" customFormat="false" ht="33.75" hidden="false" customHeight="false" outlineLevel="0" collapsed="false">
      <c r="A78" s="35" t="s">
        <v>191</v>
      </c>
      <c r="B78" s="91" t="s">
        <v>231</v>
      </c>
      <c r="C78" s="110" t="str">
        <f aca="false">IF(AND(D78= "Yes", E78= "Yes"), "Yes", "No")</f>
        <v>No</v>
      </c>
      <c r="D78" s="91" t="str">
        <f aca="false">IF(F78="Yes", "Yes", "No")</f>
        <v>No</v>
      </c>
      <c r="E78" s="91" t="str">
        <f aca="false">IF(OR(I78="Yes", O78="Yes"),"Yes", "No")</f>
        <v>Yes</v>
      </c>
      <c r="F78" s="104" t="s">
        <v>558</v>
      </c>
      <c r="G78" s="88" t="n">
        <v>2012</v>
      </c>
      <c r="H78" s="88" t="s">
        <v>462</v>
      </c>
      <c r="I78" s="88" t="s">
        <v>556</v>
      </c>
      <c r="J78" s="88" t="n">
        <v>2012</v>
      </c>
      <c r="K78" s="88" t="s">
        <v>462</v>
      </c>
      <c r="L78" s="88"/>
      <c r="M78" s="88"/>
      <c r="N78" s="88"/>
      <c r="O78" s="88" t="s">
        <v>556</v>
      </c>
      <c r="P78" s="88" t="n">
        <v>2010</v>
      </c>
      <c r="Q78" s="88" t="s">
        <v>614</v>
      </c>
      <c r="R78" s="88" t="s">
        <v>558</v>
      </c>
      <c r="S78" s="88" t="n">
        <v>2010</v>
      </c>
      <c r="T78" s="88" t="s">
        <v>614</v>
      </c>
      <c r="U78" s="88" t="s">
        <v>556</v>
      </c>
      <c r="V78" s="88" t="n">
        <v>2010</v>
      </c>
      <c r="W78" s="88" t="s">
        <v>614</v>
      </c>
    </row>
    <row r="79" customFormat="false" ht="12" hidden="false" customHeight="false" outlineLevel="0" collapsed="false">
      <c r="A79" s="35" t="s">
        <v>193</v>
      </c>
      <c r="B79" s="91" t="s">
        <v>231</v>
      </c>
      <c r="C79" s="110" t="str">
        <f aca="false">IF(AND(D79= "Yes", E79= "Yes"), "Yes", "No")</f>
        <v>No</v>
      </c>
      <c r="D79" s="91" t="str">
        <f aca="false">IF(F79="Yes", "Yes", "No")</f>
        <v>No</v>
      </c>
      <c r="E79" s="91" t="str">
        <f aca="false">IF(OR(I79="Yes", O79="Yes"),"Yes", "No")</f>
        <v>No</v>
      </c>
      <c r="F79" s="104" t="s">
        <v>558</v>
      </c>
      <c r="G79" s="88" t="n">
        <v>2011</v>
      </c>
      <c r="H79" s="88" t="s">
        <v>462</v>
      </c>
      <c r="I79" s="88" t="s">
        <v>558</v>
      </c>
      <c r="J79" s="88" t="n">
        <v>2011</v>
      </c>
      <c r="K79" s="88" t="s">
        <v>462</v>
      </c>
      <c r="L79" s="88"/>
      <c r="M79" s="88"/>
      <c r="N79" s="88"/>
      <c r="O79" s="88"/>
      <c r="P79" s="88"/>
      <c r="Q79" s="88"/>
      <c r="R79" s="88"/>
      <c r="S79" s="88"/>
      <c r="T79" s="88"/>
      <c r="U79" s="88"/>
      <c r="V79" s="88"/>
      <c r="W79" s="88"/>
    </row>
    <row r="80" customFormat="false" ht="45" hidden="false" customHeight="false" outlineLevel="0" collapsed="false">
      <c r="A80" s="35" t="s">
        <v>195</v>
      </c>
      <c r="B80" s="91" t="s">
        <v>231</v>
      </c>
      <c r="C80" s="110" t="str">
        <f aca="false">IF(AND(D80= "Yes", E80= "Yes"), "Yes", "No")</f>
        <v>No</v>
      </c>
      <c r="D80" s="91" t="str">
        <f aca="false">IF(F80="Yes", "Yes", "No")</f>
        <v>No</v>
      </c>
      <c r="E80" s="91" t="str">
        <f aca="false">IF(OR(I80="Yes", O80="Yes"),"Yes", "No")</f>
        <v>Yes</v>
      </c>
      <c r="F80" s="104" t="s">
        <v>558</v>
      </c>
      <c r="G80" s="88" t="s">
        <v>613</v>
      </c>
      <c r="H80" s="88" t="s">
        <v>615</v>
      </c>
      <c r="I80" s="88" t="s">
        <v>556</v>
      </c>
      <c r="J80" s="88" t="s">
        <v>613</v>
      </c>
      <c r="K80" s="88" t="s">
        <v>615</v>
      </c>
      <c r="L80" s="88" t="s">
        <v>558</v>
      </c>
      <c r="M80" s="88" t="s">
        <v>613</v>
      </c>
      <c r="N80" s="88" t="s">
        <v>615</v>
      </c>
      <c r="O80" s="88" t="s">
        <v>556</v>
      </c>
      <c r="P80" s="88" t="n">
        <v>2010</v>
      </c>
      <c r="Q80" s="88" t="s">
        <v>614</v>
      </c>
      <c r="R80" s="88" t="s">
        <v>556</v>
      </c>
      <c r="S80" s="88" t="n">
        <v>2010</v>
      </c>
      <c r="T80" s="88" t="s">
        <v>614</v>
      </c>
      <c r="U80" s="88" t="s">
        <v>556</v>
      </c>
      <c r="V80" s="88" t="n">
        <v>2010</v>
      </c>
      <c r="W80" s="88" t="s">
        <v>614</v>
      </c>
    </row>
    <row r="81" customFormat="false" ht="45" hidden="false" customHeight="false" outlineLevel="0" collapsed="false">
      <c r="A81" s="35" t="s">
        <v>197</v>
      </c>
      <c r="B81" s="91" t="s">
        <v>231</v>
      </c>
      <c r="C81" s="110" t="str">
        <f aca="false">IF(AND(D81= "Yes", E81= "Yes"), "Yes", "No")</f>
        <v>No</v>
      </c>
      <c r="D81" s="91" t="str">
        <f aca="false">IF(F81="Yes", "Yes", "No")</f>
        <v>No</v>
      </c>
      <c r="E81" s="91" t="str">
        <f aca="false">IF(OR(I81="Yes", O81="Yes"),"Yes", "No")</f>
        <v>Yes</v>
      </c>
      <c r="F81" s="104" t="s">
        <v>558</v>
      </c>
      <c r="G81" s="88" t="s">
        <v>613</v>
      </c>
      <c r="H81" s="88" t="s">
        <v>615</v>
      </c>
      <c r="I81" s="88" t="s">
        <v>556</v>
      </c>
      <c r="J81" s="88" t="s">
        <v>613</v>
      </c>
      <c r="K81" s="88" t="s">
        <v>615</v>
      </c>
      <c r="L81" s="88" t="s">
        <v>556</v>
      </c>
      <c r="M81" s="88" t="s">
        <v>613</v>
      </c>
      <c r="N81" s="88" t="s">
        <v>615</v>
      </c>
      <c r="O81" s="88" t="s">
        <v>556</v>
      </c>
      <c r="P81" s="88" t="n">
        <v>2010</v>
      </c>
      <c r="Q81" s="88" t="s">
        <v>614</v>
      </c>
      <c r="R81" s="88" t="s">
        <v>558</v>
      </c>
      <c r="S81" s="88" t="n">
        <v>2010</v>
      </c>
      <c r="T81" s="88" t="s">
        <v>614</v>
      </c>
      <c r="U81" s="88" t="s">
        <v>556</v>
      </c>
      <c r="V81" s="88" t="n">
        <v>2010</v>
      </c>
      <c r="W81" s="88" t="s">
        <v>614</v>
      </c>
    </row>
    <row r="82" customFormat="false" ht="12" hidden="false" customHeight="false" outlineLevel="0" collapsed="false">
      <c r="A82" s="44" t="s">
        <v>199</v>
      </c>
      <c r="B82" s="44" t="n">
        <f aca="false">COUNTIF(B7:B81, "Yes")</f>
        <v>0</v>
      </c>
      <c r="C82" s="44"/>
      <c r="D82" s="44" t="n">
        <f aca="false">COUNTIF(D7:D81, "Yes")</f>
        <v>19</v>
      </c>
      <c r="E82" s="44" t="n">
        <f aca="false">COUNTIF(E7:E81, "Yes")</f>
        <v>40</v>
      </c>
      <c r="O82" s="35"/>
      <c r="P82" s="35"/>
      <c r="Q82" s="35"/>
      <c r="R82" s="35"/>
      <c r="S82" s="35"/>
      <c r="T82" s="35"/>
      <c r="U82" s="35"/>
      <c r="V82" s="35"/>
      <c r="W82" s="35"/>
    </row>
    <row r="83" customFormat="false" ht="12" hidden="false" customHeight="false" outlineLevel="0" collapsed="false">
      <c r="A83" s="44" t="s">
        <v>200</v>
      </c>
      <c r="B83" s="44" t="n">
        <f aca="false">COUNTIF(B7:B81, "No")</f>
        <v>0</v>
      </c>
      <c r="C83" s="44"/>
      <c r="D83" s="44" t="n">
        <f aca="false">COUNTIF(D7:D81, "No")</f>
        <v>24</v>
      </c>
      <c r="E83" s="44" t="n">
        <f aca="false">COUNTIF(E7:E81, "No")</f>
        <v>17</v>
      </c>
      <c r="O83" s="35"/>
      <c r="P83" s="35"/>
      <c r="Q83" s="35"/>
      <c r="R83" s="35"/>
      <c r="S83" s="35"/>
      <c r="T83" s="35"/>
      <c r="U83" s="35"/>
      <c r="V83" s="35"/>
      <c r="W83" s="35"/>
    </row>
    <row r="84" customFormat="false" ht="12" hidden="false" customHeight="false" outlineLevel="0" collapsed="false">
      <c r="A84" s="44" t="s">
        <v>201</v>
      </c>
      <c r="B84" s="44" t="n">
        <f aca="false">COUNTIF(B7:B81, "No data")</f>
        <v>75</v>
      </c>
      <c r="C84" s="44"/>
      <c r="D84" s="44" t="n">
        <f aca="false">COUNTIF(D7:D81, "No data")</f>
        <v>32</v>
      </c>
      <c r="E84" s="44" t="n">
        <f aca="false">COUNTIF(E7:E81, "No data")</f>
        <v>18</v>
      </c>
      <c r="O84" s="35"/>
      <c r="P84" s="35"/>
      <c r="Q84" s="35"/>
      <c r="R84" s="35"/>
      <c r="S84" s="35"/>
      <c r="T84" s="35"/>
      <c r="U84" s="35"/>
      <c r="V84" s="35"/>
      <c r="W84" s="35"/>
    </row>
  </sheetData>
  <mergeCells count="10">
    <mergeCell ref="A2:H2"/>
    <mergeCell ref="A3:H3"/>
    <mergeCell ref="F4:N4"/>
    <mergeCell ref="O4:W4"/>
    <mergeCell ref="F5:H5"/>
    <mergeCell ref="I5:K5"/>
    <mergeCell ref="L5:N5"/>
    <mergeCell ref="O5:Q5"/>
    <mergeCell ref="R5:T5"/>
    <mergeCell ref="U5:W5"/>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2" manualBreakCount="2">
    <brk id="5" man="true" max="65535" min="0"/>
    <brk id="14" man="true" max="65535" min="0"/>
  </colBreaks>
</worksheet>
</file>

<file path=xl/worksheets/sheet16.xml><?xml version="1.0" encoding="utf-8"?>
<worksheet xmlns="http://schemas.openxmlformats.org/spreadsheetml/2006/main" xmlns:r="http://schemas.openxmlformats.org/officeDocument/2006/relationships">
  <sheetPr filterMode="false">
    <tabColor rgb="FFC00000"/>
    <pageSetUpPr fitToPage="false"/>
  </sheetPr>
  <dimension ref="A1:Q82"/>
  <sheetViews>
    <sheetView windowProtection="true" showFormulas="false" showGridLines="true" showRowColHeaders="true" showZeros="true" rightToLeft="false" tabSelected="false" showOutlineSymbols="true" defaultGridColor="true" view="normal" topLeftCell="A1" colorId="64" zoomScale="70" zoomScaleNormal="70" zoomScalePageLayoutView="100" workbookViewId="0">
      <pane xSplit="0" ySplit="4" topLeftCell="A5" activePane="bottomLeft" state="frozen"/>
      <selection pane="topLeft" activeCell="A1" activeCellId="0" sqref="A1"/>
      <selection pane="bottomLeft" activeCell="O4" activeCellId="0" sqref="O4"/>
    </sheetView>
  </sheetViews>
  <sheetFormatPr defaultRowHeight="12"/>
  <cols>
    <col collapsed="false" hidden="false" max="1" min="1" style="1" width="35.8542510121458"/>
    <col collapsed="false" hidden="false" max="3" min="2" style="1" width="19.1376518218624"/>
    <col collapsed="false" hidden="false" max="4" min="4" style="1" width="9.1417004048583"/>
    <col collapsed="false" hidden="false" max="5" min="5" style="1" width="8"/>
    <col collapsed="false" hidden="false" max="6" min="6" style="1" width="9.71255060728745"/>
    <col collapsed="false" hidden="false" max="7" min="7" style="1" width="9.1417004048583"/>
    <col collapsed="false" hidden="false" max="8" min="8" style="1" width="8"/>
    <col collapsed="false" hidden="false" max="9" min="9" style="1" width="9.71255060728745"/>
    <col collapsed="false" hidden="false" max="10" min="10" style="1" width="10.7125506072875"/>
    <col collapsed="false" hidden="false" max="11" min="11" style="1" width="9.2834008097166"/>
    <col collapsed="false" hidden="false" max="12" min="12" style="1" width="10.7125506072875"/>
    <col collapsed="false" hidden="false" max="13" min="13" style="1" width="13.8542510121457"/>
    <col collapsed="false" hidden="false" max="14" min="14" style="1" width="10.7125506072875"/>
    <col collapsed="false" hidden="false" max="15" min="15" style="1" width="14.2834008097166"/>
    <col collapsed="false" hidden="false" max="16" min="16" style="1" width="12.4251012145749"/>
    <col collapsed="false" hidden="false" max="17" min="17" style="1" width="10.7125506072875"/>
    <col collapsed="false" hidden="false" max="1025" min="18" style="1" width="8.85425101214575"/>
  </cols>
  <sheetData>
    <row r="1" customFormat="false" ht="12" hidden="false" customHeight="false" outlineLevel="0" collapsed="false">
      <c r="A1" s="24" t="s">
        <v>388</v>
      </c>
      <c r="B1" s="24"/>
      <c r="C1" s="24"/>
      <c r="D1" s="24"/>
      <c r="E1" s="24"/>
      <c r="F1" s="24"/>
      <c r="G1" s="0"/>
      <c r="H1" s="0"/>
      <c r="I1" s="0"/>
      <c r="J1" s="0"/>
      <c r="K1" s="0"/>
      <c r="L1" s="0"/>
      <c r="M1" s="0"/>
      <c r="N1" s="0"/>
      <c r="O1" s="0"/>
      <c r="P1" s="0"/>
      <c r="Q1" s="0"/>
    </row>
    <row r="2" customFormat="false" ht="12" hidden="false" customHeight="false" outlineLevel="0" collapsed="false">
      <c r="A2" s="137" t="s">
        <v>619</v>
      </c>
      <c r="B2" s="121"/>
      <c r="C2" s="121"/>
      <c r="D2" s="121"/>
      <c r="E2" s="121"/>
      <c r="F2" s="121"/>
      <c r="G2" s="0"/>
      <c r="H2" s="0"/>
      <c r="I2" s="0"/>
      <c r="J2" s="0"/>
      <c r="K2" s="0"/>
      <c r="L2" s="0"/>
      <c r="M2" s="0"/>
      <c r="N2" s="0"/>
      <c r="O2" s="0"/>
      <c r="P2" s="0"/>
      <c r="Q2" s="0"/>
    </row>
    <row r="3" customFormat="false" ht="56.25" hidden="false" customHeight="true" outlineLevel="0" collapsed="false">
      <c r="A3" s="165"/>
      <c r="B3" s="76" t="s">
        <v>620</v>
      </c>
      <c r="C3" s="166" t="s">
        <v>621</v>
      </c>
      <c r="D3" s="166" t="s">
        <v>622</v>
      </c>
      <c r="E3" s="166"/>
      <c r="F3" s="166"/>
      <c r="G3" s="167" t="s">
        <v>400</v>
      </c>
      <c r="H3" s="167"/>
      <c r="I3" s="167"/>
      <c r="J3" s="167" t="s">
        <v>401</v>
      </c>
      <c r="K3" s="167"/>
      <c r="L3" s="167"/>
      <c r="M3" s="167"/>
      <c r="N3" s="167"/>
      <c r="O3" s="167"/>
      <c r="P3" s="167"/>
      <c r="Q3" s="167"/>
    </row>
    <row r="4" customFormat="false" ht="72" hidden="false" customHeight="false" outlineLevel="0" collapsed="false">
      <c r="A4" s="168" t="s">
        <v>24</v>
      </c>
      <c r="B4" s="169" t="s">
        <v>410</v>
      </c>
      <c r="C4" s="170" t="s">
        <v>416</v>
      </c>
      <c r="D4" s="170" t="s">
        <v>402</v>
      </c>
      <c r="E4" s="170" t="s">
        <v>350</v>
      </c>
      <c r="F4" s="170" t="s">
        <v>213</v>
      </c>
      <c r="G4" s="169" t="s">
        <v>408</v>
      </c>
      <c r="H4" s="169" t="s">
        <v>354</v>
      </c>
      <c r="I4" s="169" t="s">
        <v>218</v>
      </c>
      <c r="J4" s="170" t="s">
        <v>623</v>
      </c>
      <c r="K4" s="170" t="s">
        <v>624</v>
      </c>
      <c r="L4" s="170" t="s">
        <v>625</v>
      </c>
      <c r="M4" s="170" t="s">
        <v>626</v>
      </c>
      <c r="N4" s="170" t="s">
        <v>627</v>
      </c>
      <c r="O4" s="169" t="s">
        <v>628</v>
      </c>
      <c r="P4" s="170" t="s">
        <v>629</v>
      </c>
      <c r="Q4" s="171" t="s">
        <v>630</v>
      </c>
    </row>
    <row r="5" customFormat="false" ht="12" hidden="false" customHeight="false" outlineLevel="0" collapsed="false">
      <c r="A5" s="158" t="s">
        <v>29</v>
      </c>
      <c r="B5" s="172" t="str">
        <f aca="false">IF(OR(G5="Yes", O5="Yes"),"Yes", "No")</f>
        <v>No</v>
      </c>
      <c r="C5" s="172" t="str">
        <f aca="false">IF(OR(D5="Yes", L5="Yes", M5="Yes"),"Yes", "No")</f>
        <v>No</v>
      </c>
      <c r="D5" s="104" t="s">
        <v>558</v>
      </c>
      <c r="E5" s="104" t="n">
        <v>2011</v>
      </c>
      <c r="F5" s="104" t="s">
        <v>462</v>
      </c>
      <c r="G5" s="104" t="s">
        <v>558</v>
      </c>
      <c r="H5" s="104" t="n">
        <v>2011</v>
      </c>
      <c r="I5" s="104" t="s">
        <v>462</v>
      </c>
      <c r="J5" s="88" t="s">
        <v>556</v>
      </c>
      <c r="K5" s="88" t="s">
        <v>556</v>
      </c>
      <c r="L5" s="88" t="s">
        <v>558</v>
      </c>
      <c r="M5" s="88" t="s">
        <v>558</v>
      </c>
      <c r="N5" s="88" t="s">
        <v>558</v>
      </c>
      <c r="O5" s="88" t="s">
        <v>558</v>
      </c>
      <c r="P5" s="88" t="s">
        <v>558</v>
      </c>
      <c r="Q5" s="93"/>
    </row>
    <row r="6" customFormat="false" ht="12" hidden="false" customHeight="false" outlineLevel="0" collapsed="false">
      <c r="A6" s="158" t="s">
        <v>35</v>
      </c>
      <c r="B6" s="172" t="str">
        <f aca="false">IF(OR(G6="Yes", O6="Yes"),"Yes", "No")</f>
        <v>No</v>
      </c>
      <c r="C6" s="172" t="str">
        <f aca="false">IF(OR(D6="Yes", L6="Yes", M6="Yes"),"Yes", "No")</f>
        <v>No</v>
      </c>
      <c r="D6" s="104"/>
      <c r="E6" s="104"/>
      <c r="F6" s="104"/>
      <c r="G6" s="104"/>
      <c r="H6" s="104"/>
      <c r="I6" s="104"/>
      <c r="J6" s="88" t="s">
        <v>556</v>
      </c>
      <c r="K6" s="88" t="s">
        <v>556</v>
      </c>
      <c r="L6" s="88" t="s">
        <v>558</v>
      </c>
      <c r="M6" s="88" t="s">
        <v>558</v>
      </c>
      <c r="N6" s="88" t="s">
        <v>558</v>
      </c>
      <c r="O6" s="88" t="s">
        <v>558</v>
      </c>
      <c r="P6" s="88" t="s">
        <v>558</v>
      </c>
      <c r="Q6" s="93"/>
    </row>
    <row r="7" customFormat="false" ht="12" hidden="false" customHeight="false" outlineLevel="0" collapsed="false">
      <c r="A7" s="158" t="s">
        <v>39</v>
      </c>
      <c r="B7" s="172" t="str">
        <f aca="false">IF(OR(G7="Yes", O7="Yes"),"Yes", "No")</f>
        <v>No</v>
      </c>
      <c r="C7" s="172" t="str">
        <f aca="false">IF(OR(D7="Yes", L7="Yes", M7="Yes"),"Yes", "No")</f>
        <v>No</v>
      </c>
      <c r="D7" s="104"/>
      <c r="E7" s="104"/>
      <c r="F7" s="104"/>
      <c r="G7" s="104"/>
      <c r="H7" s="104"/>
      <c r="I7" s="104"/>
      <c r="J7" s="88" t="s">
        <v>556</v>
      </c>
      <c r="K7" s="88" t="s">
        <v>558</v>
      </c>
      <c r="L7" s="88" t="s">
        <v>558</v>
      </c>
      <c r="M7" s="88" t="s">
        <v>558</v>
      </c>
      <c r="N7" s="88" t="s">
        <v>558</v>
      </c>
      <c r="O7" s="88" t="s">
        <v>558</v>
      </c>
      <c r="P7" s="88" t="s">
        <v>558</v>
      </c>
      <c r="Q7" s="93"/>
    </row>
    <row r="8" customFormat="false" ht="12" hidden="false" customHeight="false" outlineLevel="0" collapsed="false">
      <c r="A8" s="158" t="s">
        <v>41</v>
      </c>
      <c r="B8" s="147" t="str">
        <f aca="false">IF(OR(G8="Yes", O8="Yes"),"Yes", "No")</f>
        <v>No</v>
      </c>
      <c r="C8" s="147" t="str">
        <f aca="false">IF(OR(D8="Yes", L8="Yes", M8="Yes"),"Yes", "No")</f>
        <v>No</v>
      </c>
      <c r="D8" s="104"/>
      <c r="E8" s="104"/>
      <c r="F8" s="104"/>
      <c r="G8" s="104"/>
      <c r="H8" s="104"/>
      <c r="I8" s="104"/>
      <c r="J8" s="88" t="s">
        <v>556</v>
      </c>
      <c r="K8" s="88" t="s">
        <v>558</v>
      </c>
      <c r="L8" s="88" t="s">
        <v>558</v>
      </c>
      <c r="M8" s="88" t="s">
        <v>558</v>
      </c>
      <c r="N8" s="88" t="s">
        <v>556</v>
      </c>
      <c r="O8" s="88" t="s">
        <v>558</v>
      </c>
      <c r="P8" s="88" t="s">
        <v>631</v>
      </c>
      <c r="Q8" s="93" t="s">
        <v>556</v>
      </c>
    </row>
    <row r="9" customFormat="false" ht="12" hidden="false" customHeight="false" outlineLevel="0" collapsed="false">
      <c r="A9" s="158" t="s">
        <v>44</v>
      </c>
      <c r="B9" s="147" t="str">
        <f aca="false">IF(OR(G9="Yes", O9="Yes"),"Yes", "No")</f>
        <v>No</v>
      </c>
      <c r="C9" s="147" t="str">
        <f aca="false">IF(OR(D9="Yes", L9="Yes", M9="Yes"),"Yes", "No")</f>
        <v>No</v>
      </c>
      <c r="D9" s="104" t="s">
        <v>558</v>
      </c>
      <c r="E9" s="104" t="n">
        <v>2011</v>
      </c>
      <c r="F9" s="104" t="s">
        <v>462</v>
      </c>
      <c r="G9" s="104" t="s">
        <v>558</v>
      </c>
      <c r="H9" s="104" t="n">
        <v>2011</v>
      </c>
      <c r="I9" s="104" t="s">
        <v>462</v>
      </c>
      <c r="J9" s="88" t="s">
        <v>556</v>
      </c>
      <c r="K9" s="88" t="s">
        <v>556</v>
      </c>
      <c r="L9" s="88" t="s">
        <v>558</v>
      </c>
      <c r="M9" s="88" t="s">
        <v>558</v>
      </c>
      <c r="N9" s="88" t="s">
        <v>558</v>
      </c>
      <c r="O9" s="88" t="s">
        <v>558</v>
      </c>
      <c r="P9" s="88" t="s">
        <v>556</v>
      </c>
      <c r="Q9" s="93" t="s">
        <v>556</v>
      </c>
    </row>
    <row r="10" customFormat="false" ht="12" hidden="false" customHeight="false" outlineLevel="0" collapsed="false">
      <c r="A10" s="158" t="s">
        <v>48</v>
      </c>
      <c r="B10" s="147" t="s">
        <v>231</v>
      </c>
      <c r="C10" s="147" t="s">
        <v>231</v>
      </c>
      <c r="D10" s="104"/>
      <c r="E10" s="104"/>
      <c r="F10" s="104"/>
      <c r="G10" s="104"/>
      <c r="H10" s="104"/>
      <c r="I10" s="104"/>
      <c r="J10" s="88" t="s">
        <v>556</v>
      </c>
      <c r="K10" s="88"/>
      <c r="L10" s="88"/>
      <c r="M10" s="88"/>
      <c r="N10" s="88"/>
      <c r="O10" s="88"/>
      <c r="P10" s="88"/>
      <c r="Q10" s="93"/>
    </row>
    <row r="11" customFormat="false" ht="12" hidden="false" customHeight="false" outlineLevel="0" collapsed="false">
      <c r="A11" s="158" t="s">
        <v>50</v>
      </c>
      <c r="B11" s="147" t="str">
        <f aca="false">IF(OR(G11="Yes", O11="Yes"),"Yes", "No")</f>
        <v>No</v>
      </c>
      <c r="C11" s="147" t="str">
        <f aca="false">IF(OR(D11="Yes", L11="Yes", M11="Yes"),"Yes", "No")</f>
        <v>No</v>
      </c>
      <c r="D11" s="104"/>
      <c r="E11" s="104"/>
      <c r="F11" s="104"/>
      <c r="G11" s="104"/>
      <c r="H11" s="104"/>
      <c r="I11" s="104"/>
      <c r="J11" s="88" t="s">
        <v>558</v>
      </c>
      <c r="K11" s="88" t="s">
        <v>558</v>
      </c>
      <c r="L11" s="88" t="s">
        <v>558</v>
      </c>
      <c r="M11" s="88" t="s">
        <v>558</v>
      </c>
      <c r="N11" s="88" t="s">
        <v>558</v>
      </c>
      <c r="O11" s="88" t="s">
        <v>558</v>
      </c>
      <c r="P11" s="88" t="s">
        <v>558</v>
      </c>
      <c r="Q11" s="93" t="s">
        <v>556</v>
      </c>
    </row>
    <row r="12" customFormat="false" ht="12" hidden="false" customHeight="false" outlineLevel="0" collapsed="false">
      <c r="A12" s="158" t="s">
        <v>53</v>
      </c>
      <c r="B12" s="147" t="s">
        <v>231</v>
      </c>
      <c r="C12" s="147" t="s">
        <v>231</v>
      </c>
      <c r="D12" s="104"/>
      <c r="E12" s="104"/>
      <c r="F12" s="104"/>
      <c r="G12" s="104"/>
      <c r="H12" s="104"/>
      <c r="I12" s="104"/>
      <c r="J12" s="88"/>
      <c r="K12" s="88"/>
      <c r="L12" s="88"/>
      <c r="M12" s="88"/>
      <c r="N12" s="88"/>
      <c r="O12" s="88"/>
      <c r="P12" s="88"/>
      <c r="Q12" s="93"/>
    </row>
    <row r="13" customFormat="false" ht="12" hidden="false" customHeight="false" outlineLevel="0" collapsed="false">
      <c r="A13" s="158" t="s">
        <v>55</v>
      </c>
      <c r="B13" s="147" t="str">
        <f aca="false">IF(OR(G13="Yes", O13="Yes"),"Yes", "No")</f>
        <v>No</v>
      </c>
      <c r="C13" s="147" t="str">
        <f aca="false">IF(OR(D13="Yes", L13="Yes", M13="Yes"),"Yes", "No")</f>
        <v>No</v>
      </c>
      <c r="D13" s="104"/>
      <c r="E13" s="104"/>
      <c r="F13" s="104"/>
      <c r="G13" s="104"/>
      <c r="H13" s="104"/>
      <c r="I13" s="104"/>
      <c r="J13" s="88" t="s">
        <v>556</v>
      </c>
      <c r="K13" s="88" t="s">
        <v>558</v>
      </c>
      <c r="L13" s="88" t="s">
        <v>558</v>
      </c>
      <c r="M13" s="88" t="s">
        <v>558</v>
      </c>
      <c r="N13" s="88" t="s">
        <v>556</v>
      </c>
      <c r="O13" s="88" t="s">
        <v>558</v>
      </c>
      <c r="P13" s="88" t="s">
        <v>558</v>
      </c>
      <c r="Q13" s="93"/>
    </row>
    <row r="14" customFormat="false" ht="12" hidden="false" customHeight="false" outlineLevel="0" collapsed="false">
      <c r="A14" s="158" t="s">
        <v>58</v>
      </c>
      <c r="B14" s="147" t="str">
        <f aca="false">IF(OR(G14="Yes", O14="Yes"),"Yes", "No")</f>
        <v>No</v>
      </c>
      <c r="C14" s="147" t="str">
        <f aca="false">IF(OR(D14="Yes", L14="Yes", M14="Yes"),"Yes", "No")</f>
        <v>No</v>
      </c>
      <c r="D14" s="104"/>
      <c r="E14" s="104"/>
      <c r="F14" s="104"/>
      <c r="G14" s="104"/>
      <c r="H14" s="104"/>
      <c r="I14" s="104"/>
      <c r="J14" s="88" t="s">
        <v>556</v>
      </c>
      <c r="K14" s="88" t="s">
        <v>558</v>
      </c>
      <c r="L14" s="88" t="s">
        <v>558</v>
      </c>
      <c r="M14" s="88" t="s">
        <v>558</v>
      </c>
      <c r="N14" s="88" t="s">
        <v>558</v>
      </c>
      <c r="O14" s="88" t="s">
        <v>558</v>
      </c>
      <c r="P14" s="88" t="s">
        <v>558</v>
      </c>
      <c r="Q14" s="93"/>
    </row>
    <row r="15" customFormat="false" ht="12" hidden="false" customHeight="false" outlineLevel="0" collapsed="false">
      <c r="A15" s="158" t="s">
        <v>61</v>
      </c>
      <c r="B15" s="147" t="str">
        <f aca="false">IF(OR(G15="Yes", O15="Yes"),"Yes", "No")</f>
        <v>No</v>
      </c>
      <c r="C15" s="147" t="str">
        <f aca="false">IF(OR(D15="Yes", L15="Yes", M15="Yes"),"Yes", "No")</f>
        <v>Yes</v>
      </c>
      <c r="D15" s="104" t="s">
        <v>556</v>
      </c>
      <c r="E15" s="104" t="n">
        <v>2012</v>
      </c>
      <c r="F15" s="104" t="s">
        <v>462</v>
      </c>
      <c r="G15" s="104" t="s">
        <v>558</v>
      </c>
      <c r="H15" s="104" t="n">
        <v>2012</v>
      </c>
      <c r="I15" s="104" t="s">
        <v>462</v>
      </c>
      <c r="J15" s="88" t="s">
        <v>556</v>
      </c>
      <c r="K15" s="88" t="s">
        <v>556</v>
      </c>
      <c r="L15" s="88" t="s">
        <v>558</v>
      </c>
      <c r="M15" s="88" t="s">
        <v>558</v>
      </c>
      <c r="N15" s="88" t="s">
        <v>556</v>
      </c>
      <c r="O15" s="88" t="s">
        <v>558</v>
      </c>
      <c r="P15" s="88" t="s">
        <v>631</v>
      </c>
      <c r="Q15" s="93" t="s">
        <v>556</v>
      </c>
    </row>
    <row r="16" customFormat="false" ht="12" hidden="false" customHeight="false" outlineLevel="0" collapsed="false">
      <c r="A16" s="158" t="s">
        <v>64</v>
      </c>
      <c r="B16" s="147" t="str">
        <f aca="false">IF(OR(G16="Yes", O16="Yes"),"Yes", "No")</f>
        <v>No</v>
      </c>
      <c r="C16" s="147" t="str">
        <f aca="false">IF(OR(D16="Yes", L16="Yes", M16="Yes"),"Yes", "No")</f>
        <v>No</v>
      </c>
      <c r="D16" s="104"/>
      <c r="E16" s="104"/>
      <c r="F16" s="104"/>
      <c r="G16" s="104"/>
      <c r="H16" s="104"/>
      <c r="I16" s="104"/>
      <c r="J16" s="88" t="s">
        <v>556</v>
      </c>
      <c r="K16" s="88" t="s">
        <v>556</v>
      </c>
      <c r="L16" s="88" t="s">
        <v>558</v>
      </c>
      <c r="M16" s="88" t="s">
        <v>558</v>
      </c>
      <c r="N16" s="88" t="s">
        <v>558</v>
      </c>
      <c r="O16" s="88" t="s">
        <v>558</v>
      </c>
      <c r="P16" s="88" t="s">
        <v>558</v>
      </c>
      <c r="Q16" s="93"/>
    </row>
    <row r="17" customFormat="false" ht="12" hidden="false" customHeight="false" outlineLevel="0" collapsed="false">
      <c r="A17" s="158" t="s">
        <v>66</v>
      </c>
      <c r="B17" s="147" t="str">
        <f aca="false">IF(OR(G17="Yes", O17="Yes"),"Yes", "No")</f>
        <v>No</v>
      </c>
      <c r="C17" s="147" t="str">
        <f aca="false">IF(OR(D17="Yes", L17="Yes", M17="Yes"),"Yes", "No")</f>
        <v>No</v>
      </c>
      <c r="D17" s="104"/>
      <c r="E17" s="104"/>
      <c r="F17" s="104"/>
      <c r="G17" s="104"/>
      <c r="H17" s="104"/>
      <c r="I17" s="104"/>
      <c r="J17" s="88" t="s">
        <v>558</v>
      </c>
      <c r="K17" s="88" t="s">
        <v>558</v>
      </c>
      <c r="L17" s="88" t="s">
        <v>558</v>
      </c>
      <c r="M17" s="88" t="s">
        <v>558</v>
      </c>
      <c r="N17" s="88" t="s">
        <v>558</v>
      </c>
      <c r="O17" s="88" t="s">
        <v>558</v>
      </c>
      <c r="P17" s="88" t="s">
        <v>558</v>
      </c>
      <c r="Q17" s="93"/>
    </row>
    <row r="18" customFormat="false" ht="12" hidden="false" customHeight="false" outlineLevel="0" collapsed="false">
      <c r="A18" s="158" t="s">
        <v>68</v>
      </c>
      <c r="B18" s="147" t="str">
        <f aca="false">IF(OR(G18="Yes", O18="Yes"),"Yes", "No")</f>
        <v>No</v>
      </c>
      <c r="C18" s="147" t="str">
        <f aca="false">IF(OR(D18="Yes", L18="Yes", M18="Yes"),"Yes", "No")</f>
        <v>No</v>
      </c>
      <c r="D18" s="104"/>
      <c r="E18" s="104"/>
      <c r="F18" s="104"/>
      <c r="G18" s="104"/>
      <c r="H18" s="104"/>
      <c r="I18" s="104"/>
      <c r="J18" s="88" t="s">
        <v>558</v>
      </c>
      <c r="K18" s="88" t="s">
        <v>558</v>
      </c>
      <c r="L18" s="88" t="s">
        <v>558</v>
      </c>
      <c r="M18" s="88" t="s">
        <v>558</v>
      </c>
      <c r="N18" s="88" t="s">
        <v>558</v>
      </c>
      <c r="O18" s="88" t="s">
        <v>558</v>
      </c>
      <c r="P18" s="88" t="s">
        <v>558</v>
      </c>
      <c r="Q18" s="93"/>
    </row>
    <row r="19" customFormat="false" ht="12" hidden="false" customHeight="false" outlineLevel="0" collapsed="false">
      <c r="A19" s="158" t="s">
        <v>71</v>
      </c>
      <c r="B19" s="147" t="str">
        <f aca="false">IF(OR(G19="Yes", O19="Yes"),"Yes", "No")</f>
        <v>No</v>
      </c>
      <c r="C19" s="147" t="str">
        <f aca="false">IF(OR(D19="Yes", L19="Yes", M19="Yes"),"Yes", "No")</f>
        <v>Yes</v>
      </c>
      <c r="D19" s="104" t="s">
        <v>556</v>
      </c>
      <c r="E19" s="104" t="n">
        <v>2012</v>
      </c>
      <c r="F19" s="104" t="s">
        <v>462</v>
      </c>
      <c r="G19" s="104" t="s">
        <v>558</v>
      </c>
      <c r="H19" s="104" t="n">
        <v>2012</v>
      </c>
      <c r="I19" s="104" t="s">
        <v>462</v>
      </c>
      <c r="J19" s="88" t="s">
        <v>556</v>
      </c>
      <c r="K19" s="88" t="s">
        <v>558</v>
      </c>
      <c r="L19" s="88" t="s">
        <v>558</v>
      </c>
      <c r="M19" s="88" t="s">
        <v>558</v>
      </c>
      <c r="N19" s="88" t="s">
        <v>558</v>
      </c>
      <c r="O19" s="88" t="s">
        <v>558</v>
      </c>
      <c r="P19" s="88" t="s">
        <v>631</v>
      </c>
      <c r="Q19" s="93"/>
    </row>
    <row r="20" customFormat="false" ht="12" hidden="false" customHeight="false" outlineLevel="0" collapsed="false">
      <c r="A20" s="158" t="s">
        <v>73</v>
      </c>
      <c r="B20" s="147" t="str">
        <f aca="false">IF(OR(G20="Yes", O20="Yes"),"Yes", "No")</f>
        <v>No</v>
      </c>
      <c r="C20" s="147" t="str">
        <f aca="false">IF(OR(D20="Yes", L20="Yes", M20="Yes"),"Yes", "No")</f>
        <v>No</v>
      </c>
      <c r="D20" s="104"/>
      <c r="E20" s="104"/>
      <c r="F20" s="104"/>
      <c r="G20" s="104"/>
      <c r="H20" s="104"/>
      <c r="I20" s="104"/>
      <c r="J20" s="88" t="s">
        <v>556</v>
      </c>
      <c r="K20" s="88" t="s">
        <v>558</v>
      </c>
      <c r="L20" s="88" t="s">
        <v>558</v>
      </c>
      <c r="M20" s="88" t="s">
        <v>558</v>
      </c>
      <c r="N20" s="88" t="s">
        <v>558</v>
      </c>
      <c r="O20" s="88" t="s">
        <v>558</v>
      </c>
      <c r="P20" s="88" t="s">
        <v>558</v>
      </c>
      <c r="Q20" s="93"/>
    </row>
    <row r="21" customFormat="false" ht="12" hidden="false" customHeight="false" outlineLevel="0" collapsed="false">
      <c r="A21" s="158" t="s">
        <v>76</v>
      </c>
      <c r="B21" s="147" t="str">
        <f aca="false">IF(OR(G21="Yes", O21="Yes"),"Yes", "No")</f>
        <v>No</v>
      </c>
      <c r="C21" s="147" t="str">
        <f aca="false">IF(OR(D21="Yes", L21="Yes", M21="Yes"),"Yes", "No")</f>
        <v>No</v>
      </c>
      <c r="D21" s="104"/>
      <c r="E21" s="104"/>
      <c r="F21" s="104"/>
      <c r="G21" s="104"/>
      <c r="H21" s="104"/>
      <c r="I21" s="104"/>
      <c r="J21" s="88" t="s">
        <v>556</v>
      </c>
      <c r="K21" s="88" t="s">
        <v>558</v>
      </c>
      <c r="L21" s="88" t="s">
        <v>558</v>
      </c>
      <c r="M21" s="88" t="s">
        <v>558</v>
      </c>
      <c r="N21" s="88" t="s">
        <v>558</v>
      </c>
      <c r="O21" s="88" t="s">
        <v>558</v>
      </c>
      <c r="P21" s="88" t="s">
        <v>558</v>
      </c>
      <c r="Q21" s="93"/>
    </row>
    <row r="22" customFormat="false" ht="12" hidden="false" customHeight="false" outlineLevel="0" collapsed="false">
      <c r="A22" s="158" t="s">
        <v>79</v>
      </c>
      <c r="B22" s="147" t="str">
        <f aca="false">IF(OR(G22="Yes", O22="Yes"),"Yes", "No")</f>
        <v>No</v>
      </c>
      <c r="C22" s="147" t="str">
        <f aca="false">IF(OR(D22="Yes", L22="Yes", M22="Yes"),"Yes", "No")</f>
        <v>No</v>
      </c>
      <c r="D22" s="104"/>
      <c r="E22" s="104"/>
      <c r="F22" s="104"/>
      <c r="G22" s="104"/>
      <c r="H22" s="104"/>
      <c r="I22" s="104"/>
      <c r="J22" s="88" t="s">
        <v>556</v>
      </c>
      <c r="K22" s="88" t="s">
        <v>558</v>
      </c>
      <c r="L22" s="88" t="s">
        <v>558</v>
      </c>
      <c r="M22" s="88" t="s">
        <v>558</v>
      </c>
      <c r="N22" s="88" t="s">
        <v>556</v>
      </c>
      <c r="O22" s="88" t="s">
        <v>558</v>
      </c>
      <c r="P22" s="88" t="s">
        <v>558</v>
      </c>
      <c r="Q22" s="93"/>
    </row>
    <row r="23" customFormat="false" ht="12" hidden="false" customHeight="false" outlineLevel="0" collapsed="false">
      <c r="A23" s="158" t="s">
        <v>81</v>
      </c>
      <c r="B23" s="147" t="str">
        <f aca="false">IF(OR(G23="Yes", O23="Yes"),"Yes", "No")</f>
        <v>No</v>
      </c>
      <c r="C23" s="147" t="str">
        <f aca="false">IF(OR(D23="Yes", L23="Yes", M23="Yes"),"Yes", "No")</f>
        <v>No</v>
      </c>
      <c r="D23" s="104"/>
      <c r="E23" s="104"/>
      <c r="F23" s="104"/>
      <c r="G23" s="104"/>
      <c r="H23" s="104"/>
      <c r="I23" s="104"/>
      <c r="J23" s="88" t="s">
        <v>558</v>
      </c>
      <c r="K23" s="88" t="s">
        <v>558</v>
      </c>
      <c r="L23" s="88" t="s">
        <v>558</v>
      </c>
      <c r="M23" s="88" t="s">
        <v>558</v>
      </c>
      <c r="N23" s="88" t="s">
        <v>556</v>
      </c>
      <c r="O23" s="88" t="s">
        <v>558</v>
      </c>
      <c r="P23" s="88" t="s">
        <v>631</v>
      </c>
      <c r="Q23" s="93"/>
    </row>
    <row r="24" customFormat="false" ht="12" hidden="false" customHeight="false" outlineLevel="0" collapsed="false">
      <c r="A24" s="158" t="s">
        <v>84</v>
      </c>
      <c r="B24" s="147" t="str">
        <f aca="false">IF(OR(G24="Yes", O24="Yes"),"Yes", "No")</f>
        <v>No</v>
      </c>
      <c r="C24" s="147" t="str">
        <f aca="false">IF(OR(D24="Yes", L24="Yes", M24="Yes"),"Yes", "No")</f>
        <v>No</v>
      </c>
      <c r="D24" s="104"/>
      <c r="E24" s="104"/>
      <c r="F24" s="104"/>
      <c r="G24" s="104"/>
      <c r="H24" s="104"/>
      <c r="I24" s="104"/>
      <c r="J24" s="88" t="s">
        <v>556</v>
      </c>
      <c r="K24" s="88" t="s">
        <v>558</v>
      </c>
      <c r="L24" s="88" t="s">
        <v>558</v>
      </c>
      <c r="M24" s="88" t="s">
        <v>558</v>
      </c>
      <c r="N24" s="88" t="s">
        <v>558</v>
      </c>
      <c r="O24" s="88" t="s">
        <v>558</v>
      </c>
      <c r="P24" s="88" t="s">
        <v>558</v>
      </c>
      <c r="Q24" s="93"/>
    </row>
    <row r="25" customFormat="false" ht="12" hidden="false" customHeight="false" outlineLevel="0" collapsed="false">
      <c r="A25" s="158" t="s">
        <v>86</v>
      </c>
      <c r="B25" s="147" t="str">
        <f aca="false">IF(OR(G25="Yes", O25="Yes"),"Yes", "No")</f>
        <v>No</v>
      </c>
      <c r="C25" s="147" t="str">
        <f aca="false">IF(OR(D25="Yes", L25="Yes", M25="Yes"),"Yes", "No")</f>
        <v>No</v>
      </c>
      <c r="D25" s="104"/>
      <c r="E25" s="104"/>
      <c r="F25" s="104"/>
      <c r="G25" s="104"/>
      <c r="H25" s="104"/>
      <c r="I25" s="104"/>
      <c r="J25" s="88" t="s">
        <v>558</v>
      </c>
      <c r="K25" s="88" t="s">
        <v>558</v>
      </c>
      <c r="L25" s="88" t="s">
        <v>558</v>
      </c>
      <c r="M25" s="88" t="s">
        <v>558</v>
      </c>
      <c r="N25" s="88" t="s">
        <v>558</v>
      </c>
      <c r="O25" s="88" t="s">
        <v>558</v>
      </c>
      <c r="P25" s="88" t="s">
        <v>558</v>
      </c>
      <c r="Q25" s="93"/>
    </row>
    <row r="26" customFormat="false" ht="12" hidden="false" customHeight="false" outlineLevel="0" collapsed="false">
      <c r="A26" s="158" t="s">
        <v>88</v>
      </c>
      <c r="B26" s="147" t="str">
        <f aca="false">IF(OR(G26="Yes", O26="Yes"),"Yes", "No")</f>
        <v>No</v>
      </c>
      <c r="C26" s="147" t="str">
        <f aca="false">IF(OR(D26="Yes", L26="Yes", M26="Yes"),"Yes", "No")</f>
        <v>Yes</v>
      </c>
      <c r="D26" s="104"/>
      <c r="E26" s="104"/>
      <c r="F26" s="104"/>
      <c r="G26" s="104"/>
      <c r="H26" s="104"/>
      <c r="I26" s="104"/>
      <c r="J26" s="88" t="s">
        <v>558</v>
      </c>
      <c r="K26" s="88" t="s">
        <v>558</v>
      </c>
      <c r="L26" s="88" t="s">
        <v>556</v>
      </c>
      <c r="M26" s="88" t="s">
        <v>558</v>
      </c>
      <c r="N26" s="88" t="s">
        <v>558</v>
      </c>
      <c r="O26" s="88" t="s">
        <v>558</v>
      </c>
      <c r="P26" s="88" t="s">
        <v>558</v>
      </c>
      <c r="Q26" s="93" t="s">
        <v>556</v>
      </c>
    </row>
    <row r="27" customFormat="false" ht="12" hidden="false" customHeight="false" outlineLevel="0" collapsed="false">
      <c r="A27" s="158" t="s">
        <v>90</v>
      </c>
      <c r="B27" s="147" t="str">
        <f aca="false">IF(OR(G27="Yes", O27="Yes"),"Yes", "No")</f>
        <v>No</v>
      </c>
      <c r="C27" s="147" t="str">
        <f aca="false">IF(OR(D27="Yes", L27="Yes", M27="Yes"),"Yes", "No")</f>
        <v>No</v>
      </c>
      <c r="D27" s="104"/>
      <c r="E27" s="104"/>
      <c r="F27" s="104"/>
      <c r="G27" s="104"/>
      <c r="H27" s="104"/>
      <c r="I27" s="104"/>
      <c r="J27" s="88" t="s">
        <v>558</v>
      </c>
      <c r="K27" s="88" t="s">
        <v>558</v>
      </c>
      <c r="L27" s="88" t="s">
        <v>558</v>
      </c>
      <c r="M27" s="88" t="s">
        <v>558</v>
      </c>
      <c r="N27" s="88" t="s">
        <v>558</v>
      </c>
      <c r="O27" s="88" t="s">
        <v>558</v>
      </c>
      <c r="P27" s="88" t="s">
        <v>558</v>
      </c>
      <c r="Q27" s="93"/>
    </row>
    <row r="28" customFormat="false" ht="12" hidden="false" customHeight="false" outlineLevel="0" collapsed="false">
      <c r="A28" s="158" t="s">
        <v>92</v>
      </c>
      <c r="B28" s="147" t="str">
        <f aca="false">IF(OR(G28="Yes", O28="Yes"),"Yes", "No")</f>
        <v>No</v>
      </c>
      <c r="C28" s="147" t="str">
        <f aca="false">IF(OR(D28="Yes", L28="Yes", M28="Yes"),"Yes", "No")</f>
        <v>No</v>
      </c>
      <c r="D28" s="104"/>
      <c r="E28" s="104"/>
      <c r="F28" s="104"/>
      <c r="G28" s="104"/>
      <c r="H28" s="104"/>
      <c r="I28" s="104"/>
      <c r="J28" s="88" t="s">
        <v>556</v>
      </c>
      <c r="K28" s="88" t="s">
        <v>556</v>
      </c>
      <c r="L28" s="88" t="s">
        <v>558</v>
      </c>
      <c r="M28" s="88" t="s">
        <v>558</v>
      </c>
      <c r="N28" s="88" t="s">
        <v>558</v>
      </c>
      <c r="O28" s="88" t="s">
        <v>558</v>
      </c>
      <c r="P28" s="88" t="s">
        <v>558</v>
      </c>
      <c r="Q28" s="93"/>
    </row>
    <row r="29" customFormat="false" ht="12" hidden="false" customHeight="false" outlineLevel="0" collapsed="false">
      <c r="A29" s="158" t="s">
        <v>94</v>
      </c>
      <c r="B29" s="147" t="str">
        <f aca="false">IF(OR(G29="Yes", O29="Yes"),"Yes", "No")</f>
        <v>No</v>
      </c>
      <c r="C29" s="147" t="str">
        <f aca="false">IF(OR(D29="Yes", L29="Yes", M29="Yes"),"Yes", "No")</f>
        <v>Yes</v>
      </c>
      <c r="D29" s="104" t="s">
        <v>556</v>
      </c>
      <c r="E29" s="104" t="n">
        <v>2012</v>
      </c>
      <c r="F29" s="104" t="s">
        <v>462</v>
      </c>
      <c r="G29" s="104" t="s">
        <v>558</v>
      </c>
      <c r="H29" s="104" t="n">
        <v>2012</v>
      </c>
      <c r="I29" s="104" t="s">
        <v>462</v>
      </c>
      <c r="J29" s="88" t="s">
        <v>556</v>
      </c>
      <c r="K29" s="88" t="s">
        <v>631</v>
      </c>
      <c r="L29" s="88" t="s">
        <v>558</v>
      </c>
      <c r="M29" s="88" t="s">
        <v>558</v>
      </c>
      <c r="N29" s="88" t="s">
        <v>556</v>
      </c>
      <c r="O29" s="88" t="s">
        <v>558</v>
      </c>
      <c r="P29" s="88" t="s">
        <v>631</v>
      </c>
      <c r="Q29" s="93" t="s">
        <v>556</v>
      </c>
    </row>
    <row r="30" customFormat="false" ht="12" hidden="false" customHeight="false" outlineLevel="0" collapsed="false">
      <c r="A30" s="158" t="s">
        <v>96</v>
      </c>
      <c r="B30" s="147" t="str">
        <f aca="false">IF(OR(G30="Yes", O30="Yes"),"Yes", "No")</f>
        <v>No</v>
      </c>
      <c r="C30" s="147" t="str">
        <f aca="false">IF(OR(D30="Yes", L30="Yes", M30="Yes"),"Yes", "No")</f>
        <v>No</v>
      </c>
      <c r="D30" s="104"/>
      <c r="E30" s="104"/>
      <c r="F30" s="104"/>
      <c r="G30" s="104"/>
      <c r="H30" s="104"/>
      <c r="I30" s="104"/>
      <c r="J30" s="88" t="s">
        <v>558</v>
      </c>
      <c r="K30" s="88" t="s">
        <v>558</v>
      </c>
      <c r="L30" s="88" t="s">
        <v>558</v>
      </c>
      <c r="M30" s="88" t="s">
        <v>558</v>
      </c>
      <c r="N30" s="88" t="s">
        <v>558</v>
      </c>
      <c r="O30" s="88" t="s">
        <v>558</v>
      </c>
      <c r="P30" s="88" t="s">
        <v>558</v>
      </c>
      <c r="Q30" s="93"/>
    </row>
    <row r="31" customFormat="false" ht="12" hidden="false" customHeight="false" outlineLevel="0" collapsed="false">
      <c r="A31" s="158" t="s">
        <v>98</v>
      </c>
      <c r="B31" s="147" t="str">
        <f aca="false">IF(OR(G31="Yes", O31="Yes"),"Yes", "No")</f>
        <v>No</v>
      </c>
      <c r="C31" s="147" t="str">
        <f aca="false">IF(OR(D31="Yes", L31="Yes", M31="Yes"),"Yes", "No")</f>
        <v>No</v>
      </c>
      <c r="D31" s="104"/>
      <c r="E31" s="104"/>
      <c r="F31" s="104"/>
      <c r="G31" s="104"/>
      <c r="H31" s="104"/>
      <c r="I31" s="104"/>
      <c r="J31" s="88" t="s">
        <v>556</v>
      </c>
      <c r="K31" s="88" t="s">
        <v>556</v>
      </c>
      <c r="L31" s="88" t="s">
        <v>558</v>
      </c>
      <c r="M31" s="88" t="s">
        <v>558</v>
      </c>
      <c r="N31" s="88" t="s">
        <v>558</v>
      </c>
      <c r="O31" s="88" t="s">
        <v>558</v>
      </c>
      <c r="P31" s="88" t="s">
        <v>558</v>
      </c>
      <c r="Q31" s="93"/>
    </row>
    <row r="32" customFormat="false" ht="12" hidden="false" customHeight="false" outlineLevel="0" collapsed="false">
      <c r="A32" s="158" t="s">
        <v>100</v>
      </c>
      <c r="B32" s="147" t="str">
        <f aca="false">IF(OR(G32="Yes", O32="Yes"),"Yes", "No")</f>
        <v>No</v>
      </c>
      <c r="C32" s="147" t="str">
        <f aca="false">IF(OR(D32="Yes", L32="Yes", M32="Yes"),"Yes", "No")</f>
        <v>Yes</v>
      </c>
      <c r="D32" s="104" t="s">
        <v>556</v>
      </c>
      <c r="E32" s="104" t="n">
        <v>2012</v>
      </c>
      <c r="F32" s="104" t="s">
        <v>462</v>
      </c>
      <c r="G32" s="104" t="s">
        <v>558</v>
      </c>
      <c r="H32" s="104" t="n">
        <v>2012</v>
      </c>
      <c r="I32" s="104" t="s">
        <v>462</v>
      </c>
      <c r="J32" s="88" t="s">
        <v>556</v>
      </c>
      <c r="K32" s="88" t="s">
        <v>556</v>
      </c>
      <c r="L32" s="88" t="s">
        <v>556</v>
      </c>
      <c r="M32" s="88" t="s">
        <v>558</v>
      </c>
      <c r="N32" s="88" t="s">
        <v>558</v>
      </c>
      <c r="O32" s="88" t="s">
        <v>558</v>
      </c>
      <c r="P32" s="88" t="s">
        <v>631</v>
      </c>
      <c r="Q32" s="93" t="s">
        <v>556</v>
      </c>
    </row>
    <row r="33" customFormat="false" ht="12" hidden="false" customHeight="false" outlineLevel="0" collapsed="false">
      <c r="A33" s="158" t="s">
        <v>102</v>
      </c>
      <c r="B33" s="147" t="s">
        <v>231</v>
      </c>
      <c r="C33" s="147" t="s">
        <v>231</v>
      </c>
      <c r="D33" s="104"/>
      <c r="E33" s="104"/>
      <c r="F33" s="104"/>
      <c r="G33" s="104"/>
      <c r="H33" s="104"/>
      <c r="I33" s="104"/>
      <c r="J33" s="88" t="s">
        <v>556</v>
      </c>
      <c r="K33" s="88"/>
      <c r="L33" s="88"/>
      <c r="M33" s="88"/>
      <c r="N33" s="88"/>
      <c r="O33" s="88"/>
      <c r="P33" s="88"/>
      <c r="Q33" s="93"/>
    </row>
    <row r="34" customFormat="false" ht="12" hidden="false" customHeight="false" outlineLevel="0" collapsed="false">
      <c r="A34" s="158" t="s">
        <v>104</v>
      </c>
      <c r="B34" s="147" t="str">
        <f aca="false">IF(OR(G34="Yes", O34="Yes"),"Yes", "No")</f>
        <v>No</v>
      </c>
      <c r="C34" s="147" t="str">
        <f aca="false">IF(OR(D34="Yes", L34="Yes", M34="Yes"),"Yes", "No")</f>
        <v>No</v>
      </c>
      <c r="D34" s="104"/>
      <c r="E34" s="104"/>
      <c r="F34" s="104"/>
      <c r="G34" s="104"/>
      <c r="H34" s="104"/>
      <c r="I34" s="104"/>
      <c r="J34" s="88" t="s">
        <v>558</v>
      </c>
      <c r="K34" s="88" t="s">
        <v>558</v>
      </c>
      <c r="L34" s="88" t="s">
        <v>558</v>
      </c>
      <c r="M34" s="88" t="s">
        <v>558</v>
      </c>
      <c r="N34" s="88" t="s">
        <v>558</v>
      </c>
      <c r="O34" s="88" t="s">
        <v>558</v>
      </c>
      <c r="P34" s="88" t="s">
        <v>558</v>
      </c>
      <c r="Q34" s="93"/>
    </row>
    <row r="35" customFormat="false" ht="12" hidden="false" customHeight="false" outlineLevel="0" collapsed="false">
      <c r="A35" s="158" t="s">
        <v>107</v>
      </c>
      <c r="B35" s="147" t="str">
        <f aca="false">IF(OR(G35="Yes", O35="Yes"),"Yes", "No")</f>
        <v>No</v>
      </c>
      <c r="C35" s="147" t="str">
        <f aca="false">IF(OR(D35="Yes", L35="Yes", M35="Yes"),"Yes", "No")</f>
        <v>No</v>
      </c>
      <c r="D35" s="104"/>
      <c r="E35" s="104"/>
      <c r="F35" s="104"/>
      <c r="G35" s="104"/>
      <c r="H35" s="104"/>
      <c r="I35" s="104"/>
      <c r="J35" s="88" t="s">
        <v>558</v>
      </c>
      <c r="K35" s="88" t="s">
        <v>558</v>
      </c>
      <c r="L35" s="88" t="s">
        <v>558</v>
      </c>
      <c r="M35" s="88" t="s">
        <v>558</v>
      </c>
      <c r="N35" s="88" t="s">
        <v>558</v>
      </c>
      <c r="O35" s="88" t="s">
        <v>558</v>
      </c>
      <c r="P35" s="88" t="s">
        <v>558</v>
      </c>
      <c r="Q35" s="93"/>
    </row>
    <row r="36" customFormat="false" ht="12" hidden="false" customHeight="false" outlineLevel="0" collapsed="false">
      <c r="A36" s="158" t="s">
        <v>109</v>
      </c>
      <c r="B36" s="147" t="s">
        <v>231</v>
      </c>
      <c r="C36" s="147" t="s">
        <v>231</v>
      </c>
      <c r="D36" s="104"/>
      <c r="E36" s="104"/>
      <c r="F36" s="104"/>
      <c r="G36" s="104"/>
      <c r="H36" s="104"/>
      <c r="I36" s="104"/>
      <c r="J36" s="88"/>
      <c r="K36" s="88"/>
      <c r="L36" s="88"/>
      <c r="M36" s="88"/>
      <c r="N36" s="88"/>
      <c r="O36" s="88"/>
      <c r="P36" s="88"/>
      <c r="Q36" s="93"/>
    </row>
    <row r="37" customFormat="false" ht="12" hidden="false" customHeight="false" outlineLevel="0" collapsed="false">
      <c r="A37" s="158" t="s">
        <v>112</v>
      </c>
      <c r="B37" s="147" t="str">
        <f aca="false">IF(OR(G37="Yes", O37="Yes"),"Yes", "No")</f>
        <v>No</v>
      </c>
      <c r="C37" s="147" t="str">
        <f aca="false">IF(OR(D37="Yes", L37="Yes", M37="Yes"),"Yes", "No")</f>
        <v>No</v>
      </c>
      <c r="D37" s="104"/>
      <c r="E37" s="104"/>
      <c r="F37" s="104"/>
      <c r="G37" s="104"/>
      <c r="H37" s="104"/>
      <c r="I37" s="104"/>
      <c r="J37" s="88" t="s">
        <v>558</v>
      </c>
      <c r="K37" s="88" t="s">
        <v>558</v>
      </c>
      <c r="L37" s="88" t="s">
        <v>558</v>
      </c>
      <c r="M37" s="88" t="s">
        <v>558</v>
      </c>
      <c r="N37" s="88" t="s">
        <v>558</v>
      </c>
      <c r="O37" s="88" t="s">
        <v>558</v>
      </c>
      <c r="P37" s="88" t="s">
        <v>631</v>
      </c>
      <c r="Q37" s="93"/>
    </row>
    <row r="38" customFormat="false" ht="12" hidden="false" customHeight="false" outlineLevel="0" collapsed="false">
      <c r="A38" s="158" t="s">
        <v>114</v>
      </c>
      <c r="B38" s="147" t="str">
        <f aca="false">IF(OR(G38="Yes", O38="Yes"),"Yes", "No")</f>
        <v>No</v>
      </c>
      <c r="C38" s="147" t="str">
        <f aca="false">IF(OR(D38="Yes", L38="Yes", M38="Yes"),"Yes", "No")</f>
        <v>No</v>
      </c>
      <c r="D38" s="104"/>
      <c r="E38" s="104"/>
      <c r="F38" s="104"/>
      <c r="G38" s="104"/>
      <c r="H38" s="104"/>
      <c r="I38" s="104"/>
      <c r="J38" s="88" t="s">
        <v>556</v>
      </c>
      <c r="K38" s="88" t="s">
        <v>558</v>
      </c>
      <c r="L38" s="88" t="s">
        <v>558</v>
      </c>
      <c r="M38" s="88" t="s">
        <v>631</v>
      </c>
      <c r="N38" s="88" t="s">
        <v>556</v>
      </c>
      <c r="O38" s="88" t="s">
        <v>558</v>
      </c>
      <c r="P38" s="88" t="s">
        <v>631</v>
      </c>
      <c r="Q38" s="93" t="s">
        <v>556</v>
      </c>
    </row>
    <row r="39" customFormat="false" ht="12" hidden="false" customHeight="false" outlineLevel="0" collapsed="false">
      <c r="A39" s="158" t="s">
        <v>116</v>
      </c>
      <c r="B39" s="147" t="str">
        <f aca="false">IF(OR(G39="Yes", O39="Yes"),"Yes", "No")</f>
        <v>Yes</v>
      </c>
      <c r="C39" s="147" t="str">
        <f aca="false">IF(OR(D39="Yes", L39="Yes", M39="Yes"),"Yes", "No")</f>
        <v>Yes</v>
      </c>
      <c r="D39" s="104" t="s">
        <v>556</v>
      </c>
      <c r="E39" s="104" t="n">
        <v>2011</v>
      </c>
      <c r="F39" s="104" t="s">
        <v>462</v>
      </c>
      <c r="G39" s="104" t="s">
        <v>556</v>
      </c>
      <c r="H39" s="104" t="n">
        <v>2011</v>
      </c>
      <c r="I39" s="104" t="s">
        <v>462</v>
      </c>
      <c r="J39" s="88" t="s">
        <v>556</v>
      </c>
      <c r="K39" s="88" t="s">
        <v>558</v>
      </c>
      <c r="L39" s="88" t="s">
        <v>558</v>
      </c>
      <c r="M39" s="88" t="s">
        <v>558</v>
      </c>
      <c r="N39" s="88" t="s">
        <v>558</v>
      </c>
      <c r="O39" s="88" t="s">
        <v>558</v>
      </c>
      <c r="P39" s="88" t="s">
        <v>558</v>
      </c>
      <c r="Q39" s="93"/>
    </row>
    <row r="40" customFormat="false" ht="12" hidden="false" customHeight="false" outlineLevel="0" collapsed="false">
      <c r="A40" s="158" t="s">
        <v>118</v>
      </c>
      <c r="B40" s="147" t="str">
        <f aca="false">IF(OR(G40="Yes", O40="Yes"),"Yes", "No")</f>
        <v>No</v>
      </c>
      <c r="C40" s="147" t="str">
        <f aca="false">IF(OR(D40="Yes", L40="Yes", M40="Yes"),"Yes", "No")</f>
        <v>Yes</v>
      </c>
      <c r="D40" s="104" t="s">
        <v>556</v>
      </c>
      <c r="E40" s="104" t="n">
        <v>2012</v>
      </c>
      <c r="F40" s="104" t="s">
        <v>462</v>
      </c>
      <c r="G40" s="104" t="s">
        <v>558</v>
      </c>
      <c r="H40" s="104" t="n">
        <v>2012</v>
      </c>
      <c r="I40" s="104" t="s">
        <v>462</v>
      </c>
      <c r="J40" s="88" t="s">
        <v>556</v>
      </c>
      <c r="K40" s="88" t="s">
        <v>556</v>
      </c>
      <c r="L40" s="88" t="s">
        <v>556</v>
      </c>
      <c r="M40" s="88" t="s">
        <v>558</v>
      </c>
      <c r="N40" s="88" t="s">
        <v>558</v>
      </c>
      <c r="O40" s="88" t="s">
        <v>558</v>
      </c>
      <c r="P40" s="88" t="s">
        <v>631</v>
      </c>
      <c r="Q40" s="93" t="s">
        <v>556</v>
      </c>
    </row>
    <row r="41" customFormat="false" ht="12" hidden="false" customHeight="false" outlineLevel="0" collapsed="false">
      <c r="A41" s="158" t="s">
        <v>120</v>
      </c>
      <c r="B41" s="147" t="str">
        <f aca="false">IF(OR(G41="Yes", O41="Yes"),"Yes", "No")</f>
        <v>No</v>
      </c>
      <c r="C41" s="147" t="str">
        <f aca="false">IF(OR(D41="Yes", L41="Yes", M41="Yes"),"Yes", "No")</f>
        <v>No</v>
      </c>
      <c r="D41" s="104"/>
      <c r="E41" s="104"/>
      <c r="F41" s="104"/>
      <c r="G41" s="104"/>
      <c r="H41" s="104"/>
      <c r="I41" s="104"/>
      <c r="J41" s="88" t="s">
        <v>556</v>
      </c>
      <c r="K41" s="88" t="s">
        <v>558</v>
      </c>
      <c r="L41" s="88" t="s">
        <v>558</v>
      </c>
      <c r="M41" s="88" t="s">
        <v>558</v>
      </c>
      <c r="N41" s="88" t="s">
        <v>558</v>
      </c>
      <c r="O41" s="88" t="s">
        <v>558</v>
      </c>
      <c r="P41" s="88" t="s">
        <v>558</v>
      </c>
      <c r="Q41" s="93"/>
    </row>
    <row r="42" customFormat="false" ht="12" hidden="false" customHeight="false" outlineLevel="0" collapsed="false">
      <c r="A42" s="158" t="s">
        <v>122</v>
      </c>
      <c r="B42" s="147" t="str">
        <f aca="false">IF(OR(G42="Yes", O42="Yes"),"Yes", "No")</f>
        <v>No</v>
      </c>
      <c r="C42" s="147" t="str">
        <f aca="false">IF(OR(D42="Yes", L42="Yes", M42="Yes"),"Yes", "No")</f>
        <v>No</v>
      </c>
      <c r="D42" s="104" t="s">
        <v>558</v>
      </c>
      <c r="E42" s="104" t="n">
        <v>2012</v>
      </c>
      <c r="F42" s="104" t="s">
        <v>462</v>
      </c>
      <c r="G42" s="104" t="s">
        <v>558</v>
      </c>
      <c r="H42" s="104" t="n">
        <v>2012</v>
      </c>
      <c r="I42" s="104" t="s">
        <v>462</v>
      </c>
      <c r="J42" s="88" t="s">
        <v>556</v>
      </c>
      <c r="K42" s="88" t="s">
        <v>556</v>
      </c>
      <c r="L42" s="88" t="s">
        <v>558</v>
      </c>
      <c r="M42" s="88" t="s">
        <v>558</v>
      </c>
      <c r="N42" s="88" t="s">
        <v>556</v>
      </c>
      <c r="O42" s="88" t="s">
        <v>558</v>
      </c>
      <c r="P42" s="88" t="s">
        <v>631</v>
      </c>
      <c r="Q42" s="93"/>
    </row>
    <row r="43" customFormat="false" ht="12" hidden="false" customHeight="false" outlineLevel="0" collapsed="false">
      <c r="A43" s="158" t="s">
        <v>124</v>
      </c>
      <c r="B43" s="147" t="str">
        <f aca="false">IF(OR(G43="Yes", O43="Yes"),"Yes", "No")</f>
        <v>No</v>
      </c>
      <c r="C43" s="147" t="str">
        <f aca="false">IF(OR(D43="Yes", L43="Yes", M43="Yes"),"Yes", "No")</f>
        <v>No</v>
      </c>
      <c r="D43" s="104"/>
      <c r="E43" s="104"/>
      <c r="F43" s="104"/>
      <c r="G43" s="104"/>
      <c r="H43" s="104"/>
      <c r="I43" s="104"/>
      <c r="J43" s="88" t="s">
        <v>556</v>
      </c>
      <c r="K43" s="88" t="s">
        <v>556</v>
      </c>
      <c r="L43" s="88" t="s">
        <v>558</v>
      </c>
      <c r="M43" s="88" t="s">
        <v>558</v>
      </c>
      <c r="N43" s="88" t="s">
        <v>558</v>
      </c>
      <c r="O43" s="88" t="s">
        <v>558</v>
      </c>
      <c r="P43" s="88" t="s">
        <v>558</v>
      </c>
      <c r="Q43" s="93"/>
    </row>
    <row r="44" customFormat="false" ht="12" hidden="false" customHeight="false" outlineLevel="0" collapsed="false">
      <c r="A44" s="158" t="s">
        <v>126</v>
      </c>
      <c r="B44" s="147" t="str">
        <f aca="false">IF(OR(G44="Yes", O44="Yes"),"Yes", "No")</f>
        <v>No</v>
      </c>
      <c r="C44" s="147" t="str">
        <f aca="false">IF(OR(D44="Yes", L44="Yes", M44="Yes"),"Yes", "No")</f>
        <v>No</v>
      </c>
      <c r="D44" s="104"/>
      <c r="E44" s="104"/>
      <c r="F44" s="104"/>
      <c r="G44" s="104"/>
      <c r="H44" s="104"/>
      <c r="I44" s="104"/>
      <c r="J44" s="88" t="s">
        <v>558</v>
      </c>
      <c r="K44" s="88" t="s">
        <v>558</v>
      </c>
      <c r="L44" s="88" t="s">
        <v>558</v>
      </c>
      <c r="M44" s="88" t="s">
        <v>558</v>
      </c>
      <c r="N44" s="88" t="s">
        <v>558</v>
      </c>
      <c r="O44" s="88" t="s">
        <v>558</v>
      </c>
      <c r="P44" s="88" t="s">
        <v>558</v>
      </c>
      <c r="Q44" s="93"/>
    </row>
    <row r="45" customFormat="false" ht="12" hidden="false" customHeight="false" outlineLevel="0" collapsed="false">
      <c r="A45" s="158" t="s">
        <v>128</v>
      </c>
      <c r="B45" s="147" t="str">
        <f aca="false">IF(OR(G45="Yes", O45="Yes"),"Yes", "No")</f>
        <v>No</v>
      </c>
      <c r="C45" s="147" t="str">
        <f aca="false">IF(OR(D45="Yes", L45="Yes", M45="Yes"),"Yes", "No")</f>
        <v>No</v>
      </c>
      <c r="D45" s="104"/>
      <c r="E45" s="104"/>
      <c r="F45" s="104"/>
      <c r="G45" s="104"/>
      <c r="H45" s="104"/>
      <c r="I45" s="104"/>
      <c r="J45" s="88" t="s">
        <v>558</v>
      </c>
      <c r="K45" s="88" t="s">
        <v>558</v>
      </c>
      <c r="L45" s="88" t="s">
        <v>558</v>
      </c>
      <c r="M45" s="88" t="s">
        <v>558</v>
      </c>
      <c r="N45" s="88" t="s">
        <v>558</v>
      </c>
      <c r="O45" s="88" t="s">
        <v>558</v>
      </c>
      <c r="P45" s="88" t="s">
        <v>558</v>
      </c>
      <c r="Q45" s="93"/>
    </row>
    <row r="46" customFormat="false" ht="12" hidden="false" customHeight="false" outlineLevel="0" collapsed="false">
      <c r="A46" s="158" t="s">
        <v>130</v>
      </c>
      <c r="B46" s="147" t="str">
        <f aca="false">IF(OR(G46="Yes", O46="Yes"),"Yes", "No")</f>
        <v>Yes</v>
      </c>
      <c r="C46" s="147" t="str">
        <f aca="false">IF(OR(D46="Yes", L46="Yes", M46="Yes"),"Yes", "No")</f>
        <v>Yes</v>
      </c>
      <c r="D46" s="104" t="s">
        <v>556</v>
      </c>
      <c r="E46" s="104" t="n">
        <v>2012</v>
      </c>
      <c r="F46" s="104" t="s">
        <v>462</v>
      </c>
      <c r="G46" s="104" t="s">
        <v>556</v>
      </c>
      <c r="H46" s="104" t="n">
        <v>2012</v>
      </c>
      <c r="I46" s="104" t="s">
        <v>462</v>
      </c>
      <c r="J46" s="88" t="s">
        <v>556</v>
      </c>
      <c r="K46" s="88" t="s">
        <v>558</v>
      </c>
      <c r="L46" s="88" t="s">
        <v>558</v>
      </c>
      <c r="M46" s="88" t="s">
        <v>558</v>
      </c>
      <c r="N46" s="88" t="s">
        <v>558</v>
      </c>
      <c r="O46" s="88" t="s">
        <v>558</v>
      </c>
      <c r="P46" s="88" t="s">
        <v>631</v>
      </c>
      <c r="Q46" s="93"/>
    </row>
    <row r="47" customFormat="false" ht="12" hidden="false" customHeight="false" outlineLevel="0" collapsed="false">
      <c r="A47" s="158" t="s">
        <v>132</v>
      </c>
      <c r="B47" s="147" t="str">
        <f aca="false">IF(OR(G47="Yes", O47="Yes"),"Yes", "No")</f>
        <v>No</v>
      </c>
      <c r="C47" s="147" t="str">
        <f aca="false">IF(OR(D47="Yes", L47="Yes", M47="Yes"),"Yes", "No")</f>
        <v>No</v>
      </c>
      <c r="D47" s="104" t="s">
        <v>558</v>
      </c>
      <c r="E47" s="104" t="n">
        <v>2011</v>
      </c>
      <c r="F47" s="104" t="s">
        <v>462</v>
      </c>
      <c r="G47" s="104" t="s">
        <v>558</v>
      </c>
      <c r="H47" s="104" t="n">
        <v>2011</v>
      </c>
      <c r="I47" s="104" t="s">
        <v>462</v>
      </c>
      <c r="J47" s="88" t="s">
        <v>556</v>
      </c>
      <c r="K47" s="88" t="s">
        <v>558</v>
      </c>
      <c r="L47" s="88" t="s">
        <v>558</v>
      </c>
      <c r="M47" s="88" t="s">
        <v>558</v>
      </c>
      <c r="N47" s="88" t="s">
        <v>558</v>
      </c>
      <c r="O47" s="88" t="s">
        <v>558</v>
      </c>
      <c r="P47" s="88" t="s">
        <v>556</v>
      </c>
      <c r="Q47" s="93" t="s">
        <v>556</v>
      </c>
    </row>
    <row r="48" customFormat="false" ht="12" hidden="false" customHeight="false" outlineLevel="0" collapsed="false">
      <c r="A48" s="158" t="s">
        <v>134</v>
      </c>
      <c r="B48" s="147" t="str">
        <f aca="false">IF(OR(G48="Yes", O48="Yes"),"Yes", "No")</f>
        <v>No</v>
      </c>
      <c r="C48" s="147" t="str">
        <f aca="false">IF(OR(D48="Yes", L48="Yes", M48="Yes"),"Yes", "No")</f>
        <v>No</v>
      </c>
      <c r="D48" s="104"/>
      <c r="E48" s="104"/>
      <c r="F48" s="104"/>
      <c r="G48" s="104"/>
      <c r="H48" s="104"/>
      <c r="I48" s="104"/>
      <c r="J48" s="88" t="s">
        <v>556</v>
      </c>
      <c r="K48" s="88" t="s">
        <v>556</v>
      </c>
      <c r="L48" s="88" t="s">
        <v>558</v>
      </c>
      <c r="M48" s="88" t="s">
        <v>558</v>
      </c>
      <c r="N48" s="88" t="s">
        <v>558</v>
      </c>
      <c r="O48" s="88" t="s">
        <v>558</v>
      </c>
      <c r="P48" s="88" t="s">
        <v>558</v>
      </c>
      <c r="Q48" s="93"/>
    </row>
    <row r="49" customFormat="false" ht="12" hidden="false" customHeight="false" outlineLevel="0" collapsed="false">
      <c r="A49" s="158" t="s">
        <v>136</v>
      </c>
      <c r="B49" s="147" t="str">
        <f aca="false">IF(OR(G49="Yes", O49="Yes"),"Yes", "No")</f>
        <v>No</v>
      </c>
      <c r="C49" s="147" t="str">
        <f aca="false">IF(OR(D49="Yes", L49="Yes", M49="Yes"),"Yes", "No")</f>
        <v>No</v>
      </c>
      <c r="D49" s="104"/>
      <c r="E49" s="104"/>
      <c r="F49" s="104"/>
      <c r="G49" s="104"/>
      <c r="H49" s="104"/>
      <c r="I49" s="104"/>
      <c r="J49" s="88" t="s">
        <v>556</v>
      </c>
      <c r="K49" s="88" t="s">
        <v>556</v>
      </c>
      <c r="L49" s="88" t="s">
        <v>558</v>
      </c>
      <c r="M49" s="88" t="s">
        <v>558</v>
      </c>
      <c r="N49" s="88" t="s">
        <v>558</v>
      </c>
      <c r="O49" s="88" t="s">
        <v>558</v>
      </c>
      <c r="P49" s="88" t="s">
        <v>558</v>
      </c>
      <c r="Q49" s="93"/>
    </row>
    <row r="50" customFormat="false" ht="12" hidden="false" customHeight="false" outlineLevel="0" collapsed="false">
      <c r="A50" s="158" t="s">
        <v>138</v>
      </c>
      <c r="B50" s="147" t="str">
        <f aca="false">IF(OR(G50="Yes", O50="Yes"),"Yes", "No")</f>
        <v>No</v>
      </c>
      <c r="C50" s="147" t="str">
        <f aca="false">IF(OR(D50="Yes", L50="Yes", M50="Yes"),"Yes", "No")</f>
        <v>No</v>
      </c>
      <c r="D50" s="104"/>
      <c r="E50" s="104"/>
      <c r="F50" s="104"/>
      <c r="G50" s="104"/>
      <c r="H50" s="104"/>
      <c r="I50" s="104"/>
      <c r="J50" s="88" t="s">
        <v>558</v>
      </c>
      <c r="K50" s="88" t="s">
        <v>558</v>
      </c>
      <c r="L50" s="88" t="s">
        <v>558</v>
      </c>
      <c r="M50" s="88" t="s">
        <v>558</v>
      </c>
      <c r="N50" s="88" t="s">
        <v>558</v>
      </c>
      <c r="O50" s="88" t="s">
        <v>558</v>
      </c>
      <c r="P50" s="88" t="s">
        <v>558</v>
      </c>
      <c r="Q50" s="93"/>
    </row>
    <row r="51" customFormat="false" ht="12" hidden="false" customHeight="false" outlineLevel="0" collapsed="false">
      <c r="A51" s="158" t="s">
        <v>140</v>
      </c>
      <c r="B51" s="147" t="str">
        <f aca="false">IF(OR(G51="Yes", O51="Yes"),"Yes", "No")</f>
        <v>No</v>
      </c>
      <c r="C51" s="147" t="str">
        <f aca="false">IF(OR(D51="Yes", L51="Yes", M51="Yes"),"Yes", "No")</f>
        <v>No</v>
      </c>
      <c r="D51" s="104" t="s">
        <v>558</v>
      </c>
      <c r="E51" s="104" t="n">
        <v>2012</v>
      </c>
      <c r="F51" s="104" t="s">
        <v>462</v>
      </c>
      <c r="G51" s="104" t="s">
        <v>558</v>
      </c>
      <c r="H51" s="104" t="n">
        <v>2012</v>
      </c>
      <c r="I51" s="104" t="s">
        <v>462</v>
      </c>
      <c r="J51" s="88" t="s">
        <v>556</v>
      </c>
      <c r="K51" s="88" t="s">
        <v>556</v>
      </c>
      <c r="L51" s="88" t="s">
        <v>558</v>
      </c>
      <c r="M51" s="88" t="s">
        <v>558</v>
      </c>
      <c r="N51" s="88" t="s">
        <v>558</v>
      </c>
      <c r="O51" s="88" t="s">
        <v>558</v>
      </c>
      <c r="P51" s="88" t="s">
        <v>631</v>
      </c>
      <c r="Q51" s="93" t="s">
        <v>556</v>
      </c>
    </row>
    <row r="52" customFormat="false" ht="12" hidden="false" customHeight="false" outlineLevel="0" collapsed="false">
      <c r="A52" s="158" t="s">
        <v>142</v>
      </c>
      <c r="B52" s="147" t="str">
        <f aca="false">IF(OR(G52="Yes", O52="Yes"),"Yes", "No")</f>
        <v>No</v>
      </c>
      <c r="C52" s="147" t="str">
        <f aca="false">IF(OR(D52="Yes", L52="Yes", M52="Yes"),"Yes", "No")</f>
        <v>No</v>
      </c>
      <c r="D52" s="104"/>
      <c r="E52" s="104"/>
      <c r="F52" s="104"/>
      <c r="G52" s="104"/>
      <c r="H52" s="104"/>
      <c r="I52" s="104"/>
      <c r="J52" s="88" t="s">
        <v>556</v>
      </c>
      <c r="K52" s="88" t="s">
        <v>558</v>
      </c>
      <c r="L52" s="88" t="s">
        <v>558</v>
      </c>
      <c r="M52" s="88" t="s">
        <v>558</v>
      </c>
      <c r="N52" s="88" t="s">
        <v>556</v>
      </c>
      <c r="O52" s="88" t="s">
        <v>558</v>
      </c>
      <c r="P52" s="88" t="s">
        <v>631</v>
      </c>
      <c r="Q52" s="93"/>
    </row>
    <row r="53" customFormat="false" ht="12" hidden="false" customHeight="false" outlineLevel="0" collapsed="false">
      <c r="A53" s="158" t="s">
        <v>144</v>
      </c>
      <c r="B53" s="147" t="str">
        <f aca="false">IF(OR(G53="Yes", O53="Yes"),"Yes", "No")</f>
        <v>No</v>
      </c>
      <c r="C53" s="147" t="str">
        <f aca="false">IF(OR(D53="Yes", L53="Yes", M53="Yes"),"Yes", "No")</f>
        <v>No</v>
      </c>
      <c r="D53" s="104"/>
      <c r="E53" s="104"/>
      <c r="F53" s="104"/>
      <c r="G53" s="104"/>
      <c r="H53" s="104"/>
      <c r="I53" s="104"/>
      <c r="J53" s="88" t="s">
        <v>558</v>
      </c>
      <c r="K53" s="88" t="s">
        <v>558</v>
      </c>
      <c r="L53" s="88" t="s">
        <v>558</v>
      </c>
      <c r="M53" s="88" t="s">
        <v>558</v>
      </c>
      <c r="N53" s="88" t="s">
        <v>556</v>
      </c>
      <c r="O53" s="88" t="s">
        <v>558</v>
      </c>
      <c r="P53" s="88" t="s">
        <v>631</v>
      </c>
      <c r="Q53" s="93"/>
    </row>
    <row r="54" customFormat="false" ht="12" hidden="false" customHeight="false" outlineLevel="0" collapsed="false">
      <c r="A54" s="158" t="s">
        <v>146</v>
      </c>
      <c r="B54" s="147" t="str">
        <f aca="false">IF(OR(G54="Yes", O54="Yes"),"Yes", "No")</f>
        <v>No</v>
      </c>
      <c r="C54" s="147" t="str">
        <f aca="false">IF(OR(D54="Yes", L54="Yes", M54="Yes"),"Yes", "No")</f>
        <v>No</v>
      </c>
      <c r="D54" s="104" t="s">
        <v>558</v>
      </c>
      <c r="E54" s="104" t="n">
        <v>2011</v>
      </c>
      <c r="F54" s="104" t="s">
        <v>462</v>
      </c>
      <c r="G54" s="104" t="s">
        <v>558</v>
      </c>
      <c r="H54" s="104" t="n">
        <v>2011</v>
      </c>
      <c r="I54" s="104" t="s">
        <v>462</v>
      </c>
      <c r="J54" s="88" t="s">
        <v>558</v>
      </c>
      <c r="K54" s="88" t="s">
        <v>558</v>
      </c>
      <c r="L54" s="88" t="s">
        <v>558</v>
      </c>
      <c r="M54" s="88" t="s">
        <v>558</v>
      </c>
      <c r="N54" s="88" t="s">
        <v>558</v>
      </c>
      <c r="O54" s="88" t="s">
        <v>558</v>
      </c>
      <c r="P54" s="88" t="s">
        <v>556</v>
      </c>
      <c r="Q54" s="93" t="s">
        <v>556</v>
      </c>
    </row>
    <row r="55" customFormat="false" ht="12" hidden="false" customHeight="false" outlineLevel="0" collapsed="false">
      <c r="A55" s="158" t="s">
        <v>148</v>
      </c>
      <c r="B55" s="147" t="str">
        <f aca="false">IF(OR(G55="Yes", O55="Yes"),"Yes", "No")</f>
        <v>No</v>
      </c>
      <c r="C55" s="147" t="str">
        <f aca="false">IF(OR(D55="Yes", L55="Yes", M55="Yes"),"Yes", "No")</f>
        <v>No</v>
      </c>
      <c r="D55" s="104"/>
      <c r="E55" s="104"/>
      <c r="F55" s="104"/>
      <c r="G55" s="104"/>
      <c r="H55" s="104"/>
      <c r="I55" s="104"/>
      <c r="J55" s="88" t="s">
        <v>631</v>
      </c>
      <c r="K55" s="88" t="s">
        <v>558</v>
      </c>
      <c r="L55" s="88" t="s">
        <v>558</v>
      </c>
      <c r="M55" s="88" t="s">
        <v>558</v>
      </c>
      <c r="N55" s="88" t="s">
        <v>558</v>
      </c>
      <c r="O55" s="88" t="s">
        <v>558</v>
      </c>
      <c r="P55" s="88" t="s">
        <v>558</v>
      </c>
      <c r="Q55" s="93"/>
    </row>
    <row r="56" customFormat="false" ht="12" hidden="false" customHeight="false" outlineLevel="0" collapsed="false">
      <c r="A56" s="158" t="s">
        <v>150</v>
      </c>
      <c r="B56" s="147" t="str">
        <f aca="false">IF(OR(G56="Yes", O56="Yes"),"Yes", "No")</f>
        <v>No</v>
      </c>
      <c r="C56" s="147" t="str">
        <f aca="false">IF(OR(D56="Yes", L56="Yes", M56="Yes"),"Yes", "No")</f>
        <v>No</v>
      </c>
      <c r="D56" s="104" t="s">
        <v>558</v>
      </c>
      <c r="E56" s="104" t="n">
        <v>2011</v>
      </c>
      <c r="F56" s="104" t="s">
        <v>462</v>
      </c>
      <c r="G56" s="104" t="s">
        <v>558</v>
      </c>
      <c r="H56" s="104" t="n">
        <v>2011</v>
      </c>
      <c r="I56" s="104" t="s">
        <v>462</v>
      </c>
      <c r="J56" s="88" t="s">
        <v>558</v>
      </c>
      <c r="K56" s="88" t="s">
        <v>558</v>
      </c>
      <c r="L56" s="88" t="s">
        <v>558</v>
      </c>
      <c r="M56" s="88" t="s">
        <v>558</v>
      </c>
      <c r="N56" s="88" t="s">
        <v>558</v>
      </c>
      <c r="O56" s="88" t="s">
        <v>558</v>
      </c>
      <c r="P56" s="88" t="s">
        <v>558</v>
      </c>
      <c r="Q56" s="93"/>
    </row>
    <row r="57" customFormat="false" ht="12" hidden="false" customHeight="false" outlineLevel="0" collapsed="false">
      <c r="A57" s="158" t="s">
        <v>152</v>
      </c>
      <c r="B57" s="147" t="str">
        <f aca="false">IF(OR(G57="Yes", O57="Yes"),"Yes", "No")</f>
        <v>No</v>
      </c>
      <c r="C57" s="147" t="str">
        <f aca="false">IF(OR(D57="Yes", L57="Yes", M57="Yes"),"Yes", "No")</f>
        <v>No</v>
      </c>
      <c r="D57" s="104" t="s">
        <v>558</v>
      </c>
      <c r="E57" s="104" t="n">
        <v>2012</v>
      </c>
      <c r="F57" s="104" t="s">
        <v>462</v>
      </c>
      <c r="G57" s="104" t="s">
        <v>558</v>
      </c>
      <c r="H57" s="104" t="n">
        <v>2012</v>
      </c>
      <c r="I57" s="104" t="s">
        <v>462</v>
      </c>
      <c r="J57" s="88" t="s">
        <v>558</v>
      </c>
      <c r="K57" s="88" t="s">
        <v>558</v>
      </c>
      <c r="L57" s="88" t="s">
        <v>558</v>
      </c>
      <c r="M57" s="88" t="s">
        <v>558</v>
      </c>
      <c r="N57" s="88" t="s">
        <v>558</v>
      </c>
      <c r="O57" s="88" t="s">
        <v>558</v>
      </c>
      <c r="P57" s="88" t="s">
        <v>631</v>
      </c>
      <c r="Q57" s="93"/>
    </row>
    <row r="58" customFormat="false" ht="12" hidden="false" customHeight="false" outlineLevel="0" collapsed="false">
      <c r="A58" s="158" t="s">
        <v>154</v>
      </c>
      <c r="B58" s="147" t="str">
        <f aca="false">IF(OR(G58="Yes", O58="Yes"),"Yes", "No")</f>
        <v>No</v>
      </c>
      <c r="C58" s="147" t="str">
        <f aca="false">IF(OR(D58="Yes", L58="Yes", M58="Yes"),"Yes", "No")</f>
        <v>No</v>
      </c>
      <c r="D58" s="104"/>
      <c r="E58" s="104"/>
      <c r="F58" s="104"/>
      <c r="G58" s="104"/>
      <c r="H58" s="104"/>
      <c r="I58" s="104"/>
      <c r="J58" s="88" t="s">
        <v>556</v>
      </c>
      <c r="K58" s="88" t="s">
        <v>556</v>
      </c>
      <c r="L58" s="88" t="s">
        <v>558</v>
      </c>
      <c r="M58" s="88" t="s">
        <v>558</v>
      </c>
      <c r="N58" s="88" t="s">
        <v>558</v>
      </c>
      <c r="O58" s="88" t="s">
        <v>558</v>
      </c>
      <c r="P58" s="88"/>
      <c r="Q58" s="93"/>
    </row>
    <row r="59" customFormat="false" ht="12" hidden="false" customHeight="false" outlineLevel="0" collapsed="false">
      <c r="A59" s="158" t="s">
        <v>156</v>
      </c>
      <c r="B59" s="147" t="str">
        <f aca="false">IF(OR(G59="Yes", O59="Yes"),"Yes", "No")</f>
        <v>Yes</v>
      </c>
      <c r="C59" s="147" t="str">
        <f aca="false">IF(OR(D59="Yes", L59="Yes", M59="Yes"),"Yes", "No")</f>
        <v>Yes</v>
      </c>
      <c r="D59" s="104" t="s">
        <v>556</v>
      </c>
      <c r="E59" s="104" t="n">
        <v>2012</v>
      </c>
      <c r="F59" s="104" t="s">
        <v>462</v>
      </c>
      <c r="G59" s="104" t="s">
        <v>558</v>
      </c>
      <c r="H59" s="104" t="n">
        <v>2012</v>
      </c>
      <c r="I59" s="104" t="s">
        <v>462</v>
      </c>
      <c r="J59" s="88" t="s">
        <v>556</v>
      </c>
      <c r="K59" s="88" t="s">
        <v>558</v>
      </c>
      <c r="L59" s="88" t="s">
        <v>558</v>
      </c>
      <c r="M59" s="88" t="s">
        <v>556</v>
      </c>
      <c r="N59" s="88" t="s">
        <v>558</v>
      </c>
      <c r="O59" s="88" t="s">
        <v>556</v>
      </c>
      <c r="P59" s="88" t="s">
        <v>631</v>
      </c>
      <c r="Q59" s="93" t="s">
        <v>556</v>
      </c>
    </row>
    <row r="60" customFormat="false" ht="12" hidden="false" customHeight="false" outlineLevel="0" collapsed="false">
      <c r="A60" s="158" t="s">
        <v>158</v>
      </c>
      <c r="B60" s="147" t="str">
        <f aca="false">IF(OR(G60="Yes", O60="Yes"),"Yes", "No")</f>
        <v>No</v>
      </c>
      <c r="C60" s="147" t="str">
        <f aca="false">IF(OR(D60="Yes", L60="Yes", M60="Yes"),"Yes", "No")</f>
        <v>Yes</v>
      </c>
      <c r="D60" s="104" t="s">
        <v>558</v>
      </c>
      <c r="E60" s="104" t="n">
        <v>2012</v>
      </c>
      <c r="F60" s="104" t="s">
        <v>462</v>
      </c>
      <c r="G60" s="104" t="s">
        <v>558</v>
      </c>
      <c r="H60" s="104" t="n">
        <v>2012</v>
      </c>
      <c r="I60" s="104" t="s">
        <v>462</v>
      </c>
      <c r="J60" s="88" t="s">
        <v>558</v>
      </c>
      <c r="K60" s="88" t="s">
        <v>558</v>
      </c>
      <c r="L60" s="88" t="s">
        <v>556</v>
      </c>
      <c r="M60" s="88" t="s">
        <v>558</v>
      </c>
      <c r="N60" s="88" t="s">
        <v>558</v>
      </c>
      <c r="O60" s="88" t="s">
        <v>558</v>
      </c>
      <c r="P60" s="88" t="s">
        <v>631</v>
      </c>
      <c r="Q60" s="93" t="s">
        <v>556</v>
      </c>
    </row>
    <row r="61" customFormat="false" ht="12" hidden="false" customHeight="false" outlineLevel="0" collapsed="false">
      <c r="A61" s="158" t="s">
        <v>160</v>
      </c>
      <c r="B61" s="147" t="str">
        <f aca="false">IF(OR(G61="Yes", O61="Yes"),"Yes", "No")</f>
        <v>No</v>
      </c>
      <c r="C61" s="147" t="str">
        <f aca="false">IF(OR(D61="Yes", L61="Yes", M61="Yes"),"Yes", "No")</f>
        <v>No</v>
      </c>
      <c r="D61" s="104"/>
      <c r="E61" s="104"/>
      <c r="F61" s="104"/>
      <c r="G61" s="104"/>
      <c r="H61" s="104"/>
      <c r="I61" s="104"/>
      <c r="J61" s="88" t="s">
        <v>558</v>
      </c>
      <c r="K61" s="88" t="s">
        <v>558</v>
      </c>
      <c r="L61" s="88"/>
      <c r="M61" s="88" t="s">
        <v>558</v>
      </c>
      <c r="N61" s="88" t="s">
        <v>558</v>
      </c>
      <c r="O61" s="88" t="s">
        <v>558</v>
      </c>
      <c r="P61" s="88" t="s">
        <v>558</v>
      </c>
      <c r="Q61" s="93"/>
    </row>
    <row r="62" customFormat="false" ht="12" hidden="false" customHeight="false" outlineLevel="0" collapsed="false">
      <c r="A62" s="158" t="s">
        <v>162</v>
      </c>
      <c r="B62" s="147" t="str">
        <f aca="false">IF(OR(G62="Yes", O62="Yes"),"Yes", "No")</f>
        <v>No</v>
      </c>
      <c r="C62" s="147" t="str">
        <f aca="false">IF(OR(D62="Yes", L62="Yes", M62="Yes"),"Yes", "No")</f>
        <v>Yes</v>
      </c>
      <c r="D62" s="104" t="s">
        <v>558</v>
      </c>
      <c r="E62" s="104" t="n">
        <v>2011</v>
      </c>
      <c r="F62" s="104" t="s">
        <v>462</v>
      </c>
      <c r="G62" s="104" t="s">
        <v>558</v>
      </c>
      <c r="H62" s="104" t="n">
        <v>2011</v>
      </c>
      <c r="I62" s="104" t="s">
        <v>462</v>
      </c>
      <c r="J62" s="88" t="s">
        <v>556</v>
      </c>
      <c r="K62" s="88" t="s">
        <v>558</v>
      </c>
      <c r="L62" s="88" t="s">
        <v>556</v>
      </c>
      <c r="M62" s="88" t="s">
        <v>558</v>
      </c>
      <c r="N62" s="88" t="s">
        <v>558</v>
      </c>
      <c r="O62" s="88" t="s">
        <v>558</v>
      </c>
      <c r="P62" s="88" t="s">
        <v>556</v>
      </c>
      <c r="Q62" s="93" t="s">
        <v>556</v>
      </c>
    </row>
    <row r="63" customFormat="false" ht="12" hidden="false" customHeight="false" outlineLevel="0" collapsed="false">
      <c r="A63" s="158" t="s">
        <v>164</v>
      </c>
      <c r="B63" s="147" t="str">
        <f aca="false">IF(OR(G63="Yes", O63="Yes"),"Yes", "No")</f>
        <v>No</v>
      </c>
      <c r="C63" s="147" t="str">
        <f aca="false">IF(OR(D63="Yes", L63="Yes", M63="Yes"),"Yes", "No")</f>
        <v>Yes</v>
      </c>
      <c r="D63" s="104" t="s">
        <v>556</v>
      </c>
      <c r="E63" s="104" t="n">
        <v>2011</v>
      </c>
      <c r="F63" s="104" t="s">
        <v>462</v>
      </c>
      <c r="G63" s="104"/>
      <c r="H63" s="104"/>
      <c r="I63" s="104"/>
      <c r="J63" s="88" t="s">
        <v>556</v>
      </c>
      <c r="K63" s="88" t="s">
        <v>556</v>
      </c>
      <c r="L63" s="88"/>
      <c r="M63" s="88" t="s">
        <v>558</v>
      </c>
      <c r="N63" s="88" t="s">
        <v>558</v>
      </c>
      <c r="O63" s="88" t="s">
        <v>558</v>
      </c>
      <c r="P63" s="88" t="s">
        <v>558</v>
      </c>
      <c r="Q63" s="93" t="s">
        <v>556</v>
      </c>
    </row>
    <row r="64" customFormat="false" ht="12" hidden="false" customHeight="false" outlineLevel="0" collapsed="false">
      <c r="A64" s="158" t="s">
        <v>166</v>
      </c>
      <c r="B64" s="147" t="str">
        <f aca="false">IF(OR(G64="Yes", O64="Yes"),"Yes", "No")</f>
        <v>No</v>
      </c>
      <c r="C64" s="147" t="str">
        <f aca="false">IF(OR(D64="Yes", L64="Yes", M64="Yes"),"Yes", "No")</f>
        <v>No</v>
      </c>
      <c r="D64" s="104"/>
      <c r="E64" s="104"/>
      <c r="F64" s="104"/>
      <c r="G64" s="104"/>
      <c r="H64" s="104"/>
      <c r="I64" s="104"/>
      <c r="J64" s="88" t="s">
        <v>556</v>
      </c>
      <c r="K64" s="88" t="s">
        <v>558</v>
      </c>
      <c r="L64" s="88" t="s">
        <v>558</v>
      </c>
      <c r="M64" s="88" t="s">
        <v>558</v>
      </c>
      <c r="N64" s="88" t="s">
        <v>556</v>
      </c>
      <c r="O64" s="88" t="s">
        <v>558</v>
      </c>
      <c r="P64" s="88" t="s">
        <v>558</v>
      </c>
      <c r="Q64" s="93"/>
    </row>
    <row r="65" customFormat="false" ht="12" hidden="false" customHeight="false" outlineLevel="0" collapsed="false">
      <c r="A65" s="158" t="s">
        <v>168</v>
      </c>
      <c r="B65" s="147" t="str">
        <f aca="false">IF(OR(G65="Yes", O65="Yes"),"Yes", "No")</f>
        <v>No</v>
      </c>
      <c r="C65" s="147" t="str">
        <f aca="false">IF(OR(D65="Yes", L65="Yes", M65="Yes"),"Yes", "No")</f>
        <v>No</v>
      </c>
      <c r="D65" s="104"/>
      <c r="E65" s="104"/>
      <c r="F65" s="104"/>
      <c r="G65" s="104"/>
      <c r="H65" s="104"/>
      <c r="I65" s="104"/>
      <c r="J65" s="88" t="s">
        <v>558</v>
      </c>
      <c r="K65" s="88" t="s">
        <v>558</v>
      </c>
      <c r="L65" s="88" t="s">
        <v>558</v>
      </c>
      <c r="M65" s="88" t="s">
        <v>558</v>
      </c>
      <c r="N65" s="88" t="s">
        <v>558</v>
      </c>
      <c r="O65" s="88" t="s">
        <v>558</v>
      </c>
      <c r="P65" s="88" t="s">
        <v>558</v>
      </c>
      <c r="Q65" s="93"/>
    </row>
    <row r="66" customFormat="false" ht="12" hidden="false" customHeight="false" outlineLevel="0" collapsed="false">
      <c r="A66" s="158" t="s">
        <v>170</v>
      </c>
      <c r="B66" s="147" t="str">
        <f aca="false">IF(OR(G66="Yes", O66="Yes"),"Yes", "No")</f>
        <v>Yes</v>
      </c>
      <c r="C66" s="147" t="str">
        <f aca="false">IF(OR(D66="Yes", L66="Yes", M66="Yes"),"Yes", "No")</f>
        <v>No</v>
      </c>
      <c r="D66" s="104"/>
      <c r="E66" s="104"/>
      <c r="F66" s="104"/>
      <c r="G66" s="104"/>
      <c r="H66" s="104"/>
      <c r="I66" s="104"/>
      <c r="J66" s="88" t="s">
        <v>556</v>
      </c>
      <c r="K66" s="88" t="s">
        <v>558</v>
      </c>
      <c r="L66" s="88" t="s">
        <v>558</v>
      </c>
      <c r="M66" s="88" t="s">
        <v>558</v>
      </c>
      <c r="N66" s="88" t="s">
        <v>558</v>
      </c>
      <c r="O66" s="88" t="s">
        <v>556</v>
      </c>
      <c r="P66" s="88" t="s">
        <v>558</v>
      </c>
      <c r="Q66" s="93" t="s">
        <v>556</v>
      </c>
    </row>
    <row r="67" customFormat="false" ht="12" hidden="false" customHeight="false" outlineLevel="0" collapsed="false">
      <c r="A67" s="158" t="s">
        <v>172</v>
      </c>
      <c r="B67" s="147" t="str">
        <f aca="false">IF(OR(G67="Yes", O67="Yes"),"Yes", "No")</f>
        <v>No</v>
      </c>
      <c r="C67" s="147" t="str">
        <f aca="false">IF(OR(D67="Yes", L67="Yes", M67="Yes"),"Yes", "No")</f>
        <v>No</v>
      </c>
      <c r="D67" s="104"/>
      <c r="E67" s="104"/>
      <c r="F67" s="104"/>
      <c r="G67" s="104"/>
      <c r="H67" s="104"/>
      <c r="I67" s="104"/>
      <c r="J67" s="88" t="s">
        <v>558</v>
      </c>
      <c r="K67" s="88" t="s">
        <v>558</v>
      </c>
      <c r="L67" s="88" t="s">
        <v>558</v>
      </c>
      <c r="M67" s="88" t="s">
        <v>558</v>
      </c>
      <c r="N67" s="88" t="s">
        <v>558</v>
      </c>
      <c r="O67" s="88" t="s">
        <v>558</v>
      </c>
      <c r="P67" s="88" t="s">
        <v>558</v>
      </c>
      <c r="Q67" s="93"/>
    </row>
    <row r="68" customFormat="false" ht="12" hidden="false" customHeight="false" outlineLevel="0" collapsed="false">
      <c r="A68" s="158" t="s">
        <v>175</v>
      </c>
      <c r="B68" s="147" t="str">
        <f aca="false">IF(OR(G68="Yes", O68="Yes"),"Yes", "No")</f>
        <v>Yes</v>
      </c>
      <c r="C68" s="147" t="str">
        <f aca="false">IF(OR(D68="Yes", L68="Yes", M68="Yes"),"Yes", "No")</f>
        <v>Yes</v>
      </c>
      <c r="D68" s="104" t="s">
        <v>556</v>
      </c>
      <c r="E68" s="104" t="n">
        <v>2011</v>
      </c>
      <c r="F68" s="104" t="s">
        <v>462</v>
      </c>
      <c r="G68" s="104" t="s">
        <v>556</v>
      </c>
      <c r="H68" s="104" t="n">
        <v>2011</v>
      </c>
      <c r="I68" s="104" t="s">
        <v>462</v>
      </c>
      <c r="J68" s="88" t="s">
        <v>556</v>
      </c>
      <c r="K68" s="88" t="s">
        <v>556</v>
      </c>
      <c r="L68" s="88" t="s">
        <v>556</v>
      </c>
      <c r="M68" s="88" t="s">
        <v>558</v>
      </c>
      <c r="N68" s="88" t="s">
        <v>558</v>
      </c>
      <c r="O68" s="88" t="s">
        <v>558</v>
      </c>
      <c r="P68" s="88" t="s">
        <v>558</v>
      </c>
      <c r="Q68" s="93"/>
    </row>
    <row r="69" customFormat="false" ht="12" hidden="false" customHeight="false" outlineLevel="0" collapsed="false">
      <c r="A69" s="158" t="s">
        <v>177</v>
      </c>
      <c r="B69" s="147" t="str">
        <f aca="false">IF(OR(G69="Yes", O69="Yes"),"Yes", "No")</f>
        <v>No</v>
      </c>
      <c r="C69" s="147" t="str">
        <f aca="false">IF(OR(D69="Yes", L69="Yes", M69="Yes"),"Yes", "No")</f>
        <v>No</v>
      </c>
      <c r="D69" s="104"/>
      <c r="E69" s="104"/>
      <c r="F69" s="104"/>
      <c r="G69" s="104"/>
      <c r="H69" s="104"/>
      <c r="I69" s="104"/>
      <c r="J69" s="88" t="s">
        <v>556</v>
      </c>
      <c r="K69" s="88" t="s">
        <v>631</v>
      </c>
      <c r="L69" s="88" t="s">
        <v>558</v>
      </c>
      <c r="M69" s="88" t="s">
        <v>558</v>
      </c>
      <c r="N69" s="88" t="s">
        <v>558</v>
      </c>
      <c r="O69" s="88" t="s">
        <v>558</v>
      </c>
      <c r="P69" s="88" t="s">
        <v>558</v>
      </c>
      <c r="Q69" s="93"/>
    </row>
    <row r="70" customFormat="false" ht="12" hidden="false" customHeight="false" outlineLevel="0" collapsed="false">
      <c r="A70" s="158" t="s">
        <v>179</v>
      </c>
      <c r="B70" s="147" t="str">
        <f aca="false">IF(OR(G70="Yes", O70="Yes"),"Yes", "No")</f>
        <v>No</v>
      </c>
      <c r="C70" s="147" t="str">
        <f aca="false">IF(OR(D70="Yes", L70="Yes", M70="Yes"),"Yes", "No")</f>
        <v>No</v>
      </c>
      <c r="D70" s="104"/>
      <c r="E70" s="104"/>
      <c r="F70" s="104"/>
      <c r="G70" s="104"/>
      <c r="H70" s="104"/>
      <c r="I70" s="104"/>
      <c r="J70" s="88" t="s">
        <v>556</v>
      </c>
      <c r="K70" s="88" t="s">
        <v>558</v>
      </c>
      <c r="L70" s="88" t="s">
        <v>558</v>
      </c>
      <c r="M70" s="88" t="s">
        <v>558</v>
      </c>
      <c r="N70" s="88" t="s">
        <v>558</v>
      </c>
      <c r="O70" s="88" t="s">
        <v>558</v>
      </c>
      <c r="P70" s="88" t="s">
        <v>558</v>
      </c>
      <c r="Q70" s="93"/>
    </row>
    <row r="71" customFormat="false" ht="12" hidden="false" customHeight="false" outlineLevel="0" collapsed="false">
      <c r="A71" s="158" t="s">
        <v>181</v>
      </c>
      <c r="B71" s="147" t="str">
        <f aca="false">IF(OR(G71="Yes", O71="Yes"),"Yes", "No")</f>
        <v>No</v>
      </c>
      <c r="C71" s="147" t="str">
        <f aca="false">IF(OR(D71="Yes", L71="Yes", M71="Yes"),"Yes", "No")</f>
        <v>No</v>
      </c>
      <c r="D71" s="104" t="s">
        <v>558</v>
      </c>
      <c r="E71" s="104" t="n">
        <v>2011</v>
      </c>
      <c r="F71" s="104" t="s">
        <v>462</v>
      </c>
      <c r="G71" s="104" t="s">
        <v>558</v>
      </c>
      <c r="H71" s="104" t="n">
        <v>2011</v>
      </c>
      <c r="I71" s="104" t="s">
        <v>462</v>
      </c>
      <c r="J71" s="88" t="s">
        <v>558</v>
      </c>
      <c r="K71" s="88" t="s">
        <v>558</v>
      </c>
      <c r="L71" s="88" t="s">
        <v>558</v>
      </c>
      <c r="M71" s="88" t="s">
        <v>558</v>
      </c>
      <c r="N71" s="88" t="s">
        <v>558</v>
      </c>
      <c r="O71" s="88" t="s">
        <v>558</v>
      </c>
      <c r="P71" s="88" t="s">
        <v>556</v>
      </c>
      <c r="Q71" s="93"/>
    </row>
    <row r="72" customFormat="false" ht="12" hidden="false" customHeight="false" outlineLevel="0" collapsed="false">
      <c r="A72" s="158" t="s">
        <v>183</v>
      </c>
      <c r="B72" s="147" t="str">
        <f aca="false">IF(OR(G72="Yes", O72="Yes"),"Yes", "No")</f>
        <v>No</v>
      </c>
      <c r="C72" s="147" t="str">
        <f aca="false">IF(OR(D72="Yes", L72="Yes", M72="Yes"),"Yes", "No")</f>
        <v>No</v>
      </c>
      <c r="D72" s="104"/>
      <c r="E72" s="104"/>
      <c r="F72" s="104"/>
      <c r="G72" s="104"/>
      <c r="H72" s="104"/>
      <c r="I72" s="104"/>
      <c r="J72" s="88" t="s">
        <v>558</v>
      </c>
      <c r="K72" s="88" t="s">
        <v>558</v>
      </c>
      <c r="L72" s="88" t="s">
        <v>558</v>
      </c>
      <c r="M72" s="88" t="s">
        <v>558</v>
      </c>
      <c r="N72" s="88" t="s">
        <v>558</v>
      </c>
      <c r="O72" s="88" t="s">
        <v>558</v>
      </c>
      <c r="P72" s="88" t="s">
        <v>558</v>
      </c>
      <c r="Q72" s="93"/>
    </row>
    <row r="73" customFormat="false" ht="12" hidden="false" customHeight="false" outlineLevel="0" collapsed="false">
      <c r="A73" s="158" t="s">
        <v>185</v>
      </c>
      <c r="B73" s="147" t="str">
        <f aca="false">IF(OR(G73="Yes", O73="Yes"),"Yes", "No")</f>
        <v>No</v>
      </c>
      <c r="C73" s="147" t="str">
        <f aca="false">IF(OR(D73="Yes", L73="Yes", M73="Yes"),"Yes", "No")</f>
        <v>Yes</v>
      </c>
      <c r="D73" s="104" t="s">
        <v>556</v>
      </c>
      <c r="E73" s="104" t="n">
        <v>2012</v>
      </c>
      <c r="F73" s="104" t="s">
        <v>462</v>
      </c>
      <c r="G73" s="104" t="s">
        <v>558</v>
      </c>
      <c r="H73" s="104" t="n">
        <v>2012</v>
      </c>
      <c r="I73" s="104" t="s">
        <v>462</v>
      </c>
      <c r="J73" s="88" t="s">
        <v>556</v>
      </c>
      <c r="K73" s="88" t="s">
        <v>556</v>
      </c>
      <c r="L73" s="88" t="s">
        <v>558</v>
      </c>
      <c r="M73" s="88" t="s">
        <v>558</v>
      </c>
      <c r="N73" s="88" t="s">
        <v>556</v>
      </c>
      <c r="O73" s="88" t="s">
        <v>558</v>
      </c>
      <c r="P73" s="88" t="s">
        <v>631</v>
      </c>
      <c r="Q73" s="93"/>
    </row>
    <row r="74" customFormat="false" ht="12" hidden="false" customHeight="false" outlineLevel="0" collapsed="false">
      <c r="A74" s="158" t="s">
        <v>187</v>
      </c>
      <c r="B74" s="147" t="str">
        <f aca="false">IF(OR(G74="Yes", O74="Yes"),"Yes", "No")</f>
        <v>No</v>
      </c>
      <c r="C74" s="147" t="str">
        <f aca="false">IF(OR(D74="Yes", L74="Yes", M74="Yes"),"Yes", "No")</f>
        <v>No</v>
      </c>
      <c r="D74" s="104" t="s">
        <v>558</v>
      </c>
      <c r="E74" s="104" t="n">
        <v>2012</v>
      </c>
      <c r="F74" s="104" t="s">
        <v>462</v>
      </c>
      <c r="G74" s="104" t="s">
        <v>558</v>
      </c>
      <c r="H74" s="104" t="n">
        <v>2012</v>
      </c>
      <c r="I74" s="104" t="s">
        <v>462</v>
      </c>
      <c r="J74" s="88" t="s">
        <v>556</v>
      </c>
      <c r="K74" s="88" t="s">
        <v>558</v>
      </c>
      <c r="L74" s="88" t="s">
        <v>558</v>
      </c>
      <c r="M74" s="88" t="s">
        <v>558</v>
      </c>
      <c r="N74" s="88" t="s">
        <v>558</v>
      </c>
      <c r="O74" s="88" t="s">
        <v>558</v>
      </c>
      <c r="P74" s="88" t="s">
        <v>631</v>
      </c>
      <c r="Q74" s="93" t="s">
        <v>556</v>
      </c>
    </row>
    <row r="75" customFormat="false" ht="12" hidden="false" customHeight="false" outlineLevel="0" collapsed="false">
      <c r="A75" s="158" t="s">
        <v>189</v>
      </c>
      <c r="B75" s="147" t="str">
        <f aca="false">IF(OR(G75="Yes", O75="Yes"),"Yes", "No")</f>
        <v>No</v>
      </c>
      <c r="C75" s="147" t="str">
        <f aca="false">IF(OR(D75="Yes", L75="Yes", M75="Yes"),"Yes", "No")</f>
        <v>No</v>
      </c>
      <c r="D75" s="104"/>
      <c r="E75" s="104"/>
      <c r="F75" s="104"/>
      <c r="G75" s="104"/>
      <c r="H75" s="104"/>
      <c r="I75" s="104"/>
      <c r="J75" s="88" t="s">
        <v>558</v>
      </c>
      <c r="K75" s="88" t="s">
        <v>558</v>
      </c>
      <c r="L75" s="88" t="s">
        <v>558</v>
      </c>
      <c r="M75" s="88" t="s">
        <v>558</v>
      </c>
      <c r="N75" s="88"/>
      <c r="O75" s="88" t="s">
        <v>558</v>
      </c>
      <c r="P75" s="88" t="s">
        <v>558</v>
      </c>
      <c r="Q75" s="93"/>
    </row>
    <row r="76" customFormat="false" ht="12" hidden="false" customHeight="false" outlineLevel="0" collapsed="false">
      <c r="A76" s="158" t="s">
        <v>191</v>
      </c>
      <c r="B76" s="147" t="str">
        <f aca="false">IF(OR(G76="Yes", O76="Yes"),"Yes", "No")</f>
        <v>No</v>
      </c>
      <c r="C76" s="147" t="str">
        <f aca="false">IF(OR(D76="Yes", L76="Yes", M76="Yes"),"Yes", "No")</f>
        <v>No</v>
      </c>
      <c r="D76" s="104"/>
      <c r="E76" s="104"/>
      <c r="F76" s="104"/>
      <c r="G76" s="104"/>
      <c r="H76" s="104"/>
      <c r="I76" s="104"/>
      <c r="J76" s="88" t="s">
        <v>556</v>
      </c>
      <c r="K76" s="88" t="s">
        <v>556</v>
      </c>
      <c r="L76" s="88" t="s">
        <v>558</v>
      </c>
      <c r="M76" s="88" t="s">
        <v>558</v>
      </c>
      <c r="N76" s="88" t="s">
        <v>556</v>
      </c>
      <c r="O76" s="88" t="s">
        <v>558</v>
      </c>
      <c r="P76" s="88" t="s">
        <v>631</v>
      </c>
      <c r="Q76" s="93"/>
    </row>
    <row r="77" customFormat="false" ht="12" hidden="false" customHeight="false" outlineLevel="0" collapsed="false">
      <c r="A77" s="158" t="s">
        <v>193</v>
      </c>
      <c r="B77" s="147" t="str">
        <f aca="false">IF(OR(G77="Yes", O77="Yes"),"Yes", "No")</f>
        <v>No</v>
      </c>
      <c r="C77" s="147" t="str">
        <f aca="false">IF(OR(D77="Yes", L77="Yes", M77="Yes"),"Yes", "No")</f>
        <v>Yes</v>
      </c>
      <c r="D77" s="104" t="s">
        <v>556</v>
      </c>
      <c r="E77" s="104" t="n">
        <v>2011</v>
      </c>
      <c r="F77" s="104" t="s">
        <v>462</v>
      </c>
      <c r="G77" s="104" t="s">
        <v>558</v>
      </c>
      <c r="H77" s="104" t="n">
        <v>2011</v>
      </c>
      <c r="I77" s="104" t="s">
        <v>462</v>
      </c>
      <c r="J77" s="88" t="s">
        <v>556</v>
      </c>
      <c r="K77" s="88" t="s">
        <v>556</v>
      </c>
      <c r="L77" s="88" t="s">
        <v>558</v>
      </c>
      <c r="M77" s="88" t="s">
        <v>558</v>
      </c>
      <c r="N77" s="88" t="s">
        <v>558</v>
      </c>
      <c r="O77" s="88" t="s">
        <v>558</v>
      </c>
      <c r="P77" s="88" t="s">
        <v>558</v>
      </c>
      <c r="Q77" s="93"/>
    </row>
    <row r="78" customFormat="false" ht="12" hidden="false" customHeight="false" outlineLevel="0" collapsed="false">
      <c r="A78" s="158" t="s">
        <v>195</v>
      </c>
      <c r="B78" s="147" t="str">
        <f aca="false">IF(OR(G78="Yes", O78="Yes"),"Yes", "No")</f>
        <v>No</v>
      </c>
      <c r="C78" s="147" t="str">
        <f aca="false">IF(OR(D78="Yes", L78="Yes", M78="Yes"),"Yes", "No")</f>
        <v>Yes</v>
      </c>
      <c r="D78" s="104" t="s">
        <v>556</v>
      </c>
      <c r="E78" s="104" t="n">
        <v>2012</v>
      </c>
      <c r="F78" s="104" t="s">
        <v>462</v>
      </c>
      <c r="G78" s="104" t="s">
        <v>558</v>
      </c>
      <c r="H78" s="104" t="n">
        <v>2012</v>
      </c>
      <c r="I78" s="104" t="s">
        <v>462</v>
      </c>
      <c r="J78" s="88" t="s">
        <v>556</v>
      </c>
      <c r="K78" s="88" t="s">
        <v>556</v>
      </c>
      <c r="L78" s="88" t="s">
        <v>558</v>
      </c>
      <c r="M78" s="88" t="s">
        <v>558</v>
      </c>
      <c r="N78" s="88" t="s">
        <v>558</v>
      </c>
      <c r="O78" s="88" t="s">
        <v>558</v>
      </c>
      <c r="P78" s="88" t="s">
        <v>631</v>
      </c>
      <c r="Q78" s="93"/>
    </row>
    <row r="79" customFormat="false" ht="12" hidden="false" customHeight="false" outlineLevel="0" collapsed="false">
      <c r="A79" s="159" t="s">
        <v>197</v>
      </c>
      <c r="B79" s="147" t="str">
        <f aca="false">IF(OR(G79="Yes", O79="Yes"),"Yes", "No")</f>
        <v>Yes</v>
      </c>
      <c r="C79" s="147" t="str">
        <f aca="false">IF(OR(D79="Yes", L79="Yes", M79="Yes"),"Yes", "No")</f>
        <v>No</v>
      </c>
      <c r="D79" s="173" t="s">
        <v>558</v>
      </c>
      <c r="E79" s="173" t="n">
        <v>2012</v>
      </c>
      <c r="F79" s="173" t="s">
        <v>462</v>
      </c>
      <c r="G79" s="173" t="s">
        <v>556</v>
      </c>
      <c r="H79" s="173" t="n">
        <v>2012</v>
      </c>
      <c r="I79" s="173" t="s">
        <v>462</v>
      </c>
      <c r="J79" s="103" t="s">
        <v>558</v>
      </c>
      <c r="K79" s="103" t="s">
        <v>558</v>
      </c>
      <c r="L79" s="103" t="s">
        <v>558</v>
      </c>
      <c r="M79" s="103" t="s">
        <v>558</v>
      </c>
      <c r="N79" s="103" t="s">
        <v>558</v>
      </c>
      <c r="O79" s="103" t="s">
        <v>558</v>
      </c>
      <c r="P79" s="103" t="s">
        <v>631</v>
      </c>
      <c r="Q79" s="174"/>
    </row>
    <row r="80" customFormat="false" ht="12" hidden="false" customHeight="false" outlineLevel="0" collapsed="false">
      <c r="A80" s="44" t="s">
        <v>199</v>
      </c>
      <c r="B80" s="44" t="n">
        <f aca="false">COUNTIF(B5:B79,"Yes")</f>
        <v>6</v>
      </c>
      <c r="C80" s="44" t="n">
        <f aca="false">COUNTIF(C5:C79,"Yes")</f>
        <v>16</v>
      </c>
      <c r="D80" s="35"/>
      <c r="E80" s="35"/>
      <c r="F80" s="35"/>
      <c r="G80" s="35"/>
      <c r="H80" s="35"/>
      <c r="I80" s="35"/>
      <c r="J80" s="35"/>
      <c r="K80" s="35"/>
      <c r="L80" s="35"/>
      <c r="M80" s="35"/>
      <c r="N80" s="35"/>
      <c r="O80" s="35"/>
      <c r="P80" s="35"/>
      <c r="Q80" s="35"/>
    </row>
    <row r="81" customFormat="false" ht="12" hidden="false" customHeight="false" outlineLevel="0" collapsed="false">
      <c r="A81" s="44" t="s">
        <v>200</v>
      </c>
      <c r="B81" s="44" t="n">
        <f aca="false">COUNTIF(B5:B79,"No")</f>
        <v>65</v>
      </c>
      <c r="C81" s="44" t="n">
        <f aca="false">COUNTIF(C5:C79,"No")</f>
        <v>55</v>
      </c>
      <c r="D81" s="35"/>
      <c r="E81" s="35"/>
      <c r="F81" s="35"/>
      <c r="G81" s="35"/>
      <c r="H81" s="35"/>
      <c r="I81" s="35"/>
      <c r="J81" s="35"/>
      <c r="K81" s="35"/>
      <c r="L81" s="35"/>
      <c r="M81" s="35"/>
      <c r="N81" s="35"/>
      <c r="O81" s="35"/>
      <c r="P81" s="35"/>
      <c r="Q81" s="35"/>
    </row>
    <row r="82" customFormat="false" ht="12" hidden="false" customHeight="false" outlineLevel="0" collapsed="false">
      <c r="A82" s="44" t="s">
        <v>385</v>
      </c>
      <c r="B82" s="44" t="n">
        <f aca="false">COUNTIF(B5:B79,"No data")</f>
        <v>4</v>
      </c>
      <c r="C82" s="44" t="n">
        <f aca="false">COUNTIF(C5:C79,"No data")</f>
        <v>4</v>
      </c>
      <c r="D82" s="35"/>
      <c r="E82" s="35"/>
      <c r="F82" s="35"/>
      <c r="G82" s="35"/>
      <c r="H82" s="35"/>
      <c r="I82" s="35"/>
      <c r="J82" s="35"/>
      <c r="K82" s="35"/>
      <c r="L82" s="35"/>
      <c r="M82" s="35"/>
      <c r="N82" s="35"/>
      <c r="O82" s="35"/>
      <c r="P82" s="35"/>
      <c r="Q82" s="35"/>
    </row>
  </sheetData>
  <mergeCells count="3">
    <mergeCell ref="D3:F3"/>
    <mergeCell ref="G3:I3"/>
    <mergeCell ref="J3:Q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2" manualBreakCount="2">
    <brk id="3" man="true" max="65535" min="0"/>
    <brk id="9" man="true" max="65535" min="0"/>
  </colBreaks>
</worksheet>
</file>

<file path=xl/worksheets/sheet17.xml><?xml version="1.0" encoding="utf-8"?>
<worksheet xmlns="http://schemas.openxmlformats.org/spreadsheetml/2006/main" xmlns:r="http://schemas.openxmlformats.org/officeDocument/2006/relationships">
  <sheetPr filterMode="false">
    <tabColor rgb="FFC00000"/>
    <pageSetUpPr fitToPage="false"/>
  </sheetPr>
  <dimension ref="A1:I8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3" activeCellId="0" sqref="K23"/>
    </sheetView>
  </sheetViews>
  <sheetFormatPr defaultRowHeight="12"/>
  <cols>
    <col collapsed="false" hidden="false" max="1" min="1" style="1" width="26.8502024291498"/>
    <col collapsed="false" hidden="false" max="2" min="2" style="1" width="8.85425101214575"/>
    <col collapsed="false" hidden="false" max="3" min="3" style="1" width="10.4251012145749"/>
    <col collapsed="false" hidden="false" max="4" min="4" style="1" width="9.1417004048583"/>
    <col collapsed="false" hidden="false" max="5" min="5" style="1" width="8"/>
    <col collapsed="false" hidden="false" max="6" min="6" style="1" width="24.1457489878543"/>
    <col collapsed="false" hidden="false" max="7" min="7" style="4" width="9.1417004048583"/>
    <col collapsed="false" hidden="false" max="8" min="8" style="4" width="8"/>
    <col collapsed="false" hidden="false" max="9" min="9" style="4" width="9.71255060728745"/>
    <col collapsed="false" hidden="false" max="1025" min="10" style="1" width="8.85425101214575"/>
  </cols>
  <sheetData>
    <row r="1" customFormat="false" ht="12" hidden="false" customHeight="false" outlineLevel="0" collapsed="false">
      <c r="A1" s="114" t="s">
        <v>451</v>
      </c>
      <c r="B1" s="0"/>
      <c r="C1" s="0"/>
      <c r="D1" s="0"/>
      <c r="E1" s="0"/>
      <c r="F1" s="0"/>
      <c r="G1" s="0"/>
      <c r="H1" s="0"/>
      <c r="I1" s="0"/>
    </row>
    <row r="2" customFormat="false" ht="12" hidden="false" customHeight="false" outlineLevel="0" collapsed="false">
      <c r="A2" s="1" t="s">
        <v>452</v>
      </c>
      <c r="B2" s="0"/>
      <c r="C2" s="0"/>
      <c r="D2" s="0"/>
      <c r="E2" s="0"/>
      <c r="F2" s="0"/>
      <c r="G2" s="0"/>
      <c r="H2" s="0"/>
      <c r="I2" s="0"/>
    </row>
    <row r="3" customFormat="false" ht="39.75" hidden="false" customHeight="true" outlineLevel="0" collapsed="false">
      <c r="A3" s="70"/>
      <c r="B3" s="31"/>
      <c r="C3" s="32" t="s">
        <v>453</v>
      </c>
      <c r="D3" s="32" t="s">
        <v>454</v>
      </c>
      <c r="E3" s="32"/>
      <c r="F3" s="28"/>
      <c r="G3" s="175" t="s">
        <v>632</v>
      </c>
      <c r="H3" s="175"/>
      <c r="I3" s="175"/>
    </row>
    <row r="4" customFormat="false" ht="12" hidden="false" customHeight="false" outlineLevel="0" collapsed="false">
      <c r="A4" s="32" t="s">
        <v>24</v>
      </c>
      <c r="B4" s="144" t="s">
        <v>410</v>
      </c>
      <c r="C4" s="144" t="s">
        <v>402</v>
      </c>
      <c r="D4" s="144" t="s">
        <v>408</v>
      </c>
      <c r="E4" s="144" t="s">
        <v>354</v>
      </c>
      <c r="F4" s="144" t="s">
        <v>455</v>
      </c>
      <c r="G4" s="162" t="s">
        <v>437</v>
      </c>
      <c r="H4" s="162" t="s">
        <v>358</v>
      </c>
      <c r="I4" s="162" t="s">
        <v>224</v>
      </c>
    </row>
    <row r="5" customFormat="false" ht="12" hidden="false" customHeight="false" outlineLevel="0" collapsed="false">
      <c r="A5" s="87" t="s">
        <v>29</v>
      </c>
      <c r="B5" s="110" t="str">
        <f aca="false">IF(OR(C5="Yes", G5="Yes"), "Yes", "No")</f>
        <v>No</v>
      </c>
      <c r="C5" s="38" t="s">
        <v>558</v>
      </c>
      <c r="D5" s="38"/>
      <c r="E5" s="38"/>
      <c r="F5" s="38" t="s">
        <v>633</v>
      </c>
      <c r="G5" s="104" t="s">
        <v>558</v>
      </c>
      <c r="H5" s="104" t="n">
        <v>2011</v>
      </c>
      <c r="I5" s="104" t="s">
        <v>462</v>
      </c>
    </row>
    <row r="6" customFormat="false" ht="12" hidden="false" customHeight="false" outlineLevel="0" collapsed="false">
      <c r="A6" s="87" t="s">
        <v>35</v>
      </c>
      <c r="B6" s="110" t="s">
        <v>231</v>
      </c>
      <c r="C6" s="38"/>
      <c r="D6" s="38"/>
      <c r="E6" s="38"/>
      <c r="F6" s="38"/>
      <c r="G6" s="104"/>
      <c r="H6" s="104"/>
      <c r="I6" s="104"/>
    </row>
    <row r="7" customFormat="false" ht="12" hidden="false" customHeight="false" outlineLevel="0" collapsed="false">
      <c r="A7" s="87" t="s">
        <v>39</v>
      </c>
      <c r="B7" s="110" t="str">
        <f aca="false">IF(OR(C7="Yes", G7="Yes"), "Yes", "No")</f>
        <v>Yes</v>
      </c>
      <c r="C7" s="38" t="s">
        <v>556</v>
      </c>
      <c r="D7" s="38" t="s">
        <v>634</v>
      </c>
      <c r="E7" s="38" t="n">
        <v>2005</v>
      </c>
      <c r="F7" s="38" t="s">
        <v>633</v>
      </c>
      <c r="G7" s="104"/>
      <c r="H7" s="104"/>
      <c r="I7" s="104"/>
    </row>
    <row r="8" customFormat="false" ht="12" hidden="false" customHeight="false" outlineLevel="0" collapsed="false">
      <c r="A8" s="87" t="s">
        <v>41</v>
      </c>
      <c r="B8" s="110" t="str">
        <f aca="false">IF(OR(C8="Yes", G8="Yes"), "Yes", "No")</f>
        <v>No</v>
      </c>
      <c r="C8" s="38" t="s">
        <v>558</v>
      </c>
      <c r="D8" s="38"/>
      <c r="E8" s="38"/>
      <c r="F8" s="38" t="s">
        <v>633</v>
      </c>
      <c r="G8" s="104"/>
      <c r="H8" s="104"/>
      <c r="I8" s="104"/>
    </row>
    <row r="9" customFormat="false" ht="12" hidden="false" customHeight="false" outlineLevel="0" collapsed="false">
      <c r="A9" s="87" t="s">
        <v>44</v>
      </c>
      <c r="B9" s="110" t="str">
        <f aca="false">IF(OR(C9="Yes", G9="Yes"), "Yes", "No")</f>
        <v>No</v>
      </c>
      <c r="C9" s="38" t="s">
        <v>558</v>
      </c>
      <c r="D9" s="38"/>
      <c r="E9" s="38"/>
      <c r="F9" s="38" t="s">
        <v>633</v>
      </c>
      <c r="G9" s="104"/>
      <c r="H9" s="104"/>
      <c r="I9" s="104"/>
    </row>
    <row r="10" customFormat="false" ht="12" hidden="false" customHeight="false" outlineLevel="0" collapsed="false">
      <c r="A10" s="87" t="s">
        <v>48</v>
      </c>
      <c r="B10" s="110" t="s">
        <v>231</v>
      </c>
      <c r="C10" s="38"/>
      <c r="D10" s="38"/>
      <c r="E10" s="38"/>
      <c r="F10" s="38"/>
      <c r="G10" s="104"/>
      <c r="H10" s="104"/>
      <c r="I10" s="104"/>
    </row>
    <row r="11" customFormat="false" ht="12" hidden="false" customHeight="false" outlineLevel="0" collapsed="false">
      <c r="A11" s="87" t="s">
        <v>50</v>
      </c>
      <c r="B11" s="110" t="str">
        <f aca="false">IF(OR(C11="Yes", G11="Yes"), "Yes", "No")</f>
        <v>Yes</v>
      </c>
      <c r="C11" s="38" t="s">
        <v>556</v>
      </c>
      <c r="D11" s="38" t="s">
        <v>634</v>
      </c>
      <c r="E11" s="38" t="n">
        <v>2003</v>
      </c>
      <c r="F11" s="38" t="s">
        <v>633</v>
      </c>
      <c r="G11" s="104"/>
      <c r="H11" s="104"/>
      <c r="I11" s="104"/>
    </row>
    <row r="12" customFormat="false" ht="12" hidden="false" customHeight="false" outlineLevel="0" collapsed="false">
      <c r="A12" s="87" t="s">
        <v>53</v>
      </c>
      <c r="B12" s="110" t="s">
        <v>231</v>
      </c>
      <c r="C12" s="38" t="s">
        <v>635</v>
      </c>
      <c r="D12" s="38"/>
      <c r="E12" s="38"/>
      <c r="F12" s="38" t="s">
        <v>633</v>
      </c>
      <c r="G12" s="104"/>
      <c r="H12" s="104"/>
      <c r="I12" s="104"/>
    </row>
    <row r="13" customFormat="false" ht="12" hidden="false" customHeight="false" outlineLevel="0" collapsed="false">
      <c r="A13" s="87" t="s">
        <v>55</v>
      </c>
      <c r="B13" s="110" t="str">
        <f aca="false">IF(OR(C13="Yes", G13="Yes"), "Yes", "No")</f>
        <v>No</v>
      </c>
      <c r="C13" s="38" t="s">
        <v>558</v>
      </c>
      <c r="D13" s="38"/>
      <c r="E13" s="38"/>
      <c r="F13" s="38" t="s">
        <v>633</v>
      </c>
      <c r="G13" s="104"/>
      <c r="H13" s="104"/>
      <c r="I13" s="104"/>
    </row>
    <row r="14" customFormat="false" ht="12" hidden="false" customHeight="false" outlineLevel="0" collapsed="false">
      <c r="A14" s="87" t="s">
        <v>58</v>
      </c>
      <c r="B14" s="110" t="str">
        <f aca="false">IF(OR(C14="Yes", G14="Yes"), "Yes", "No")</f>
        <v>Yes</v>
      </c>
      <c r="C14" s="38" t="s">
        <v>556</v>
      </c>
      <c r="D14" s="38" t="s">
        <v>634</v>
      </c>
      <c r="E14" s="38" t="n">
        <v>2007</v>
      </c>
      <c r="F14" s="38" t="s">
        <v>633</v>
      </c>
      <c r="G14" s="104"/>
      <c r="H14" s="104"/>
      <c r="I14" s="104"/>
    </row>
    <row r="15" customFormat="false" ht="12" hidden="false" customHeight="false" outlineLevel="0" collapsed="false">
      <c r="A15" s="87" t="s">
        <v>61</v>
      </c>
      <c r="B15" s="110" t="str">
        <f aca="false">IF(OR(C15="Yes", G15="Yes"), "Yes", "No")</f>
        <v>No</v>
      </c>
      <c r="C15" s="38" t="s">
        <v>558</v>
      </c>
      <c r="D15" s="38"/>
      <c r="E15" s="38"/>
      <c r="F15" s="38" t="s">
        <v>633</v>
      </c>
      <c r="G15" s="104" t="s">
        <v>558</v>
      </c>
      <c r="H15" s="104" t="n">
        <v>2012</v>
      </c>
      <c r="I15" s="104" t="s">
        <v>462</v>
      </c>
    </row>
    <row r="16" customFormat="false" ht="12" hidden="false" customHeight="false" outlineLevel="0" collapsed="false">
      <c r="A16" s="87" t="s">
        <v>64</v>
      </c>
      <c r="B16" s="110" t="str">
        <f aca="false">IF(OR(C16="Yes", G16="Yes"), "Yes", "No")</f>
        <v>No</v>
      </c>
      <c r="C16" s="38" t="s">
        <v>558</v>
      </c>
      <c r="D16" s="38"/>
      <c r="E16" s="38"/>
      <c r="F16" s="38" t="s">
        <v>633</v>
      </c>
      <c r="G16" s="104"/>
      <c r="H16" s="104"/>
      <c r="I16" s="104"/>
    </row>
    <row r="17" customFormat="false" ht="12" hidden="false" customHeight="false" outlineLevel="0" collapsed="false">
      <c r="A17" s="87" t="s">
        <v>66</v>
      </c>
      <c r="B17" s="110" t="s">
        <v>231</v>
      </c>
      <c r="C17" s="38"/>
      <c r="D17" s="38"/>
      <c r="E17" s="38"/>
      <c r="F17" s="38"/>
      <c r="G17" s="104"/>
      <c r="H17" s="104"/>
      <c r="I17" s="104"/>
    </row>
    <row r="18" customFormat="false" ht="12" hidden="false" customHeight="false" outlineLevel="0" collapsed="false">
      <c r="A18" s="87" t="s">
        <v>68</v>
      </c>
      <c r="B18" s="110" t="str">
        <f aca="false">IF(OR(C18="Yes", G18="Yes"), "Yes", "No")</f>
        <v>No</v>
      </c>
      <c r="C18" s="38" t="s">
        <v>558</v>
      </c>
      <c r="D18" s="38"/>
      <c r="E18" s="38"/>
      <c r="F18" s="38" t="s">
        <v>633</v>
      </c>
      <c r="G18" s="104"/>
      <c r="H18" s="104"/>
      <c r="I18" s="104"/>
    </row>
    <row r="19" customFormat="false" ht="12" hidden="false" customHeight="false" outlineLevel="0" collapsed="false">
      <c r="A19" s="87" t="s">
        <v>71</v>
      </c>
      <c r="B19" s="110" t="str">
        <f aca="false">IF(OR(C19="Yes", G19="Yes"), "Yes", "No")</f>
        <v>Yes</v>
      </c>
      <c r="C19" s="38" t="s">
        <v>556</v>
      </c>
      <c r="D19" s="38" t="s">
        <v>634</v>
      </c>
      <c r="E19" s="38" t="n">
        <v>2003</v>
      </c>
      <c r="F19" s="38" t="s">
        <v>633</v>
      </c>
      <c r="G19" s="104" t="s">
        <v>556</v>
      </c>
      <c r="H19" s="104" t="n">
        <v>2012</v>
      </c>
      <c r="I19" s="104" t="s">
        <v>462</v>
      </c>
    </row>
    <row r="20" customFormat="false" ht="12" hidden="false" customHeight="false" outlineLevel="0" collapsed="false">
      <c r="A20" s="87" t="s">
        <v>73</v>
      </c>
      <c r="B20" s="110" t="str">
        <f aca="false">IF(OR(C20="Yes", G20="Yes"), "Yes", "No")</f>
        <v>No</v>
      </c>
      <c r="C20" s="38" t="s">
        <v>558</v>
      </c>
      <c r="D20" s="38"/>
      <c r="E20" s="38"/>
      <c r="F20" s="38" t="s">
        <v>633</v>
      </c>
      <c r="G20" s="104"/>
      <c r="H20" s="104"/>
      <c r="I20" s="104"/>
    </row>
    <row r="21" customFormat="false" ht="12" hidden="false" customHeight="false" outlineLevel="0" collapsed="false">
      <c r="A21" s="87" t="s">
        <v>76</v>
      </c>
      <c r="B21" s="110" t="str">
        <f aca="false">IF(OR(C21="Yes", G21="Yes"), "Yes", "No")</f>
        <v>No</v>
      </c>
      <c r="C21" s="38" t="s">
        <v>558</v>
      </c>
      <c r="D21" s="38"/>
      <c r="E21" s="38"/>
      <c r="F21" s="38" t="s">
        <v>633</v>
      </c>
      <c r="G21" s="104"/>
      <c r="H21" s="104"/>
      <c r="I21" s="104"/>
    </row>
    <row r="22" customFormat="false" ht="12" hidden="false" customHeight="false" outlineLevel="0" collapsed="false">
      <c r="A22" s="87" t="s">
        <v>79</v>
      </c>
      <c r="B22" s="110" t="s">
        <v>231</v>
      </c>
      <c r="C22" s="38"/>
      <c r="D22" s="38"/>
      <c r="E22" s="38"/>
      <c r="F22" s="38"/>
      <c r="G22" s="104"/>
      <c r="H22" s="104"/>
      <c r="I22" s="104"/>
    </row>
    <row r="23" customFormat="false" ht="12" hidden="false" customHeight="false" outlineLevel="0" collapsed="false">
      <c r="A23" s="87" t="s">
        <v>81</v>
      </c>
      <c r="B23" s="110" t="str">
        <f aca="false">IF(OR(C23="Yes", G23="Yes"), "Yes", "No")</f>
        <v>Yes</v>
      </c>
      <c r="C23" s="38" t="s">
        <v>556</v>
      </c>
      <c r="D23" s="38" t="s">
        <v>634</v>
      </c>
      <c r="E23" s="38" t="n">
        <v>2007</v>
      </c>
      <c r="F23" s="38" t="s">
        <v>633</v>
      </c>
      <c r="G23" s="104"/>
      <c r="H23" s="104"/>
      <c r="I23" s="104"/>
    </row>
    <row r="24" customFormat="false" ht="12" hidden="false" customHeight="false" outlineLevel="0" collapsed="false">
      <c r="A24" s="87" t="s">
        <v>84</v>
      </c>
      <c r="B24" s="110" t="s">
        <v>231</v>
      </c>
      <c r="C24" s="38"/>
      <c r="D24" s="38"/>
      <c r="E24" s="38"/>
      <c r="F24" s="38"/>
      <c r="G24" s="104"/>
      <c r="H24" s="104"/>
      <c r="I24" s="104"/>
    </row>
    <row r="25" customFormat="false" ht="12" hidden="false" customHeight="false" outlineLevel="0" collapsed="false">
      <c r="A25" s="87" t="s">
        <v>86</v>
      </c>
      <c r="B25" s="110" t="s">
        <v>231</v>
      </c>
      <c r="C25" s="38"/>
      <c r="D25" s="38"/>
      <c r="E25" s="38"/>
      <c r="F25" s="38"/>
      <c r="G25" s="104"/>
      <c r="H25" s="104"/>
      <c r="I25" s="104"/>
    </row>
    <row r="26" customFormat="false" ht="12" hidden="false" customHeight="false" outlineLevel="0" collapsed="false">
      <c r="A26" s="87" t="s">
        <v>88</v>
      </c>
      <c r="B26" s="110" t="str">
        <f aca="false">IF(OR(C26="Yes", G26="Yes"), "Yes", "No")</f>
        <v>Yes</v>
      </c>
      <c r="C26" s="38" t="s">
        <v>556</v>
      </c>
      <c r="D26" s="38" t="s">
        <v>634</v>
      </c>
      <c r="E26" s="38" t="n">
        <v>2006</v>
      </c>
      <c r="F26" s="38" t="s">
        <v>633</v>
      </c>
      <c r="G26" s="104"/>
      <c r="H26" s="104"/>
      <c r="I26" s="104"/>
    </row>
    <row r="27" customFormat="false" ht="12" hidden="false" customHeight="false" outlineLevel="0" collapsed="false">
      <c r="A27" s="87" t="s">
        <v>90</v>
      </c>
      <c r="B27" s="110" t="s">
        <v>231</v>
      </c>
      <c r="C27" s="38"/>
      <c r="D27" s="38"/>
      <c r="E27" s="38"/>
      <c r="F27" s="38"/>
      <c r="G27" s="104"/>
      <c r="H27" s="104"/>
      <c r="I27" s="104"/>
    </row>
    <row r="28" customFormat="false" ht="12" hidden="false" customHeight="false" outlineLevel="0" collapsed="false">
      <c r="A28" s="87" t="s">
        <v>92</v>
      </c>
      <c r="B28" s="110" t="str">
        <f aca="false">IF(OR(C28="Yes", G28="Yes"), "Yes", "No")</f>
        <v>No</v>
      </c>
      <c r="C28" s="38" t="s">
        <v>558</v>
      </c>
      <c r="D28" s="38"/>
      <c r="E28" s="38"/>
      <c r="F28" s="38" t="s">
        <v>633</v>
      </c>
      <c r="G28" s="104"/>
      <c r="H28" s="104"/>
      <c r="I28" s="104"/>
    </row>
    <row r="29" customFormat="false" ht="12" hidden="false" customHeight="false" outlineLevel="0" collapsed="false">
      <c r="A29" s="87" t="s">
        <v>94</v>
      </c>
      <c r="B29" s="110" t="str">
        <f aca="false">IF(OR(C29="Yes", G29="Yes"), "Yes", "No")</f>
        <v>Yes</v>
      </c>
      <c r="C29" s="38" t="s">
        <v>558</v>
      </c>
      <c r="D29" s="38"/>
      <c r="E29" s="38"/>
      <c r="F29" s="38" t="s">
        <v>633</v>
      </c>
      <c r="G29" s="104" t="s">
        <v>556</v>
      </c>
      <c r="H29" s="104" t="n">
        <v>2012</v>
      </c>
      <c r="I29" s="104" t="s">
        <v>462</v>
      </c>
    </row>
    <row r="30" customFormat="false" ht="12" hidden="false" customHeight="false" outlineLevel="0" collapsed="false">
      <c r="A30" s="87" t="s">
        <v>96</v>
      </c>
      <c r="B30" s="110" t="s">
        <v>231</v>
      </c>
      <c r="C30" s="38"/>
      <c r="D30" s="38"/>
      <c r="E30" s="38"/>
      <c r="F30" s="38"/>
      <c r="G30" s="104"/>
      <c r="H30" s="104"/>
      <c r="I30" s="104"/>
    </row>
    <row r="31" customFormat="false" ht="12" hidden="false" customHeight="false" outlineLevel="0" collapsed="false">
      <c r="A31" s="87" t="s">
        <v>98</v>
      </c>
      <c r="B31" s="110" t="str">
        <f aca="false">IF(OR(C31="Yes", G31="Yes"), "Yes", "No")</f>
        <v>No</v>
      </c>
      <c r="C31" s="38" t="s">
        <v>558</v>
      </c>
      <c r="D31" s="38"/>
      <c r="E31" s="38"/>
      <c r="F31" s="38" t="s">
        <v>633</v>
      </c>
      <c r="G31" s="104"/>
      <c r="H31" s="104"/>
      <c r="I31" s="104"/>
    </row>
    <row r="32" customFormat="false" ht="12" hidden="false" customHeight="false" outlineLevel="0" collapsed="false">
      <c r="A32" s="87" t="s">
        <v>100</v>
      </c>
      <c r="B32" s="110" t="str">
        <f aca="false">IF(OR(C32="Yes", G32="Yes"), "Yes", "No")</f>
        <v>Yes</v>
      </c>
      <c r="C32" s="38" t="s">
        <v>556</v>
      </c>
      <c r="D32" s="38" t="s">
        <v>634</v>
      </c>
      <c r="E32" s="38" t="n">
        <v>2003</v>
      </c>
      <c r="F32" s="38" t="s">
        <v>633</v>
      </c>
      <c r="G32" s="104" t="s">
        <v>556</v>
      </c>
      <c r="H32" s="104" t="n">
        <v>2012</v>
      </c>
      <c r="I32" s="104" t="s">
        <v>462</v>
      </c>
    </row>
    <row r="33" customFormat="false" ht="12" hidden="false" customHeight="false" outlineLevel="0" collapsed="false">
      <c r="A33" s="87" t="s">
        <v>102</v>
      </c>
      <c r="B33" s="110" t="s">
        <v>231</v>
      </c>
      <c r="C33" s="38"/>
      <c r="D33" s="38"/>
      <c r="E33" s="38"/>
      <c r="F33" s="38"/>
      <c r="G33" s="104"/>
      <c r="H33" s="104"/>
      <c r="I33" s="104"/>
    </row>
    <row r="34" customFormat="false" ht="12" hidden="false" customHeight="false" outlineLevel="0" collapsed="false">
      <c r="A34" s="87" t="s">
        <v>104</v>
      </c>
      <c r="B34" s="110" t="s">
        <v>231</v>
      </c>
      <c r="C34" s="38"/>
      <c r="D34" s="38"/>
      <c r="E34" s="38"/>
      <c r="F34" s="38"/>
      <c r="G34" s="104"/>
      <c r="H34" s="104"/>
      <c r="I34" s="104"/>
    </row>
    <row r="35" customFormat="false" ht="12" hidden="false" customHeight="false" outlineLevel="0" collapsed="false">
      <c r="A35" s="87" t="s">
        <v>107</v>
      </c>
      <c r="B35" s="110" t="str">
        <f aca="false">IF(OR(C35="Yes", G35="Yes"), "Yes", "No")</f>
        <v>No</v>
      </c>
      <c r="C35" s="38" t="s">
        <v>558</v>
      </c>
      <c r="D35" s="38"/>
      <c r="E35" s="38"/>
      <c r="F35" s="38" t="s">
        <v>633</v>
      </c>
      <c r="G35" s="104"/>
      <c r="H35" s="104"/>
      <c r="I35" s="104"/>
    </row>
    <row r="36" customFormat="false" ht="12" hidden="false" customHeight="false" outlineLevel="0" collapsed="false">
      <c r="A36" s="87" t="s">
        <v>109</v>
      </c>
      <c r="B36" s="110" t="s">
        <v>231</v>
      </c>
      <c r="C36" s="38"/>
      <c r="D36" s="38"/>
      <c r="E36" s="38"/>
      <c r="F36" s="38"/>
      <c r="G36" s="104"/>
      <c r="H36" s="104"/>
      <c r="I36" s="104"/>
    </row>
    <row r="37" customFormat="false" ht="12" hidden="false" customHeight="false" outlineLevel="0" collapsed="false">
      <c r="A37" s="87" t="s">
        <v>112</v>
      </c>
      <c r="B37" s="110" t="str">
        <f aca="false">IF(OR(C37="Yes", G37="Yes"), "Yes", "No")</f>
        <v>Yes</v>
      </c>
      <c r="C37" s="38" t="s">
        <v>556</v>
      </c>
      <c r="D37" s="38" t="s">
        <v>634</v>
      </c>
      <c r="E37" s="38" t="n">
        <v>2006</v>
      </c>
      <c r="F37" s="38" t="s">
        <v>633</v>
      </c>
      <c r="G37" s="104"/>
      <c r="H37" s="104"/>
      <c r="I37" s="104"/>
    </row>
    <row r="38" customFormat="false" ht="12" hidden="false" customHeight="false" outlineLevel="0" collapsed="false">
      <c r="A38" s="87" t="s">
        <v>114</v>
      </c>
      <c r="B38" s="110" t="str">
        <f aca="false">IF(OR(C38="Yes", G38="Yes"), "Yes", "No")</f>
        <v>Yes</v>
      </c>
      <c r="C38" s="38" t="s">
        <v>556</v>
      </c>
      <c r="D38" s="38" t="s">
        <v>556</v>
      </c>
      <c r="E38" s="38" t="n">
        <v>2003</v>
      </c>
      <c r="F38" s="38" t="s">
        <v>633</v>
      </c>
      <c r="G38" s="104"/>
      <c r="H38" s="104"/>
      <c r="I38" s="104"/>
    </row>
    <row r="39" customFormat="false" ht="12" hidden="false" customHeight="false" outlineLevel="0" collapsed="false">
      <c r="A39" s="87" t="s">
        <v>116</v>
      </c>
      <c r="B39" s="110" t="str">
        <f aca="false">IF(OR(C39="Yes", G39="Yes"), "Yes", "No")</f>
        <v>Yes</v>
      </c>
      <c r="C39" s="38"/>
      <c r="D39" s="38"/>
      <c r="E39" s="38"/>
      <c r="F39" s="38"/>
      <c r="G39" s="104" t="s">
        <v>556</v>
      </c>
      <c r="H39" s="104" t="n">
        <v>2011</v>
      </c>
      <c r="I39" s="104" t="s">
        <v>462</v>
      </c>
    </row>
    <row r="40" customFormat="false" ht="12" hidden="false" customHeight="false" outlineLevel="0" collapsed="false">
      <c r="A40" s="87" t="s">
        <v>118</v>
      </c>
      <c r="B40" s="110" t="str">
        <f aca="false">IF(OR(C40="Yes", G40="Yes"), "Yes", "No")</f>
        <v>Yes</v>
      </c>
      <c r="C40" s="38"/>
      <c r="D40" s="38"/>
      <c r="E40" s="38"/>
      <c r="F40" s="38"/>
      <c r="G40" s="104" t="s">
        <v>556</v>
      </c>
      <c r="H40" s="104" t="n">
        <v>2012</v>
      </c>
      <c r="I40" s="104" t="s">
        <v>462</v>
      </c>
    </row>
    <row r="41" customFormat="false" ht="12" hidden="false" customHeight="false" outlineLevel="0" collapsed="false">
      <c r="A41" s="87" t="s">
        <v>120</v>
      </c>
      <c r="B41" s="110" t="str">
        <f aca="false">IF(OR(C41="Yes", G41="Yes"), "Yes", "No")</f>
        <v>Yes</v>
      </c>
      <c r="C41" s="38" t="s">
        <v>556</v>
      </c>
      <c r="D41" s="38" t="s">
        <v>634</v>
      </c>
      <c r="E41" s="38" t="n">
        <v>2002</v>
      </c>
      <c r="F41" s="38" t="s">
        <v>633</v>
      </c>
      <c r="G41" s="104"/>
      <c r="H41" s="104"/>
      <c r="I41" s="104"/>
    </row>
    <row r="42" customFormat="false" ht="12" hidden="false" customHeight="false" outlineLevel="0" collapsed="false">
      <c r="A42" s="87" t="s">
        <v>122</v>
      </c>
      <c r="B42" s="110" t="str">
        <f aca="false">IF(OR(C42="Yes", G42="Yes"), "Yes", "No")</f>
        <v>Yes</v>
      </c>
      <c r="C42" s="38" t="s">
        <v>558</v>
      </c>
      <c r="D42" s="38"/>
      <c r="E42" s="38"/>
      <c r="F42" s="38" t="s">
        <v>633</v>
      </c>
      <c r="G42" s="104" t="s">
        <v>556</v>
      </c>
      <c r="H42" s="104" t="n">
        <v>2012</v>
      </c>
      <c r="I42" s="104" t="s">
        <v>462</v>
      </c>
    </row>
    <row r="43" customFormat="false" ht="12" hidden="false" customHeight="false" outlineLevel="0" collapsed="false">
      <c r="A43" s="87" t="s">
        <v>124</v>
      </c>
      <c r="B43" s="110" t="str">
        <f aca="false">IF(OR(C43="Yes", G43="Yes"), "Yes", "No")</f>
        <v>No</v>
      </c>
      <c r="C43" s="38" t="s">
        <v>558</v>
      </c>
      <c r="D43" s="38"/>
      <c r="E43" s="38"/>
      <c r="F43" s="38" t="s">
        <v>633</v>
      </c>
      <c r="G43" s="104"/>
      <c r="H43" s="104"/>
      <c r="I43" s="104"/>
    </row>
    <row r="44" customFormat="false" ht="12" hidden="false" customHeight="false" outlineLevel="0" collapsed="false">
      <c r="A44" s="87" t="s">
        <v>126</v>
      </c>
      <c r="B44" s="110" t="str">
        <f aca="false">IF(OR(C44="Yes", G44="Yes"), "Yes", "No")</f>
        <v>No</v>
      </c>
      <c r="C44" s="38" t="s">
        <v>558</v>
      </c>
      <c r="D44" s="38"/>
      <c r="E44" s="38"/>
      <c r="F44" s="38" t="s">
        <v>633</v>
      </c>
      <c r="G44" s="104"/>
      <c r="H44" s="104"/>
      <c r="I44" s="104"/>
    </row>
    <row r="45" customFormat="false" ht="12" hidden="false" customHeight="false" outlineLevel="0" collapsed="false">
      <c r="A45" s="87" t="s">
        <v>128</v>
      </c>
      <c r="B45" s="110" t="str">
        <f aca="false">IF(OR(C45="Yes", G45="Yes"), "Yes", "No")</f>
        <v>No</v>
      </c>
      <c r="C45" s="38" t="s">
        <v>558</v>
      </c>
      <c r="D45" s="38"/>
      <c r="E45" s="38"/>
      <c r="F45" s="38" t="s">
        <v>633</v>
      </c>
      <c r="G45" s="104"/>
      <c r="H45" s="104"/>
      <c r="I45" s="104"/>
    </row>
    <row r="46" customFormat="false" ht="12" hidden="false" customHeight="false" outlineLevel="0" collapsed="false">
      <c r="A46" s="87" t="s">
        <v>130</v>
      </c>
      <c r="B46" s="110" t="str">
        <f aca="false">IF(OR(C46="Yes", G46="Yes"), "Yes", "No")</f>
        <v>No</v>
      </c>
      <c r="C46" s="38"/>
      <c r="D46" s="38"/>
      <c r="E46" s="38"/>
      <c r="F46" s="38"/>
      <c r="G46" s="104" t="s">
        <v>558</v>
      </c>
      <c r="H46" s="104" t="n">
        <v>2012</v>
      </c>
      <c r="I46" s="104" t="s">
        <v>462</v>
      </c>
    </row>
    <row r="47" customFormat="false" ht="12" hidden="false" customHeight="false" outlineLevel="0" collapsed="false">
      <c r="A47" s="87" t="s">
        <v>132</v>
      </c>
      <c r="B47" s="110" t="str">
        <f aca="false">IF(OR(C47="Yes", G47="Yes"), "Yes", "No")</f>
        <v>Yes</v>
      </c>
      <c r="C47" s="38" t="s">
        <v>556</v>
      </c>
      <c r="D47" s="38" t="s">
        <v>634</v>
      </c>
      <c r="E47" s="38" t="s">
        <v>231</v>
      </c>
      <c r="F47" s="38" t="s">
        <v>633</v>
      </c>
      <c r="G47" s="104"/>
      <c r="H47" s="104"/>
      <c r="I47" s="104"/>
    </row>
    <row r="48" customFormat="false" ht="12" hidden="false" customHeight="false" outlineLevel="0" collapsed="false">
      <c r="A48" s="87" t="s">
        <v>134</v>
      </c>
      <c r="B48" s="110" t="str">
        <f aca="false">IF(OR(C48="Yes", G48="Yes"), "Yes", "No")</f>
        <v>No</v>
      </c>
      <c r="C48" s="38" t="s">
        <v>558</v>
      </c>
      <c r="D48" s="38"/>
      <c r="E48" s="38"/>
      <c r="F48" s="38" t="s">
        <v>633</v>
      </c>
      <c r="G48" s="104"/>
      <c r="H48" s="104"/>
      <c r="I48" s="104"/>
    </row>
    <row r="49" customFormat="false" ht="12" hidden="false" customHeight="false" outlineLevel="0" collapsed="false">
      <c r="A49" s="87" t="s">
        <v>136</v>
      </c>
      <c r="B49" s="110" t="str">
        <f aca="false">IF(OR(C49="Yes", G49="Yes"), "Yes", "No")</f>
        <v>No</v>
      </c>
      <c r="C49" s="38" t="s">
        <v>558</v>
      </c>
      <c r="D49" s="38"/>
      <c r="E49" s="38"/>
      <c r="F49" s="38" t="s">
        <v>633</v>
      </c>
      <c r="G49" s="104"/>
      <c r="H49" s="104"/>
      <c r="I49" s="104"/>
    </row>
    <row r="50" customFormat="false" ht="12" hidden="false" customHeight="false" outlineLevel="0" collapsed="false">
      <c r="A50" s="87" t="s">
        <v>138</v>
      </c>
      <c r="B50" s="110" t="str">
        <f aca="false">IF(OR(C50="Yes", G50="Yes"), "Yes", "No")</f>
        <v>Yes</v>
      </c>
      <c r="C50" s="38" t="s">
        <v>556</v>
      </c>
      <c r="D50" s="38" t="s">
        <v>634</v>
      </c>
      <c r="E50" s="38" t="n">
        <v>2004</v>
      </c>
      <c r="F50" s="38" t="s">
        <v>633</v>
      </c>
      <c r="G50" s="104"/>
      <c r="H50" s="104"/>
      <c r="I50" s="104"/>
    </row>
    <row r="51" customFormat="false" ht="12" hidden="false" customHeight="false" outlineLevel="0" collapsed="false">
      <c r="A51" s="87" t="s">
        <v>140</v>
      </c>
      <c r="B51" s="110" t="str">
        <f aca="false">IF(OR(C51="Yes", G51="Yes"), "Yes", "No")</f>
        <v>No</v>
      </c>
      <c r="C51" s="38" t="s">
        <v>558</v>
      </c>
      <c r="D51" s="38"/>
      <c r="E51" s="38"/>
      <c r="F51" s="38" t="s">
        <v>633</v>
      </c>
      <c r="G51" s="104" t="s">
        <v>558</v>
      </c>
      <c r="H51" s="104" t="n">
        <v>2012</v>
      </c>
      <c r="I51" s="104" t="s">
        <v>462</v>
      </c>
    </row>
    <row r="52" customFormat="false" ht="12" hidden="false" customHeight="false" outlineLevel="0" collapsed="false">
      <c r="A52" s="87" t="s">
        <v>142</v>
      </c>
      <c r="B52" s="110" t="s">
        <v>231</v>
      </c>
      <c r="C52" s="38"/>
      <c r="D52" s="38"/>
      <c r="E52" s="38"/>
      <c r="F52" s="38"/>
      <c r="G52" s="104"/>
      <c r="H52" s="104"/>
      <c r="I52" s="104"/>
    </row>
    <row r="53" customFormat="false" ht="12" hidden="false" customHeight="false" outlineLevel="0" collapsed="false">
      <c r="A53" s="87" t="s">
        <v>144</v>
      </c>
      <c r="B53" s="110" t="str">
        <f aca="false">IF(OR(C53="Yes", G53="Yes"), "Yes", "No")</f>
        <v>No</v>
      </c>
      <c r="C53" s="38" t="s">
        <v>558</v>
      </c>
      <c r="D53" s="38"/>
      <c r="E53" s="38"/>
      <c r="F53" s="38" t="s">
        <v>633</v>
      </c>
      <c r="G53" s="104"/>
      <c r="H53" s="104"/>
      <c r="I53" s="104"/>
    </row>
    <row r="54" customFormat="false" ht="12" hidden="false" customHeight="false" outlineLevel="0" collapsed="false">
      <c r="A54" s="87" t="s">
        <v>146</v>
      </c>
      <c r="B54" s="110" t="str">
        <f aca="false">IF(OR(C54="Yes", G54="Yes"), "Yes", "No")</f>
        <v>No</v>
      </c>
      <c r="C54" s="38" t="s">
        <v>558</v>
      </c>
      <c r="D54" s="38"/>
      <c r="E54" s="38"/>
      <c r="F54" s="38" t="s">
        <v>633</v>
      </c>
      <c r="G54" s="104"/>
      <c r="H54" s="104"/>
      <c r="I54" s="104"/>
    </row>
    <row r="55" customFormat="false" ht="12" hidden="false" customHeight="false" outlineLevel="0" collapsed="false">
      <c r="A55" s="87" t="s">
        <v>148</v>
      </c>
      <c r="B55" s="110" t="str">
        <f aca="false">IF(OR(C55="Yes", G55="Yes"), "Yes", "No")</f>
        <v>No</v>
      </c>
      <c r="C55" s="38" t="s">
        <v>558</v>
      </c>
      <c r="D55" s="38"/>
      <c r="E55" s="38"/>
      <c r="F55" s="38" t="s">
        <v>633</v>
      </c>
      <c r="G55" s="104"/>
      <c r="H55" s="104"/>
      <c r="I55" s="104"/>
    </row>
    <row r="56" customFormat="false" ht="12" hidden="false" customHeight="false" outlineLevel="0" collapsed="false">
      <c r="A56" s="87" t="s">
        <v>150</v>
      </c>
      <c r="B56" s="110" t="str">
        <f aca="false">IF(OR(C56="Yes", G56="Yes"), "Yes", "No")</f>
        <v>No</v>
      </c>
      <c r="C56" s="38" t="s">
        <v>558</v>
      </c>
      <c r="D56" s="38"/>
      <c r="E56" s="38"/>
      <c r="F56" s="38" t="s">
        <v>633</v>
      </c>
      <c r="G56" s="104" t="s">
        <v>558</v>
      </c>
      <c r="H56" s="104" t="n">
        <v>2011</v>
      </c>
      <c r="I56" s="104" t="s">
        <v>462</v>
      </c>
    </row>
    <row r="57" customFormat="false" ht="12" hidden="false" customHeight="false" outlineLevel="0" collapsed="false">
      <c r="A57" s="87" t="s">
        <v>152</v>
      </c>
      <c r="B57" s="110" t="str">
        <f aca="false">IF(OR(C57="Yes", G57="Yes"), "Yes", "No")</f>
        <v>Yes</v>
      </c>
      <c r="C57" s="38"/>
      <c r="D57" s="38"/>
      <c r="E57" s="38"/>
      <c r="F57" s="38"/>
      <c r="G57" s="104" t="s">
        <v>556</v>
      </c>
      <c r="H57" s="104" t="n">
        <v>2012</v>
      </c>
      <c r="I57" s="104" t="s">
        <v>462</v>
      </c>
    </row>
    <row r="58" customFormat="false" ht="12" hidden="false" customHeight="false" outlineLevel="0" collapsed="false">
      <c r="A58" s="87" t="s">
        <v>154</v>
      </c>
      <c r="B58" s="110" t="str">
        <f aca="false">IF(OR(C58="Yes", G58="Yes"), "Yes", "No")</f>
        <v>Yes</v>
      </c>
      <c r="C58" s="38" t="s">
        <v>556</v>
      </c>
      <c r="D58" s="38" t="s">
        <v>634</v>
      </c>
      <c r="E58" s="38" t="n">
        <v>2005</v>
      </c>
      <c r="F58" s="38" t="s">
        <v>633</v>
      </c>
      <c r="G58" s="104"/>
      <c r="H58" s="104"/>
      <c r="I58" s="104"/>
    </row>
    <row r="59" customFormat="false" ht="12" hidden="false" customHeight="false" outlineLevel="0" collapsed="false">
      <c r="A59" s="87" t="s">
        <v>156</v>
      </c>
      <c r="B59" s="110" t="str">
        <f aca="false">IF(OR(C59="Yes", G59="Yes"), "Yes", "No")</f>
        <v>Yes</v>
      </c>
      <c r="C59" s="38" t="s">
        <v>558</v>
      </c>
      <c r="D59" s="38"/>
      <c r="E59" s="38"/>
      <c r="F59" s="38" t="s">
        <v>633</v>
      </c>
      <c r="G59" s="104" t="s">
        <v>556</v>
      </c>
      <c r="H59" s="104" t="n">
        <v>2012</v>
      </c>
      <c r="I59" s="104" t="s">
        <v>462</v>
      </c>
    </row>
    <row r="60" customFormat="false" ht="12" hidden="false" customHeight="false" outlineLevel="0" collapsed="false">
      <c r="A60" s="87" t="s">
        <v>158</v>
      </c>
      <c r="B60" s="110" t="s">
        <v>231</v>
      </c>
      <c r="C60" s="38"/>
      <c r="D60" s="38"/>
      <c r="E60" s="38"/>
      <c r="F60" s="38"/>
      <c r="G60" s="104"/>
      <c r="H60" s="104"/>
      <c r="I60" s="104"/>
    </row>
    <row r="61" customFormat="false" ht="12" hidden="false" customHeight="false" outlineLevel="0" collapsed="false">
      <c r="A61" s="87" t="s">
        <v>160</v>
      </c>
      <c r="B61" s="110" t="str">
        <f aca="false">IF(OR(C61="Yes", G61="Yes"), "Yes", "No")</f>
        <v>No</v>
      </c>
      <c r="C61" s="38" t="s">
        <v>558</v>
      </c>
      <c r="D61" s="38"/>
      <c r="E61" s="38"/>
      <c r="F61" s="38" t="s">
        <v>633</v>
      </c>
      <c r="G61" s="104"/>
      <c r="H61" s="104"/>
      <c r="I61" s="104"/>
    </row>
    <row r="62" customFormat="false" ht="12" hidden="false" customHeight="false" outlineLevel="0" collapsed="false">
      <c r="A62" s="87" t="s">
        <v>162</v>
      </c>
      <c r="B62" s="110" t="str">
        <f aca="false">IF(OR(C62="Yes", G62="Yes"), "Yes", "No")</f>
        <v>No</v>
      </c>
      <c r="C62" s="38" t="s">
        <v>558</v>
      </c>
      <c r="D62" s="38"/>
      <c r="E62" s="38"/>
      <c r="F62" s="38" t="s">
        <v>633</v>
      </c>
      <c r="G62" s="104"/>
      <c r="H62" s="104"/>
      <c r="I62" s="104"/>
    </row>
    <row r="63" customFormat="false" ht="12" hidden="false" customHeight="false" outlineLevel="0" collapsed="false">
      <c r="A63" s="87" t="s">
        <v>164</v>
      </c>
      <c r="B63" s="110" t="str">
        <f aca="false">IF(OR(C63="Yes", G63="Yes"), "Yes", "No")</f>
        <v>No</v>
      </c>
      <c r="C63" s="38" t="s">
        <v>558</v>
      </c>
      <c r="D63" s="38"/>
      <c r="E63" s="38"/>
      <c r="F63" s="38" t="s">
        <v>633</v>
      </c>
      <c r="G63" s="104"/>
      <c r="H63" s="104"/>
      <c r="I63" s="104"/>
    </row>
    <row r="64" customFormat="false" ht="12" hidden="false" customHeight="false" outlineLevel="0" collapsed="false">
      <c r="A64" s="87" t="s">
        <v>166</v>
      </c>
      <c r="B64" s="110" t="s">
        <v>231</v>
      </c>
      <c r="C64" s="38"/>
      <c r="D64" s="38"/>
      <c r="E64" s="38"/>
      <c r="F64" s="38"/>
      <c r="G64" s="104"/>
      <c r="H64" s="104"/>
      <c r="I64" s="104"/>
    </row>
    <row r="65" customFormat="false" ht="12" hidden="false" customHeight="false" outlineLevel="0" collapsed="false">
      <c r="A65" s="87" t="s">
        <v>168</v>
      </c>
      <c r="B65" s="110" t="s">
        <v>231</v>
      </c>
      <c r="C65" s="38"/>
      <c r="D65" s="38"/>
      <c r="E65" s="38"/>
      <c r="F65" s="38"/>
      <c r="G65" s="104"/>
      <c r="H65" s="104"/>
      <c r="I65" s="104"/>
    </row>
    <row r="66" customFormat="false" ht="12" hidden="false" customHeight="false" outlineLevel="0" collapsed="false">
      <c r="A66" s="87" t="s">
        <v>170</v>
      </c>
      <c r="B66" s="110" t="s">
        <v>231</v>
      </c>
      <c r="C66" s="38"/>
      <c r="D66" s="38"/>
      <c r="E66" s="38"/>
      <c r="F66" s="38"/>
      <c r="G66" s="104"/>
      <c r="H66" s="104"/>
      <c r="I66" s="104"/>
    </row>
    <row r="67" customFormat="false" ht="12" hidden="false" customHeight="false" outlineLevel="0" collapsed="false">
      <c r="A67" s="87" t="s">
        <v>172</v>
      </c>
      <c r="B67" s="110" t="str">
        <f aca="false">IF(OR(C67="Yes", G67="Yes"), "Yes", "No")</f>
        <v>No</v>
      </c>
      <c r="C67" s="38"/>
      <c r="D67" s="38"/>
      <c r="E67" s="38"/>
      <c r="F67" s="38"/>
      <c r="G67" s="104" t="s">
        <v>558</v>
      </c>
      <c r="H67" s="104" t="n">
        <v>2011</v>
      </c>
      <c r="I67" s="104" t="s">
        <v>462</v>
      </c>
    </row>
    <row r="68" customFormat="false" ht="12" hidden="false" customHeight="false" outlineLevel="0" collapsed="false">
      <c r="A68" s="87" t="s">
        <v>175</v>
      </c>
      <c r="B68" s="110" t="str">
        <f aca="false">IF(OR(C68="Yes", G68="Yes"), "Yes", "No")</f>
        <v>Yes</v>
      </c>
      <c r="C68" s="38" t="s">
        <v>556</v>
      </c>
      <c r="D68" s="38" t="s">
        <v>634</v>
      </c>
      <c r="E68" s="38" t="n">
        <v>2005</v>
      </c>
      <c r="F68" s="38" t="s">
        <v>633</v>
      </c>
      <c r="G68" s="104" t="s">
        <v>556</v>
      </c>
      <c r="H68" s="104" t="n">
        <v>2011</v>
      </c>
      <c r="I68" s="104" t="s">
        <v>462</v>
      </c>
    </row>
    <row r="69" customFormat="false" ht="12" hidden="false" customHeight="false" outlineLevel="0" collapsed="false">
      <c r="A69" s="87" t="s">
        <v>177</v>
      </c>
      <c r="B69" s="110" t="s">
        <v>231</v>
      </c>
      <c r="C69" s="38" t="s">
        <v>231</v>
      </c>
      <c r="D69" s="38" t="s">
        <v>231</v>
      </c>
      <c r="E69" s="38" t="s">
        <v>231</v>
      </c>
      <c r="F69" s="38" t="s">
        <v>633</v>
      </c>
      <c r="G69" s="104"/>
      <c r="H69" s="104"/>
      <c r="I69" s="104"/>
    </row>
    <row r="70" customFormat="false" ht="12" hidden="false" customHeight="false" outlineLevel="0" collapsed="false">
      <c r="A70" s="87" t="s">
        <v>179</v>
      </c>
      <c r="B70" s="110" t="s">
        <v>231</v>
      </c>
      <c r="C70" s="38"/>
      <c r="D70" s="38"/>
      <c r="E70" s="38"/>
      <c r="F70" s="38"/>
      <c r="G70" s="104"/>
      <c r="H70" s="104"/>
      <c r="I70" s="104"/>
    </row>
    <row r="71" customFormat="false" ht="12" hidden="false" customHeight="false" outlineLevel="0" collapsed="false">
      <c r="A71" s="87" t="s">
        <v>181</v>
      </c>
      <c r="B71" s="110" t="str">
        <f aca="false">IF(OR(C71="Yes", G71="Yes"), "Yes", "No")</f>
        <v>No</v>
      </c>
      <c r="C71" s="38" t="s">
        <v>558</v>
      </c>
      <c r="D71" s="38"/>
      <c r="E71" s="38"/>
      <c r="F71" s="38" t="s">
        <v>633</v>
      </c>
      <c r="G71" s="104"/>
      <c r="H71" s="104"/>
      <c r="I71" s="104"/>
    </row>
    <row r="72" customFormat="false" ht="12" hidden="false" customHeight="false" outlineLevel="0" collapsed="false">
      <c r="A72" s="87" t="s">
        <v>183</v>
      </c>
      <c r="B72" s="110" t="str">
        <f aca="false">IF(OR(C72="Yes", G72="Yes"), "Yes", "No")</f>
        <v>Yes</v>
      </c>
      <c r="C72" s="38" t="s">
        <v>556</v>
      </c>
      <c r="D72" s="38" t="s">
        <v>634</v>
      </c>
      <c r="E72" s="38" t="n">
        <v>2006</v>
      </c>
      <c r="F72" s="38" t="s">
        <v>633</v>
      </c>
      <c r="G72" s="104"/>
      <c r="H72" s="104"/>
      <c r="I72" s="104"/>
    </row>
    <row r="73" customFormat="false" ht="12" hidden="false" customHeight="false" outlineLevel="0" collapsed="false">
      <c r="A73" s="87" t="s">
        <v>185</v>
      </c>
      <c r="B73" s="110" t="str">
        <f aca="false">IF(OR(C73="Yes", G73="Yes"), "Yes", "No")</f>
        <v>No</v>
      </c>
      <c r="C73" s="38"/>
      <c r="D73" s="38"/>
      <c r="E73" s="38"/>
      <c r="F73" s="38"/>
      <c r="G73" s="104" t="s">
        <v>558</v>
      </c>
      <c r="H73" s="104" t="n">
        <v>2012</v>
      </c>
      <c r="I73" s="104" t="s">
        <v>462</v>
      </c>
    </row>
    <row r="74" customFormat="false" ht="12" hidden="false" customHeight="false" outlineLevel="0" collapsed="false">
      <c r="A74" s="87" t="s">
        <v>187</v>
      </c>
      <c r="B74" s="110" t="str">
        <f aca="false">IF(OR(C74="Yes", G74="Yes"), "Yes", "No")</f>
        <v>No</v>
      </c>
      <c r="C74" s="38"/>
      <c r="D74" s="38"/>
      <c r="E74" s="38"/>
      <c r="F74" s="38"/>
      <c r="G74" s="104" t="s">
        <v>558</v>
      </c>
      <c r="H74" s="104" t="n">
        <v>2012</v>
      </c>
      <c r="I74" s="104" t="s">
        <v>462</v>
      </c>
    </row>
    <row r="75" customFormat="false" ht="12" hidden="false" customHeight="false" outlineLevel="0" collapsed="false">
      <c r="A75" s="87" t="s">
        <v>189</v>
      </c>
      <c r="B75" s="110" t="str">
        <f aca="false">IF(OR(C75="Yes", G75="Yes"), "Yes", "No")</f>
        <v>Yes</v>
      </c>
      <c r="C75" s="38" t="s">
        <v>556</v>
      </c>
      <c r="D75" s="38" t="s">
        <v>634</v>
      </c>
      <c r="E75" s="38" t="n">
        <v>2009</v>
      </c>
      <c r="F75" s="38" t="s">
        <v>633</v>
      </c>
      <c r="G75" s="104"/>
      <c r="H75" s="104"/>
      <c r="I75" s="104"/>
    </row>
    <row r="76" customFormat="false" ht="12" hidden="false" customHeight="false" outlineLevel="0" collapsed="false">
      <c r="A76" s="87" t="s">
        <v>191</v>
      </c>
      <c r="B76" s="110" t="str">
        <f aca="false">IF(OR(C76="Yes", G76="Yes"), "Yes", "No")</f>
        <v>Yes</v>
      </c>
      <c r="C76" s="38" t="s">
        <v>556</v>
      </c>
      <c r="D76" s="38" t="s">
        <v>634</v>
      </c>
      <c r="E76" s="38" t="n">
        <v>2004</v>
      </c>
      <c r="F76" s="38" t="s">
        <v>633</v>
      </c>
      <c r="G76" s="104" t="s">
        <v>556</v>
      </c>
      <c r="H76" s="104" t="n">
        <v>2012</v>
      </c>
      <c r="I76" s="104" t="s">
        <v>462</v>
      </c>
    </row>
    <row r="77" customFormat="false" ht="12" hidden="false" customHeight="false" outlineLevel="0" collapsed="false">
      <c r="A77" s="87" t="s">
        <v>193</v>
      </c>
      <c r="B77" s="110" t="str">
        <f aca="false">IF(OR(C77="Yes", G77="Yes"), "Yes", "No")</f>
        <v>No</v>
      </c>
      <c r="C77" s="38" t="s">
        <v>558</v>
      </c>
      <c r="D77" s="38"/>
      <c r="E77" s="38"/>
      <c r="F77" s="38" t="s">
        <v>633</v>
      </c>
      <c r="G77" s="104" t="s">
        <v>558</v>
      </c>
      <c r="H77" s="104" t="n">
        <v>2011</v>
      </c>
      <c r="I77" s="104" t="s">
        <v>462</v>
      </c>
    </row>
    <row r="78" customFormat="false" ht="12" hidden="false" customHeight="false" outlineLevel="0" collapsed="false">
      <c r="A78" s="87" t="s">
        <v>195</v>
      </c>
      <c r="B78" s="110" t="str">
        <f aca="false">IF(OR(C78="Yes", G78="Yes"), "Yes", "No")</f>
        <v>Yes</v>
      </c>
      <c r="C78" s="38" t="s">
        <v>231</v>
      </c>
      <c r="D78" s="38" t="s">
        <v>231</v>
      </c>
      <c r="E78" s="38" t="s">
        <v>231</v>
      </c>
      <c r="F78" s="38" t="s">
        <v>633</v>
      </c>
      <c r="G78" s="104" t="s">
        <v>556</v>
      </c>
      <c r="H78" s="104" t="n">
        <v>2012</v>
      </c>
      <c r="I78" s="104" t="s">
        <v>462</v>
      </c>
    </row>
    <row r="79" customFormat="false" ht="12" hidden="false" customHeight="false" outlineLevel="0" collapsed="false">
      <c r="A79" s="87" t="s">
        <v>197</v>
      </c>
      <c r="B79" s="110" t="str">
        <f aca="false">IF(OR(C79="Yes", G79="Yes"), "Yes", "No")</f>
        <v>Yes</v>
      </c>
      <c r="C79" s="38" t="s">
        <v>558</v>
      </c>
      <c r="D79" s="38"/>
      <c r="E79" s="38"/>
      <c r="F79" s="38" t="s">
        <v>633</v>
      </c>
      <c r="G79" s="104" t="s">
        <v>556</v>
      </c>
      <c r="H79" s="104" t="n">
        <v>2012</v>
      </c>
      <c r="I79" s="104" t="s">
        <v>462</v>
      </c>
    </row>
    <row r="80" customFormat="false" ht="12" hidden="false" customHeight="false" outlineLevel="0" collapsed="false">
      <c r="A80" s="44" t="s">
        <v>199</v>
      </c>
      <c r="B80" s="44" t="e">
        <f aca="false">COUNTIF(Table126[yes/no], "Yes")</f>
        <v>#VALUE!</v>
      </c>
      <c r="C80" s="35"/>
      <c r="D80" s="35"/>
      <c r="E80" s="35"/>
      <c r="F80" s="35"/>
      <c r="G80" s="128"/>
      <c r="H80" s="128"/>
      <c r="I80" s="128"/>
    </row>
    <row r="81" customFormat="false" ht="12" hidden="false" customHeight="false" outlineLevel="0" collapsed="false">
      <c r="A81" s="44" t="s">
        <v>200</v>
      </c>
      <c r="B81" s="44" t="e">
        <f aca="false">COUNTIF(Table126[yes/no], "No")</f>
        <v>#VALUE!</v>
      </c>
      <c r="C81" s="35"/>
      <c r="D81" s="35"/>
      <c r="E81" s="35"/>
      <c r="F81" s="35"/>
      <c r="G81" s="128"/>
      <c r="H81" s="128"/>
      <c r="I81" s="128"/>
    </row>
    <row r="82" customFormat="false" ht="12" hidden="false" customHeight="false" outlineLevel="0" collapsed="false">
      <c r="A82" s="44" t="s">
        <v>338</v>
      </c>
      <c r="B82" s="44" t="e">
        <f aca="false">COUNTIF(Table126[yes/no], "No data")</f>
        <v>#VALUE!</v>
      </c>
      <c r="C82" s="35"/>
      <c r="D82" s="35"/>
      <c r="E82" s="35"/>
      <c r="F82" s="35"/>
      <c r="G82" s="128"/>
      <c r="H82" s="128"/>
      <c r="I82" s="128"/>
    </row>
  </sheetData>
  <mergeCells count="2">
    <mergeCell ref="D3:E3"/>
    <mergeCell ref="G3:I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C00000"/>
    <pageSetUpPr fitToPage="false"/>
  </sheetPr>
  <dimension ref="A1:M8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
  <cols>
    <col collapsed="false" hidden="false" max="1" min="1" style="1" width="31.7125506072874"/>
    <col collapsed="false" hidden="false" max="2" min="2" style="1" width="8.4251012145749"/>
    <col collapsed="false" hidden="false" max="3" min="3" style="1" width="12.7125506072875"/>
    <col collapsed="false" hidden="false" max="4" min="4" style="1" width="15.7125506072875"/>
    <col collapsed="false" hidden="false" max="5" min="5" style="1" width="17.1376518218624"/>
    <col collapsed="false" hidden="false" max="6" min="6" style="1" width="14.9959514170041"/>
    <col collapsed="false" hidden="false" max="7" min="7" style="1" width="14.2834008097166"/>
    <col collapsed="false" hidden="false" max="8" min="8" style="1" width="17.7085020242915"/>
    <col collapsed="false" hidden="false" max="9" min="9" style="1" width="16.7125506072875"/>
    <col collapsed="false" hidden="false" max="10" min="10" style="1" width="7.71255060728745"/>
    <col collapsed="false" hidden="false" max="11" min="11" style="1" width="9.2834008097166"/>
    <col collapsed="false" hidden="true" max="13" min="12" style="1" width="0"/>
    <col collapsed="false" hidden="false" max="1025" min="14" style="1" width="8.85425101214575"/>
  </cols>
  <sheetData>
    <row r="1" customFormat="false" ht="12" hidden="false" customHeight="false" outlineLevel="0" collapsed="false">
      <c r="A1" s="120" t="s">
        <v>457</v>
      </c>
      <c r="B1" s="120"/>
      <c r="C1" s="120"/>
      <c r="D1" s="120"/>
      <c r="E1" s="120"/>
      <c r="F1" s="0"/>
      <c r="G1" s="0"/>
      <c r="H1" s="0"/>
      <c r="I1" s="0"/>
      <c r="J1" s="0"/>
      <c r="K1" s="0"/>
      <c r="L1" s="0"/>
      <c r="M1" s="0"/>
    </row>
    <row r="2" customFormat="false" ht="38.25" hidden="false" customHeight="true" outlineLevel="0" collapsed="false">
      <c r="A2" s="27" t="s">
        <v>458</v>
      </c>
      <c r="B2" s="27"/>
      <c r="C2" s="27"/>
      <c r="D2" s="27"/>
      <c r="E2" s="27"/>
      <c r="F2" s="0"/>
      <c r="G2" s="0"/>
      <c r="H2" s="0"/>
      <c r="I2" s="0"/>
      <c r="J2" s="0"/>
      <c r="K2" s="0"/>
      <c r="L2" s="0"/>
      <c r="M2" s="0"/>
    </row>
    <row r="3" customFormat="false" ht="27" hidden="false" customHeight="true" outlineLevel="0" collapsed="false">
      <c r="A3" s="30"/>
      <c r="B3" s="31"/>
      <c r="C3" s="143" t="s">
        <v>636</v>
      </c>
      <c r="D3" s="143"/>
      <c r="E3" s="143"/>
      <c r="F3" s="143"/>
      <c r="G3" s="143"/>
      <c r="H3" s="143" t="s">
        <v>637</v>
      </c>
      <c r="I3" s="143"/>
      <c r="J3" s="143"/>
      <c r="K3" s="143"/>
      <c r="L3" s="143"/>
      <c r="M3" s="124"/>
    </row>
    <row r="4" customFormat="false" ht="112.5" hidden="false" customHeight="false" outlineLevel="0" collapsed="false">
      <c r="A4" s="32" t="s">
        <v>24</v>
      </c>
      <c r="B4" s="32" t="s">
        <v>410</v>
      </c>
      <c r="C4" s="32" t="s">
        <v>638</v>
      </c>
      <c r="D4" s="32" t="s">
        <v>639</v>
      </c>
      <c r="E4" s="32" t="s">
        <v>640</v>
      </c>
      <c r="F4" s="32" t="s">
        <v>641</v>
      </c>
      <c r="G4" s="32" t="s">
        <v>213</v>
      </c>
      <c r="H4" s="32" t="s">
        <v>642</v>
      </c>
      <c r="I4" s="32" t="s">
        <v>643</v>
      </c>
      <c r="J4" s="32" t="s">
        <v>354</v>
      </c>
      <c r="K4" s="32" t="s">
        <v>218</v>
      </c>
      <c r="L4" s="32" t="s">
        <v>459</v>
      </c>
      <c r="M4" s="125" t="s">
        <v>460</v>
      </c>
    </row>
    <row r="5" customFormat="false" ht="33.75" hidden="false" customHeight="false" outlineLevel="0" collapsed="false">
      <c r="A5" s="38" t="s">
        <v>29</v>
      </c>
      <c r="B5" s="110" t="s">
        <v>558</v>
      </c>
      <c r="C5" s="104" t="s">
        <v>558</v>
      </c>
      <c r="D5" s="104" t="s">
        <v>644</v>
      </c>
      <c r="E5" s="104"/>
      <c r="F5" s="154"/>
      <c r="G5" s="104" t="s">
        <v>645</v>
      </c>
      <c r="H5" s="38"/>
      <c r="I5" s="38"/>
      <c r="J5" s="38"/>
      <c r="K5" s="38"/>
      <c r="L5" s="128"/>
      <c r="M5" s="4"/>
    </row>
    <row r="6" customFormat="false" ht="22.5" hidden="false" customHeight="false" outlineLevel="0" collapsed="false">
      <c r="A6" s="38" t="s">
        <v>35</v>
      </c>
      <c r="B6" s="110" t="s">
        <v>558</v>
      </c>
      <c r="C6" s="104" t="s">
        <v>558</v>
      </c>
      <c r="D6" s="104" t="s">
        <v>558</v>
      </c>
      <c r="E6" s="104"/>
      <c r="F6" s="154"/>
      <c r="G6" s="104" t="s">
        <v>645</v>
      </c>
      <c r="H6" s="38"/>
      <c r="I6" s="38"/>
      <c r="J6" s="38"/>
      <c r="K6" s="38"/>
      <c r="L6" s="128"/>
      <c r="M6" s="4"/>
    </row>
    <row r="7" customFormat="false" ht="22.5" hidden="false" customHeight="false" outlineLevel="0" collapsed="false">
      <c r="A7" s="38" t="s">
        <v>39</v>
      </c>
      <c r="B7" s="110" t="s">
        <v>558</v>
      </c>
      <c r="C7" s="104" t="s">
        <v>558</v>
      </c>
      <c r="D7" s="104" t="s">
        <v>558</v>
      </c>
      <c r="E7" s="104"/>
      <c r="F7" s="154"/>
      <c r="G7" s="104" t="s">
        <v>645</v>
      </c>
      <c r="H7" s="38"/>
      <c r="I7" s="38"/>
      <c r="J7" s="38"/>
      <c r="K7" s="38"/>
      <c r="L7" s="128"/>
      <c r="M7" s="4"/>
    </row>
    <row r="8" customFormat="false" ht="158.25" hidden="false" customHeight="true" outlineLevel="0" collapsed="false">
      <c r="A8" s="38" t="s">
        <v>41</v>
      </c>
      <c r="B8" s="110" t="s">
        <v>556</v>
      </c>
      <c r="C8" s="104" t="s">
        <v>558</v>
      </c>
      <c r="D8" s="104" t="s">
        <v>646</v>
      </c>
      <c r="E8" s="104"/>
      <c r="F8" s="154"/>
      <c r="G8" s="104" t="s">
        <v>645</v>
      </c>
      <c r="H8" s="38"/>
      <c r="I8" s="38"/>
      <c r="J8" s="38"/>
      <c r="K8" s="38"/>
      <c r="L8" s="128"/>
      <c r="M8" s="4"/>
    </row>
    <row r="9" customFormat="false" ht="56.25" hidden="false" customHeight="false" outlineLevel="0" collapsed="false">
      <c r="A9" s="38" t="s">
        <v>44</v>
      </c>
      <c r="B9" s="110" t="s">
        <v>556</v>
      </c>
      <c r="C9" s="104" t="s">
        <v>556</v>
      </c>
      <c r="D9" s="104" t="s">
        <v>647</v>
      </c>
      <c r="E9" s="104" t="s">
        <v>648</v>
      </c>
      <c r="F9" s="154" t="n">
        <v>40269</v>
      </c>
      <c r="G9" s="104" t="s">
        <v>645</v>
      </c>
      <c r="H9" s="38" t="s">
        <v>556</v>
      </c>
      <c r="I9" s="38"/>
      <c r="J9" s="38"/>
      <c r="K9" s="38"/>
      <c r="L9" s="128" t="n">
        <v>2011</v>
      </c>
      <c r="M9" s="4" t="s">
        <v>462</v>
      </c>
    </row>
    <row r="10" customFormat="false" ht="22.5" hidden="false" customHeight="false" outlineLevel="0" collapsed="false">
      <c r="A10" s="38" t="s">
        <v>48</v>
      </c>
      <c r="B10" s="110" t="s">
        <v>558</v>
      </c>
      <c r="C10" s="104" t="s">
        <v>558</v>
      </c>
      <c r="D10" s="104" t="s">
        <v>558</v>
      </c>
      <c r="E10" s="104"/>
      <c r="F10" s="154"/>
      <c r="G10" s="104" t="s">
        <v>645</v>
      </c>
      <c r="H10" s="38"/>
      <c r="I10" s="38"/>
      <c r="J10" s="38"/>
      <c r="K10" s="38"/>
      <c r="L10" s="128"/>
      <c r="M10" s="4"/>
    </row>
    <row r="11" customFormat="false" ht="22.5" hidden="false" customHeight="false" outlineLevel="0" collapsed="false">
      <c r="A11" s="38" t="s">
        <v>50</v>
      </c>
      <c r="B11" s="110" t="s">
        <v>558</v>
      </c>
      <c r="C11" s="104" t="s">
        <v>558</v>
      </c>
      <c r="D11" s="104" t="s">
        <v>558</v>
      </c>
      <c r="E11" s="104"/>
      <c r="F11" s="154"/>
      <c r="G11" s="104" t="s">
        <v>645</v>
      </c>
      <c r="H11" s="38"/>
      <c r="I11" s="38"/>
      <c r="J11" s="38"/>
      <c r="K11" s="38"/>
      <c r="L11" s="128"/>
      <c r="M11" s="4"/>
    </row>
    <row r="12" customFormat="false" ht="22.5" hidden="false" customHeight="false" outlineLevel="0" collapsed="false">
      <c r="A12" s="38" t="s">
        <v>53</v>
      </c>
      <c r="B12" s="110" t="s">
        <v>558</v>
      </c>
      <c r="C12" s="104" t="s">
        <v>558</v>
      </c>
      <c r="D12" s="104" t="s">
        <v>558</v>
      </c>
      <c r="E12" s="104"/>
      <c r="F12" s="154"/>
      <c r="G12" s="104" t="s">
        <v>645</v>
      </c>
      <c r="H12" s="38"/>
      <c r="I12" s="38"/>
      <c r="J12" s="38"/>
      <c r="K12" s="38"/>
      <c r="L12" s="128"/>
      <c r="M12" s="4"/>
    </row>
    <row r="13" customFormat="false" ht="56.25" hidden="false" customHeight="false" outlineLevel="0" collapsed="false">
      <c r="A13" s="38" t="s">
        <v>55</v>
      </c>
      <c r="B13" s="110" t="s">
        <v>556</v>
      </c>
      <c r="C13" s="104" t="s">
        <v>556</v>
      </c>
      <c r="D13" s="104" t="s">
        <v>649</v>
      </c>
      <c r="E13" s="104" t="s">
        <v>650</v>
      </c>
      <c r="F13" s="154" t="n">
        <v>37712</v>
      </c>
      <c r="G13" s="104" t="s">
        <v>645</v>
      </c>
      <c r="H13" s="38"/>
      <c r="I13" s="38"/>
      <c r="J13" s="38"/>
      <c r="K13" s="38"/>
      <c r="L13" s="128"/>
      <c r="M13" s="4"/>
    </row>
    <row r="14" customFormat="false" ht="22.5" hidden="false" customHeight="false" outlineLevel="0" collapsed="false">
      <c r="A14" s="38" t="s">
        <v>58</v>
      </c>
      <c r="B14" s="110" t="s">
        <v>558</v>
      </c>
      <c r="C14" s="104" t="s">
        <v>556</v>
      </c>
      <c r="D14" s="104" t="s">
        <v>558</v>
      </c>
      <c r="E14" s="104"/>
      <c r="F14" s="154"/>
      <c r="G14" s="104" t="s">
        <v>645</v>
      </c>
      <c r="H14" s="38"/>
      <c r="I14" s="38"/>
      <c r="J14" s="38"/>
      <c r="K14" s="38"/>
      <c r="L14" s="128"/>
      <c r="M14" s="4"/>
    </row>
    <row r="15" customFormat="false" ht="157.5" hidden="false" customHeight="false" outlineLevel="0" collapsed="false">
      <c r="A15" s="38" t="s">
        <v>61</v>
      </c>
      <c r="B15" s="110" t="s">
        <v>556</v>
      </c>
      <c r="C15" s="104" t="s">
        <v>556</v>
      </c>
      <c r="D15" s="104" t="s">
        <v>651</v>
      </c>
      <c r="E15" s="104" t="s">
        <v>652</v>
      </c>
      <c r="F15" s="154"/>
      <c r="G15" s="104" t="s">
        <v>645</v>
      </c>
      <c r="H15" s="104" t="s">
        <v>653</v>
      </c>
      <c r="I15" s="104" t="s">
        <v>556</v>
      </c>
      <c r="J15" s="38" t="n">
        <v>2012</v>
      </c>
      <c r="K15" s="104" t="s">
        <v>462</v>
      </c>
      <c r="L15" s="128" t="n">
        <v>2012</v>
      </c>
      <c r="M15" s="4" t="s">
        <v>462</v>
      </c>
    </row>
    <row r="16" customFormat="false" ht="22.5" hidden="false" customHeight="false" outlineLevel="0" collapsed="false">
      <c r="A16" s="38" t="s">
        <v>64</v>
      </c>
      <c r="B16" s="110" t="s">
        <v>558</v>
      </c>
      <c r="C16" s="104" t="s">
        <v>556</v>
      </c>
      <c r="D16" s="104" t="s">
        <v>558</v>
      </c>
      <c r="E16" s="104"/>
      <c r="F16" s="154"/>
      <c r="G16" s="104" t="s">
        <v>645</v>
      </c>
      <c r="H16" s="38"/>
      <c r="I16" s="38"/>
      <c r="J16" s="38"/>
      <c r="K16" s="38"/>
      <c r="L16" s="128"/>
      <c r="M16" s="4"/>
    </row>
    <row r="17" customFormat="false" ht="22.5" hidden="false" customHeight="false" outlineLevel="0" collapsed="false">
      <c r="A17" s="38" t="s">
        <v>66</v>
      </c>
      <c r="B17" s="110" t="s">
        <v>558</v>
      </c>
      <c r="C17" s="104" t="s">
        <v>558</v>
      </c>
      <c r="D17" s="104" t="s">
        <v>558</v>
      </c>
      <c r="E17" s="104"/>
      <c r="F17" s="154"/>
      <c r="G17" s="104" t="s">
        <v>645</v>
      </c>
      <c r="H17" s="38"/>
      <c r="I17" s="38"/>
      <c r="J17" s="38"/>
      <c r="K17" s="38"/>
      <c r="L17" s="128"/>
      <c r="M17" s="4"/>
    </row>
    <row r="18" customFormat="false" ht="22.5" hidden="false" customHeight="false" outlineLevel="0" collapsed="false">
      <c r="A18" s="38" t="s">
        <v>68</v>
      </c>
      <c r="B18" s="110" t="s">
        <v>231</v>
      </c>
      <c r="C18" s="104" t="s">
        <v>556</v>
      </c>
      <c r="D18" s="104" t="s">
        <v>558</v>
      </c>
      <c r="E18" s="104"/>
      <c r="F18" s="154"/>
      <c r="G18" s="104" t="s">
        <v>645</v>
      </c>
      <c r="H18" s="38"/>
      <c r="I18" s="38"/>
      <c r="J18" s="38"/>
      <c r="K18" s="38"/>
      <c r="L18" s="128"/>
      <c r="M18" s="4"/>
    </row>
    <row r="19" customFormat="false" ht="90" hidden="false" customHeight="false" outlineLevel="0" collapsed="false">
      <c r="A19" s="38" t="s">
        <v>71</v>
      </c>
      <c r="B19" s="110" t="s">
        <v>556</v>
      </c>
      <c r="C19" s="104" t="s">
        <v>558</v>
      </c>
      <c r="D19" s="104" t="s">
        <v>558</v>
      </c>
      <c r="E19" s="104"/>
      <c r="F19" s="154"/>
      <c r="G19" s="104" t="s">
        <v>645</v>
      </c>
      <c r="H19" s="104" t="s">
        <v>654</v>
      </c>
      <c r="I19" s="38" t="s">
        <v>556</v>
      </c>
      <c r="J19" s="38" t="n">
        <v>2012</v>
      </c>
      <c r="K19" s="38" t="s">
        <v>462</v>
      </c>
      <c r="L19" s="128" t="n">
        <v>2012</v>
      </c>
      <c r="M19" s="4" t="s">
        <v>462</v>
      </c>
    </row>
    <row r="20" customFormat="false" ht="22.5" hidden="false" customHeight="false" outlineLevel="0" collapsed="false">
      <c r="A20" s="38" t="s">
        <v>73</v>
      </c>
      <c r="B20" s="110" t="s">
        <v>558</v>
      </c>
      <c r="C20" s="104" t="s">
        <v>558</v>
      </c>
      <c r="D20" s="104" t="s">
        <v>558</v>
      </c>
      <c r="E20" s="104"/>
      <c r="F20" s="154"/>
      <c r="G20" s="104" t="s">
        <v>645</v>
      </c>
      <c r="H20" s="38"/>
      <c r="I20" s="38"/>
      <c r="J20" s="38"/>
      <c r="K20" s="38"/>
      <c r="L20" s="128"/>
      <c r="M20" s="4"/>
    </row>
    <row r="21" customFormat="false" ht="22.5" hidden="false" customHeight="false" outlineLevel="0" collapsed="false">
      <c r="A21" s="38" t="s">
        <v>76</v>
      </c>
      <c r="B21" s="110" t="s">
        <v>558</v>
      </c>
      <c r="C21" s="104" t="s">
        <v>558</v>
      </c>
      <c r="D21" s="104" t="s">
        <v>558</v>
      </c>
      <c r="E21" s="104"/>
      <c r="F21" s="154"/>
      <c r="G21" s="104" t="s">
        <v>645</v>
      </c>
      <c r="H21" s="38"/>
      <c r="I21" s="38"/>
      <c r="J21" s="38"/>
      <c r="K21" s="38"/>
      <c r="L21" s="128"/>
      <c r="M21" s="4"/>
    </row>
    <row r="22" customFormat="false" ht="22.5" hidden="false" customHeight="false" outlineLevel="0" collapsed="false">
      <c r="A22" s="38" t="s">
        <v>79</v>
      </c>
      <c r="B22" s="110" t="s">
        <v>558</v>
      </c>
      <c r="C22" s="104" t="s">
        <v>556</v>
      </c>
      <c r="D22" s="104" t="s">
        <v>558</v>
      </c>
      <c r="E22" s="104"/>
      <c r="F22" s="154"/>
      <c r="G22" s="104" t="s">
        <v>645</v>
      </c>
      <c r="H22" s="38"/>
      <c r="I22" s="38"/>
      <c r="J22" s="38"/>
      <c r="K22" s="38"/>
      <c r="L22" s="128"/>
      <c r="M22" s="4"/>
    </row>
    <row r="23" customFormat="false" ht="22.5" hidden="false" customHeight="false" outlineLevel="0" collapsed="false">
      <c r="A23" s="38" t="s">
        <v>81</v>
      </c>
      <c r="B23" s="110" t="s">
        <v>558</v>
      </c>
      <c r="C23" s="104" t="s">
        <v>558</v>
      </c>
      <c r="D23" s="104" t="s">
        <v>558</v>
      </c>
      <c r="E23" s="104"/>
      <c r="F23" s="154"/>
      <c r="G23" s="104" t="s">
        <v>645</v>
      </c>
      <c r="H23" s="38"/>
      <c r="I23" s="38"/>
      <c r="J23" s="38"/>
      <c r="K23" s="38"/>
      <c r="L23" s="128"/>
      <c r="M23" s="4"/>
    </row>
    <row r="24" customFormat="false" ht="78.75" hidden="false" customHeight="false" outlineLevel="0" collapsed="false">
      <c r="A24" s="38" t="s">
        <v>84</v>
      </c>
      <c r="B24" s="110" t="s">
        <v>556</v>
      </c>
      <c r="C24" s="104" t="s">
        <v>556</v>
      </c>
      <c r="D24" s="104" t="s">
        <v>558</v>
      </c>
      <c r="E24" s="104" t="s">
        <v>655</v>
      </c>
      <c r="F24" s="154" t="n">
        <v>39965</v>
      </c>
      <c r="G24" s="104" t="s">
        <v>645</v>
      </c>
      <c r="H24" s="38"/>
      <c r="I24" s="38"/>
      <c r="J24" s="38"/>
      <c r="K24" s="38"/>
      <c r="L24" s="128"/>
      <c r="M24" s="4"/>
    </row>
    <row r="25" customFormat="false" ht="22.5" hidden="false" customHeight="false" outlineLevel="0" collapsed="false">
      <c r="A25" s="38" t="s">
        <v>86</v>
      </c>
      <c r="B25" s="110" t="s">
        <v>558</v>
      </c>
      <c r="C25" s="104" t="s">
        <v>556</v>
      </c>
      <c r="D25" s="104" t="s">
        <v>558</v>
      </c>
      <c r="E25" s="104"/>
      <c r="F25" s="154"/>
      <c r="G25" s="104" t="s">
        <v>645</v>
      </c>
      <c r="H25" s="38"/>
      <c r="I25" s="38"/>
      <c r="J25" s="38"/>
      <c r="K25" s="38"/>
      <c r="L25" s="128"/>
      <c r="M25" s="4"/>
    </row>
    <row r="26" customFormat="false" ht="22.5" hidden="false" customHeight="false" outlineLevel="0" collapsed="false">
      <c r="A26" s="38" t="s">
        <v>88</v>
      </c>
      <c r="B26" s="110" t="s">
        <v>558</v>
      </c>
      <c r="C26" s="104" t="s">
        <v>558</v>
      </c>
      <c r="D26" s="104" t="s">
        <v>558</v>
      </c>
      <c r="E26" s="104"/>
      <c r="F26" s="154"/>
      <c r="G26" s="104" t="s">
        <v>645</v>
      </c>
      <c r="H26" s="38"/>
      <c r="I26" s="38"/>
      <c r="J26" s="38"/>
      <c r="K26" s="38"/>
      <c r="L26" s="128"/>
      <c r="M26" s="4"/>
    </row>
    <row r="27" customFormat="false" ht="22.5" hidden="false" customHeight="false" outlineLevel="0" collapsed="false">
      <c r="A27" s="38" t="s">
        <v>90</v>
      </c>
      <c r="B27" s="110" t="s">
        <v>558</v>
      </c>
      <c r="C27" s="104" t="s">
        <v>558</v>
      </c>
      <c r="D27" s="104" t="s">
        <v>558</v>
      </c>
      <c r="E27" s="104"/>
      <c r="F27" s="154"/>
      <c r="G27" s="104" t="s">
        <v>645</v>
      </c>
      <c r="H27" s="38"/>
      <c r="I27" s="38"/>
      <c r="J27" s="38"/>
      <c r="K27" s="38"/>
      <c r="L27" s="128"/>
      <c r="M27" s="4"/>
    </row>
    <row r="28" customFormat="false" ht="22.5" hidden="false" customHeight="false" outlineLevel="0" collapsed="false">
      <c r="A28" s="38" t="s">
        <v>92</v>
      </c>
      <c r="B28" s="110" t="s">
        <v>558</v>
      </c>
      <c r="C28" s="104" t="s">
        <v>558</v>
      </c>
      <c r="D28" s="104" t="s">
        <v>558</v>
      </c>
      <c r="E28" s="104"/>
      <c r="F28" s="154"/>
      <c r="G28" s="104" t="s">
        <v>645</v>
      </c>
      <c r="H28" s="38"/>
      <c r="I28" s="38"/>
      <c r="J28" s="38"/>
      <c r="K28" s="38"/>
      <c r="L28" s="128"/>
      <c r="M28" s="4"/>
    </row>
    <row r="29" customFormat="false" ht="157.5" hidden="false" customHeight="false" outlineLevel="0" collapsed="false">
      <c r="A29" s="38" t="s">
        <v>94</v>
      </c>
      <c r="B29" s="110" t="s">
        <v>556</v>
      </c>
      <c r="C29" s="104" t="s">
        <v>556</v>
      </c>
      <c r="D29" s="104" t="s">
        <v>649</v>
      </c>
      <c r="E29" s="104" t="s">
        <v>656</v>
      </c>
      <c r="F29" s="154" t="n">
        <v>39661</v>
      </c>
      <c r="G29" s="104" t="s">
        <v>645</v>
      </c>
      <c r="H29" s="104" t="s">
        <v>657</v>
      </c>
      <c r="I29" s="104" t="s">
        <v>658</v>
      </c>
      <c r="J29" s="104" t="n">
        <v>2012</v>
      </c>
      <c r="K29" s="104" t="s">
        <v>462</v>
      </c>
      <c r="L29" s="128" t="n">
        <v>2012</v>
      </c>
      <c r="M29" s="4" t="s">
        <v>462</v>
      </c>
    </row>
    <row r="30" customFormat="false" ht="22.5" hidden="false" customHeight="false" outlineLevel="0" collapsed="false">
      <c r="A30" s="38" t="s">
        <v>96</v>
      </c>
      <c r="B30" s="110" t="s">
        <v>558</v>
      </c>
      <c r="C30" s="104" t="s">
        <v>558</v>
      </c>
      <c r="D30" s="104" t="s">
        <v>558</v>
      </c>
      <c r="E30" s="104"/>
      <c r="F30" s="154"/>
      <c r="G30" s="104" t="s">
        <v>645</v>
      </c>
      <c r="H30" s="104"/>
      <c r="I30" s="104"/>
      <c r="J30" s="104"/>
      <c r="K30" s="104"/>
      <c r="L30" s="128"/>
      <c r="M30" s="4"/>
    </row>
    <row r="31" customFormat="false" ht="22.5" hidden="false" customHeight="false" outlineLevel="0" collapsed="false">
      <c r="A31" s="38" t="s">
        <v>98</v>
      </c>
      <c r="B31" s="110" t="s">
        <v>558</v>
      </c>
      <c r="C31" s="104" t="s">
        <v>558</v>
      </c>
      <c r="D31" s="104" t="s">
        <v>558</v>
      </c>
      <c r="E31" s="104"/>
      <c r="F31" s="154"/>
      <c r="G31" s="104" t="s">
        <v>645</v>
      </c>
      <c r="H31" s="104"/>
      <c r="I31" s="104"/>
      <c r="J31" s="104"/>
      <c r="K31" s="104"/>
      <c r="L31" s="128"/>
      <c r="M31" s="4"/>
    </row>
    <row r="32" customFormat="false" ht="67.5" hidden="false" customHeight="false" outlineLevel="0" collapsed="false">
      <c r="A32" s="38" t="s">
        <v>100</v>
      </c>
      <c r="B32" s="110" t="s">
        <v>556</v>
      </c>
      <c r="C32" s="104" t="s">
        <v>659</v>
      </c>
      <c r="D32" s="104" t="s">
        <v>649</v>
      </c>
      <c r="E32" s="104"/>
      <c r="F32" s="154"/>
      <c r="G32" s="104" t="s">
        <v>645</v>
      </c>
      <c r="H32" s="104" t="s">
        <v>657</v>
      </c>
      <c r="I32" s="104" t="s">
        <v>660</v>
      </c>
      <c r="J32" s="104" t="n">
        <v>2012</v>
      </c>
      <c r="K32" s="104" t="s">
        <v>462</v>
      </c>
      <c r="L32" s="128" t="n">
        <v>2012</v>
      </c>
      <c r="M32" s="4" t="s">
        <v>462</v>
      </c>
    </row>
    <row r="33" customFormat="false" ht="22.5" hidden="false" customHeight="false" outlineLevel="0" collapsed="false">
      <c r="A33" s="38" t="s">
        <v>102</v>
      </c>
      <c r="B33" s="110" t="s">
        <v>558</v>
      </c>
      <c r="C33" s="104" t="s">
        <v>558</v>
      </c>
      <c r="D33" s="104" t="s">
        <v>558</v>
      </c>
      <c r="E33" s="104"/>
      <c r="F33" s="154"/>
      <c r="G33" s="104" t="s">
        <v>645</v>
      </c>
      <c r="H33" s="104"/>
      <c r="I33" s="104"/>
      <c r="J33" s="104"/>
      <c r="K33" s="104"/>
      <c r="L33" s="128"/>
      <c r="M33" s="4"/>
    </row>
    <row r="34" customFormat="false" ht="22.5" hidden="false" customHeight="false" outlineLevel="0" collapsed="false">
      <c r="A34" s="38" t="s">
        <v>104</v>
      </c>
      <c r="B34" s="110" t="s">
        <v>558</v>
      </c>
      <c r="C34" s="104" t="s">
        <v>556</v>
      </c>
      <c r="D34" s="104" t="s">
        <v>558</v>
      </c>
      <c r="E34" s="104"/>
      <c r="F34" s="154"/>
      <c r="G34" s="104" t="s">
        <v>645</v>
      </c>
      <c r="H34" s="104"/>
      <c r="I34" s="104"/>
      <c r="J34" s="104"/>
      <c r="K34" s="104"/>
      <c r="L34" s="128"/>
      <c r="M34" s="4"/>
    </row>
    <row r="35" customFormat="false" ht="22.5" hidden="false" customHeight="false" outlineLevel="0" collapsed="false">
      <c r="A35" s="38" t="s">
        <v>107</v>
      </c>
      <c r="B35" s="110" t="s">
        <v>558</v>
      </c>
      <c r="C35" s="104" t="s">
        <v>558</v>
      </c>
      <c r="D35" s="104" t="s">
        <v>558</v>
      </c>
      <c r="E35" s="104"/>
      <c r="F35" s="154"/>
      <c r="G35" s="104" t="s">
        <v>645</v>
      </c>
      <c r="H35" s="104"/>
      <c r="I35" s="104"/>
      <c r="J35" s="104"/>
      <c r="K35" s="104"/>
      <c r="L35" s="128"/>
      <c r="M35" s="4"/>
    </row>
    <row r="36" customFormat="false" ht="22.5" hidden="false" customHeight="false" outlineLevel="0" collapsed="false">
      <c r="A36" s="38" t="s">
        <v>109</v>
      </c>
      <c r="B36" s="110" t="s">
        <v>558</v>
      </c>
      <c r="C36" s="104" t="s">
        <v>558</v>
      </c>
      <c r="D36" s="104" t="s">
        <v>558</v>
      </c>
      <c r="E36" s="104"/>
      <c r="F36" s="154"/>
      <c r="G36" s="104" t="s">
        <v>645</v>
      </c>
      <c r="H36" s="104"/>
      <c r="I36" s="104"/>
      <c r="J36" s="104"/>
      <c r="K36" s="104"/>
      <c r="L36" s="128"/>
      <c r="M36" s="4"/>
    </row>
    <row r="37" customFormat="false" ht="22.5" hidden="false" customHeight="false" outlineLevel="0" collapsed="false">
      <c r="A37" s="38" t="s">
        <v>112</v>
      </c>
      <c r="B37" s="110" t="s">
        <v>558</v>
      </c>
      <c r="C37" s="104" t="s">
        <v>558</v>
      </c>
      <c r="D37" s="104" t="s">
        <v>558</v>
      </c>
      <c r="E37" s="104"/>
      <c r="F37" s="154"/>
      <c r="G37" s="104" t="s">
        <v>645</v>
      </c>
      <c r="H37" s="104"/>
      <c r="I37" s="104"/>
      <c r="J37" s="104"/>
      <c r="K37" s="104"/>
      <c r="L37" s="128"/>
      <c r="M37" s="4"/>
    </row>
    <row r="38" customFormat="false" ht="22.5" hidden="false" customHeight="false" outlineLevel="0" collapsed="false">
      <c r="A38" s="38" t="s">
        <v>114</v>
      </c>
      <c r="B38" s="110" t="s">
        <v>558</v>
      </c>
      <c r="C38" s="104" t="s">
        <v>558</v>
      </c>
      <c r="D38" s="104" t="s">
        <v>558</v>
      </c>
      <c r="E38" s="104"/>
      <c r="F38" s="154"/>
      <c r="G38" s="104" t="s">
        <v>645</v>
      </c>
      <c r="H38" s="104"/>
      <c r="I38" s="104"/>
      <c r="J38" s="104"/>
      <c r="K38" s="104"/>
      <c r="L38" s="128"/>
      <c r="M38" s="4"/>
    </row>
    <row r="39" customFormat="false" ht="22.5" hidden="false" customHeight="false" outlineLevel="0" collapsed="false">
      <c r="A39" s="38" t="s">
        <v>116</v>
      </c>
      <c r="B39" s="110" t="s">
        <v>558</v>
      </c>
      <c r="C39" s="104" t="s">
        <v>558</v>
      </c>
      <c r="D39" s="104" t="s">
        <v>558</v>
      </c>
      <c r="E39" s="38"/>
      <c r="F39" s="154"/>
      <c r="G39" s="104" t="s">
        <v>645</v>
      </c>
      <c r="H39" s="104"/>
      <c r="I39" s="104"/>
      <c r="J39" s="104"/>
      <c r="K39" s="104"/>
      <c r="L39" s="128"/>
      <c r="M39" s="4"/>
    </row>
    <row r="40" customFormat="false" ht="56.25" hidden="false" customHeight="false" outlineLevel="0" collapsed="false">
      <c r="A40" s="38" t="s">
        <v>118</v>
      </c>
      <c r="B40" s="110" t="s">
        <v>556</v>
      </c>
      <c r="C40" s="104" t="s">
        <v>556</v>
      </c>
      <c r="D40" s="104" t="s">
        <v>558</v>
      </c>
      <c r="E40" s="104" t="s">
        <v>661</v>
      </c>
      <c r="F40" s="154" t="n">
        <v>39295</v>
      </c>
      <c r="G40" s="104" t="s">
        <v>645</v>
      </c>
      <c r="H40" s="104" t="s">
        <v>662</v>
      </c>
      <c r="I40" s="104" t="s">
        <v>658</v>
      </c>
      <c r="J40" s="104" t="n">
        <v>2012</v>
      </c>
      <c r="K40" s="104" t="s">
        <v>462</v>
      </c>
      <c r="L40" s="128" t="n">
        <v>2012</v>
      </c>
      <c r="M40" s="4" t="s">
        <v>462</v>
      </c>
    </row>
    <row r="41" customFormat="false" ht="22.5" hidden="false" customHeight="false" outlineLevel="0" collapsed="false">
      <c r="A41" s="38" t="s">
        <v>120</v>
      </c>
      <c r="B41" s="110" t="s">
        <v>556</v>
      </c>
      <c r="C41" s="104" t="s">
        <v>558</v>
      </c>
      <c r="D41" s="104" t="s">
        <v>649</v>
      </c>
      <c r="E41" s="104"/>
      <c r="F41" s="154"/>
      <c r="G41" s="104" t="s">
        <v>645</v>
      </c>
      <c r="H41" s="104"/>
      <c r="I41" s="104"/>
      <c r="J41" s="104"/>
      <c r="K41" s="104"/>
      <c r="L41" s="128"/>
      <c r="M41" s="4"/>
    </row>
    <row r="42" customFormat="false" ht="56.25" hidden="false" customHeight="false" outlineLevel="0" collapsed="false">
      <c r="A42" s="38" t="s">
        <v>122</v>
      </c>
      <c r="B42" s="110" t="s">
        <v>556</v>
      </c>
      <c r="C42" s="104" t="s">
        <v>558</v>
      </c>
      <c r="D42" s="104" t="s">
        <v>649</v>
      </c>
      <c r="E42" s="104"/>
      <c r="F42" s="154"/>
      <c r="G42" s="104" t="s">
        <v>645</v>
      </c>
      <c r="H42" s="104" t="s">
        <v>663</v>
      </c>
      <c r="I42" s="104" t="s">
        <v>558</v>
      </c>
      <c r="J42" s="104" t="n">
        <v>2012</v>
      </c>
      <c r="K42" s="104" t="s">
        <v>462</v>
      </c>
      <c r="L42" s="128" t="n">
        <v>2012</v>
      </c>
      <c r="M42" s="4" t="s">
        <v>462</v>
      </c>
    </row>
    <row r="43" customFormat="false" ht="22.5" hidden="false" customHeight="false" outlineLevel="0" collapsed="false">
      <c r="A43" s="38" t="s">
        <v>124</v>
      </c>
      <c r="B43" s="110" t="s">
        <v>556</v>
      </c>
      <c r="C43" s="104" t="s">
        <v>558</v>
      </c>
      <c r="D43" s="104" t="s">
        <v>649</v>
      </c>
      <c r="E43" s="104"/>
      <c r="F43" s="154"/>
      <c r="G43" s="104" t="s">
        <v>645</v>
      </c>
      <c r="H43" s="104"/>
      <c r="I43" s="104"/>
      <c r="J43" s="104"/>
      <c r="K43" s="104"/>
      <c r="L43" s="128"/>
      <c r="M43" s="4"/>
    </row>
    <row r="44" customFormat="false" ht="22.5" hidden="false" customHeight="false" outlineLevel="0" collapsed="false">
      <c r="A44" s="38" t="s">
        <v>126</v>
      </c>
      <c r="B44" s="110" t="s">
        <v>558</v>
      </c>
      <c r="C44" s="104" t="s">
        <v>558</v>
      </c>
      <c r="D44" s="104" t="s">
        <v>558</v>
      </c>
      <c r="E44" s="104"/>
      <c r="F44" s="154"/>
      <c r="G44" s="104" t="s">
        <v>645</v>
      </c>
      <c r="H44" s="104"/>
      <c r="I44" s="104"/>
      <c r="J44" s="104"/>
      <c r="K44" s="104"/>
      <c r="L44" s="128"/>
      <c r="M44" s="4"/>
    </row>
    <row r="45" customFormat="false" ht="22.5" hidden="false" customHeight="false" outlineLevel="0" collapsed="false">
      <c r="A45" s="38" t="s">
        <v>128</v>
      </c>
      <c r="B45" s="110" t="s">
        <v>556</v>
      </c>
      <c r="C45" s="104" t="s">
        <v>556</v>
      </c>
      <c r="D45" s="104" t="s">
        <v>649</v>
      </c>
      <c r="E45" s="104"/>
      <c r="F45" s="154"/>
      <c r="G45" s="104" t="s">
        <v>645</v>
      </c>
      <c r="H45" s="104"/>
      <c r="I45" s="104"/>
      <c r="J45" s="104"/>
      <c r="K45" s="104"/>
      <c r="L45" s="128"/>
      <c r="M45" s="4"/>
    </row>
    <row r="46" customFormat="false" ht="45" hidden="false" customHeight="false" outlineLevel="0" collapsed="false">
      <c r="A46" s="38" t="s">
        <v>130</v>
      </c>
      <c r="B46" s="110" t="s">
        <v>556</v>
      </c>
      <c r="C46" s="104" t="s">
        <v>558</v>
      </c>
      <c r="D46" s="104" t="s">
        <v>649</v>
      </c>
      <c r="E46" s="104"/>
      <c r="F46" s="154"/>
      <c r="G46" s="104" t="s">
        <v>645</v>
      </c>
      <c r="H46" s="104" t="s">
        <v>664</v>
      </c>
      <c r="I46" s="104" t="s">
        <v>665</v>
      </c>
      <c r="J46" s="104" t="n">
        <v>2012</v>
      </c>
      <c r="K46" s="104" t="s">
        <v>462</v>
      </c>
      <c r="L46" s="128" t="n">
        <v>2012</v>
      </c>
      <c r="M46" s="4" t="s">
        <v>462</v>
      </c>
    </row>
    <row r="47" customFormat="false" ht="67.5" hidden="false" customHeight="false" outlineLevel="0" collapsed="false">
      <c r="A47" s="38" t="s">
        <v>132</v>
      </c>
      <c r="B47" s="110" t="s">
        <v>556</v>
      </c>
      <c r="C47" s="104" t="s">
        <v>556</v>
      </c>
      <c r="D47" s="104" t="s">
        <v>649</v>
      </c>
      <c r="E47" s="104" t="s">
        <v>666</v>
      </c>
      <c r="F47" s="154" t="n">
        <v>39873</v>
      </c>
      <c r="G47" s="104" t="s">
        <v>645</v>
      </c>
      <c r="H47" s="104" t="s">
        <v>556</v>
      </c>
      <c r="I47" s="104"/>
      <c r="J47" s="104"/>
      <c r="K47" s="104"/>
      <c r="L47" s="128" t="n">
        <v>2011</v>
      </c>
      <c r="M47" s="4" t="s">
        <v>462</v>
      </c>
    </row>
    <row r="48" customFormat="false" ht="22.5" hidden="false" customHeight="false" outlineLevel="0" collapsed="false">
      <c r="A48" s="38" t="s">
        <v>134</v>
      </c>
      <c r="B48" s="110" t="s">
        <v>556</v>
      </c>
      <c r="C48" s="104" t="s">
        <v>556</v>
      </c>
      <c r="D48" s="104" t="s">
        <v>649</v>
      </c>
      <c r="E48" s="104"/>
      <c r="F48" s="154"/>
      <c r="G48" s="104" t="s">
        <v>645</v>
      </c>
      <c r="H48" s="104"/>
      <c r="I48" s="104"/>
      <c r="J48" s="104"/>
      <c r="K48" s="104"/>
      <c r="L48" s="128"/>
      <c r="M48" s="4"/>
    </row>
    <row r="49" customFormat="false" ht="22.5" hidden="false" customHeight="false" outlineLevel="0" collapsed="false">
      <c r="A49" s="38" t="s">
        <v>136</v>
      </c>
      <c r="B49" s="110" t="s">
        <v>558</v>
      </c>
      <c r="C49" s="104" t="s">
        <v>558</v>
      </c>
      <c r="D49" s="104" t="s">
        <v>558</v>
      </c>
      <c r="E49" s="104"/>
      <c r="F49" s="154"/>
      <c r="G49" s="104" t="s">
        <v>645</v>
      </c>
      <c r="H49" s="104"/>
      <c r="I49" s="104"/>
      <c r="J49" s="104"/>
      <c r="K49" s="104"/>
      <c r="L49" s="128"/>
      <c r="M49" s="4"/>
    </row>
    <row r="50" customFormat="false" ht="22.5" hidden="false" customHeight="false" outlineLevel="0" collapsed="false">
      <c r="A50" s="38" t="s">
        <v>138</v>
      </c>
      <c r="B50" s="110" t="s">
        <v>558</v>
      </c>
      <c r="C50" s="104" t="s">
        <v>558</v>
      </c>
      <c r="D50" s="104" t="s">
        <v>558</v>
      </c>
      <c r="E50" s="104"/>
      <c r="F50" s="154"/>
      <c r="G50" s="104" t="s">
        <v>645</v>
      </c>
      <c r="H50" s="104"/>
      <c r="I50" s="104"/>
      <c r="J50" s="104"/>
      <c r="K50" s="104"/>
      <c r="L50" s="128"/>
      <c r="M50" s="4"/>
    </row>
    <row r="51" customFormat="false" ht="67.5" hidden="false" customHeight="false" outlineLevel="0" collapsed="false">
      <c r="A51" s="38" t="s">
        <v>140</v>
      </c>
      <c r="B51" s="110" t="s">
        <v>556</v>
      </c>
      <c r="C51" s="104" t="s">
        <v>556</v>
      </c>
      <c r="D51" s="104" t="s">
        <v>649</v>
      </c>
      <c r="E51" s="104" t="s">
        <v>667</v>
      </c>
      <c r="F51" s="154" t="n">
        <v>39692</v>
      </c>
      <c r="G51" s="104" t="s">
        <v>645</v>
      </c>
      <c r="H51" s="104" t="s">
        <v>657</v>
      </c>
      <c r="I51" s="104" t="s">
        <v>660</v>
      </c>
      <c r="J51" s="104" t="n">
        <v>2012</v>
      </c>
      <c r="K51" s="104" t="s">
        <v>462</v>
      </c>
      <c r="L51" s="128" t="n">
        <v>2012</v>
      </c>
      <c r="M51" s="4" t="s">
        <v>462</v>
      </c>
    </row>
    <row r="52" customFormat="false" ht="22.5" hidden="false" customHeight="false" outlineLevel="0" collapsed="false">
      <c r="A52" s="38" t="s">
        <v>142</v>
      </c>
      <c r="B52" s="110" t="s">
        <v>558</v>
      </c>
      <c r="C52" s="104" t="s">
        <v>558</v>
      </c>
      <c r="D52" s="104" t="s">
        <v>558</v>
      </c>
      <c r="E52" s="104"/>
      <c r="F52" s="154"/>
      <c r="G52" s="104" t="s">
        <v>645</v>
      </c>
      <c r="H52" s="104"/>
      <c r="I52" s="104"/>
      <c r="J52" s="104"/>
      <c r="K52" s="104"/>
      <c r="L52" s="128"/>
      <c r="M52" s="4"/>
    </row>
    <row r="53" customFormat="false" ht="78.75" hidden="false" customHeight="false" outlineLevel="0" collapsed="false">
      <c r="A53" s="38" t="s">
        <v>144</v>
      </c>
      <c r="B53" s="110" t="s">
        <v>556</v>
      </c>
      <c r="C53" s="104" t="s">
        <v>556</v>
      </c>
      <c r="D53" s="104" t="s">
        <v>649</v>
      </c>
      <c r="E53" s="104" t="s">
        <v>668</v>
      </c>
      <c r="F53" s="154" t="n">
        <v>39845</v>
      </c>
      <c r="G53" s="104" t="s">
        <v>645</v>
      </c>
      <c r="H53" s="104"/>
      <c r="I53" s="104"/>
      <c r="J53" s="104"/>
      <c r="K53" s="104"/>
      <c r="L53" s="128"/>
      <c r="M53" s="4"/>
    </row>
    <row r="54" customFormat="false" ht="22.5" hidden="false" customHeight="false" outlineLevel="0" collapsed="false">
      <c r="A54" s="38" t="s">
        <v>146</v>
      </c>
      <c r="B54" s="110" t="s">
        <v>556</v>
      </c>
      <c r="C54" s="104" t="s">
        <v>556</v>
      </c>
      <c r="D54" s="104" t="s">
        <v>649</v>
      </c>
      <c r="E54" s="104" t="s">
        <v>669</v>
      </c>
      <c r="F54" s="154"/>
      <c r="G54" s="104" t="s">
        <v>645</v>
      </c>
      <c r="H54" s="104" t="s">
        <v>556</v>
      </c>
      <c r="I54" s="104"/>
      <c r="J54" s="104"/>
      <c r="K54" s="104"/>
      <c r="L54" s="128" t="n">
        <v>2011</v>
      </c>
      <c r="M54" s="4" t="s">
        <v>462</v>
      </c>
    </row>
    <row r="55" customFormat="false" ht="22.5" hidden="false" customHeight="false" outlineLevel="0" collapsed="false">
      <c r="A55" s="38" t="s">
        <v>148</v>
      </c>
      <c r="B55" s="110" t="s">
        <v>558</v>
      </c>
      <c r="C55" s="104" t="s">
        <v>556</v>
      </c>
      <c r="D55" s="104" t="s">
        <v>558</v>
      </c>
      <c r="E55" s="104"/>
      <c r="F55" s="154"/>
      <c r="G55" s="104" t="s">
        <v>645</v>
      </c>
      <c r="H55" s="104"/>
      <c r="I55" s="104"/>
      <c r="J55" s="104"/>
      <c r="K55" s="104"/>
      <c r="L55" s="128"/>
      <c r="M55" s="4"/>
    </row>
    <row r="56" customFormat="false" ht="22.5" hidden="false" customHeight="false" outlineLevel="0" collapsed="false">
      <c r="A56" s="38" t="s">
        <v>150</v>
      </c>
      <c r="B56" s="110" t="s">
        <v>558</v>
      </c>
      <c r="C56" s="104" t="s">
        <v>556</v>
      </c>
      <c r="D56" s="104" t="s">
        <v>558</v>
      </c>
      <c r="E56" s="104"/>
      <c r="F56" s="154"/>
      <c r="G56" s="104" t="s">
        <v>645</v>
      </c>
      <c r="H56" s="104"/>
      <c r="I56" s="104"/>
      <c r="J56" s="104"/>
      <c r="K56" s="104"/>
      <c r="L56" s="128"/>
      <c r="M56" s="4"/>
    </row>
    <row r="57" customFormat="false" ht="33.75" hidden="false" customHeight="false" outlineLevel="0" collapsed="false">
      <c r="A57" s="38" t="s">
        <v>152</v>
      </c>
      <c r="B57" s="110" t="s">
        <v>556</v>
      </c>
      <c r="C57" s="104" t="s">
        <v>558</v>
      </c>
      <c r="D57" s="104" t="s">
        <v>670</v>
      </c>
      <c r="E57" s="104"/>
      <c r="F57" s="154"/>
      <c r="G57" s="104" t="s">
        <v>645</v>
      </c>
      <c r="H57" s="104" t="s">
        <v>671</v>
      </c>
      <c r="I57" s="104" t="s">
        <v>672</v>
      </c>
      <c r="J57" s="104" t="n">
        <v>2012</v>
      </c>
      <c r="K57" s="104" t="s">
        <v>462</v>
      </c>
      <c r="L57" s="128" t="n">
        <v>2012</v>
      </c>
      <c r="M57" s="4" t="s">
        <v>462</v>
      </c>
    </row>
    <row r="58" customFormat="false" ht="22.5" hidden="false" customHeight="false" outlineLevel="0" collapsed="false">
      <c r="A58" s="38" t="s">
        <v>154</v>
      </c>
      <c r="B58" s="110" t="s">
        <v>558</v>
      </c>
      <c r="C58" s="104" t="s">
        <v>558</v>
      </c>
      <c r="D58" s="104" t="s">
        <v>558</v>
      </c>
      <c r="E58" s="104"/>
      <c r="F58" s="154"/>
      <c r="G58" s="104" t="s">
        <v>645</v>
      </c>
      <c r="H58" s="104"/>
      <c r="I58" s="104"/>
      <c r="J58" s="104"/>
      <c r="K58" s="104"/>
      <c r="L58" s="128"/>
      <c r="M58" s="4"/>
    </row>
    <row r="59" customFormat="false" ht="33.75" hidden="false" customHeight="false" outlineLevel="0" collapsed="false">
      <c r="A59" s="38" t="s">
        <v>156</v>
      </c>
      <c r="B59" s="110" t="s">
        <v>558</v>
      </c>
      <c r="C59" s="104" t="s">
        <v>558</v>
      </c>
      <c r="D59" s="104" t="s">
        <v>558</v>
      </c>
      <c r="E59" s="104"/>
      <c r="F59" s="154"/>
      <c r="G59" s="104" t="s">
        <v>645</v>
      </c>
      <c r="H59" s="104" t="s">
        <v>673</v>
      </c>
      <c r="I59" s="104"/>
      <c r="J59" s="104"/>
      <c r="K59" s="104"/>
      <c r="L59" s="128" t="n">
        <v>2012</v>
      </c>
      <c r="M59" s="4" t="s">
        <v>462</v>
      </c>
    </row>
    <row r="60" customFormat="false" ht="67.5" hidden="false" customHeight="false" outlineLevel="0" collapsed="false">
      <c r="A60" s="38" t="s">
        <v>158</v>
      </c>
      <c r="B60" s="110" t="s">
        <v>556</v>
      </c>
      <c r="C60" s="104" t="s">
        <v>556</v>
      </c>
      <c r="D60" s="104" t="s">
        <v>649</v>
      </c>
      <c r="E60" s="104" t="s">
        <v>674</v>
      </c>
      <c r="F60" s="154"/>
      <c r="G60" s="104" t="s">
        <v>645</v>
      </c>
      <c r="H60" s="104" t="s">
        <v>657</v>
      </c>
      <c r="I60" s="104" t="s">
        <v>660</v>
      </c>
      <c r="J60" s="104" t="n">
        <v>2012</v>
      </c>
      <c r="K60" s="104" t="s">
        <v>462</v>
      </c>
      <c r="L60" s="128" t="n">
        <v>2012</v>
      </c>
      <c r="M60" s="4" t="s">
        <v>462</v>
      </c>
    </row>
    <row r="61" customFormat="false" ht="22.5" hidden="false" customHeight="false" outlineLevel="0" collapsed="false">
      <c r="A61" s="38" t="s">
        <v>160</v>
      </c>
      <c r="B61" s="110" t="s">
        <v>558</v>
      </c>
      <c r="C61" s="104" t="s">
        <v>558</v>
      </c>
      <c r="D61" s="104" t="s">
        <v>558</v>
      </c>
      <c r="E61" s="104"/>
      <c r="F61" s="154"/>
      <c r="G61" s="104" t="s">
        <v>645</v>
      </c>
      <c r="H61" s="104"/>
      <c r="I61" s="104"/>
      <c r="J61" s="104"/>
      <c r="K61" s="104"/>
      <c r="L61" s="128"/>
      <c r="M61" s="4"/>
    </row>
    <row r="62" customFormat="false" ht="22.5" hidden="false" customHeight="false" outlineLevel="0" collapsed="false">
      <c r="A62" s="38" t="s">
        <v>162</v>
      </c>
      <c r="B62" s="110" t="s">
        <v>556</v>
      </c>
      <c r="C62" s="104" t="s">
        <v>556</v>
      </c>
      <c r="D62" s="104" t="s">
        <v>649</v>
      </c>
      <c r="E62" s="104"/>
      <c r="F62" s="154"/>
      <c r="G62" s="104" t="s">
        <v>645</v>
      </c>
      <c r="H62" s="104" t="s">
        <v>556</v>
      </c>
      <c r="I62" s="104"/>
      <c r="J62" s="104"/>
      <c r="K62" s="104"/>
      <c r="L62" s="128" t="n">
        <v>2011</v>
      </c>
      <c r="M62" s="4" t="s">
        <v>462</v>
      </c>
    </row>
    <row r="63" customFormat="false" ht="22.5" hidden="false" customHeight="false" outlineLevel="0" collapsed="false">
      <c r="A63" s="38" t="s">
        <v>164</v>
      </c>
      <c r="B63" s="110" t="s">
        <v>556</v>
      </c>
      <c r="C63" s="104" t="s">
        <v>556</v>
      </c>
      <c r="D63" s="104" t="s">
        <v>558</v>
      </c>
      <c r="E63" s="104" t="s">
        <v>675</v>
      </c>
      <c r="F63" s="154" t="n">
        <v>40878</v>
      </c>
      <c r="G63" s="104" t="s">
        <v>645</v>
      </c>
      <c r="H63" s="104"/>
      <c r="I63" s="104"/>
      <c r="J63" s="104"/>
      <c r="K63" s="104"/>
      <c r="L63" s="128"/>
      <c r="M63" s="4"/>
    </row>
    <row r="64" customFormat="false" ht="22.5" hidden="false" customHeight="false" outlineLevel="0" collapsed="false">
      <c r="A64" s="38" t="s">
        <v>166</v>
      </c>
      <c r="B64" s="110" t="s">
        <v>558</v>
      </c>
      <c r="C64" s="104" t="s">
        <v>558</v>
      </c>
      <c r="D64" s="104" t="s">
        <v>558</v>
      </c>
      <c r="E64" s="104"/>
      <c r="F64" s="154"/>
      <c r="G64" s="104" t="s">
        <v>645</v>
      </c>
      <c r="H64" s="104"/>
      <c r="I64" s="104"/>
      <c r="J64" s="104"/>
      <c r="K64" s="104"/>
      <c r="L64" s="128"/>
      <c r="M64" s="4"/>
    </row>
    <row r="65" customFormat="false" ht="22.5" hidden="false" customHeight="false" outlineLevel="0" collapsed="false">
      <c r="A65" s="38" t="s">
        <v>168</v>
      </c>
      <c r="B65" s="110" t="s">
        <v>558</v>
      </c>
      <c r="C65" s="104" t="s">
        <v>558</v>
      </c>
      <c r="D65" s="104" t="s">
        <v>558</v>
      </c>
      <c r="E65" s="104"/>
      <c r="F65" s="154"/>
      <c r="G65" s="104" t="s">
        <v>645</v>
      </c>
      <c r="H65" s="104"/>
      <c r="I65" s="104"/>
      <c r="J65" s="104"/>
      <c r="K65" s="104"/>
      <c r="L65" s="128"/>
      <c r="M65" s="4"/>
    </row>
    <row r="66" customFormat="false" ht="22.5" hidden="false" customHeight="false" outlineLevel="0" collapsed="false">
      <c r="A66" s="38" t="s">
        <v>170</v>
      </c>
      <c r="B66" s="110" t="s">
        <v>558</v>
      </c>
      <c r="C66" s="104" t="s">
        <v>558</v>
      </c>
      <c r="D66" s="104" t="s">
        <v>558</v>
      </c>
      <c r="E66" s="104"/>
      <c r="F66" s="154"/>
      <c r="G66" s="104" t="s">
        <v>645</v>
      </c>
      <c r="H66" s="104"/>
      <c r="I66" s="104"/>
      <c r="J66" s="104"/>
      <c r="K66" s="104"/>
      <c r="L66" s="128"/>
      <c r="M66" s="4"/>
    </row>
    <row r="67" customFormat="false" ht="22.5" hidden="false" customHeight="false" outlineLevel="0" collapsed="false">
      <c r="A67" s="38" t="s">
        <v>172</v>
      </c>
      <c r="B67" s="110" t="s">
        <v>231</v>
      </c>
      <c r="C67" s="104" t="s">
        <v>558</v>
      </c>
      <c r="D67" s="104" t="s">
        <v>32</v>
      </c>
      <c r="E67" s="104"/>
      <c r="F67" s="154"/>
      <c r="G67" s="104" t="s">
        <v>645</v>
      </c>
      <c r="H67" s="104"/>
      <c r="I67" s="104"/>
      <c r="J67" s="104"/>
      <c r="K67" s="104"/>
      <c r="L67" s="128"/>
      <c r="M67" s="4"/>
    </row>
    <row r="68" customFormat="false" ht="22.5" hidden="false" customHeight="false" outlineLevel="0" collapsed="false">
      <c r="A68" s="38" t="s">
        <v>175</v>
      </c>
      <c r="B68" s="110" t="s">
        <v>556</v>
      </c>
      <c r="C68" s="104" t="s">
        <v>556</v>
      </c>
      <c r="D68" s="104" t="s">
        <v>649</v>
      </c>
      <c r="E68" s="104"/>
      <c r="F68" s="154"/>
      <c r="G68" s="104" t="s">
        <v>645</v>
      </c>
      <c r="H68" s="104"/>
      <c r="I68" s="104"/>
      <c r="J68" s="104"/>
      <c r="K68" s="104"/>
      <c r="L68" s="128"/>
      <c r="M68" s="4"/>
    </row>
    <row r="69" customFormat="false" ht="22.5" hidden="false" customHeight="false" outlineLevel="0" collapsed="false">
      <c r="A69" s="38" t="s">
        <v>177</v>
      </c>
      <c r="B69" s="110" t="s">
        <v>558</v>
      </c>
      <c r="C69" s="104" t="s">
        <v>558</v>
      </c>
      <c r="D69" s="104" t="s">
        <v>558</v>
      </c>
      <c r="E69" s="104"/>
      <c r="F69" s="154"/>
      <c r="G69" s="104" t="s">
        <v>645</v>
      </c>
      <c r="H69" s="104"/>
      <c r="I69" s="104"/>
      <c r="J69" s="104"/>
      <c r="K69" s="104"/>
      <c r="L69" s="128"/>
      <c r="M69" s="4"/>
    </row>
    <row r="70" customFormat="false" ht="90" hidden="false" customHeight="false" outlineLevel="0" collapsed="false">
      <c r="A70" s="38" t="s">
        <v>179</v>
      </c>
      <c r="B70" s="110" t="s">
        <v>556</v>
      </c>
      <c r="C70" s="104" t="s">
        <v>558</v>
      </c>
      <c r="D70" s="104" t="s">
        <v>676</v>
      </c>
      <c r="E70" s="104"/>
      <c r="F70" s="154"/>
      <c r="G70" s="104" t="s">
        <v>645</v>
      </c>
      <c r="H70" s="104"/>
      <c r="I70" s="104"/>
      <c r="J70" s="104"/>
      <c r="K70" s="104"/>
      <c r="L70" s="128"/>
      <c r="M70" s="4"/>
    </row>
    <row r="71" customFormat="false" ht="22.5" hidden="false" customHeight="false" outlineLevel="0" collapsed="false">
      <c r="A71" s="38" t="s">
        <v>181</v>
      </c>
      <c r="B71" s="110" t="s">
        <v>556</v>
      </c>
      <c r="C71" s="104" t="s">
        <v>556</v>
      </c>
      <c r="D71" s="104" t="s">
        <v>558</v>
      </c>
      <c r="E71" s="104"/>
      <c r="F71" s="154" t="s">
        <v>677</v>
      </c>
      <c r="G71" s="104" t="s">
        <v>645</v>
      </c>
      <c r="H71" s="104" t="s">
        <v>556</v>
      </c>
      <c r="I71" s="104"/>
      <c r="J71" s="104"/>
      <c r="K71" s="104"/>
      <c r="L71" s="128" t="n">
        <v>2011</v>
      </c>
      <c r="M71" s="4" t="s">
        <v>462</v>
      </c>
    </row>
    <row r="72" customFormat="false" ht="22.5" hidden="false" customHeight="false" outlineLevel="0" collapsed="false">
      <c r="A72" s="38" t="s">
        <v>183</v>
      </c>
      <c r="B72" s="110" t="s">
        <v>558</v>
      </c>
      <c r="C72" s="104" t="s">
        <v>558</v>
      </c>
      <c r="D72" s="104" t="s">
        <v>558</v>
      </c>
      <c r="E72" s="38"/>
      <c r="F72" s="38" t="s">
        <v>678</v>
      </c>
      <c r="G72" s="104" t="s">
        <v>645</v>
      </c>
      <c r="H72" s="104"/>
      <c r="I72" s="104"/>
      <c r="J72" s="104"/>
      <c r="K72" s="104"/>
      <c r="L72" s="128"/>
      <c r="M72" s="4"/>
    </row>
    <row r="73" customFormat="false" ht="78.75" hidden="false" customHeight="false" outlineLevel="0" collapsed="false">
      <c r="A73" s="38" t="s">
        <v>185</v>
      </c>
      <c r="B73" s="110" t="s">
        <v>556</v>
      </c>
      <c r="C73" s="104" t="s">
        <v>556</v>
      </c>
      <c r="D73" s="104" t="s">
        <v>649</v>
      </c>
      <c r="E73" s="104" t="s">
        <v>679</v>
      </c>
      <c r="F73" s="154" t="n">
        <v>38657</v>
      </c>
      <c r="G73" s="104" t="s">
        <v>645</v>
      </c>
      <c r="H73" s="104" t="s">
        <v>657</v>
      </c>
      <c r="I73" s="104" t="s">
        <v>665</v>
      </c>
      <c r="J73" s="104" t="n">
        <v>2012</v>
      </c>
      <c r="K73" s="104" t="s">
        <v>462</v>
      </c>
      <c r="L73" s="128" t="n">
        <v>2012</v>
      </c>
      <c r="M73" s="4" t="s">
        <v>462</v>
      </c>
    </row>
    <row r="74" customFormat="false" ht="56.25" hidden="false" customHeight="false" outlineLevel="0" collapsed="false">
      <c r="A74" s="38" t="s">
        <v>187</v>
      </c>
      <c r="B74" s="110" t="s">
        <v>556</v>
      </c>
      <c r="C74" s="104" t="s">
        <v>558</v>
      </c>
      <c r="D74" s="104" t="s">
        <v>649</v>
      </c>
      <c r="E74" s="38"/>
      <c r="F74" s="38" t="s">
        <v>680</v>
      </c>
      <c r="G74" s="38"/>
      <c r="H74" s="104" t="s">
        <v>662</v>
      </c>
      <c r="I74" s="104" t="s">
        <v>658</v>
      </c>
      <c r="J74" s="104" t="n">
        <v>2012</v>
      </c>
      <c r="K74" s="104" t="s">
        <v>462</v>
      </c>
      <c r="L74" s="128" t="n">
        <v>2012</v>
      </c>
      <c r="M74" s="4" t="s">
        <v>462</v>
      </c>
    </row>
    <row r="75" customFormat="false" ht="22.5" hidden="false" customHeight="false" outlineLevel="0" collapsed="false">
      <c r="A75" s="38" t="s">
        <v>189</v>
      </c>
      <c r="B75" s="110" t="s">
        <v>556</v>
      </c>
      <c r="C75" s="104" t="s">
        <v>558</v>
      </c>
      <c r="D75" s="104" t="s">
        <v>649</v>
      </c>
      <c r="E75" s="104"/>
      <c r="F75" s="154"/>
      <c r="G75" s="104" t="s">
        <v>645</v>
      </c>
      <c r="H75" s="104"/>
      <c r="I75" s="104"/>
      <c r="J75" s="104"/>
      <c r="K75" s="104"/>
      <c r="L75" s="128"/>
      <c r="M75" s="4"/>
    </row>
    <row r="76" customFormat="false" ht="67.5" hidden="false" customHeight="false" outlineLevel="0" collapsed="false">
      <c r="A76" s="38" t="s">
        <v>191</v>
      </c>
      <c r="B76" s="110" t="s">
        <v>556</v>
      </c>
      <c r="C76" s="104" t="s">
        <v>556</v>
      </c>
      <c r="D76" s="104" t="s">
        <v>681</v>
      </c>
      <c r="E76" s="104" t="s">
        <v>682</v>
      </c>
      <c r="F76" s="154" t="n">
        <v>39873</v>
      </c>
      <c r="G76" s="104" t="s">
        <v>645</v>
      </c>
      <c r="H76" s="104" t="s">
        <v>683</v>
      </c>
      <c r="I76" s="104" t="s">
        <v>684</v>
      </c>
      <c r="J76" s="104" t="n">
        <v>2012</v>
      </c>
      <c r="K76" s="104" t="s">
        <v>462</v>
      </c>
      <c r="L76" s="128" t="n">
        <v>2012</v>
      </c>
      <c r="M76" s="4" t="s">
        <v>462</v>
      </c>
    </row>
    <row r="77" customFormat="false" ht="22.5" hidden="false" customHeight="false" outlineLevel="0" collapsed="false">
      <c r="A77" s="38" t="s">
        <v>193</v>
      </c>
      <c r="B77" s="110" t="s">
        <v>558</v>
      </c>
      <c r="C77" s="104" t="s">
        <v>558</v>
      </c>
      <c r="D77" s="104" t="s">
        <v>558</v>
      </c>
      <c r="E77" s="104"/>
      <c r="F77" s="154"/>
      <c r="G77" s="104" t="s">
        <v>645</v>
      </c>
      <c r="H77" s="104"/>
      <c r="I77" s="104"/>
      <c r="J77" s="104"/>
      <c r="K77" s="104"/>
      <c r="L77" s="128"/>
      <c r="M77" s="4"/>
    </row>
    <row r="78" customFormat="false" ht="90" hidden="false" customHeight="false" outlineLevel="0" collapsed="false">
      <c r="A78" s="38" t="s">
        <v>195</v>
      </c>
      <c r="B78" s="110" t="s">
        <v>556</v>
      </c>
      <c r="C78" s="104" t="s">
        <v>556</v>
      </c>
      <c r="D78" s="104" t="s">
        <v>649</v>
      </c>
      <c r="E78" s="104" t="s">
        <v>685</v>
      </c>
      <c r="F78" s="154" t="n">
        <v>38808</v>
      </c>
      <c r="G78" s="104" t="s">
        <v>645</v>
      </c>
      <c r="H78" s="104" t="s">
        <v>686</v>
      </c>
      <c r="I78" s="104" t="s">
        <v>658</v>
      </c>
      <c r="J78" s="104" t="n">
        <v>2012</v>
      </c>
      <c r="K78" s="104" t="s">
        <v>462</v>
      </c>
      <c r="L78" s="128" t="n">
        <v>2012</v>
      </c>
      <c r="M78" s="4" t="s">
        <v>462</v>
      </c>
    </row>
    <row r="79" customFormat="false" ht="56.25" hidden="false" customHeight="false" outlineLevel="0" collapsed="false">
      <c r="A79" s="38" t="s">
        <v>197</v>
      </c>
      <c r="B79" s="110" t="s">
        <v>558</v>
      </c>
      <c r="C79" s="104" t="s">
        <v>558</v>
      </c>
      <c r="D79" s="104" t="s">
        <v>558</v>
      </c>
      <c r="E79" s="104"/>
      <c r="F79" s="154"/>
      <c r="G79" s="104" t="s">
        <v>645</v>
      </c>
      <c r="H79" s="104" t="s">
        <v>686</v>
      </c>
      <c r="I79" s="104" t="s">
        <v>658</v>
      </c>
      <c r="J79" s="104" t="n">
        <v>2012</v>
      </c>
      <c r="K79" s="104" t="s">
        <v>462</v>
      </c>
      <c r="L79" s="128" t="n">
        <v>2012</v>
      </c>
      <c r="M79" s="4" t="s">
        <v>462</v>
      </c>
    </row>
    <row r="80" customFormat="false" ht="12" hidden="false" customHeight="false" outlineLevel="0" collapsed="false">
      <c r="A80" s="44" t="s">
        <v>199</v>
      </c>
      <c r="B80" s="44" t="e">
        <f aca="false">COUNTIF(Table1527[yes/no], "Yes")</f>
        <v>#VALUE!</v>
      </c>
      <c r="C80" s="35"/>
      <c r="D80" s="35"/>
      <c r="E80" s="35"/>
      <c r="F80" s="35"/>
      <c r="G80" s="35"/>
      <c r="H80" s="35"/>
      <c r="I80" s="35"/>
      <c r="J80" s="35"/>
      <c r="K80" s="35"/>
      <c r="L80" s="35"/>
    </row>
    <row r="81" customFormat="false" ht="12" hidden="false" customHeight="false" outlineLevel="0" collapsed="false">
      <c r="A81" s="44" t="s">
        <v>200</v>
      </c>
      <c r="B81" s="44" t="e">
        <f aca="false">COUNTIF(Table1527[yes/no], "No")</f>
        <v>#VALUE!</v>
      </c>
      <c r="C81" s="35"/>
      <c r="D81" s="35"/>
      <c r="E81" s="35"/>
      <c r="F81" s="35"/>
      <c r="G81" s="35"/>
      <c r="H81" s="35"/>
      <c r="I81" s="35"/>
      <c r="J81" s="35"/>
      <c r="K81" s="35"/>
      <c r="L81" s="35"/>
    </row>
    <row r="82" customFormat="false" ht="12" hidden="false" customHeight="false" outlineLevel="0" collapsed="false">
      <c r="A82" s="44" t="s">
        <v>201</v>
      </c>
      <c r="B82" s="44" t="e">
        <f aca="false">COUNTIF(Table1527[yes/no], "No data")</f>
        <v>#VALUE!</v>
      </c>
      <c r="C82" s="35"/>
      <c r="D82" s="35"/>
      <c r="E82" s="35"/>
      <c r="F82" s="35"/>
      <c r="G82" s="35"/>
      <c r="H82" s="35"/>
      <c r="I82" s="35"/>
      <c r="J82" s="35"/>
      <c r="K82" s="35"/>
      <c r="L82" s="35"/>
    </row>
  </sheetData>
  <mergeCells count="4">
    <mergeCell ref="A1:E1"/>
    <mergeCell ref="A2:E2"/>
    <mergeCell ref="C3:G3"/>
    <mergeCell ref="H3:L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1" manualBreakCount="1">
    <brk id="7" man="true" max="65535" min="0"/>
  </colBreaks>
</worksheet>
</file>

<file path=xl/worksheets/sheet19.xml><?xml version="1.0" encoding="utf-8"?>
<worksheet xmlns="http://schemas.openxmlformats.org/spreadsheetml/2006/main" xmlns:r="http://schemas.openxmlformats.org/officeDocument/2006/relationships">
  <sheetPr filterMode="false">
    <tabColor rgb="FFC00000"/>
    <pageSetUpPr fitToPage="false"/>
  </sheetPr>
  <dimension ref="A1:G8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 activeCellId="0" sqref="J10"/>
    </sheetView>
  </sheetViews>
  <sheetFormatPr defaultRowHeight="12"/>
  <cols>
    <col collapsed="false" hidden="false" max="1" min="1" style="1" width="31.7125506072874"/>
    <col collapsed="false" hidden="false" max="3" min="2" style="1" width="8.4251012145749"/>
    <col collapsed="false" hidden="false" max="4" min="4" style="1" width="7.71255060728745"/>
    <col collapsed="false" hidden="false" max="5" min="5" style="1" width="8.4251012145749"/>
    <col collapsed="false" hidden="false" max="6" min="6" style="1" width="7.71255060728745"/>
    <col collapsed="false" hidden="false" max="7" min="7" style="1" width="34.8582995951417"/>
    <col collapsed="false" hidden="false" max="1025" min="8" style="1" width="8.85425101214575"/>
  </cols>
  <sheetData>
    <row r="1" customFormat="false" ht="12" hidden="false" customHeight="false" outlineLevel="0" collapsed="false">
      <c r="A1" s="120" t="s">
        <v>463</v>
      </c>
      <c r="B1" s="120"/>
      <c r="C1" s="120"/>
      <c r="D1" s="120"/>
      <c r="E1" s="120"/>
      <c r="F1" s="0"/>
      <c r="G1" s="0"/>
    </row>
    <row r="2" customFormat="false" ht="12" hidden="false" customHeight="false" outlineLevel="0" collapsed="false">
      <c r="A2" s="121" t="s">
        <v>687</v>
      </c>
      <c r="B2" s="121"/>
      <c r="C2" s="121"/>
      <c r="D2" s="121"/>
      <c r="E2" s="121"/>
      <c r="F2" s="0"/>
      <c r="G2" s="0"/>
    </row>
    <row r="3" customFormat="false" ht="12" hidden="false" customHeight="true" outlineLevel="0" collapsed="false">
      <c r="A3" s="31"/>
      <c r="B3" s="31"/>
      <c r="C3" s="30" t="s">
        <v>467</v>
      </c>
      <c r="D3" s="30"/>
      <c r="E3" s="30"/>
      <c r="F3" s="30"/>
      <c r="G3" s="30"/>
    </row>
    <row r="4" customFormat="false" ht="45" hidden="false" customHeight="false" outlineLevel="0" collapsed="false">
      <c r="A4" s="32" t="s">
        <v>24</v>
      </c>
      <c r="B4" s="34" t="s">
        <v>469</v>
      </c>
      <c r="C4" s="32" t="s">
        <v>402</v>
      </c>
      <c r="D4" s="32" t="s">
        <v>350</v>
      </c>
      <c r="E4" s="176" t="s">
        <v>408</v>
      </c>
      <c r="F4" s="176" t="s">
        <v>354</v>
      </c>
      <c r="G4" s="32" t="s">
        <v>470</v>
      </c>
    </row>
    <row r="5" customFormat="false" ht="12" hidden="false" customHeight="false" outlineLevel="0" collapsed="false">
      <c r="A5" s="87" t="s">
        <v>29</v>
      </c>
      <c r="B5" s="110"/>
      <c r="C5" s="38" t="n">
        <v>34</v>
      </c>
      <c r="D5" s="38" t="n">
        <v>2009</v>
      </c>
      <c r="E5" s="38" t="n">
        <v>38</v>
      </c>
      <c r="F5" s="38" t="n">
        <v>2010</v>
      </c>
      <c r="G5" s="38" t="s">
        <v>688</v>
      </c>
    </row>
    <row r="6" customFormat="false" ht="12" hidden="false" customHeight="false" outlineLevel="0" collapsed="false">
      <c r="A6" s="87" t="s">
        <v>35</v>
      </c>
      <c r="B6" s="110"/>
      <c r="C6" s="38" t="n">
        <v>201</v>
      </c>
      <c r="D6" s="38" t="n">
        <v>2009</v>
      </c>
      <c r="E6" s="38" t="n">
        <v>123</v>
      </c>
      <c r="F6" s="38" t="n">
        <v>2010</v>
      </c>
      <c r="G6" s="38" t="s">
        <v>688</v>
      </c>
    </row>
    <row r="7" customFormat="false" ht="12" hidden="false" customHeight="false" outlineLevel="0" collapsed="false">
      <c r="A7" s="87" t="s">
        <v>39</v>
      </c>
      <c r="B7" s="110"/>
      <c r="C7" s="38" t="n">
        <v>283</v>
      </c>
      <c r="D7" s="38" t="n">
        <v>2009</v>
      </c>
      <c r="E7" s="38" t="n">
        <v>332</v>
      </c>
      <c r="F7" s="38" t="n">
        <v>2010</v>
      </c>
      <c r="G7" s="38" t="s">
        <v>688</v>
      </c>
    </row>
    <row r="8" customFormat="false" ht="12" hidden="false" customHeight="false" outlineLevel="0" collapsed="false">
      <c r="A8" s="87" t="s">
        <v>41</v>
      </c>
      <c r="B8" s="110"/>
      <c r="C8" s="39"/>
      <c r="D8" s="39"/>
      <c r="E8" s="39"/>
      <c r="F8" s="39"/>
      <c r="G8" s="39"/>
    </row>
    <row r="9" customFormat="false" ht="12" hidden="false" customHeight="false" outlineLevel="0" collapsed="false">
      <c r="A9" s="87" t="s">
        <v>44</v>
      </c>
      <c r="B9" s="110"/>
      <c r="C9" s="38" t="n">
        <v>34</v>
      </c>
      <c r="D9" s="38" t="n">
        <v>2009</v>
      </c>
      <c r="E9" s="38" t="n">
        <v>31</v>
      </c>
      <c r="F9" s="38" t="n">
        <v>2010</v>
      </c>
      <c r="G9" s="38" t="s">
        <v>688</v>
      </c>
    </row>
    <row r="10" customFormat="false" ht="12" hidden="false" customHeight="false" outlineLevel="0" collapsed="false">
      <c r="A10" s="87" t="s">
        <v>48</v>
      </c>
      <c r="B10" s="110"/>
      <c r="C10" s="38" t="n">
        <v>90</v>
      </c>
      <c r="D10" s="38" t="n">
        <v>2009</v>
      </c>
      <c r="E10" s="38" t="n">
        <v>97</v>
      </c>
      <c r="F10" s="38" t="n">
        <v>2010</v>
      </c>
      <c r="G10" s="38" t="s">
        <v>688</v>
      </c>
    </row>
    <row r="11" customFormat="false" ht="12" hidden="false" customHeight="false" outlineLevel="0" collapsed="false">
      <c r="A11" s="87" t="s">
        <v>50</v>
      </c>
      <c r="B11" s="110"/>
      <c r="C11" s="38" t="n">
        <v>581</v>
      </c>
      <c r="D11" s="38" t="n">
        <v>2009</v>
      </c>
      <c r="E11" s="38" t="n">
        <v>615</v>
      </c>
      <c r="F11" s="38" t="n">
        <v>2010</v>
      </c>
      <c r="G11" s="38" t="s">
        <v>688</v>
      </c>
    </row>
    <row r="12" customFormat="false" ht="12" hidden="false" customHeight="false" outlineLevel="0" collapsed="false">
      <c r="A12" s="87" t="s">
        <v>53</v>
      </c>
      <c r="B12" s="110"/>
      <c r="C12" s="38" t="n">
        <v>734</v>
      </c>
      <c r="D12" s="38" t="n">
        <v>2009</v>
      </c>
      <c r="E12" s="38" t="n">
        <v>990</v>
      </c>
      <c r="F12" s="38" t="n">
        <v>2010</v>
      </c>
      <c r="G12" s="38" t="s">
        <v>688</v>
      </c>
    </row>
    <row r="13" customFormat="false" ht="12" hidden="false" customHeight="false" outlineLevel="0" collapsed="false">
      <c r="A13" s="87" t="s">
        <v>55</v>
      </c>
      <c r="B13" s="110"/>
      <c r="C13" s="38" t="n">
        <v>39</v>
      </c>
      <c r="D13" s="38" t="n">
        <v>2009</v>
      </c>
      <c r="E13" s="38" t="n">
        <v>40</v>
      </c>
      <c r="F13" s="38" t="n">
        <v>2010</v>
      </c>
      <c r="G13" s="38" t="s">
        <v>688</v>
      </c>
    </row>
    <row r="14" customFormat="false" ht="12" hidden="false" customHeight="false" outlineLevel="0" collapsed="false">
      <c r="A14" s="87" t="s">
        <v>58</v>
      </c>
      <c r="B14" s="110"/>
      <c r="C14" s="38" t="n">
        <v>19</v>
      </c>
      <c r="D14" s="38" t="n">
        <v>2009</v>
      </c>
      <c r="E14" s="38" t="n">
        <v>21</v>
      </c>
      <c r="F14" s="38" t="n">
        <v>2010</v>
      </c>
      <c r="G14" s="38" t="s">
        <v>688</v>
      </c>
    </row>
    <row r="15" customFormat="false" ht="12" hidden="false" customHeight="false" outlineLevel="0" collapsed="false">
      <c r="A15" s="87" t="s">
        <v>61</v>
      </c>
      <c r="B15" s="110"/>
      <c r="C15" s="38" t="n">
        <v>41</v>
      </c>
      <c r="D15" s="38" t="n">
        <v>2009</v>
      </c>
      <c r="E15" s="38" t="n">
        <v>45</v>
      </c>
      <c r="F15" s="38" t="n">
        <v>2010</v>
      </c>
      <c r="G15" s="38" t="s">
        <v>688</v>
      </c>
    </row>
    <row r="16" customFormat="false" ht="12" hidden="false" customHeight="false" outlineLevel="0" collapsed="false">
      <c r="A16" s="87" t="s">
        <v>64</v>
      </c>
      <c r="B16" s="110"/>
      <c r="C16" s="38" t="n">
        <v>60</v>
      </c>
      <c r="D16" s="38" t="n">
        <v>2009</v>
      </c>
      <c r="E16" s="38" t="n">
        <v>61</v>
      </c>
      <c r="F16" s="38" t="n">
        <v>2010</v>
      </c>
      <c r="G16" s="38" t="s">
        <v>688</v>
      </c>
    </row>
    <row r="17" customFormat="false" ht="12" hidden="false" customHeight="false" outlineLevel="0" collapsed="false">
      <c r="A17" s="87" t="s">
        <v>66</v>
      </c>
      <c r="B17" s="110"/>
      <c r="C17" s="38" t="n">
        <v>18</v>
      </c>
      <c r="D17" s="38" t="n">
        <v>2009</v>
      </c>
      <c r="E17" s="38" t="n">
        <v>18</v>
      </c>
      <c r="F17" s="38" t="n">
        <v>2010</v>
      </c>
      <c r="G17" s="38" t="s">
        <v>688</v>
      </c>
    </row>
    <row r="18" customFormat="false" ht="12" hidden="false" customHeight="false" outlineLevel="0" collapsed="false">
      <c r="A18" s="87" t="s">
        <v>68</v>
      </c>
      <c r="B18" s="110"/>
      <c r="C18" s="38" t="n">
        <v>28</v>
      </c>
      <c r="D18" s="38" t="n">
        <v>2009</v>
      </c>
      <c r="E18" s="38" t="n">
        <v>31</v>
      </c>
      <c r="F18" s="38" t="n">
        <v>2010</v>
      </c>
      <c r="G18" s="38" t="s">
        <v>688</v>
      </c>
    </row>
    <row r="19" customFormat="false" ht="12" hidden="false" customHeight="false" outlineLevel="0" collapsed="false">
      <c r="A19" s="87" t="s">
        <v>71</v>
      </c>
      <c r="B19" s="110"/>
      <c r="C19" s="38" t="n">
        <v>191</v>
      </c>
      <c r="D19" s="38" t="n">
        <v>2009</v>
      </c>
      <c r="E19" s="38" t="n">
        <v>221</v>
      </c>
      <c r="F19" s="38" t="n">
        <v>2010</v>
      </c>
      <c r="G19" s="38" t="s">
        <v>688</v>
      </c>
    </row>
    <row r="20" customFormat="false" ht="12" hidden="false" customHeight="false" outlineLevel="0" collapsed="false">
      <c r="A20" s="87" t="s">
        <v>73</v>
      </c>
      <c r="B20" s="110"/>
      <c r="C20" s="38" t="n">
        <v>24</v>
      </c>
      <c r="D20" s="38" t="n">
        <v>2009</v>
      </c>
      <c r="E20" s="38" t="n">
        <v>33</v>
      </c>
      <c r="F20" s="38" t="n">
        <v>2010</v>
      </c>
      <c r="G20" s="38" t="s">
        <v>688</v>
      </c>
    </row>
    <row r="21" customFormat="false" ht="12" hidden="false" customHeight="false" outlineLevel="0" collapsed="false">
      <c r="A21" s="87" t="s">
        <v>76</v>
      </c>
      <c r="B21" s="110"/>
      <c r="C21" s="38" t="n">
        <v>67</v>
      </c>
      <c r="D21" s="38" t="n">
        <v>2009</v>
      </c>
      <c r="E21" s="38" t="n">
        <v>72</v>
      </c>
      <c r="F21" s="38" t="n">
        <v>2010</v>
      </c>
      <c r="G21" s="38" t="s">
        <v>688</v>
      </c>
    </row>
    <row r="22" customFormat="false" ht="12" hidden="false" customHeight="false" outlineLevel="0" collapsed="false">
      <c r="A22" s="87" t="s">
        <v>79</v>
      </c>
      <c r="B22" s="110"/>
      <c r="C22" s="38" t="n">
        <v>61</v>
      </c>
      <c r="D22" s="38" t="n">
        <v>2009</v>
      </c>
      <c r="E22" s="38" t="n">
        <v>60</v>
      </c>
      <c r="F22" s="38" t="n">
        <v>2010</v>
      </c>
      <c r="G22" s="38" t="s">
        <v>688</v>
      </c>
    </row>
    <row r="23" customFormat="false" ht="12" hidden="false" customHeight="false" outlineLevel="0" collapsed="false">
      <c r="A23" s="87" t="s">
        <v>81</v>
      </c>
      <c r="B23" s="110"/>
      <c r="C23" s="39"/>
      <c r="D23" s="39"/>
      <c r="E23" s="39"/>
      <c r="F23" s="39"/>
      <c r="G23" s="39"/>
    </row>
    <row r="24" customFormat="false" ht="12" hidden="false" customHeight="false" outlineLevel="0" collapsed="false">
      <c r="A24" s="87" t="s">
        <v>84</v>
      </c>
      <c r="B24" s="110"/>
      <c r="C24" s="38" t="n">
        <v>17</v>
      </c>
      <c r="D24" s="38" t="n">
        <v>2009</v>
      </c>
      <c r="E24" s="38" t="n">
        <v>16</v>
      </c>
      <c r="F24" s="38" t="n">
        <v>2010</v>
      </c>
      <c r="G24" s="38" t="s">
        <v>688</v>
      </c>
    </row>
    <row r="25" customFormat="false" ht="12" hidden="false" customHeight="false" outlineLevel="0" collapsed="false">
      <c r="A25" s="87" t="s">
        <v>86</v>
      </c>
      <c r="B25" s="110"/>
      <c r="C25" s="38" t="n">
        <v>94</v>
      </c>
      <c r="D25" s="38" t="n">
        <v>2009</v>
      </c>
      <c r="E25" s="38" t="n">
        <v>92</v>
      </c>
      <c r="F25" s="38" t="n">
        <v>2010</v>
      </c>
      <c r="G25" s="38" t="s">
        <v>688</v>
      </c>
    </row>
    <row r="26" customFormat="false" ht="12" hidden="false" customHeight="false" outlineLevel="0" collapsed="false">
      <c r="A26" s="87" t="s">
        <v>88</v>
      </c>
      <c r="B26" s="110"/>
      <c r="C26" s="38" t="n">
        <v>114</v>
      </c>
      <c r="D26" s="38" t="n">
        <v>2009</v>
      </c>
      <c r="E26" s="38" t="n">
        <v>123</v>
      </c>
      <c r="F26" s="38" t="n">
        <v>2010</v>
      </c>
      <c r="G26" s="38" t="s">
        <v>688</v>
      </c>
    </row>
    <row r="27" customFormat="false" ht="12" hidden="false" customHeight="false" outlineLevel="0" collapsed="false">
      <c r="A27" s="87" t="s">
        <v>90</v>
      </c>
      <c r="B27" s="110"/>
      <c r="C27" s="38" t="n">
        <v>804</v>
      </c>
      <c r="D27" s="38" t="n">
        <v>2009</v>
      </c>
      <c r="E27" s="38" t="n">
        <v>896</v>
      </c>
      <c r="F27" s="38" t="n">
        <v>2010</v>
      </c>
      <c r="G27" s="38" t="s">
        <v>688</v>
      </c>
    </row>
    <row r="28" customFormat="false" ht="12" hidden="false" customHeight="false" outlineLevel="0" collapsed="false">
      <c r="A28" s="87" t="s">
        <v>92</v>
      </c>
      <c r="B28" s="110"/>
      <c r="C28" s="38" t="n">
        <v>11</v>
      </c>
      <c r="D28" s="38" t="n">
        <v>2009</v>
      </c>
      <c r="E28" s="38" t="n">
        <v>12</v>
      </c>
      <c r="F28" s="38" t="n">
        <v>2010</v>
      </c>
      <c r="G28" s="38" t="s">
        <v>688</v>
      </c>
    </row>
    <row r="29" customFormat="false" ht="12" hidden="false" customHeight="false" outlineLevel="0" collapsed="false">
      <c r="A29" s="87" t="s">
        <v>94</v>
      </c>
      <c r="B29" s="110"/>
      <c r="C29" s="38" t="n">
        <v>16</v>
      </c>
      <c r="D29" s="38" t="n">
        <v>2009</v>
      </c>
      <c r="E29" s="38" t="n">
        <v>16</v>
      </c>
      <c r="F29" s="38" t="n">
        <v>2010</v>
      </c>
      <c r="G29" s="38" t="s">
        <v>688</v>
      </c>
    </row>
    <row r="30" customFormat="false" ht="12" hidden="false" customHeight="false" outlineLevel="0" collapsed="false">
      <c r="A30" s="87" t="s">
        <v>96</v>
      </c>
      <c r="B30" s="110"/>
      <c r="C30" s="38" t="n">
        <v>266</v>
      </c>
      <c r="D30" s="38" t="n">
        <v>2009</v>
      </c>
      <c r="E30" s="38" t="n">
        <v>302</v>
      </c>
      <c r="F30" s="38" t="n">
        <v>2010</v>
      </c>
      <c r="G30" s="38" t="s">
        <v>688</v>
      </c>
    </row>
    <row r="31" customFormat="false" ht="12" hidden="false" customHeight="false" outlineLevel="0" collapsed="false">
      <c r="A31" s="87" t="s">
        <v>98</v>
      </c>
      <c r="B31" s="110"/>
      <c r="C31" s="38" t="n">
        <v>27</v>
      </c>
      <c r="D31" s="38" t="n">
        <v>2009</v>
      </c>
      <c r="E31" s="38" t="n">
        <v>26</v>
      </c>
      <c r="F31" s="38" t="n">
        <v>2010</v>
      </c>
      <c r="G31" s="38" t="s">
        <v>688</v>
      </c>
    </row>
    <row r="32" customFormat="false" ht="12" hidden="false" customHeight="false" outlineLevel="0" collapsed="false">
      <c r="A32" s="87" t="s">
        <v>100</v>
      </c>
      <c r="B32" s="110"/>
      <c r="C32" s="38" t="n">
        <v>54</v>
      </c>
      <c r="D32" s="38" t="n">
        <v>2009</v>
      </c>
      <c r="E32" s="38" t="n">
        <v>67</v>
      </c>
      <c r="F32" s="38" t="n">
        <v>2010</v>
      </c>
      <c r="G32" s="38" t="s">
        <v>688</v>
      </c>
    </row>
    <row r="33" customFormat="false" ht="12" hidden="false" customHeight="false" outlineLevel="0" collapsed="false">
      <c r="A33" s="87" t="s">
        <v>102</v>
      </c>
      <c r="B33" s="110"/>
      <c r="C33" s="38" t="n">
        <v>184</v>
      </c>
      <c r="D33" s="38" t="n">
        <v>2009</v>
      </c>
      <c r="E33" s="38" t="n">
        <v>196</v>
      </c>
      <c r="F33" s="38" t="n">
        <v>2010</v>
      </c>
      <c r="G33" s="38" t="s">
        <v>688</v>
      </c>
    </row>
    <row r="34" customFormat="false" ht="12" hidden="false" customHeight="false" outlineLevel="0" collapsed="false">
      <c r="A34" s="87" t="s">
        <v>104</v>
      </c>
      <c r="B34" s="110"/>
      <c r="C34" s="38" t="n">
        <v>25</v>
      </c>
      <c r="D34" s="38" t="n">
        <v>2009</v>
      </c>
      <c r="E34" s="38" t="n">
        <v>23</v>
      </c>
      <c r="F34" s="38" t="n">
        <v>2010</v>
      </c>
      <c r="G34" s="38" t="s">
        <v>688</v>
      </c>
    </row>
    <row r="35" customFormat="false" ht="12" hidden="false" customHeight="false" outlineLevel="0" collapsed="false">
      <c r="A35" s="87" t="s">
        <v>107</v>
      </c>
      <c r="B35" s="110"/>
      <c r="C35" s="38" t="n">
        <v>48</v>
      </c>
      <c r="D35" s="38" t="n">
        <v>2009</v>
      </c>
      <c r="E35" s="38" t="n">
        <v>47</v>
      </c>
      <c r="F35" s="38" t="n">
        <v>2010</v>
      </c>
      <c r="G35" s="38" t="s">
        <v>688</v>
      </c>
    </row>
    <row r="36" customFormat="false" ht="12" hidden="false" customHeight="false" outlineLevel="0" collapsed="false">
      <c r="A36" s="87" t="s">
        <v>109</v>
      </c>
      <c r="B36" s="110"/>
      <c r="C36" s="38" t="n">
        <v>40</v>
      </c>
      <c r="D36" s="38" t="n">
        <v>2009</v>
      </c>
      <c r="E36" s="38" t="n">
        <v>46</v>
      </c>
      <c r="F36" s="38" t="n">
        <v>2010</v>
      </c>
      <c r="G36" s="38" t="s">
        <v>688</v>
      </c>
    </row>
    <row r="37" customFormat="false" ht="12" hidden="false" customHeight="false" outlineLevel="0" collapsed="false">
      <c r="A37" s="87" t="s">
        <v>112</v>
      </c>
      <c r="B37" s="110"/>
      <c r="C37" s="38" t="n">
        <v>44</v>
      </c>
      <c r="D37" s="38" t="n">
        <v>2009</v>
      </c>
      <c r="E37" s="38" t="n">
        <v>54</v>
      </c>
      <c r="F37" s="38" t="n">
        <v>2010</v>
      </c>
      <c r="G37" s="38" t="s">
        <v>688</v>
      </c>
    </row>
    <row r="38" customFormat="false" ht="12" hidden="false" customHeight="false" outlineLevel="0" collapsed="false">
      <c r="A38" s="87" t="s">
        <v>114</v>
      </c>
      <c r="B38" s="110"/>
      <c r="C38" s="38" t="n">
        <v>56</v>
      </c>
      <c r="D38" s="38" t="n">
        <v>2009</v>
      </c>
      <c r="E38" s="38" t="n">
        <v>77</v>
      </c>
      <c r="F38" s="38" t="n">
        <v>2010</v>
      </c>
      <c r="G38" s="38" t="s">
        <v>688</v>
      </c>
    </row>
    <row r="39" customFormat="false" ht="12" hidden="false" customHeight="false" outlineLevel="0" collapsed="false">
      <c r="A39" s="87" t="s">
        <v>116</v>
      </c>
      <c r="B39" s="110"/>
      <c r="C39" s="38" t="n">
        <v>200</v>
      </c>
      <c r="D39" s="38" t="n">
        <v>2009</v>
      </c>
      <c r="E39" s="38" t="n">
        <v>247</v>
      </c>
      <c r="F39" s="38" t="n">
        <v>2010</v>
      </c>
      <c r="G39" s="38" t="s">
        <v>688</v>
      </c>
    </row>
    <row r="40" customFormat="false" ht="12" hidden="false" customHeight="false" outlineLevel="0" collapsed="false">
      <c r="A40" s="87" t="s">
        <v>118</v>
      </c>
      <c r="B40" s="110"/>
      <c r="C40" s="38" t="n">
        <v>36</v>
      </c>
      <c r="D40" s="38" t="n">
        <v>2009</v>
      </c>
      <c r="E40" s="38" t="n">
        <v>37</v>
      </c>
      <c r="F40" s="38" t="n">
        <v>2010</v>
      </c>
      <c r="G40" s="38" t="s">
        <v>688</v>
      </c>
    </row>
    <row r="41" customFormat="false" ht="12" hidden="false" customHeight="false" outlineLevel="0" collapsed="false">
      <c r="A41" s="87" t="s">
        <v>120</v>
      </c>
      <c r="B41" s="110"/>
      <c r="C41" s="38" t="n">
        <v>57</v>
      </c>
      <c r="D41" s="38" t="n">
        <v>2009</v>
      </c>
      <c r="E41" s="38" t="n">
        <v>53</v>
      </c>
      <c r="F41" s="38" t="n">
        <v>2010</v>
      </c>
      <c r="G41" s="38" t="s">
        <v>688</v>
      </c>
    </row>
    <row r="42" customFormat="false" ht="12" hidden="false" customHeight="false" outlineLevel="0" collapsed="false">
      <c r="A42" s="87" t="s">
        <v>122</v>
      </c>
      <c r="B42" s="110"/>
      <c r="C42" s="38" t="n">
        <v>39</v>
      </c>
      <c r="D42" s="38" t="n">
        <v>2009</v>
      </c>
      <c r="E42" s="38" t="n">
        <v>46</v>
      </c>
      <c r="F42" s="38" t="n">
        <v>2010</v>
      </c>
      <c r="G42" s="38" t="s">
        <v>688</v>
      </c>
    </row>
    <row r="43" customFormat="false" ht="12" hidden="false" customHeight="false" outlineLevel="0" collapsed="false">
      <c r="A43" s="87" t="s">
        <v>124</v>
      </c>
      <c r="B43" s="110"/>
      <c r="C43" s="38" t="n">
        <v>75</v>
      </c>
      <c r="D43" s="38" t="n">
        <v>2009</v>
      </c>
      <c r="E43" s="38" t="n">
        <v>109</v>
      </c>
      <c r="F43" s="38" t="n">
        <v>2010</v>
      </c>
      <c r="G43" s="38" t="s">
        <v>688</v>
      </c>
    </row>
    <row r="44" customFormat="false" ht="12" hidden="false" customHeight="false" outlineLevel="0" collapsed="false">
      <c r="A44" s="87" t="s">
        <v>126</v>
      </c>
      <c r="B44" s="110"/>
      <c r="C44" s="38" t="n">
        <v>28</v>
      </c>
      <c r="D44" s="38" t="n">
        <v>2009</v>
      </c>
      <c r="E44" s="38" t="n">
        <v>29</v>
      </c>
      <c r="F44" s="38" t="n">
        <v>2010</v>
      </c>
      <c r="G44" s="38" t="s">
        <v>688</v>
      </c>
    </row>
    <row r="45" customFormat="false" ht="12" hidden="false" customHeight="false" outlineLevel="0" collapsed="false">
      <c r="A45" s="87" t="s">
        <v>128</v>
      </c>
      <c r="B45" s="110"/>
      <c r="C45" s="38" t="n">
        <v>18</v>
      </c>
      <c r="D45" s="38" t="n">
        <v>2009</v>
      </c>
      <c r="E45" s="38" t="n">
        <v>16</v>
      </c>
      <c r="F45" s="38" t="n">
        <v>2010</v>
      </c>
      <c r="G45" s="38" t="s">
        <v>688</v>
      </c>
    </row>
    <row r="46" customFormat="false" ht="12" hidden="false" customHeight="false" outlineLevel="0" collapsed="false">
      <c r="A46" s="87" t="s">
        <v>130</v>
      </c>
      <c r="B46" s="110"/>
      <c r="C46" s="38" t="n">
        <v>25</v>
      </c>
      <c r="D46" s="38" t="n">
        <v>2009</v>
      </c>
      <c r="E46" s="38" t="n">
        <v>26</v>
      </c>
      <c r="F46" s="38" t="n">
        <v>2010</v>
      </c>
      <c r="G46" s="38" t="s">
        <v>688</v>
      </c>
    </row>
    <row r="47" customFormat="false" ht="12" hidden="false" customHeight="false" outlineLevel="0" collapsed="false">
      <c r="A47" s="87" t="s">
        <v>132</v>
      </c>
      <c r="B47" s="110"/>
      <c r="C47" s="38" t="n">
        <v>33</v>
      </c>
      <c r="D47" s="38" t="n">
        <v>2009</v>
      </c>
      <c r="E47" s="38" t="n">
        <v>32</v>
      </c>
      <c r="F47" s="38" t="n">
        <v>2010</v>
      </c>
      <c r="G47" s="38" t="s">
        <v>688</v>
      </c>
    </row>
    <row r="48" customFormat="false" ht="12" hidden="false" customHeight="false" outlineLevel="0" collapsed="false">
      <c r="A48" s="87" t="s">
        <v>134</v>
      </c>
      <c r="B48" s="110"/>
      <c r="C48" s="38" t="n">
        <v>38</v>
      </c>
      <c r="D48" s="38" t="n">
        <v>2009</v>
      </c>
      <c r="E48" s="38" t="n">
        <v>43</v>
      </c>
      <c r="F48" s="38" t="n">
        <v>2010</v>
      </c>
      <c r="G48" s="38" t="s">
        <v>688</v>
      </c>
    </row>
    <row r="49" customFormat="false" ht="12" hidden="false" customHeight="false" outlineLevel="0" collapsed="false">
      <c r="A49" s="87" t="s">
        <v>136</v>
      </c>
      <c r="B49" s="110"/>
      <c r="C49" s="39" t="n">
        <v>524</v>
      </c>
      <c r="D49" s="39" t="n">
        <v>2009</v>
      </c>
      <c r="E49" s="39"/>
      <c r="F49" s="39"/>
      <c r="G49" s="39" t="s">
        <v>688</v>
      </c>
    </row>
    <row r="50" customFormat="false" ht="12" hidden="false" customHeight="false" outlineLevel="0" collapsed="false">
      <c r="A50" s="87" t="s">
        <v>138</v>
      </c>
      <c r="B50" s="110"/>
      <c r="C50" s="38" t="n">
        <v>152</v>
      </c>
      <c r="D50" s="38" t="n">
        <v>2009</v>
      </c>
      <c r="E50" s="38" t="n">
        <v>148</v>
      </c>
      <c r="F50" s="38" t="n">
        <v>2010</v>
      </c>
      <c r="G50" s="38" t="s">
        <v>688</v>
      </c>
    </row>
    <row r="51" customFormat="false" ht="12" hidden="false" customHeight="false" outlineLevel="0" collapsed="false">
      <c r="A51" s="87" t="s">
        <v>140</v>
      </c>
      <c r="B51" s="110"/>
      <c r="C51" s="38" t="n">
        <v>23</v>
      </c>
      <c r="D51" s="38" t="n">
        <v>2009</v>
      </c>
      <c r="E51" s="38" t="n">
        <v>21</v>
      </c>
      <c r="F51" s="38" t="n">
        <v>2010</v>
      </c>
      <c r="G51" s="38" t="s">
        <v>688</v>
      </c>
    </row>
    <row r="52" customFormat="false" ht="12" hidden="false" customHeight="false" outlineLevel="0" collapsed="false">
      <c r="A52" s="87" t="s">
        <v>142</v>
      </c>
      <c r="B52" s="110"/>
      <c r="C52" s="38" t="n">
        <v>14</v>
      </c>
      <c r="D52" s="38" t="n">
        <v>2009</v>
      </c>
      <c r="E52" s="38" t="n">
        <v>17</v>
      </c>
      <c r="F52" s="38" t="n">
        <v>2010</v>
      </c>
      <c r="G52" s="38" t="s">
        <v>688</v>
      </c>
    </row>
    <row r="53" customFormat="false" ht="12" hidden="false" customHeight="false" outlineLevel="0" collapsed="false">
      <c r="A53" s="87" t="s">
        <v>144</v>
      </c>
      <c r="B53" s="110"/>
      <c r="C53" s="39"/>
      <c r="D53" s="39"/>
      <c r="E53" s="39"/>
      <c r="F53" s="39"/>
      <c r="G53" s="39"/>
    </row>
    <row r="54" customFormat="false" ht="12" hidden="false" customHeight="false" outlineLevel="0" collapsed="false">
      <c r="A54" s="87" t="s">
        <v>146</v>
      </c>
      <c r="B54" s="110"/>
      <c r="C54" s="38" t="n">
        <v>19</v>
      </c>
      <c r="D54" s="38" t="n">
        <v>2009</v>
      </c>
      <c r="E54" s="38" t="n">
        <v>18</v>
      </c>
      <c r="F54" s="38" t="n">
        <v>2010</v>
      </c>
      <c r="G54" s="38" t="s">
        <v>688</v>
      </c>
    </row>
    <row r="55" customFormat="false" ht="12" hidden="false" customHeight="false" outlineLevel="0" collapsed="false">
      <c r="A55" s="87" t="s">
        <v>148</v>
      </c>
      <c r="B55" s="110"/>
      <c r="C55" s="38" t="n">
        <v>67</v>
      </c>
      <c r="D55" s="38" t="n">
        <v>2009</v>
      </c>
      <c r="E55" s="38" t="n">
        <v>63</v>
      </c>
      <c r="F55" s="38" t="n">
        <v>2010</v>
      </c>
      <c r="G55" s="38" t="s">
        <v>688</v>
      </c>
    </row>
    <row r="56" customFormat="false" ht="12" hidden="false" customHeight="false" outlineLevel="0" collapsed="false">
      <c r="A56" s="87" t="s">
        <v>150</v>
      </c>
      <c r="B56" s="110"/>
      <c r="C56" s="38" t="n">
        <v>20</v>
      </c>
      <c r="D56" s="38" t="n">
        <v>2009</v>
      </c>
      <c r="E56" s="38" t="n">
        <v>22</v>
      </c>
      <c r="F56" s="38" t="n">
        <v>2010</v>
      </c>
      <c r="G56" s="38" t="s">
        <v>688</v>
      </c>
    </row>
    <row r="57" customFormat="false" ht="12" hidden="false" customHeight="false" outlineLevel="0" collapsed="false">
      <c r="A57" s="87" t="s">
        <v>152</v>
      </c>
      <c r="B57" s="110"/>
      <c r="C57" s="38" t="n">
        <v>44</v>
      </c>
      <c r="D57" s="38" t="n">
        <v>2009</v>
      </c>
      <c r="E57" s="38" t="n">
        <v>49</v>
      </c>
      <c r="F57" s="38" t="n">
        <v>2010</v>
      </c>
      <c r="G57" s="38" t="s">
        <v>688</v>
      </c>
    </row>
    <row r="58" customFormat="false" ht="12" hidden="false" customHeight="false" outlineLevel="0" collapsed="false">
      <c r="A58" s="87" t="s">
        <v>154</v>
      </c>
      <c r="B58" s="110"/>
      <c r="C58" s="38" t="n">
        <v>236</v>
      </c>
      <c r="D58" s="38" t="n">
        <v>2009</v>
      </c>
      <c r="E58" s="38" t="n">
        <v>269</v>
      </c>
      <c r="F58" s="38" t="n">
        <v>2010</v>
      </c>
      <c r="G58" s="38" t="s">
        <v>688</v>
      </c>
    </row>
    <row r="59" customFormat="false" ht="12" hidden="false" customHeight="false" outlineLevel="0" collapsed="false">
      <c r="A59" s="87" t="s">
        <v>156</v>
      </c>
      <c r="B59" s="110"/>
      <c r="C59" s="38" t="n">
        <v>66</v>
      </c>
      <c r="D59" s="38" t="n">
        <v>2009</v>
      </c>
      <c r="E59" s="38" t="n">
        <v>77</v>
      </c>
      <c r="F59" s="38" t="n">
        <v>2010</v>
      </c>
      <c r="G59" s="38" t="s">
        <v>688</v>
      </c>
    </row>
    <row r="60" customFormat="false" ht="12" hidden="false" customHeight="false" outlineLevel="0" collapsed="false">
      <c r="A60" s="87" t="s">
        <v>158</v>
      </c>
      <c r="B60" s="110"/>
      <c r="C60" s="38" t="n">
        <v>53</v>
      </c>
      <c r="D60" s="38" t="n">
        <v>2009</v>
      </c>
      <c r="E60" s="38" t="n">
        <v>56</v>
      </c>
      <c r="F60" s="38" t="n">
        <v>2010</v>
      </c>
      <c r="G60" s="38" t="s">
        <v>688</v>
      </c>
    </row>
    <row r="61" customFormat="false" ht="12" hidden="false" customHeight="false" outlineLevel="0" collapsed="false">
      <c r="A61" s="87" t="s">
        <v>160</v>
      </c>
      <c r="B61" s="110"/>
      <c r="C61" s="38" t="n">
        <v>93</v>
      </c>
      <c r="D61" s="38" t="n">
        <v>2009</v>
      </c>
      <c r="E61" s="38" t="n">
        <v>90</v>
      </c>
      <c r="F61" s="38" t="n">
        <v>2010</v>
      </c>
      <c r="G61" s="38" t="s">
        <v>688</v>
      </c>
    </row>
    <row r="62" customFormat="false" ht="12" hidden="false" customHeight="false" outlineLevel="0" collapsed="false">
      <c r="A62" s="87" t="s">
        <v>162</v>
      </c>
      <c r="B62" s="110"/>
      <c r="C62" s="38" t="n">
        <v>60</v>
      </c>
      <c r="D62" s="38" t="n">
        <v>2009</v>
      </c>
      <c r="E62" s="38" t="n">
        <v>59</v>
      </c>
      <c r="F62" s="38" t="n">
        <v>2010</v>
      </c>
      <c r="G62" s="38" t="s">
        <v>688</v>
      </c>
    </row>
    <row r="63" customFormat="false" ht="12" hidden="false" customHeight="false" outlineLevel="0" collapsed="false">
      <c r="A63" s="87" t="s">
        <v>164</v>
      </c>
      <c r="B63" s="110"/>
      <c r="C63" s="38" t="n">
        <v>45</v>
      </c>
      <c r="D63" s="38" t="n">
        <v>2009</v>
      </c>
      <c r="E63" s="38" t="n">
        <v>43</v>
      </c>
      <c r="F63" s="38" t="n">
        <v>2010</v>
      </c>
      <c r="G63" s="38" t="s">
        <v>688</v>
      </c>
    </row>
    <row r="64" customFormat="false" ht="12" hidden="false" customHeight="false" outlineLevel="0" collapsed="false">
      <c r="A64" s="87" t="s">
        <v>166</v>
      </c>
      <c r="B64" s="110"/>
      <c r="C64" s="38" t="n">
        <v>102</v>
      </c>
      <c r="D64" s="38" t="n">
        <v>2009</v>
      </c>
      <c r="E64" s="38" t="n">
        <v>107</v>
      </c>
      <c r="F64" s="38" t="n">
        <v>2010</v>
      </c>
      <c r="G64" s="38" t="s">
        <v>688</v>
      </c>
    </row>
    <row r="65" customFormat="false" ht="12" hidden="false" customHeight="false" outlineLevel="0" collapsed="false">
      <c r="A65" s="87" t="s">
        <v>168</v>
      </c>
      <c r="B65" s="110"/>
      <c r="C65" s="39"/>
      <c r="D65" s="39"/>
      <c r="E65" s="39"/>
      <c r="F65" s="39"/>
      <c r="G65" s="39"/>
    </row>
    <row r="66" customFormat="false" ht="12" hidden="false" customHeight="false" outlineLevel="0" collapsed="false">
      <c r="A66" s="87" t="s">
        <v>170</v>
      </c>
      <c r="B66" s="110"/>
      <c r="C66" s="38" t="n">
        <v>521</v>
      </c>
      <c r="D66" s="38" t="n">
        <v>2009</v>
      </c>
      <c r="E66" s="38" t="n">
        <v>649</v>
      </c>
      <c r="F66" s="38" t="n">
        <v>2010</v>
      </c>
      <c r="G66" s="38" t="s">
        <v>688</v>
      </c>
    </row>
    <row r="67" customFormat="false" ht="12" hidden="false" customHeight="false" outlineLevel="0" collapsed="false">
      <c r="A67" s="87" t="s">
        <v>172</v>
      </c>
      <c r="B67" s="110"/>
      <c r="C67" s="39"/>
      <c r="D67" s="39"/>
      <c r="E67" s="39"/>
      <c r="F67" s="39"/>
      <c r="G67" s="39"/>
    </row>
    <row r="68" customFormat="false" ht="12" hidden="false" customHeight="false" outlineLevel="0" collapsed="false">
      <c r="A68" s="87" t="s">
        <v>175</v>
      </c>
      <c r="B68" s="110"/>
      <c r="C68" s="38" t="n">
        <v>94</v>
      </c>
      <c r="D68" s="38" t="n">
        <v>2009</v>
      </c>
      <c r="E68" s="38" t="n">
        <v>84</v>
      </c>
      <c r="F68" s="38" t="n">
        <v>2010</v>
      </c>
      <c r="G68" s="38" t="s">
        <v>688</v>
      </c>
    </row>
    <row r="69" customFormat="false" ht="12" hidden="false" customHeight="false" outlineLevel="0" collapsed="false">
      <c r="A69" s="87" t="s">
        <v>177</v>
      </c>
      <c r="B69" s="110"/>
      <c r="C69" s="38" t="n">
        <v>169</v>
      </c>
      <c r="D69" s="38" t="n">
        <v>2009</v>
      </c>
      <c r="E69" s="38" t="n">
        <v>203</v>
      </c>
      <c r="F69" s="38" t="n">
        <v>2010</v>
      </c>
      <c r="G69" s="38" t="s">
        <v>688</v>
      </c>
    </row>
    <row r="70" customFormat="false" ht="12" hidden="false" customHeight="false" outlineLevel="0" collapsed="false">
      <c r="A70" s="87" t="s">
        <v>179</v>
      </c>
      <c r="B70" s="110"/>
      <c r="C70" s="38" t="n">
        <v>44</v>
      </c>
      <c r="D70" s="38" t="n">
        <v>2009</v>
      </c>
      <c r="E70" s="38" t="n">
        <v>49</v>
      </c>
      <c r="F70" s="38" t="n">
        <v>2010</v>
      </c>
      <c r="G70" s="38" t="s">
        <v>688</v>
      </c>
    </row>
    <row r="71" customFormat="false" ht="12" hidden="false" customHeight="false" outlineLevel="0" collapsed="false">
      <c r="A71" s="87" t="s">
        <v>181</v>
      </c>
      <c r="B71" s="110"/>
      <c r="C71" s="38" t="n">
        <v>41</v>
      </c>
      <c r="D71" s="38" t="n">
        <v>2009</v>
      </c>
      <c r="E71" s="38" t="n">
        <v>41</v>
      </c>
      <c r="F71" s="38" t="n">
        <v>2010</v>
      </c>
      <c r="G71" s="38" t="s">
        <v>688</v>
      </c>
    </row>
    <row r="72" customFormat="false" ht="12" hidden="false" customHeight="false" outlineLevel="0" collapsed="false">
      <c r="A72" s="87" t="s">
        <v>183</v>
      </c>
      <c r="B72" s="110"/>
      <c r="C72" s="38" t="n">
        <v>92</v>
      </c>
      <c r="D72" s="38" t="n">
        <v>2009</v>
      </c>
      <c r="E72" s="38" t="n">
        <v>106</v>
      </c>
      <c r="F72" s="38" t="n">
        <v>2010</v>
      </c>
      <c r="G72" s="38" t="s">
        <v>688</v>
      </c>
    </row>
    <row r="73" customFormat="false" ht="12" hidden="false" customHeight="false" outlineLevel="0" collapsed="false">
      <c r="A73" s="87" t="s">
        <v>185</v>
      </c>
      <c r="B73" s="110"/>
      <c r="C73" s="38" t="n">
        <v>44</v>
      </c>
      <c r="D73" s="38" t="n">
        <v>2009</v>
      </c>
      <c r="E73" s="38" t="n">
        <v>47</v>
      </c>
      <c r="F73" s="38" t="n">
        <v>2010</v>
      </c>
      <c r="G73" s="38" t="s">
        <v>688</v>
      </c>
    </row>
    <row r="74" customFormat="false" ht="12" hidden="false" customHeight="false" outlineLevel="0" collapsed="false">
      <c r="A74" s="87" t="s">
        <v>187</v>
      </c>
      <c r="B74" s="110"/>
      <c r="C74" s="38" t="n">
        <v>37</v>
      </c>
      <c r="D74" s="38" t="n">
        <v>2009</v>
      </c>
      <c r="E74" s="38" t="n">
        <v>31</v>
      </c>
      <c r="F74" s="38" t="n">
        <v>2010</v>
      </c>
      <c r="G74" s="38" t="s">
        <v>688</v>
      </c>
    </row>
    <row r="75" customFormat="false" ht="12" hidden="false" customHeight="false" outlineLevel="0" collapsed="false">
      <c r="A75" s="87" t="s">
        <v>189</v>
      </c>
      <c r="B75" s="110"/>
      <c r="C75" s="38" t="n">
        <v>73</v>
      </c>
      <c r="D75" s="38" t="n">
        <v>2009</v>
      </c>
      <c r="E75" s="38" t="n">
        <v>82</v>
      </c>
      <c r="F75" s="38" t="n">
        <v>2010</v>
      </c>
      <c r="G75" s="38" t="s">
        <v>688</v>
      </c>
    </row>
    <row r="76" customFormat="false" ht="12" hidden="false" customHeight="false" outlineLevel="0" collapsed="false">
      <c r="A76" s="87" t="s">
        <v>191</v>
      </c>
      <c r="B76" s="110"/>
      <c r="C76" s="38" t="n">
        <v>77</v>
      </c>
      <c r="D76" s="38" t="n">
        <v>2009</v>
      </c>
      <c r="E76" s="38" t="n">
        <v>83</v>
      </c>
      <c r="F76" s="38" t="n">
        <v>2010</v>
      </c>
      <c r="G76" s="38" t="s">
        <v>688</v>
      </c>
    </row>
    <row r="77" customFormat="false" ht="12" hidden="false" customHeight="false" outlineLevel="0" collapsed="false">
      <c r="A77" s="87" t="s">
        <v>193</v>
      </c>
      <c r="B77" s="110"/>
      <c r="C77" s="38" t="n">
        <v>63</v>
      </c>
      <c r="D77" s="38" t="n">
        <v>2009</v>
      </c>
      <c r="E77" s="38" t="n">
        <v>63</v>
      </c>
      <c r="F77" s="38" t="n">
        <v>2010</v>
      </c>
      <c r="G77" s="38" t="s">
        <v>688</v>
      </c>
    </row>
    <row r="78" customFormat="false" ht="12" hidden="false" customHeight="false" outlineLevel="0" collapsed="false">
      <c r="A78" s="87" t="s">
        <v>195</v>
      </c>
      <c r="B78" s="110"/>
      <c r="C78" s="38" t="n">
        <v>63</v>
      </c>
      <c r="D78" s="38" t="n">
        <v>2009</v>
      </c>
      <c r="E78" s="38" t="n">
        <v>73</v>
      </c>
      <c r="F78" s="38" t="n">
        <v>2010</v>
      </c>
      <c r="G78" s="38" t="s">
        <v>688</v>
      </c>
    </row>
    <row r="79" customFormat="false" ht="12" hidden="false" customHeight="false" outlineLevel="0" collapsed="false">
      <c r="A79" s="87" t="s">
        <v>197</v>
      </c>
      <c r="B79" s="110"/>
      <c r="C79" s="39"/>
      <c r="D79" s="39"/>
      <c r="E79" s="39"/>
      <c r="F79" s="39"/>
      <c r="G79" s="39"/>
    </row>
    <row r="80" customFormat="false" ht="12" hidden="false" customHeight="false" outlineLevel="0" collapsed="false">
      <c r="A80" s="44" t="s">
        <v>199</v>
      </c>
      <c r="B80" s="44" t="e">
        <f aca="false">COUNTIF(Table1128[tracked by financing source (yes/no)], "Yes")</f>
        <v>#VALUE!</v>
      </c>
      <c r="C80" s="35"/>
      <c r="D80" s="35"/>
      <c r="E80" s="35"/>
      <c r="F80" s="35"/>
      <c r="G80" s="35"/>
    </row>
    <row r="81" customFormat="false" ht="12" hidden="false" customHeight="false" outlineLevel="0" collapsed="false">
      <c r="A81" s="44" t="s">
        <v>200</v>
      </c>
      <c r="B81" s="44" t="e">
        <f aca="false">COUNTIF(Table1128[tracked by financing source (yes/no)], "No")</f>
        <v>#VALUE!</v>
      </c>
      <c r="C81" s="35"/>
      <c r="D81" s="35"/>
      <c r="E81" s="35"/>
      <c r="F81" s="35"/>
      <c r="G81" s="35"/>
    </row>
    <row r="82" customFormat="false" ht="12" hidden="false" customHeight="false" outlineLevel="0" collapsed="false">
      <c r="A82" s="44" t="s">
        <v>201</v>
      </c>
      <c r="B82" s="44" t="e">
        <f aca="false">COUNTIF(Table1128[tracked by financing source (yes/no)], "No data")</f>
        <v>#VALUE!</v>
      </c>
      <c r="C82" s="35"/>
      <c r="D82" s="35"/>
      <c r="E82" s="35"/>
      <c r="F82" s="35"/>
      <c r="G82" s="35"/>
    </row>
  </sheetData>
  <mergeCells count="3">
    <mergeCell ref="A1:E1"/>
    <mergeCell ref="A2:E2"/>
    <mergeCell ref="C3:G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tabColor rgb="FFC00000"/>
    <pageSetUpPr fitToPage="false"/>
  </sheetPr>
  <dimension ref="A1:I8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6" activeCellId="0" sqref="G6"/>
    </sheetView>
  </sheetViews>
  <sheetFormatPr defaultRowHeight="12"/>
  <cols>
    <col collapsed="false" hidden="false" max="1" min="1" style="1" width="31.7125506072874"/>
    <col collapsed="false" hidden="false" max="3" min="2" style="1" width="8.4251012145749"/>
    <col collapsed="false" hidden="false" max="4" min="4" style="1" width="7.71255060728745"/>
    <col collapsed="false" hidden="false" max="5" min="5" style="1" width="15.4251012145749"/>
    <col collapsed="false" hidden="false" max="6" min="6" style="1" width="8.4251012145749"/>
    <col collapsed="false" hidden="false" max="7" min="7" style="1" width="7.71255060728745"/>
    <col collapsed="false" hidden="false" max="8" min="8" style="1" width="9.2834008097166"/>
    <col collapsed="false" hidden="false" max="9" min="9" style="1" width="10.8542510121457"/>
    <col collapsed="false" hidden="false" max="1025" min="10" style="1" width="8.85425101214575"/>
  </cols>
  <sheetData>
    <row r="1" customFormat="false" ht="12" hidden="false" customHeight="false" outlineLevel="0" collapsed="false">
      <c r="A1" s="120" t="s">
        <v>463</v>
      </c>
      <c r="B1" s="120"/>
      <c r="C1" s="120"/>
      <c r="D1" s="120"/>
      <c r="E1" s="120"/>
      <c r="F1" s="0"/>
      <c r="G1" s="0"/>
      <c r="H1" s="0"/>
      <c r="I1" s="0"/>
    </row>
    <row r="2" customFormat="false" ht="12" hidden="false" customHeight="false" outlineLevel="0" collapsed="false">
      <c r="A2" s="137" t="s">
        <v>544</v>
      </c>
      <c r="B2" s="137"/>
      <c r="C2" s="137"/>
      <c r="D2" s="137"/>
      <c r="E2" s="137"/>
      <c r="F2" s="0"/>
      <c r="G2" s="0"/>
      <c r="H2" s="0"/>
      <c r="I2" s="0"/>
    </row>
    <row r="3" customFormat="false" ht="41.25" hidden="false" customHeight="true" outlineLevel="0" collapsed="false">
      <c r="A3" s="70"/>
      <c r="B3" s="70"/>
      <c r="C3" s="129" t="s">
        <v>468</v>
      </c>
      <c r="D3" s="129"/>
      <c r="E3" s="129"/>
      <c r="F3" s="177" t="s">
        <v>545</v>
      </c>
      <c r="G3" s="177"/>
      <c r="H3" s="177"/>
      <c r="I3" s="177"/>
    </row>
    <row r="4" customFormat="false" ht="45" hidden="false" customHeight="false" outlineLevel="0" collapsed="false">
      <c r="A4" s="138" t="s">
        <v>24</v>
      </c>
      <c r="B4" s="131" t="s">
        <v>469</v>
      </c>
      <c r="C4" s="130" t="s">
        <v>402</v>
      </c>
      <c r="D4" s="130" t="s">
        <v>350</v>
      </c>
      <c r="E4" s="130" t="s">
        <v>213</v>
      </c>
      <c r="F4" s="131" t="s">
        <v>408</v>
      </c>
      <c r="G4" s="131" t="s">
        <v>354</v>
      </c>
      <c r="H4" s="131" t="s">
        <v>218</v>
      </c>
      <c r="I4" s="178" t="s">
        <v>689</v>
      </c>
    </row>
    <row r="5" customFormat="false" ht="12" hidden="false" customHeight="false" outlineLevel="0" collapsed="false">
      <c r="A5" s="37" t="s">
        <v>29</v>
      </c>
      <c r="B5" s="110"/>
      <c r="C5" s="39"/>
      <c r="D5" s="38"/>
      <c r="E5" s="38"/>
      <c r="F5" s="38"/>
      <c r="G5" s="38"/>
      <c r="H5" s="38"/>
      <c r="I5" s="179"/>
    </row>
    <row r="6" customFormat="false" ht="12" hidden="false" customHeight="false" outlineLevel="0" collapsed="false">
      <c r="A6" s="37" t="s">
        <v>35</v>
      </c>
      <c r="B6" s="110"/>
      <c r="C6" s="39"/>
      <c r="D6" s="38"/>
      <c r="E6" s="38"/>
      <c r="F6" s="38"/>
      <c r="G6" s="38"/>
      <c r="H6" s="38"/>
      <c r="I6" s="179"/>
    </row>
    <row r="7" customFormat="false" ht="12" hidden="false" customHeight="false" outlineLevel="0" collapsed="false">
      <c r="A7" s="37" t="s">
        <v>39</v>
      </c>
      <c r="B7" s="110"/>
      <c r="C7" s="39"/>
      <c r="D7" s="38"/>
      <c r="E7" s="38"/>
      <c r="F7" s="38"/>
      <c r="G7" s="38"/>
      <c r="H7" s="38"/>
      <c r="I7" s="179"/>
    </row>
    <row r="8" customFormat="false" ht="12" hidden="false" customHeight="false" outlineLevel="0" collapsed="false">
      <c r="A8" s="37" t="s">
        <v>41</v>
      </c>
      <c r="B8" s="110"/>
      <c r="C8" s="39"/>
      <c r="D8" s="38"/>
      <c r="E8" s="38"/>
      <c r="F8" s="38"/>
      <c r="G8" s="38"/>
      <c r="H8" s="38"/>
      <c r="I8" s="179"/>
    </row>
    <row r="9" customFormat="false" ht="12" hidden="false" customHeight="false" outlineLevel="0" collapsed="false">
      <c r="A9" s="37" t="s">
        <v>44</v>
      </c>
      <c r="B9" s="110"/>
      <c r="C9" s="39"/>
      <c r="D9" s="38"/>
      <c r="E9" s="38"/>
      <c r="F9" s="38"/>
      <c r="G9" s="38"/>
      <c r="H9" s="38"/>
      <c r="I9" s="179"/>
    </row>
    <row r="10" customFormat="false" ht="12" hidden="false" customHeight="false" outlineLevel="0" collapsed="false">
      <c r="A10" s="37" t="s">
        <v>48</v>
      </c>
      <c r="B10" s="110"/>
      <c r="C10" s="39"/>
      <c r="D10" s="38"/>
      <c r="E10" s="38"/>
      <c r="F10" s="38"/>
      <c r="G10" s="38"/>
      <c r="H10" s="38"/>
      <c r="I10" s="179"/>
    </row>
    <row r="11" customFormat="false" ht="12" hidden="false" customHeight="false" outlineLevel="0" collapsed="false">
      <c r="A11" s="37" t="s">
        <v>50</v>
      </c>
      <c r="B11" s="110"/>
      <c r="C11" s="39"/>
      <c r="D11" s="38"/>
      <c r="E11" s="38"/>
      <c r="F11" s="38"/>
      <c r="G11" s="38"/>
      <c r="H11" s="38"/>
      <c r="I11" s="179"/>
    </row>
    <row r="12" customFormat="false" ht="12" hidden="false" customHeight="false" outlineLevel="0" collapsed="false">
      <c r="A12" s="37" t="s">
        <v>53</v>
      </c>
      <c r="B12" s="110"/>
      <c r="C12" s="39"/>
      <c r="D12" s="38"/>
      <c r="E12" s="38"/>
      <c r="F12" s="38"/>
      <c r="G12" s="38"/>
      <c r="H12" s="38"/>
      <c r="I12" s="179"/>
    </row>
    <row r="13" customFormat="false" ht="12" hidden="false" customHeight="false" outlineLevel="0" collapsed="false">
      <c r="A13" s="37" t="s">
        <v>55</v>
      </c>
      <c r="B13" s="110"/>
      <c r="C13" s="39"/>
      <c r="D13" s="38"/>
      <c r="E13" s="38"/>
      <c r="F13" s="38"/>
      <c r="G13" s="38"/>
      <c r="H13" s="38"/>
      <c r="I13" s="179"/>
    </row>
    <row r="14" customFormat="false" ht="12" hidden="false" customHeight="false" outlineLevel="0" collapsed="false">
      <c r="A14" s="37" t="s">
        <v>58</v>
      </c>
      <c r="B14" s="110"/>
      <c r="C14" s="39"/>
      <c r="D14" s="38"/>
      <c r="E14" s="38"/>
      <c r="F14" s="38"/>
      <c r="G14" s="38"/>
      <c r="H14" s="38"/>
      <c r="I14" s="179"/>
    </row>
    <row r="15" customFormat="false" ht="12" hidden="false" customHeight="false" outlineLevel="0" collapsed="false">
      <c r="A15" s="37" t="s">
        <v>61</v>
      </c>
      <c r="B15" s="110"/>
      <c r="C15" s="39"/>
      <c r="D15" s="38"/>
      <c r="E15" s="38"/>
      <c r="F15" s="38"/>
      <c r="G15" s="38"/>
      <c r="H15" s="38"/>
      <c r="I15" s="179"/>
    </row>
    <row r="16" customFormat="false" ht="12" hidden="false" customHeight="false" outlineLevel="0" collapsed="false">
      <c r="A16" s="37" t="s">
        <v>64</v>
      </c>
      <c r="B16" s="110"/>
      <c r="C16" s="39"/>
      <c r="D16" s="38"/>
      <c r="E16" s="38"/>
      <c r="F16" s="38"/>
      <c r="G16" s="38"/>
      <c r="H16" s="38"/>
      <c r="I16" s="179"/>
    </row>
    <row r="17" customFormat="false" ht="12" hidden="false" customHeight="false" outlineLevel="0" collapsed="false">
      <c r="A17" s="37" t="s">
        <v>66</v>
      </c>
      <c r="B17" s="110"/>
      <c r="C17" s="39"/>
      <c r="D17" s="38"/>
      <c r="E17" s="38"/>
      <c r="F17" s="38"/>
      <c r="G17" s="38"/>
      <c r="H17" s="38"/>
      <c r="I17" s="179"/>
    </row>
    <row r="18" customFormat="false" ht="12" hidden="false" customHeight="false" outlineLevel="0" collapsed="false">
      <c r="A18" s="37" t="s">
        <v>68</v>
      </c>
      <c r="B18" s="110"/>
      <c r="C18" s="39"/>
      <c r="D18" s="38"/>
      <c r="E18" s="38"/>
      <c r="F18" s="38"/>
      <c r="G18" s="38"/>
      <c r="H18" s="38"/>
      <c r="I18" s="179"/>
    </row>
    <row r="19" customFormat="false" ht="12" hidden="false" customHeight="false" outlineLevel="0" collapsed="false">
      <c r="A19" s="37" t="s">
        <v>71</v>
      </c>
      <c r="B19" s="110"/>
      <c r="C19" s="39"/>
      <c r="D19" s="38"/>
      <c r="E19" s="38"/>
      <c r="F19" s="38"/>
      <c r="G19" s="38"/>
      <c r="H19" s="38"/>
      <c r="I19" s="179"/>
    </row>
    <row r="20" customFormat="false" ht="12" hidden="false" customHeight="false" outlineLevel="0" collapsed="false">
      <c r="A20" s="37" t="s">
        <v>73</v>
      </c>
      <c r="B20" s="110"/>
      <c r="C20" s="39"/>
      <c r="D20" s="38"/>
      <c r="E20" s="38"/>
      <c r="F20" s="38"/>
      <c r="G20" s="38"/>
      <c r="H20" s="38"/>
      <c r="I20" s="179"/>
    </row>
    <row r="21" customFormat="false" ht="12" hidden="false" customHeight="false" outlineLevel="0" collapsed="false">
      <c r="A21" s="37" t="s">
        <v>76</v>
      </c>
      <c r="B21" s="110"/>
      <c r="C21" s="39"/>
      <c r="D21" s="38"/>
      <c r="E21" s="38"/>
      <c r="F21" s="38"/>
      <c r="G21" s="38"/>
      <c r="H21" s="38"/>
      <c r="I21" s="179"/>
    </row>
    <row r="22" customFormat="false" ht="12" hidden="false" customHeight="false" outlineLevel="0" collapsed="false">
      <c r="A22" s="37" t="s">
        <v>79</v>
      </c>
      <c r="B22" s="110"/>
      <c r="C22" s="39"/>
      <c r="D22" s="38"/>
      <c r="E22" s="38"/>
      <c r="F22" s="38"/>
      <c r="G22" s="38"/>
      <c r="H22" s="38"/>
      <c r="I22" s="179"/>
    </row>
    <row r="23" customFormat="false" ht="12" hidden="false" customHeight="false" outlineLevel="0" collapsed="false">
      <c r="A23" s="37" t="s">
        <v>81</v>
      </c>
      <c r="B23" s="110"/>
      <c r="C23" s="39"/>
      <c r="D23" s="38"/>
      <c r="E23" s="38"/>
      <c r="F23" s="38"/>
      <c r="G23" s="38"/>
      <c r="H23" s="38"/>
      <c r="I23" s="179"/>
    </row>
    <row r="24" customFormat="false" ht="12" hidden="false" customHeight="false" outlineLevel="0" collapsed="false">
      <c r="A24" s="37" t="s">
        <v>84</v>
      </c>
      <c r="B24" s="110"/>
      <c r="C24" s="39"/>
      <c r="D24" s="38"/>
      <c r="E24" s="38"/>
      <c r="F24" s="38"/>
      <c r="G24" s="38"/>
      <c r="H24" s="38"/>
      <c r="I24" s="179"/>
    </row>
    <row r="25" customFormat="false" ht="12" hidden="false" customHeight="false" outlineLevel="0" collapsed="false">
      <c r="A25" s="37" t="s">
        <v>86</v>
      </c>
      <c r="B25" s="110"/>
      <c r="C25" s="39"/>
      <c r="D25" s="38"/>
      <c r="E25" s="38"/>
      <c r="F25" s="38"/>
      <c r="G25" s="38"/>
      <c r="H25" s="38"/>
      <c r="I25" s="179"/>
    </row>
    <row r="26" customFormat="false" ht="12" hidden="false" customHeight="false" outlineLevel="0" collapsed="false">
      <c r="A26" s="37" t="s">
        <v>88</v>
      </c>
      <c r="B26" s="110"/>
      <c r="C26" s="39"/>
      <c r="D26" s="38"/>
      <c r="E26" s="38"/>
      <c r="F26" s="38"/>
      <c r="G26" s="38"/>
      <c r="H26" s="38"/>
      <c r="I26" s="179"/>
    </row>
    <row r="27" customFormat="false" ht="12" hidden="false" customHeight="false" outlineLevel="0" collapsed="false">
      <c r="A27" s="37" t="s">
        <v>90</v>
      </c>
      <c r="B27" s="110"/>
      <c r="C27" s="39"/>
      <c r="D27" s="38"/>
      <c r="E27" s="38"/>
      <c r="F27" s="38"/>
      <c r="G27" s="38"/>
      <c r="H27" s="38"/>
      <c r="I27" s="179"/>
    </row>
    <row r="28" customFormat="false" ht="12" hidden="false" customHeight="false" outlineLevel="0" collapsed="false">
      <c r="A28" s="37" t="s">
        <v>92</v>
      </c>
      <c r="B28" s="110"/>
      <c r="C28" s="39"/>
      <c r="D28" s="38"/>
      <c r="E28" s="38"/>
      <c r="F28" s="38"/>
      <c r="G28" s="38"/>
      <c r="H28" s="38"/>
      <c r="I28" s="179"/>
    </row>
    <row r="29" customFormat="false" ht="12" hidden="false" customHeight="false" outlineLevel="0" collapsed="false">
      <c r="A29" s="37" t="s">
        <v>94</v>
      </c>
      <c r="B29" s="110"/>
      <c r="C29" s="39"/>
      <c r="D29" s="38"/>
      <c r="E29" s="38"/>
      <c r="F29" s="38" t="s">
        <v>558</v>
      </c>
      <c r="G29" s="38" t="n">
        <v>2012</v>
      </c>
      <c r="H29" s="38" t="s">
        <v>462</v>
      </c>
      <c r="I29" s="179"/>
    </row>
    <row r="30" customFormat="false" ht="12" hidden="false" customHeight="false" outlineLevel="0" collapsed="false">
      <c r="A30" s="37" t="s">
        <v>96</v>
      </c>
      <c r="B30" s="110"/>
      <c r="C30" s="39"/>
      <c r="D30" s="38"/>
      <c r="E30" s="38"/>
      <c r="F30" s="38"/>
      <c r="G30" s="38"/>
      <c r="H30" s="38"/>
      <c r="I30" s="179"/>
    </row>
    <row r="31" customFormat="false" ht="12" hidden="false" customHeight="false" outlineLevel="0" collapsed="false">
      <c r="A31" s="37" t="s">
        <v>98</v>
      </c>
      <c r="B31" s="110"/>
      <c r="C31" s="39"/>
      <c r="D31" s="38"/>
      <c r="E31" s="38"/>
      <c r="F31" s="38"/>
      <c r="G31" s="38"/>
      <c r="H31" s="38"/>
      <c r="I31" s="179"/>
    </row>
    <row r="32" customFormat="false" ht="12" hidden="false" customHeight="false" outlineLevel="0" collapsed="false">
      <c r="A32" s="37" t="s">
        <v>100</v>
      </c>
      <c r="B32" s="110"/>
      <c r="C32" s="39"/>
      <c r="D32" s="38"/>
      <c r="E32" s="38"/>
      <c r="F32" s="38" t="s">
        <v>558</v>
      </c>
      <c r="G32" s="38" t="n">
        <v>2012</v>
      </c>
      <c r="H32" s="38" t="s">
        <v>462</v>
      </c>
      <c r="I32" s="179"/>
    </row>
    <row r="33" customFormat="false" ht="12" hidden="false" customHeight="false" outlineLevel="0" collapsed="false">
      <c r="A33" s="37" t="s">
        <v>102</v>
      </c>
      <c r="B33" s="110"/>
      <c r="C33" s="39"/>
      <c r="D33" s="38"/>
      <c r="E33" s="38"/>
      <c r="F33" s="38"/>
      <c r="G33" s="38"/>
      <c r="H33" s="38"/>
      <c r="I33" s="179"/>
    </row>
    <row r="34" customFormat="false" ht="12" hidden="false" customHeight="false" outlineLevel="0" collapsed="false">
      <c r="A34" s="37" t="s">
        <v>104</v>
      </c>
      <c r="B34" s="110"/>
      <c r="C34" s="39"/>
      <c r="D34" s="38"/>
      <c r="E34" s="38"/>
      <c r="F34" s="38"/>
      <c r="G34" s="38"/>
      <c r="H34" s="38"/>
      <c r="I34" s="179"/>
    </row>
    <row r="35" customFormat="false" ht="12" hidden="false" customHeight="false" outlineLevel="0" collapsed="false">
      <c r="A35" s="37" t="s">
        <v>107</v>
      </c>
      <c r="B35" s="110"/>
      <c r="C35" s="39"/>
      <c r="D35" s="38"/>
      <c r="E35" s="38"/>
      <c r="F35" s="38"/>
      <c r="G35" s="38"/>
      <c r="H35" s="38"/>
      <c r="I35" s="179"/>
    </row>
    <row r="36" customFormat="false" ht="12" hidden="false" customHeight="false" outlineLevel="0" collapsed="false">
      <c r="A36" s="37" t="s">
        <v>109</v>
      </c>
      <c r="B36" s="110"/>
      <c r="C36" s="39"/>
      <c r="D36" s="38"/>
      <c r="E36" s="38"/>
      <c r="F36" s="38"/>
      <c r="G36" s="38"/>
      <c r="H36" s="38"/>
      <c r="I36" s="179"/>
    </row>
    <row r="37" customFormat="false" ht="12" hidden="false" customHeight="false" outlineLevel="0" collapsed="false">
      <c r="A37" s="37" t="s">
        <v>112</v>
      </c>
      <c r="B37" s="110"/>
      <c r="C37" s="39"/>
      <c r="D37" s="38"/>
      <c r="E37" s="38"/>
      <c r="F37" s="38"/>
      <c r="G37" s="38"/>
      <c r="H37" s="38"/>
      <c r="I37" s="179"/>
    </row>
    <row r="38" customFormat="false" ht="12" hidden="false" customHeight="false" outlineLevel="0" collapsed="false">
      <c r="A38" s="37" t="s">
        <v>114</v>
      </c>
      <c r="B38" s="110"/>
      <c r="C38" s="39"/>
      <c r="D38" s="38"/>
      <c r="E38" s="38"/>
      <c r="F38" s="38"/>
      <c r="G38" s="38"/>
      <c r="H38" s="38"/>
      <c r="I38" s="179"/>
    </row>
    <row r="39" customFormat="false" ht="12" hidden="false" customHeight="false" outlineLevel="0" collapsed="false">
      <c r="A39" s="37" t="s">
        <v>116</v>
      </c>
      <c r="B39" s="110"/>
      <c r="C39" s="39"/>
      <c r="D39" s="38"/>
      <c r="E39" s="38"/>
      <c r="F39" s="38"/>
      <c r="G39" s="38"/>
      <c r="H39" s="38"/>
      <c r="I39" s="179"/>
    </row>
    <row r="40" customFormat="false" ht="12" hidden="false" customHeight="false" outlineLevel="0" collapsed="false">
      <c r="A40" s="37" t="s">
        <v>118</v>
      </c>
      <c r="B40" s="110"/>
      <c r="C40" s="39"/>
      <c r="D40" s="38"/>
      <c r="E40" s="38"/>
      <c r="F40" s="38" t="s">
        <v>558</v>
      </c>
      <c r="G40" s="38" t="n">
        <v>2012</v>
      </c>
      <c r="H40" s="38" t="s">
        <v>462</v>
      </c>
      <c r="I40" s="179"/>
    </row>
    <row r="41" customFormat="false" ht="12" hidden="false" customHeight="false" outlineLevel="0" collapsed="false">
      <c r="A41" s="37" t="s">
        <v>120</v>
      </c>
      <c r="B41" s="110"/>
      <c r="C41" s="39"/>
      <c r="D41" s="38"/>
      <c r="E41" s="38"/>
      <c r="F41" s="38"/>
      <c r="G41" s="38"/>
      <c r="H41" s="38"/>
      <c r="I41" s="179"/>
    </row>
    <row r="42" customFormat="false" ht="12" hidden="false" customHeight="false" outlineLevel="0" collapsed="false">
      <c r="A42" s="37" t="s">
        <v>122</v>
      </c>
      <c r="B42" s="110"/>
      <c r="C42" s="39"/>
      <c r="D42" s="38"/>
      <c r="E42" s="38"/>
      <c r="F42" s="38"/>
      <c r="G42" s="38"/>
      <c r="H42" s="38"/>
      <c r="I42" s="179"/>
    </row>
    <row r="43" customFormat="false" ht="12" hidden="false" customHeight="false" outlineLevel="0" collapsed="false">
      <c r="A43" s="37" t="s">
        <v>124</v>
      </c>
      <c r="B43" s="110"/>
      <c r="C43" s="39"/>
      <c r="D43" s="38"/>
      <c r="E43" s="38"/>
      <c r="F43" s="38"/>
      <c r="G43" s="38"/>
      <c r="H43" s="38"/>
      <c r="I43" s="179"/>
    </row>
    <row r="44" customFormat="false" ht="12" hidden="false" customHeight="false" outlineLevel="0" collapsed="false">
      <c r="A44" s="37" t="s">
        <v>126</v>
      </c>
      <c r="B44" s="110"/>
      <c r="C44" s="39" t="s">
        <v>690</v>
      </c>
      <c r="D44" s="38" t="n">
        <v>2007</v>
      </c>
      <c r="E44" s="38" t="s">
        <v>691</v>
      </c>
      <c r="F44" s="38"/>
      <c r="G44" s="38"/>
      <c r="H44" s="38"/>
      <c r="I44" s="179"/>
    </row>
    <row r="45" customFormat="false" ht="12" hidden="false" customHeight="false" outlineLevel="0" collapsed="false">
      <c r="A45" s="37" t="s">
        <v>128</v>
      </c>
      <c r="B45" s="110"/>
      <c r="C45" s="39"/>
      <c r="D45" s="38"/>
      <c r="E45" s="38"/>
      <c r="F45" s="38"/>
      <c r="G45" s="38"/>
      <c r="H45" s="38"/>
      <c r="I45" s="179"/>
    </row>
    <row r="46" customFormat="false" ht="12" hidden="false" customHeight="false" outlineLevel="0" collapsed="false">
      <c r="A46" s="37" t="s">
        <v>130</v>
      </c>
      <c r="B46" s="110"/>
      <c r="C46" s="39" t="s">
        <v>690</v>
      </c>
      <c r="D46" s="38" t="n">
        <v>2005</v>
      </c>
      <c r="E46" s="38" t="s">
        <v>691</v>
      </c>
      <c r="F46" s="38" t="s">
        <v>558</v>
      </c>
      <c r="G46" s="38" t="n">
        <v>2012</v>
      </c>
      <c r="H46" s="38" t="s">
        <v>462</v>
      </c>
      <c r="I46" s="179"/>
    </row>
    <row r="47" customFormat="false" ht="90" hidden="false" customHeight="false" outlineLevel="0" collapsed="false">
      <c r="A47" s="37" t="s">
        <v>132</v>
      </c>
      <c r="B47" s="110"/>
      <c r="C47" s="39"/>
      <c r="D47" s="38"/>
      <c r="E47" s="38"/>
      <c r="F47" s="38" t="s">
        <v>558</v>
      </c>
      <c r="G47" s="38"/>
      <c r="H47" s="38"/>
      <c r="I47" s="179" t="s">
        <v>692</v>
      </c>
    </row>
    <row r="48" customFormat="false" ht="12" hidden="false" customHeight="false" outlineLevel="0" collapsed="false">
      <c r="A48" s="37" t="s">
        <v>134</v>
      </c>
      <c r="B48" s="110"/>
      <c r="C48" s="39"/>
      <c r="D48" s="38"/>
      <c r="E48" s="38"/>
      <c r="F48" s="38"/>
      <c r="G48" s="38"/>
      <c r="H48" s="38"/>
      <c r="I48" s="179"/>
    </row>
    <row r="49" customFormat="false" ht="12" hidden="false" customHeight="false" outlineLevel="0" collapsed="false">
      <c r="A49" s="37" t="s">
        <v>136</v>
      </c>
      <c r="B49" s="110"/>
      <c r="C49" s="39"/>
      <c r="D49" s="38"/>
      <c r="E49" s="38"/>
      <c r="F49" s="38"/>
      <c r="G49" s="38"/>
      <c r="H49" s="38"/>
      <c r="I49" s="179"/>
    </row>
    <row r="50" customFormat="false" ht="12" hidden="false" customHeight="false" outlineLevel="0" collapsed="false">
      <c r="A50" s="37" t="s">
        <v>138</v>
      </c>
      <c r="B50" s="110"/>
      <c r="C50" s="39"/>
      <c r="D50" s="38"/>
      <c r="E50" s="38"/>
      <c r="F50" s="38"/>
      <c r="G50" s="38"/>
      <c r="H50" s="38"/>
      <c r="I50" s="179"/>
    </row>
    <row r="51" customFormat="false" ht="12" hidden="false" customHeight="false" outlineLevel="0" collapsed="false">
      <c r="A51" s="37" t="s">
        <v>140</v>
      </c>
      <c r="B51" s="110"/>
      <c r="C51" s="39"/>
      <c r="D51" s="38"/>
      <c r="E51" s="38"/>
      <c r="F51" s="38" t="s">
        <v>558</v>
      </c>
      <c r="G51" s="38" t="n">
        <v>2012</v>
      </c>
      <c r="H51" s="38" t="s">
        <v>462</v>
      </c>
      <c r="I51" s="179"/>
    </row>
    <row r="52" customFormat="false" ht="12" hidden="false" customHeight="false" outlineLevel="0" collapsed="false">
      <c r="A52" s="37" t="s">
        <v>142</v>
      </c>
      <c r="B52" s="110"/>
      <c r="C52" s="39"/>
      <c r="D52" s="38"/>
      <c r="E52" s="38"/>
      <c r="F52" s="38"/>
      <c r="G52" s="38"/>
      <c r="H52" s="38"/>
      <c r="I52" s="179"/>
    </row>
    <row r="53" customFormat="false" ht="12" hidden="false" customHeight="false" outlineLevel="0" collapsed="false">
      <c r="A53" s="37" t="s">
        <v>144</v>
      </c>
      <c r="B53" s="110"/>
      <c r="C53" s="39"/>
      <c r="D53" s="38"/>
      <c r="E53" s="38"/>
      <c r="F53" s="38"/>
      <c r="G53" s="38"/>
      <c r="H53" s="38"/>
      <c r="I53" s="179"/>
    </row>
    <row r="54" customFormat="false" ht="78.75" hidden="false" customHeight="false" outlineLevel="0" collapsed="false">
      <c r="A54" s="37" t="s">
        <v>146</v>
      </c>
      <c r="B54" s="110"/>
      <c r="C54" s="39"/>
      <c r="D54" s="38"/>
      <c r="E54" s="38"/>
      <c r="F54" s="38" t="s">
        <v>558</v>
      </c>
      <c r="G54" s="38"/>
      <c r="H54" s="38"/>
      <c r="I54" s="179" t="s">
        <v>693</v>
      </c>
    </row>
    <row r="55" customFormat="false" ht="12" hidden="false" customHeight="false" outlineLevel="0" collapsed="false">
      <c r="A55" s="37" t="s">
        <v>148</v>
      </c>
      <c r="B55" s="110"/>
      <c r="C55" s="39"/>
      <c r="D55" s="38"/>
      <c r="E55" s="38"/>
      <c r="F55" s="38"/>
      <c r="G55" s="38"/>
      <c r="H55" s="38"/>
      <c r="I55" s="179"/>
    </row>
    <row r="56" customFormat="false" ht="12" hidden="false" customHeight="false" outlineLevel="0" collapsed="false">
      <c r="A56" s="37" t="s">
        <v>150</v>
      </c>
      <c r="B56" s="110"/>
      <c r="C56" s="39"/>
      <c r="D56" s="38"/>
      <c r="E56" s="38"/>
      <c r="F56" s="38"/>
      <c r="G56" s="38"/>
      <c r="H56" s="38"/>
      <c r="I56" s="179"/>
    </row>
    <row r="57" customFormat="false" ht="12" hidden="false" customHeight="false" outlineLevel="0" collapsed="false">
      <c r="A57" s="37" t="s">
        <v>152</v>
      </c>
      <c r="B57" s="110"/>
      <c r="C57" s="39"/>
      <c r="D57" s="38"/>
      <c r="E57" s="38"/>
      <c r="F57" s="38"/>
      <c r="G57" s="38"/>
      <c r="H57" s="38"/>
      <c r="I57" s="179"/>
    </row>
    <row r="58" customFormat="false" ht="12" hidden="false" customHeight="false" outlineLevel="0" collapsed="false">
      <c r="A58" s="37" t="s">
        <v>154</v>
      </c>
      <c r="B58" s="110"/>
      <c r="C58" s="39"/>
      <c r="D58" s="38"/>
      <c r="E58" s="38"/>
      <c r="F58" s="38"/>
      <c r="G58" s="38"/>
      <c r="H58" s="38"/>
      <c r="I58" s="179"/>
    </row>
    <row r="59" customFormat="false" ht="12" hidden="false" customHeight="false" outlineLevel="0" collapsed="false">
      <c r="A59" s="37" t="s">
        <v>156</v>
      </c>
      <c r="B59" s="110"/>
      <c r="C59" s="39"/>
      <c r="D59" s="38"/>
      <c r="E59" s="38"/>
      <c r="F59" s="38"/>
      <c r="G59" s="38"/>
      <c r="H59" s="38"/>
      <c r="I59" s="179"/>
    </row>
    <row r="60" customFormat="false" ht="12" hidden="false" customHeight="false" outlineLevel="0" collapsed="false">
      <c r="A60" s="37" t="s">
        <v>158</v>
      </c>
      <c r="B60" s="110"/>
      <c r="C60" s="39" t="s">
        <v>694</v>
      </c>
      <c r="D60" s="38" t="n">
        <v>2002</v>
      </c>
      <c r="E60" s="38" t="s">
        <v>691</v>
      </c>
      <c r="F60" s="39" t="s">
        <v>558</v>
      </c>
      <c r="G60" s="38" t="n">
        <v>2012</v>
      </c>
      <c r="H60" s="38" t="s">
        <v>462</v>
      </c>
      <c r="I60" s="179"/>
    </row>
    <row r="61" customFormat="false" ht="12" hidden="false" customHeight="false" outlineLevel="0" collapsed="false">
      <c r="A61" s="37" t="s">
        <v>160</v>
      </c>
      <c r="B61" s="110"/>
      <c r="C61" s="39"/>
      <c r="D61" s="38"/>
      <c r="E61" s="38"/>
      <c r="F61" s="38"/>
      <c r="G61" s="38"/>
      <c r="H61" s="38"/>
      <c r="I61" s="179"/>
    </row>
    <row r="62" customFormat="false" ht="67.5" hidden="false" customHeight="false" outlineLevel="0" collapsed="false">
      <c r="A62" s="37" t="s">
        <v>162</v>
      </c>
      <c r="B62" s="110"/>
      <c r="C62" s="39"/>
      <c r="D62" s="38"/>
      <c r="E62" s="38"/>
      <c r="F62" s="38" t="s">
        <v>558</v>
      </c>
      <c r="G62" s="38"/>
      <c r="H62" s="38"/>
      <c r="I62" s="179" t="s">
        <v>695</v>
      </c>
    </row>
    <row r="63" customFormat="false" ht="12" hidden="false" customHeight="false" outlineLevel="0" collapsed="false">
      <c r="A63" s="37" t="s">
        <v>164</v>
      </c>
      <c r="B63" s="110"/>
      <c r="C63" s="39"/>
      <c r="D63" s="38"/>
      <c r="E63" s="38"/>
      <c r="F63" s="38"/>
      <c r="G63" s="38"/>
      <c r="H63" s="38"/>
      <c r="I63" s="179"/>
    </row>
    <row r="64" customFormat="false" ht="12" hidden="false" customHeight="false" outlineLevel="0" collapsed="false">
      <c r="A64" s="37" t="s">
        <v>166</v>
      </c>
      <c r="B64" s="110"/>
      <c r="C64" s="39"/>
      <c r="D64" s="38"/>
      <c r="E64" s="38"/>
      <c r="F64" s="38"/>
      <c r="G64" s="38"/>
      <c r="H64" s="38"/>
      <c r="I64" s="179"/>
    </row>
    <row r="65" customFormat="false" ht="12" hidden="false" customHeight="false" outlineLevel="0" collapsed="false">
      <c r="A65" s="37" t="s">
        <v>168</v>
      </c>
      <c r="B65" s="110"/>
      <c r="C65" s="39"/>
      <c r="D65" s="38"/>
      <c r="E65" s="38"/>
      <c r="F65" s="38"/>
      <c r="G65" s="38"/>
      <c r="H65" s="38"/>
      <c r="I65" s="179"/>
    </row>
    <row r="66" customFormat="false" ht="12" hidden="false" customHeight="false" outlineLevel="0" collapsed="false">
      <c r="A66" s="37" t="s">
        <v>170</v>
      </c>
      <c r="B66" s="110"/>
      <c r="C66" s="39"/>
      <c r="D66" s="38"/>
      <c r="E66" s="38"/>
      <c r="F66" s="38"/>
      <c r="G66" s="38"/>
      <c r="H66" s="38"/>
      <c r="I66" s="179"/>
    </row>
    <row r="67" customFormat="false" ht="12" hidden="false" customHeight="false" outlineLevel="0" collapsed="false">
      <c r="A67" s="37" t="s">
        <v>172</v>
      </c>
      <c r="B67" s="110"/>
      <c r="C67" s="39"/>
      <c r="D67" s="38"/>
      <c r="E67" s="38"/>
      <c r="F67" s="38"/>
      <c r="G67" s="38"/>
      <c r="H67" s="38"/>
      <c r="I67" s="179"/>
    </row>
    <row r="68" customFormat="false" ht="12" hidden="false" customHeight="false" outlineLevel="0" collapsed="false">
      <c r="A68" s="37" t="s">
        <v>175</v>
      </c>
      <c r="B68" s="110"/>
      <c r="C68" s="39"/>
      <c r="D68" s="38"/>
      <c r="E68" s="38"/>
      <c r="F68" s="38"/>
      <c r="G68" s="38"/>
      <c r="H68" s="38"/>
      <c r="I68" s="179"/>
    </row>
    <row r="69" customFormat="false" ht="12" hidden="false" customHeight="false" outlineLevel="0" collapsed="false">
      <c r="A69" s="37" t="s">
        <v>177</v>
      </c>
      <c r="B69" s="110"/>
      <c r="C69" s="39"/>
      <c r="D69" s="38"/>
      <c r="E69" s="38"/>
      <c r="F69" s="38"/>
      <c r="G69" s="38"/>
      <c r="H69" s="38"/>
      <c r="I69" s="179"/>
    </row>
    <row r="70" customFormat="false" ht="12" hidden="false" customHeight="false" outlineLevel="0" collapsed="false">
      <c r="A70" s="37" t="s">
        <v>179</v>
      </c>
      <c r="B70" s="110"/>
      <c r="C70" s="39"/>
      <c r="D70" s="38"/>
      <c r="E70" s="38"/>
      <c r="F70" s="38"/>
      <c r="G70" s="38"/>
      <c r="H70" s="38"/>
      <c r="I70" s="179"/>
    </row>
    <row r="71" customFormat="false" ht="67.5" hidden="false" customHeight="false" outlineLevel="0" collapsed="false">
      <c r="A71" s="37" t="s">
        <v>181</v>
      </c>
      <c r="B71" s="110"/>
      <c r="C71" s="39"/>
      <c r="D71" s="38"/>
      <c r="E71" s="38"/>
      <c r="F71" s="38" t="s">
        <v>558</v>
      </c>
      <c r="G71" s="38"/>
      <c r="H71" s="38"/>
      <c r="I71" s="179" t="s">
        <v>696</v>
      </c>
    </row>
    <row r="72" customFormat="false" ht="12" hidden="false" customHeight="false" outlineLevel="0" collapsed="false">
      <c r="A72" s="37" t="s">
        <v>183</v>
      </c>
      <c r="B72" s="110"/>
      <c r="C72" s="39"/>
      <c r="D72" s="38"/>
      <c r="E72" s="38"/>
      <c r="F72" s="38"/>
      <c r="G72" s="38"/>
      <c r="H72" s="38"/>
      <c r="I72" s="179"/>
    </row>
    <row r="73" customFormat="false" ht="12" hidden="false" customHeight="false" outlineLevel="0" collapsed="false">
      <c r="A73" s="37" t="s">
        <v>185</v>
      </c>
      <c r="B73" s="110"/>
      <c r="C73" s="39"/>
      <c r="D73" s="38"/>
      <c r="E73" s="38"/>
      <c r="F73" s="39" t="s">
        <v>558</v>
      </c>
      <c r="G73" s="38" t="n">
        <v>2012</v>
      </c>
      <c r="H73" s="38" t="s">
        <v>462</v>
      </c>
      <c r="I73" s="179"/>
    </row>
    <row r="74" customFormat="false" ht="12" hidden="false" customHeight="false" outlineLevel="0" collapsed="false">
      <c r="A74" s="37" t="s">
        <v>187</v>
      </c>
      <c r="B74" s="110"/>
      <c r="C74" s="39"/>
      <c r="D74" s="38"/>
      <c r="E74" s="38"/>
      <c r="F74" s="39" t="s">
        <v>558</v>
      </c>
      <c r="G74" s="38" t="n">
        <v>2012</v>
      </c>
      <c r="H74" s="38" t="s">
        <v>462</v>
      </c>
      <c r="I74" s="179"/>
    </row>
    <row r="75" customFormat="false" ht="12" hidden="false" customHeight="false" outlineLevel="0" collapsed="false">
      <c r="A75" s="37" t="s">
        <v>189</v>
      </c>
      <c r="B75" s="110"/>
      <c r="C75" s="39"/>
      <c r="D75" s="38"/>
      <c r="E75" s="38"/>
      <c r="F75" s="39"/>
      <c r="G75" s="38"/>
      <c r="H75" s="38"/>
      <c r="I75" s="179"/>
    </row>
    <row r="76" customFormat="false" ht="12" hidden="false" customHeight="false" outlineLevel="0" collapsed="false">
      <c r="A76" s="37" t="s">
        <v>191</v>
      </c>
      <c r="B76" s="110"/>
      <c r="C76" s="39"/>
      <c r="D76" s="38"/>
      <c r="E76" s="38"/>
      <c r="F76" s="39"/>
      <c r="G76" s="38"/>
      <c r="H76" s="38"/>
      <c r="I76" s="179"/>
    </row>
    <row r="77" customFormat="false" ht="12" hidden="false" customHeight="false" outlineLevel="0" collapsed="false">
      <c r="A77" s="37" t="s">
        <v>193</v>
      </c>
      <c r="B77" s="110"/>
      <c r="C77" s="39"/>
      <c r="D77" s="38"/>
      <c r="E77" s="38"/>
      <c r="F77" s="39"/>
      <c r="G77" s="38"/>
      <c r="H77" s="38"/>
      <c r="I77" s="179"/>
    </row>
    <row r="78" customFormat="false" ht="12" hidden="false" customHeight="false" outlineLevel="0" collapsed="false">
      <c r="A78" s="37" t="s">
        <v>195</v>
      </c>
      <c r="B78" s="110"/>
      <c r="C78" s="39"/>
      <c r="D78" s="38"/>
      <c r="E78" s="38"/>
      <c r="F78" s="39" t="s">
        <v>558</v>
      </c>
      <c r="G78" s="38" t="n">
        <v>2012</v>
      </c>
      <c r="H78" s="38" t="s">
        <v>462</v>
      </c>
      <c r="I78" s="179"/>
    </row>
    <row r="79" customFormat="false" ht="12" hidden="false" customHeight="false" outlineLevel="0" collapsed="false">
      <c r="A79" s="142" t="s">
        <v>197</v>
      </c>
      <c r="B79" s="157"/>
      <c r="C79" s="100"/>
      <c r="D79" s="136"/>
      <c r="E79" s="136"/>
      <c r="F79" s="100" t="s">
        <v>558</v>
      </c>
      <c r="G79" s="136" t="n">
        <v>2012</v>
      </c>
      <c r="H79" s="136" t="s">
        <v>462</v>
      </c>
      <c r="I79" s="180"/>
    </row>
    <row r="80" customFormat="false" ht="12" hidden="false" customHeight="false" outlineLevel="0" collapsed="false">
      <c r="A80" s="44" t="s">
        <v>199</v>
      </c>
      <c r="B80" s="44" t="n">
        <f aca="false">COUNTIF(B5:B79, "Yes")</f>
        <v>0</v>
      </c>
      <c r="C80" s="35"/>
      <c r="D80" s="35"/>
      <c r="E80" s="35"/>
      <c r="F80" s="35"/>
      <c r="G80" s="35"/>
      <c r="H80" s="35"/>
      <c r="I80" s="35"/>
    </row>
    <row r="81" customFormat="false" ht="12" hidden="false" customHeight="false" outlineLevel="0" collapsed="false">
      <c r="A81" s="44" t="s">
        <v>200</v>
      </c>
      <c r="B81" s="44" t="n">
        <f aca="false">COUNTIF(B5:B79, "No")</f>
        <v>0</v>
      </c>
      <c r="C81" s="35"/>
      <c r="D81" s="35"/>
      <c r="E81" s="35"/>
      <c r="F81" s="35"/>
      <c r="G81" s="35"/>
      <c r="H81" s="35"/>
      <c r="I81" s="35"/>
    </row>
    <row r="82" customFormat="false" ht="12" hidden="false" customHeight="false" outlineLevel="0" collapsed="false">
      <c r="A82" s="44" t="s">
        <v>201</v>
      </c>
      <c r="B82" s="44" t="n">
        <f aca="false">COUNTIF(B5:B79, "No data")</f>
        <v>0</v>
      </c>
      <c r="C82" s="35"/>
      <c r="D82" s="35"/>
      <c r="E82" s="35"/>
      <c r="F82" s="35"/>
      <c r="G82" s="35"/>
      <c r="H82" s="35"/>
      <c r="I82" s="35"/>
    </row>
  </sheetData>
  <mergeCells count="4">
    <mergeCell ref="A1:E1"/>
    <mergeCell ref="A2:E2"/>
    <mergeCell ref="C3:E3"/>
    <mergeCell ref="F3:I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tabColor rgb="FFC00000"/>
    <pageSetUpPr fitToPage="false"/>
  </sheetPr>
  <dimension ref="A1:P82"/>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H5" activeCellId="0" sqref="H5"/>
    </sheetView>
  </sheetViews>
  <sheetFormatPr defaultRowHeight="12"/>
  <cols>
    <col collapsed="false" hidden="false" max="1" min="1" style="1" width="31.7125506072874"/>
    <col collapsed="false" hidden="false" max="2" min="2" style="1" width="8.85425101214575"/>
    <col collapsed="false" hidden="false" max="3" min="3" style="1" width="13.1417004048583"/>
    <col collapsed="false" hidden="false" max="4" min="4" style="1" width="18.2834008097166"/>
    <col collapsed="false" hidden="false" max="5" min="5" style="1" width="20.004048582996"/>
    <col collapsed="false" hidden="false" max="6" min="6" style="1" width="17.004048582996"/>
    <col collapsed="false" hidden="false" max="7" min="7" style="1" width="10.8542510121457"/>
    <col collapsed="false" hidden="false" max="8" min="8" style="1" width="18.1376518218623"/>
    <col collapsed="false" hidden="false" max="9" min="9" style="1" width="19.2834008097166"/>
    <col collapsed="false" hidden="false" max="10" min="10" style="1" width="8"/>
    <col collapsed="false" hidden="false" max="11" min="11" style="1" width="9.71255060728745"/>
    <col collapsed="false" hidden="false" max="12" min="12" style="1" width="18.2834008097166"/>
    <col collapsed="false" hidden="false" max="13" min="13" style="1" width="15.1376518218623"/>
    <col collapsed="false" hidden="false" max="14" min="14" style="1" width="6.71255060728745"/>
    <col collapsed="false" hidden="false" max="15" min="15" style="1" width="15.7125506072875"/>
    <col collapsed="false" hidden="false" max="16" min="16" style="1" width="12.2834008097166"/>
    <col collapsed="false" hidden="false" max="1025" min="17" style="1" width="8.85425101214575"/>
  </cols>
  <sheetData>
    <row r="1" customFormat="false" ht="12" hidden="false" customHeight="false" outlineLevel="0" collapsed="false">
      <c r="A1" s="120" t="s">
        <v>548</v>
      </c>
      <c r="B1" s="120"/>
      <c r="C1" s="120"/>
      <c r="D1" s="120"/>
      <c r="E1" s="120"/>
      <c r="F1" s="120"/>
      <c r="G1" s="0"/>
      <c r="H1" s="0"/>
      <c r="I1" s="0"/>
      <c r="J1" s="0"/>
      <c r="K1" s="0"/>
      <c r="L1" s="0"/>
      <c r="M1" s="0"/>
      <c r="N1" s="0"/>
      <c r="O1" s="0"/>
      <c r="P1" s="0"/>
    </row>
    <row r="2" customFormat="false" ht="12" hidden="false" customHeight="false" outlineLevel="0" collapsed="false">
      <c r="A2" s="121" t="s">
        <v>549</v>
      </c>
      <c r="B2" s="121"/>
      <c r="C2" s="121"/>
      <c r="D2" s="121"/>
      <c r="E2" s="121"/>
      <c r="F2" s="121"/>
      <c r="G2" s="0"/>
      <c r="H2" s="0"/>
      <c r="I2" s="0"/>
      <c r="J2" s="0"/>
      <c r="K2" s="0"/>
      <c r="L2" s="0"/>
      <c r="M2" s="0"/>
      <c r="N2" s="0"/>
      <c r="O2" s="0"/>
      <c r="P2" s="0"/>
    </row>
    <row r="3" customFormat="false" ht="22.5" hidden="false" customHeight="true" outlineLevel="0" collapsed="false">
      <c r="A3" s="31"/>
      <c r="B3" s="31"/>
      <c r="C3" s="143" t="s">
        <v>636</v>
      </c>
      <c r="D3" s="143"/>
      <c r="E3" s="143"/>
      <c r="F3" s="143"/>
      <c r="G3" s="143"/>
      <c r="H3" s="181" t="s">
        <v>550</v>
      </c>
      <c r="I3" s="181"/>
      <c r="J3" s="181"/>
      <c r="K3" s="181"/>
      <c r="L3" s="182" t="s">
        <v>697</v>
      </c>
      <c r="M3" s="182"/>
      <c r="N3" s="182"/>
      <c r="O3" s="182"/>
      <c r="P3" s="183" t="s">
        <v>698</v>
      </c>
    </row>
    <row r="4" customFormat="false" ht="33.75" hidden="false" customHeight="false" outlineLevel="0" collapsed="false">
      <c r="A4" s="144" t="s">
        <v>24</v>
      </c>
      <c r="B4" s="144" t="s">
        <v>410</v>
      </c>
      <c r="C4" s="144" t="s">
        <v>638</v>
      </c>
      <c r="D4" s="144" t="s">
        <v>699</v>
      </c>
      <c r="E4" s="144" t="s">
        <v>700</v>
      </c>
      <c r="F4" s="144" t="s">
        <v>701</v>
      </c>
      <c r="G4" s="144" t="s">
        <v>14</v>
      </c>
      <c r="H4" s="144" t="s">
        <v>551</v>
      </c>
      <c r="I4" s="162" t="s">
        <v>405</v>
      </c>
      <c r="J4" s="144" t="s">
        <v>350</v>
      </c>
      <c r="K4" s="144" t="s">
        <v>213</v>
      </c>
      <c r="L4" s="162" t="s">
        <v>702</v>
      </c>
      <c r="M4" s="162" t="s">
        <v>703</v>
      </c>
      <c r="N4" s="162" t="s">
        <v>1</v>
      </c>
      <c r="O4" s="162" t="s">
        <v>704</v>
      </c>
      <c r="P4" s="162" t="s">
        <v>705</v>
      </c>
    </row>
    <row r="5" customFormat="false" ht="33.75" hidden="false" customHeight="false" outlineLevel="0" collapsed="false">
      <c r="A5" s="87" t="s">
        <v>29</v>
      </c>
      <c r="B5" s="110" t="s">
        <v>556</v>
      </c>
      <c r="C5" s="104" t="s">
        <v>558</v>
      </c>
      <c r="D5" s="147"/>
      <c r="E5" s="104" t="s">
        <v>706</v>
      </c>
      <c r="F5" s="104"/>
      <c r="G5" s="104" t="s">
        <v>707</v>
      </c>
      <c r="H5" s="147"/>
      <c r="I5" s="104"/>
      <c r="J5" s="38"/>
      <c r="K5" s="104"/>
      <c r="L5" s="147"/>
      <c r="M5" s="38"/>
      <c r="N5" s="38"/>
      <c r="O5" s="38"/>
      <c r="P5" s="38"/>
    </row>
    <row r="6" customFormat="false" ht="33.75" hidden="false" customHeight="false" outlineLevel="0" collapsed="false">
      <c r="A6" s="87" t="s">
        <v>35</v>
      </c>
      <c r="B6" s="110" t="s">
        <v>231</v>
      </c>
      <c r="C6" s="104" t="s">
        <v>558</v>
      </c>
      <c r="D6" s="147"/>
      <c r="E6" s="104" t="s">
        <v>32</v>
      </c>
      <c r="F6" s="104"/>
      <c r="G6" s="104" t="s">
        <v>707</v>
      </c>
      <c r="H6" s="147"/>
      <c r="I6" s="38"/>
      <c r="J6" s="38"/>
      <c r="K6" s="38"/>
      <c r="L6" s="110"/>
      <c r="M6" s="38"/>
      <c r="N6" s="38"/>
      <c r="O6" s="38"/>
      <c r="P6" s="38"/>
    </row>
    <row r="7" customFormat="false" ht="33.75" hidden="false" customHeight="false" outlineLevel="0" collapsed="false">
      <c r="A7" s="87" t="s">
        <v>39</v>
      </c>
      <c r="B7" s="110" t="s">
        <v>231</v>
      </c>
      <c r="C7" s="104" t="s">
        <v>558</v>
      </c>
      <c r="D7" s="147"/>
      <c r="E7" s="104" t="s">
        <v>32</v>
      </c>
      <c r="F7" s="104"/>
      <c r="G7" s="104" t="s">
        <v>707</v>
      </c>
      <c r="H7" s="147"/>
      <c r="I7" s="38"/>
      <c r="J7" s="38"/>
      <c r="K7" s="38"/>
      <c r="L7" s="110"/>
      <c r="M7" s="38"/>
      <c r="N7" s="38"/>
      <c r="O7" s="38"/>
      <c r="P7" s="38"/>
    </row>
    <row r="8" customFormat="false" ht="33.75" hidden="false" customHeight="false" outlineLevel="0" collapsed="false">
      <c r="A8" s="87" t="s">
        <v>41</v>
      </c>
      <c r="B8" s="110" t="s">
        <v>231</v>
      </c>
      <c r="C8" s="104" t="s">
        <v>558</v>
      </c>
      <c r="D8" s="147"/>
      <c r="E8" s="104" t="s">
        <v>708</v>
      </c>
      <c r="F8" s="104"/>
      <c r="G8" s="104" t="s">
        <v>707</v>
      </c>
      <c r="H8" s="147"/>
      <c r="I8" s="38"/>
      <c r="J8" s="38"/>
      <c r="K8" s="38"/>
      <c r="L8" s="110"/>
      <c r="M8" s="38"/>
      <c r="N8" s="38"/>
      <c r="O8" s="38"/>
      <c r="P8" s="38"/>
    </row>
    <row r="9" customFormat="false" ht="56.25" hidden="false" customHeight="false" outlineLevel="0" collapsed="false">
      <c r="A9" s="87" t="s">
        <v>44</v>
      </c>
      <c r="B9" s="110" t="s">
        <v>556</v>
      </c>
      <c r="C9" s="104" t="s">
        <v>556</v>
      </c>
      <c r="D9" s="147"/>
      <c r="E9" s="104" t="s">
        <v>32</v>
      </c>
      <c r="F9" s="104"/>
      <c r="G9" s="104" t="s">
        <v>707</v>
      </c>
      <c r="H9" s="147"/>
      <c r="I9" s="38"/>
      <c r="J9" s="38"/>
      <c r="K9" s="38"/>
      <c r="L9" s="110" t="s">
        <v>556</v>
      </c>
      <c r="M9" s="104" t="s">
        <v>556</v>
      </c>
      <c r="N9" s="104" t="n">
        <v>2010</v>
      </c>
      <c r="O9" s="104" t="s">
        <v>709</v>
      </c>
      <c r="P9" s="38"/>
    </row>
    <row r="10" customFormat="false" ht="33.75" hidden="false" customHeight="false" outlineLevel="0" collapsed="false">
      <c r="A10" s="87" t="s">
        <v>48</v>
      </c>
      <c r="B10" s="110" t="s">
        <v>231</v>
      </c>
      <c r="C10" s="104" t="s">
        <v>558</v>
      </c>
      <c r="D10" s="147"/>
      <c r="E10" s="104" t="s">
        <v>32</v>
      </c>
      <c r="F10" s="104"/>
      <c r="G10" s="104" t="s">
        <v>707</v>
      </c>
      <c r="H10" s="147"/>
      <c r="I10" s="38"/>
      <c r="J10" s="38"/>
      <c r="K10" s="38"/>
      <c r="L10" s="110"/>
      <c r="M10" s="38"/>
      <c r="N10" s="38"/>
      <c r="O10" s="38"/>
      <c r="P10" s="38"/>
    </row>
    <row r="11" customFormat="false" ht="33.75" hidden="false" customHeight="false" outlineLevel="0" collapsed="false">
      <c r="A11" s="87" t="s">
        <v>50</v>
      </c>
      <c r="B11" s="110" t="s">
        <v>231</v>
      </c>
      <c r="C11" s="104" t="s">
        <v>558</v>
      </c>
      <c r="D11" s="147"/>
      <c r="E11" s="104" t="s">
        <v>32</v>
      </c>
      <c r="F11" s="104"/>
      <c r="G11" s="104" t="s">
        <v>707</v>
      </c>
      <c r="H11" s="147"/>
      <c r="I11" s="38"/>
      <c r="J11" s="38"/>
      <c r="K11" s="38"/>
      <c r="L11" s="110"/>
      <c r="M11" s="38"/>
      <c r="N11" s="38"/>
      <c r="O11" s="38"/>
      <c r="P11" s="38"/>
    </row>
    <row r="12" customFormat="false" ht="33.75" hidden="false" customHeight="false" outlineLevel="0" collapsed="false">
      <c r="A12" s="87" t="s">
        <v>53</v>
      </c>
      <c r="B12" s="110" t="s">
        <v>231</v>
      </c>
      <c r="C12" s="104" t="s">
        <v>558</v>
      </c>
      <c r="D12" s="147"/>
      <c r="E12" s="104" t="s">
        <v>678</v>
      </c>
      <c r="F12" s="104"/>
      <c r="G12" s="104" t="s">
        <v>707</v>
      </c>
      <c r="H12" s="147"/>
      <c r="I12" s="38"/>
      <c r="J12" s="38"/>
      <c r="K12" s="38"/>
      <c r="L12" s="110"/>
      <c r="M12" s="38"/>
      <c r="N12" s="38"/>
      <c r="O12" s="38"/>
      <c r="P12" s="38"/>
    </row>
    <row r="13" customFormat="false" ht="33.75" hidden="false" customHeight="false" outlineLevel="0" collapsed="false">
      <c r="A13" s="87" t="s">
        <v>55</v>
      </c>
      <c r="B13" s="110" t="s">
        <v>556</v>
      </c>
      <c r="C13" s="104" t="s">
        <v>556</v>
      </c>
      <c r="D13" s="147"/>
      <c r="E13" s="104" t="s">
        <v>32</v>
      </c>
      <c r="F13" s="104"/>
      <c r="G13" s="104" t="s">
        <v>707</v>
      </c>
      <c r="H13" s="147"/>
      <c r="I13" s="38"/>
      <c r="J13" s="38"/>
      <c r="K13" s="38"/>
      <c r="L13" s="110"/>
      <c r="M13" s="38"/>
      <c r="N13" s="38"/>
      <c r="O13" s="38"/>
      <c r="P13" s="38" t="s">
        <v>556</v>
      </c>
    </row>
    <row r="14" customFormat="false" ht="33.75" hidden="false" customHeight="false" outlineLevel="0" collapsed="false">
      <c r="A14" s="87" t="s">
        <v>58</v>
      </c>
      <c r="B14" s="110" t="s">
        <v>231</v>
      </c>
      <c r="C14" s="104" t="s">
        <v>556</v>
      </c>
      <c r="D14" s="147"/>
      <c r="E14" s="104" t="s">
        <v>32</v>
      </c>
      <c r="F14" s="104"/>
      <c r="G14" s="104" t="s">
        <v>707</v>
      </c>
      <c r="H14" s="147"/>
      <c r="I14" s="38"/>
      <c r="J14" s="38"/>
      <c r="K14" s="38"/>
      <c r="L14" s="110"/>
      <c r="M14" s="38"/>
      <c r="N14" s="38"/>
      <c r="O14" s="38"/>
      <c r="P14" s="38"/>
    </row>
    <row r="15" customFormat="false" ht="33.75" hidden="false" customHeight="false" outlineLevel="0" collapsed="false">
      <c r="A15" s="87" t="s">
        <v>61</v>
      </c>
      <c r="B15" s="110" t="s">
        <v>556</v>
      </c>
      <c r="C15" s="104" t="s">
        <v>556</v>
      </c>
      <c r="D15" s="147" t="s">
        <v>710</v>
      </c>
      <c r="E15" s="104" t="s">
        <v>32</v>
      </c>
      <c r="F15" s="104" t="s">
        <v>711</v>
      </c>
      <c r="G15" s="104" t="s">
        <v>707</v>
      </c>
      <c r="H15" s="147"/>
      <c r="I15" s="104"/>
      <c r="J15" s="38"/>
      <c r="K15" s="104"/>
      <c r="L15" s="147" t="s">
        <v>558</v>
      </c>
      <c r="M15" s="104" t="s">
        <v>712</v>
      </c>
      <c r="N15" s="104" t="n">
        <v>2005</v>
      </c>
      <c r="O15" s="104" t="s">
        <v>713</v>
      </c>
      <c r="P15" s="38"/>
    </row>
    <row r="16" customFormat="false" ht="33.75" hidden="false" customHeight="false" outlineLevel="0" collapsed="false">
      <c r="A16" s="87" t="s">
        <v>64</v>
      </c>
      <c r="B16" s="110" t="s">
        <v>231</v>
      </c>
      <c r="C16" s="104" t="s">
        <v>556</v>
      </c>
      <c r="D16" s="147"/>
      <c r="E16" s="104" t="s">
        <v>32</v>
      </c>
      <c r="F16" s="104"/>
      <c r="G16" s="104" t="s">
        <v>707</v>
      </c>
      <c r="H16" s="147"/>
      <c r="I16" s="38"/>
      <c r="J16" s="38"/>
      <c r="K16" s="38"/>
      <c r="L16" s="110"/>
      <c r="M16" s="38"/>
      <c r="N16" s="38"/>
      <c r="O16" s="38"/>
      <c r="P16" s="38"/>
    </row>
    <row r="17" customFormat="false" ht="33.75" hidden="false" customHeight="false" outlineLevel="0" collapsed="false">
      <c r="A17" s="87" t="s">
        <v>66</v>
      </c>
      <c r="B17" s="110" t="s">
        <v>231</v>
      </c>
      <c r="C17" s="104" t="s">
        <v>558</v>
      </c>
      <c r="D17" s="147"/>
      <c r="E17" s="104" t="s">
        <v>32</v>
      </c>
      <c r="F17" s="104"/>
      <c r="G17" s="104" t="s">
        <v>707</v>
      </c>
      <c r="H17" s="147"/>
      <c r="I17" s="38"/>
      <c r="J17" s="38"/>
      <c r="K17" s="38"/>
      <c r="L17" s="110"/>
      <c r="M17" s="38"/>
      <c r="N17" s="38"/>
      <c r="O17" s="38"/>
      <c r="P17" s="38"/>
    </row>
    <row r="18" customFormat="false" ht="33.75" hidden="false" customHeight="false" outlineLevel="0" collapsed="false">
      <c r="A18" s="87" t="s">
        <v>68</v>
      </c>
      <c r="B18" s="110" t="s">
        <v>231</v>
      </c>
      <c r="C18" s="104" t="s">
        <v>556</v>
      </c>
      <c r="D18" s="147"/>
      <c r="E18" s="104" t="s">
        <v>32</v>
      </c>
      <c r="F18" s="104"/>
      <c r="G18" s="104" t="s">
        <v>707</v>
      </c>
      <c r="H18" s="147"/>
      <c r="I18" s="38"/>
      <c r="J18" s="38"/>
      <c r="K18" s="38"/>
      <c r="L18" s="110"/>
      <c r="M18" s="38"/>
      <c r="N18" s="38"/>
      <c r="O18" s="38"/>
      <c r="P18" s="38"/>
    </row>
    <row r="19" customFormat="false" ht="33.75" hidden="false" customHeight="false" outlineLevel="0" collapsed="false">
      <c r="A19" s="87" t="s">
        <v>71</v>
      </c>
      <c r="B19" s="110" t="s">
        <v>556</v>
      </c>
      <c r="C19" s="104" t="s">
        <v>558</v>
      </c>
      <c r="D19" s="147"/>
      <c r="E19" s="104" t="s">
        <v>32</v>
      </c>
      <c r="F19" s="104"/>
      <c r="G19" s="104" t="s">
        <v>707</v>
      </c>
      <c r="H19" s="147"/>
      <c r="I19" s="104"/>
      <c r="J19" s="38"/>
      <c r="K19" s="104"/>
      <c r="L19" s="147"/>
      <c r="M19" s="38"/>
      <c r="N19" s="38"/>
      <c r="O19" s="38"/>
      <c r="P19" s="38"/>
    </row>
    <row r="20" customFormat="false" ht="33.75" hidden="false" customHeight="false" outlineLevel="0" collapsed="false">
      <c r="A20" s="87" t="s">
        <v>73</v>
      </c>
      <c r="B20" s="110" t="s">
        <v>231</v>
      </c>
      <c r="C20" s="104" t="s">
        <v>558</v>
      </c>
      <c r="D20" s="147"/>
      <c r="E20" s="104" t="s">
        <v>32</v>
      </c>
      <c r="F20" s="104"/>
      <c r="G20" s="104" t="s">
        <v>707</v>
      </c>
      <c r="H20" s="147"/>
      <c r="I20" s="38"/>
      <c r="J20" s="38"/>
      <c r="K20" s="38"/>
      <c r="L20" s="110"/>
      <c r="M20" s="38"/>
      <c r="N20" s="38"/>
      <c r="O20" s="38"/>
      <c r="P20" s="38"/>
    </row>
    <row r="21" customFormat="false" ht="33.75" hidden="false" customHeight="false" outlineLevel="0" collapsed="false">
      <c r="A21" s="87" t="s">
        <v>76</v>
      </c>
      <c r="B21" s="110" t="s">
        <v>231</v>
      </c>
      <c r="C21" s="104" t="s">
        <v>558</v>
      </c>
      <c r="D21" s="147"/>
      <c r="E21" s="104" t="s">
        <v>32</v>
      </c>
      <c r="F21" s="104"/>
      <c r="G21" s="104" t="s">
        <v>707</v>
      </c>
      <c r="H21" s="147"/>
      <c r="I21" s="38"/>
      <c r="J21" s="38"/>
      <c r="K21" s="38"/>
      <c r="L21" s="110"/>
      <c r="M21" s="38"/>
      <c r="N21" s="38"/>
      <c r="O21" s="38"/>
      <c r="P21" s="38"/>
    </row>
    <row r="22" customFormat="false" ht="33.75" hidden="false" customHeight="false" outlineLevel="0" collapsed="false">
      <c r="A22" s="87" t="s">
        <v>79</v>
      </c>
      <c r="B22" s="110" t="s">
        <v>231</v>
      </c>
      <c r="C22" s="104" t="s">
        <v>556</v>
      </c>
      <c r="D22" s="147"/>
      <c r="E22" s="104" t="s">
        <v>32</v>
      </c>
      <c r="F22" s="104"/>
      <c r="G22" s="104" t="s">
        <v>707</v>
      </c>
      <c r="H22" s="147"/>
      <c r="I22" s="38"/>
      <c r="J22" s="38"/>
      <c r="K22" s="38"/>
      <c r="L22" s="110"/>
      <c r="M22" s="38"/>
      <c r="N22" s="38"/>
      <c r="O22" s="38"/>
      <c r="P22" s="38"/>
    </row>
    <row r="23" customFormat="false" ht="33.75" hidden="false" customHeight="false" outlineLevel="0" collapsed="false">
      <c r="A23" s="87" t="s">
        <v>81</v>
      </c>
      <c r="B23" s="110" t="s">
        <v>231</v>
      </c>
      <c r="C23" s="104" t="s">
        <v>558</v>
      </c>
      <c r="D23" s="147"/>
      <c r="E23" s="104" t="s">
        <v>678</v>
      </c>
      <c r="F23" s="104"/>
      <c r="G23" s="104" t="s">
        <v>707</v>
      </c>
      <c r="H23" s="147"/>
      <c r="I23" s="38"/>
      <c r="J23" s="38"/>
      <c r="K23" s="38"/>
      <c r="L23" s="110"/>
      <c r="M23" s="38"/>
      <c r="N23" s="38"/>
      <c r="O23" s="38"/>
      <c r="P23" s="38"/>
    </row>
    <row r="24" customFormat="false" ht="33.75" hidden="false" customHeight="false" outlineLevel="0" collapsed="false">
      <c r="A24" s="87" t="s">
        <v>84</v>
      </c>
      <c r="B24" s="110" t="s">
        <v>556</v>
      </c>
      <c r="C24" s="104" t="s">
        <v>556</v>
      </c>
      <c r="D24" s="147"/>
      <c r="E24" s="104" t="s">
        <v>32</v>
      </c>
      <c r="F24" s="104"/>
      <c r="G24" s="104" t="s">
        <v>707</v>
      </c>
      <c r="H24" s="147"/>
      <c r="I24" s="38"/>
      <c r="J24" s="38"/>
      <c r="K24" s="38"/>
      <c r="L24" s="110"/>
      <c r="M24" s="38"/>
      <c r="N24" s="38"/>
      <c r="O24" s="38"/>
      <c r="P24" s="38" t="s">
        <v>556</v>
      </c>
    </row>
    <row r="25" customFormat="false" ht="33.75" hidden="false" customHeight="false" outlineLevel="0" collapsed="false">
      <c r="A25" s="87" t="s">
        <v>86</v>
      </c>
      <c r="B25" s="110" t="s">
        <v>231</v>
      </c>
      <c r="C25" s="104" t="s">
        <v>556</v>
      </c>
      <c r="D25" s="147"/>
      <c r="E25" s="104" t="s">
        <v>678</v>
      </c>
      <c r="F25" s="104"/>
      <c r="G25" s="104" t="s">
        <v>707</v>
      </c>
      <c r="H25" s="147"/>
      <c r="I25" s="38"/>
      <c r="J25" s="38"/>
      <c r="K25" s="38"/>
      <c r="L25" s="110"/>
      <c r="M25" s="38"/>
      <c r="N25" s="38"/>
      <c r="O25" s="38"/>
      <c r="P25" s="38"/>
    </row>
    <row r="26" customFormat="false" ht="33.75" hidden="false" customHeight="false" outlineLevel="0" collapsed="false">
      <c r="A26" s="87" t="s">
        <v>88</v>
      </c>
      <c r="B26" s="110" t="s">
        <v>231</v>
      </c>
      <c r="C26" s="104" t="s">
        <v>558</v>
      </c>
      <c r="D26" s="147"/>
      <c r="E26" s="104" t="s">
        <v>32</v>
      </c>
      <c r="F26" s="104"/>
      <c r="G26" s="104" t="s">
        <v>707</v>
      </c>
      <c r="H26" s="147"/>
      <c r="I26" s="38"/>
      <c r="J26" s="38"/>
      <c r="K26" s="38"/>
      <c r="L26" s="110"/>
      <c r="M26" s="38"/>
      <c r="N26" s="38"/>
      <c r="O26" s="38"/>
      <c r="P26" s="38"/>
    </row>
    <row r="27" customFormat="false" ht="33.75" hidden="false" customHeight="false" outlineLevel="0" collapsed="false">
      <c r="A27" s="87" t="s">
        <v>90</v>
      </c>
      <c r="B27" s="110" t="s">
        <v>231</v>
      </c>
      <c r="C27" s="104" t="s">
        <v>558</v>
      </c>
      <c r="D27" s="147"/>
      <c r="E27" s="104" t="s">
        <v>32</v>
      </c>
      <c r="F27" s="104"/>
      <c r="G27" s="104" t="s">
        <v>707</v>
      </c>
      <c r="H27" s="147"/>
      <c r="I27" s="38"/>
      <c r="J27" s="38"/>
      <c r="K27" s="38"/>
      <c r="L27" s="110"/>
      <c r="M27" s="38"/>
      <c r="N27" s="38"/>
      <c r="O27" s="38"/>
      <c r="P27" s="38"/>
    </row>
    <row r="28" customFormat="false" ht="33.75" hidden="false" customHeight="false" outlineLevel="0" collapsed="false">
      <c r="A28" s="87" t="s">
        <v>92</v>
      </c>
      <c r="B28" s="110" t="s">
        <v>231</v>
      </c>
      <c r="C28" s="104" t="s">
        <v>558</v>
      </c>
      <c r="D28" s="147"/>
      <c r="E28" s="104" t="s">
        <v>32</v>
      </c>
      <c r="F28" s="104"/>
      <c r="G28" s="104" t="s">
        <v>707</v>
      </c>
      <c r="H28" s="147"/>
      <c r="I28" s="38"/>
      <c r="J28" s="38"/>
      <c r="K28" s="38"/>
      <c r="L28" s="110"/>
      <c r="M28" s="38"/>
      <c r="N28" s="38"/>
      <c r="O28" s="38"/>
      <c r="P28" s="38"/>
    </row>
    <row r="29" customFormat="false" ht="101.25" hidden="false" customHeight="false" outlineLevel="0" collapsed="false">
      <c r="A29" s="87" t="s">
        <v>94</v>
      </c>
      <c r="B29" s="110" t="s">
        <v>556</v>
      </c>
      <c r="C29" s="104" t="s">
        <v>556</v>
      </c>
      <c r="D29" s="147"/>
      <c r="E29" s="104" t="s">
        <v>680</v>
      </c>
      <c r="F29" s="104"/>
      <c r="G29" s="104" t="s">
        <v>707</v>
      </c>
      <c r="H29" s="147"/>
      <c r="I29" s="104"/>
      <c r="J29" s="38"/>
      <c r="K29" s="104"/>
      <c r="L29" s="147" t="s">
        <v>558</v>
      </c>
      <c r="M29" s="104" t="s">
        <v>556</v>
      </c>
      <c r="N29" s="38" t="n">
        <v>2009</v>
      </c>
      <c r="O29" s="104" t="s">
        <v>714</v>
      </c>
      <c r="P29" s="38"/>
    </row>
    <row r="30" customFormat="false" ht="33.75" hidden="false" customHeight="false" outlineLevel="0" collapsed="false">
      <c r="A30" s="87" t="s">
        <v>96</v>
      </c>
      <c r="B30" s="110" t="s">
        <v>231</v>
      </c>
      <c r="C30" s="104" t="s">
        <v>558</v>
      </c>
      <c r="D30" s="147"/>
      <c r="E30" s="104" t="s">
        <v>715</v>
      </c>
      <c r="F30" s="104"/>
      <c r="G30" s="104" t="s">
        <v>707</v>
      </c>
      <c r="H30" s="147"/>
      <c r="I30" s="38"/>
      <c r="J30" s="38"/>
      <c r="K30" s="38"/>
      <c r="L30" s="110"/>
      <c r="M30" s="38"/>
      <c r="N30" s="38"/>
      <c r="O30" s="104"/>
      <c r="P30" s="38"/>
    </row>
    <row r="31" customFormat="false" ht="33.75" hidden="false" customHeight="false" outlineLevel="0" collapsed="false">
      <c r="A31" s="87" t="s">
        <v>98</v>
      </c>
      <c r="B31" s="110" t="s">
        <v>231</v>
      </c>
      <c r="C31" s="104" t="s">
        <v>558</v>
      </c>
      <c r="D31" s="147"/>
      <c r="E31" s="104" t="s">
        <v>32</v>
      </c>
      <c r="F31" s="104"/>
      <c r="G31" s="104" t="s">
        <v>707</v>
      </c>
      <c r="H31" s="147"/>
      <c r="I31" s="38"/>
      <c r="J31" s="38"/>
      <c r="K31" s="38"/>
      <c r="L31" s="110"/>
      <c r="M31" s="38"/>
      <c r="N31" s="38"/>
      <c r="O31" s="104"/>
      <c r="P31" s="38"/>
    </row>
    <row r="32" customFormat="false" ht="78.75" hidden="false" customHeight="false" outlineLevel="0" collapsed="false">
      <c r="A32" s="87" t="s">
        <v>100</v>
      </c>
      <c r="B32" s="110" t="s">
        <v>556</v>
      </c>
      <c r="C32" s="104" t="s">
        <v>659</v>
      </c>
      <c r="D32" s="147" t="s">
        <v>716</v>
      </c>
      <c r="E32" s="104" t="s">
        <v>717</v>
      </c>
      <c r="F32" s="104" t="s">
        <v>718</v>
      </c>
      <c r="G32" s="104" t="s">
        <v>707</v>
      </c>
      <c r="H32" s="147"/>
      <c r="I32" s="104"/>
      <c r="J32" s="38"/>
      <c r="K32" s="104"/>
      <c r="L32" s="147"/>
      <c r="M32" s="38"/>
      <c r="N32" s="38"/>
      <c r="O32" s="104"/>
      <c r="P32" s="38"/>
    </row>
    <row r="33" customFormat="false" ht="33.75" hidden="false" customHeight="false" outlineLevel="0" collapsed="false">
      <c r="A33" s="87" t="s">
        <v>102</v>
      </c>
      <c r="B33" s="110" t="s">
        <v>231</v>
      </c>
      <c r="C33" s="104" t="s">
        <v>558</v>
      </c>
      <c r="D33" s="147"/>
      <c r="E33" s="104" t="s">
        <v>32</v>
      </c>
      <c r="F33" s="104"/>
      <c r="G33" s="104" t="s">
        <v>707</v>
      </c>
      <c r="H33" s="147"/>
      <c r="I33" s="38"/>
      <c r="J33" s="38"/>
      <c r="K33" s="38"/>
      <c r="L33" s="110"/>
      <c r="M33" s="38"/>
      <c r="N33" s="38"/>
      <c r="O33" s="104"/>
      <c r="P33" s="38"/>
    </row>
    <row r="34" customFormat="false" ht="33.75" hidden="false" customHeight="false" outlineLevel="0" collapsed="false">
      <c r="A34" s="87" t="s">
        <v>104</v>
      </c>
      <c r="B34" s="110" t="s">
        <v>231</v>
      </c>
      <c r="C34" s="104" t="s">
        <v>556</v>
      </c>
      <c r="D34" s="147"/>
      <c r="E34" s="104" t="s">
        <v>32</v>
      </c>
      <c r="F34" s="104"/>
      <c r="G34" s="104" t="s">
        <v>707</v>
      </c>
      <c r="H34" s="147"/>
      <c r="I34" s="38"/>
      <c r="J34" s="38"/>
      <c r="K34" s="38"/>
      <c r="L34" s="110"/>
      <c r="M34" s="38"/>
      <c r="N34" s="38"/>
      <c r="O34" s="104"/>
      <c r="P34" s="38"/>
    </row>
    <row r="35" customFormat="false" ht="33.75" hidden="false" customHeight="false" outlineLevel="0" collapsed="false">
      <c r="A35" s="87" t="s">
        <v>107</v>
      </c>
      <c r="B35" s="110" t="s">
        <v>231</v>
      </c>
      <c r="C35" s="104" t="s">
        <v>558</v>
      </c>
      <c r="D35" s="147"/>
      <c r="E35" s="104" t="s">
        <v>32</v>
      </c>
      <c r="F35" s="104"/>
      <c r="G35" s="104" t="s">
        <v>707</v>
      </c>
      <c r="H35" s="147"/>
      <c r="I35" s="38"/>
      <c r="J35" s="38"/>
      <c r="K35" s="38"/>
      <c r="L35" s="110"/>
      <c r="M35" s="38"/>
      <c r="N35" s="38"/>
      <c r="O35" s="104"/>
      <c r="P35" s="38"/>
    </row>
    <row r="36" customFormat="false" ht="33.75" hidden="false" customHeight="false" outlineLevel="0" collapsed="false">
      <c r="A36" s="87" t="s">
        <v>109</v>
      </c>
      <c r="B36" s="110" t="s">
        <v>231</v>
      </c>
      <c r="C36" s="104" t="s">
        <v>558</v>
      </c>
      <c r="D36" s="147"/>
      <c r="E36" s="104" t="s">
        <v>32</v>
      </c>
      <c r="F36" s="104"/>
      <c r="G36" s="104" t="s">
        <v>707</v>
      </c>
      <c r="H36" s="147"/>
      <c r="I36" s="38"/>
      <c r="J36" s="38"/>
      <c r="K36" s="38"/>
      <c r="L36" s="110"/>
      <c r="M36" s="38"/>
      <c r="N36" s="38"/>
      <c r="O36" s="104"/>
      <c r="P36" s="38"/>
    </row>
    <row r="37" customFormat="false" ht="33.75" hidden="false" customHeight="false" outlineLevel="0" collapsed="false">
      <c r="A37" s="87" t="s">
        <v>112</v>
      </c>
      <c r="B37" s="110" t="s">
        <v>231</v>
      </c>
      <c r="C37" s="104" t="s">
        <v>558</v>
      </c>
      <c r="D37" s="147"/>
      <c r="E37" s="104" t="s">
        <v>678</v>
      </c>
      <c r="F37" s="104"/>
      <c r="G37" s="104" t="s">
        <v>707</v>
      </c>
      <c r="H37" s="147"/>
      <c r="I37" s="38"/>
      <c r="J37" s="38"/>
      <c r="K37" s="38"/>
      <c r="L37" s="110"/>
      <c r="M37" s="38"/>
      <c r="N37" s="38"/>
      <c r="O37" s="104"/>
      <c r="P37" s="38"/>
    </row>
    <row r="38" customFormat="false" ht="33.75" hidden="false" customHeight="false" outlineLevel="0" collapsed="false">
      <c r="A38" s="87" t="s">
        <v>114</v>
      </c>
      <c r="B38" s="110" t="s">
        <v>231</v>
      </c>
      <c r="C38" s="104" t="s">
        <v>558</v>
      </c>
      <c r="D38" s="147"/>
      <c r="E38" s="104" t="s">
        <v>32</v>
      </c>
      <c r="F38" s="104"/>
      <c r="G38" s="104" t="s">
        <v>707</v>
      </c>
      <c r="H38" s="147"/>
      <c r="I38" s="38"/>
      <c r="J38" s="38"/>
      <c r="K38" s="38"/>
      <c r="L38" s="110"/>
      <c r="M38" s="38"/>
      <c r="N38" s="38"/>
      <c r="O38" s="104"/>
      <c r="P38" s="38"/>
    </row>
    <row r="39" customFormat="false" ht="33.75" hidden="false" customHeight="false" outlineLevel="0" collapsed="false">
      <c r="A39" s="87" t="s">
        <v>116</v>
      </c>
      <c r="B39" s="110" t="s">
        <v>558</v>
      </c>
      <c r="C39" s="104" t="s">
        <v>558</v>
      </c>
      <c r="D39" s="147"/>
      <c r="E39" s="104" t="s">
        <v>32</v>
      </c>
      <c r="F39" s="38"/>
      <c r="G39" s="104" t="s">
        <v>707</v>
      </c>
      <c r="H39" s="147"/>
      <c r="I39" s="104"/>
      <c r="J39" s="38"/>
      <c r="K39" s="104"/>
      <c r="L39" s="147"/>
      <c r="M39" s="38"/>
      <c r="N39" s="38"/>
      <c r="O39" s="104"/>
      <c r="P39" s="38"/>
    </row>
    <row r="40" customFormat="false" ht="90" hidden="false" customHeight="false" outlineLevel="0" collapsed="false">
      <c r="A40" s="87" t="s">
        <v>118</v>
      </c>
      <c r="B40" s="110" t="s">
        <v>556</v>
      </c>
      <c r="C40" s="104" t="s">
        <v>556</v>
      </c>
      <c r="D40" s="147"/>
      <c r="E40" s="104" t="s">
        <v>680</v>
      </c>
      <c r="F40" s="104"/>
      <c r="G40" s="104" t="s">
        <v>707</v>
      </c>
      <c r="H40" s="147"/>
      <c r="I40" s="104"/>
      <c r="J40" s="38"/>
      <c r="K40" s="104"/>
      <c r="L40" s="147"/>
      <c r="M40" s="104" t="s">
        <v>556</v>
      </c>
      <c r="N40" s="38" t="n">
        <v>2006</v>
      </c>
      <c r="O40" s="104" t="s">
        <v>719</v>
      </c>
      <c r="P40" s="38"/>
    </row>
    <row r="41" customFormat="false" ht="33.75" hidden="false" customHeight="false" outlineLevel="0" collapsed="false">
      <c r="A41" s="87" t="s">
        <v>120</v>
      </c>
      <c r="B41" s="110" t="s">
        <v>231</v>
      </c>
      <c r="C41" s="104" t="s">
        <v>558</v>
      </c>
      <c r="D41" s="147"/>
      <c r="E41" s="104" t="s">
        <v>715</v>
      </c>
      <c r="F41" s="104"/>
      <c r="G41" s="104" t="s">
        <v>707</v>
      </c>
      <c r="H41" s="147"/>
      <c r="I41" s="38"/>
      <c r="J41" s="38"/>
      <c r="K41" s="38"/>
      <c r="L41" s="110"/>
      <c r="M41" s="38"/>
      <c r="N41" s="38"/>
      <c r="O41" s="104"/>
      <c r="P41" s="38"/>
    </row>
    <row r="42" customFormat="false" ht="33.75" hidden="false" customHeight="false" outlineLevel="0" collapsed="false">
      <c r="A42" s="87" t="s">
        <v>122</v>
      </c>
      <c r="B42" s="110" t="s">
        <v>556</v>
      </c>
      <c r="C42" s="104" t="s">
        <v>558</v>
      </c>
      <c r="D42" s="147"/>
      <c r="E42" s="104" t="s">
        <v>678</v>
      </c>
      <c r="F42" s="104"/>
      <c r="G42" s="104" t="s">
        <v>707</v>
      </c>
      <c r="H42" s="147"/>
      <c r="I42" s="104"/>
      <c r="J42" s="38"/>
      <c r="K42" s="104"/>
      <c r="L42" s="147"/>
      <c r="M42" s="38"/>
      <c r="N42" s="38"/>
      <c r="O42" s="104"/>
      <c r="P42" s="38"/>
    </row>
    <row r="43" customFormat="false" ht="33.75" hidden="false" customHeight="false" outlineLevel="0" collapsed="false">
      <c r="A43" s="87" t="s">
        <v>124</v>
      </c>
      <c r="B43" s="110" t="s">
        <v>231</v>
      </c>
      <c r="C43" s="104" t="s">
        <v>558</v>
      </c>
      <c r="D43" s="147"/>
      <c r="E43" s="104" t="s">
        <v>32</v>
      </c>
      <c r="F43" s="104"/>
      <c r="G43" s="104" t="s">
        <v>707</v>
      </c>
      <c r="H43" s="147"/>
      <c r="I43" s="38"/>
      <c r="J43" s="38"/>
      <c r="K43" s="38"/>
      <c r="L43" s="110"/>
      <c r="M43" s="38"/>
      <c r="N43" s="38"/>
      <c r="O43" s="104"/>
      <c r="P43" s="38"/>
    </row>
    <row r="44" customFormat="false" ht="33.75" hidden="false" customHeight="false" outlineLevel="0" collapsed="false">
      <c r="A44" s="87" t="s">
        <v>126</v>
      </c>
      <c r="B44" s="110" t="s">
        <v>231</v>
      </c>
      <c r="C44" s="104" t="s">
        <v>558</v>
      </c>
      <c r="D44" s="147"/>
      <c r="E44" s="104" t="s">
        <v>32</v>
      </c>
      <c r="F44" s="104"/>
      <c r="G44" s="104" t="s">
        <v>707</v>
      </c>
      <c r="H44" s="147"/>
      <c r="I44" s="38"/>
      <c r="J44" s="38"/>
      <c r="K44" s="38"/>
      <c r="L44" s="110"/>
      <c r="M44" s="38"/>
      <c r="N44" s="38"/>
      <c r="O44" s="104"/>
      <c r="P44" s="38"/>
    </row>
    <row r="45" customFormat="false" ht="33.75" hidden="false" customHeight="false" outlineLevel="0" collapsed="false">
      <c r="A45" s="87" t="s">
        <v>128</v>
      </c>
      <c r="B45" s="110" t="s">
        <v>231</v>
      </c>
      <c r="C45" s="104" t="s">
        <v>556</v>
      </c>
      <c r="D45" s="147"/>
      <c r="E45" s="104" t="s">
        <v>32</v>
      </c>
      <c r="F45" s="104"/>
      <c r="G45" s="104" t="s">
        <v>707</v>
      </c>
      <c r="H45" s="147"/>
      <c r="I45" s="38"/>
      <c r="J45" s="38"/>
      <c r="K45" s="38"/>
      <c r="L45" s="110"/>
      <c r="M45" s="38"/>
      <c r="N45" s="38"/>
      <c r="O45" s="104"/>
      <c r="P45" s="38"/>
    </row>
    <row r="46" customFormat="false" ht="33.75" hidden="false" customHeight="false" outlineLevel="0" collapsed="false">
      <c r="A46" s="87" t="s">
        <v>130</v>
      </c>
      <c r="B46" s="110" t="s">
        <v>556</v>
      </c>
      <c r="C46" s="104" t="s">
        <v>558</v>
      </c>
      <c r="D46" s="147"/>
      <c r="E46" s="104" t="s">
        <v>720</v>
      </c>
      <c r="F46" s="104"/>
      <c r="G46" s="104" t="s">
        <v>707</v>
      </c>
      <c r="H46" s="147"/>
      <c r="I46" s="104"/>
      <c r="J46" s="38"/>
      <c r="K46" s="104"/>
      <c r="L46" s="147"/>
      <c r="M46" s="38"/>
      <c r="N46" s="38"/>
      <c r="O46" s="104"/>
      <c r="P46" s="38"/>
    </row>
    <row r="47" customFormat="false" ht="33.75" hidden="false" customHeight="false" outlineLevel="0" collapsed="false">
      <c r="A47" s="87" t="s">
        <v>132</v>
      </c>
      <c r="B47" s="147" t="s">
        <v>556</v>
      </c>
      <c r="C47" s="104" t="s">
        <v>556</v>
      </c>
      <c r="D47" s="147"/>
      <c r="E47" s="104" t="s">
        <v>680</v>
      </c>
      <c r="F47" s="104"/>
      <c r="G47" s="104" t="s">
        <v>707</v>
      </c>
      <c r="H47" s="147"/>
      <c r="I47" s="38"/>
      <c r="J47" s="38"/>
      <c r="K47" s="38"/>
      <c r="L47" s="110"/>
      <c r="M47" s="38"/>
      <c r="N47" s="38"/>
      <c r="O47" s="104"/>
      <c r="P47" s="38" t="s">
        <v>556</v>
      </c>
    </row>
    <row r="48" customFormat="false" ht="33.75" hidden="false" customHeight="false" outlineLevel="0" collapsed="false">
      <c r="A48" s="87" t="s">
        <v>134</v>
      </c>
      <c r="B48" s="110" t="s">
        <v>556</v>
      </c>
      <c r="C48" s="104" t="s">
        <v>556</v>
      </c>
      <c r="D48" s="147"/>
      <c r="E48" s="104" t="s">
        <v>721</v>
      </c>
      <c r="F48" s="104"/>
      <c r="G48" s="104" t="s">
        <v>707</v>
      </c>
      <c r="H48" s="147"/>
      <c r="I48" s="38"/>
      <c r="J48" s="38"/>
      <c r="K48" s="38"/>
      <c r="L48" s="110"/>
      <c r="M48" s="38"/>
      <c r="N48" s="38"/>
      <c r="O48" s="104"/>
      <c r="P48" s="38" t="s">
        <v>556</v>
      </c>
    </row>
    <row r="49" customFormat="false" ht="33.75" hidden="false" customHeight="false" outlineLevel="0" collapsed="false">
      <c r="A49" s="87" t="s">
        <v>136</v>
      </c>
      <c r="B49" s="110" t="s">
        <v>231</v>
      </c>
      <c r="C49" s="104" t="s">
        <v>558</v>
      </c>
      <c r="D49" s="147"/>
      <c r="E49" s="104" t="s">
        <v>32</v>
      </c>
      <c r="F49" s="104"/>
      <c r="G49" s="104" t="s">
        <v>707</v>
      </c>
      <c r="H49" s="147"/>
      <c r="I49" s="38"/>
      <c r="J49" s="38"/>
      <c r="K49" s="38"/>
      <c r="L49" s="110"/>
      <c r="M49" s="38"/>
      <c r="N49" s="38"/>
      <c r="O49" s="104"/>
      <c r="P49" s="38"/>
    </row>
    <row r="50" customFormat="false" ht="33.75" hidden="false" customHeight="false" outlineLevel="0" collapsed="false">
      <c r="A50" s="87" t="s">
        <v>138</v>
      </c>
      <c r="B50" s="110" t="s">
        <v>231</v>
      </c>
      <c r="C50" s="104" t="s">
        <v>558</v>
      </c>
      <c r="D50" s="147"/>
      <c r="E50" s="104" t="s">
        <v>32</v>
      </c>
      <c r="F50" s="104"/>
      <c r="G50" s="104" t="s">
        <v>707</v>
      </c>
      <c r="H50" s="147"/>
      <c r="I50" s="38"/>
      <c r="J50" s="38"/>
      <c r="K50" s="38"/>
      <c r="L50" s="110"/>
      <c r="M50" s="38"/>
      <c r="N50" s="38"/>
      <c r="O50" s="104"/>
      <c r="P50" s="38"/>
    </row>
    <row r="51" customFormat="false" ht="33.75" hidden="false" customHeight="false" outlineLevel="0" collapsed="false">
      <c r="A51" s="87" t="s">
        <v>140</v>
      </c>
      <c r="B51" s="110" t="s">
        <v>556</v>
      </c>
      <c r="C51" s="104" t="s">
        <v>556</v>
      </c>
      <c r="D51" s="147"/>
      <c r="E51" s="104" t="s">
        <v>32</v>
      </c>
      <c r="F51" s="104"/>
      <c r="G51" s="104" t="s">
        <v>707</v>
      </c>
      <c r="H51" s="147"/>
      <c r="I51" s="104"/>
      <c r="J51" s="38"/>
      <c r="K51" s="104"/>
      <c r="L51" s="147"/>
      <c r="M51" s="38"/>
      <c r="N51" s="38"/>
      <c r="O51" s="104"/>
      <c r="P51" s="38"/>
    </row>
    <row r="52" customFormat="false" ht="33.75" hidden="false" customHeight="false" outlineLevel="0" collapsed="false">
      <c r="A52" s="87" t="s">
        <v>142</v>
      </c>
      <c r="B52" s="110" t="s">
        <v>231</v>
      </c>
      <c r="C52" s="104" t="s">
        <v>558</v>
      </c>
      <c r="D52" s="147"/>
      <c r="E52" s="104" t="s">
        <v>678</v>
      </c>
      <c r="F52" s="104"/>
      <c r="G52" s="104" t="s">
        <v>707</v>
      </c>
      <c r="H52" s="147"/>
      <c r="I52" s="38"/>
      <c r="J52" s="38"/>
      <c r="K52" s="38"/>
      <c r="L52" s="110"/>
      <c r="M52" s="38"/>
      <c r="N52" s="38"/>
      <c r="O52" s="104"/>
      <c r="P52" s="38"/>
    </row>
    <row r="53" customFormat="false" ht="90" hidden="false" customHeight="false" outlineLevel="0" collapsed="false">
      <c r="A53" s="87" t="s">
        <v>144</v>
      </c>
      <c r="B53" s="110" t="s">
        <v>558</v>
      </c>
      <c r="C53" s="104" t="s">
        <v>556</v>
      </c>
      <c r="D53" s="147" t="s">
        <v>722</v>
      </c>
      <c r="E53" s="104" t="s">
        <v>32</v>
      </c>
      <c r="F53" s="104" t="s">
        <v>723</v>
      </c>
      <c r="G53" s="104" t="s">
        <v>707</v>
      </c>
      <c r="H53" s="147"/>
      <c r="I53" s="38"/>
      <c r="J53" s="38"/>
      <c r="K53" s="38"/>
      <c r="L53" s="110" t="s">
        <v>558</v>
      </c>
      <c r="M53" s="38" t="s">
        <v>556</v>
      </c>
      <c r="N53" s="184" t="n">
        <v>2007</v>
      </c>
      <c r="O53" s="184" t="s">
        <v>724</v>
      </c>
      <c r="P53" s="38"/>
    </row>
    <row r="54" customFormat="false" ht="33.75" hidden="false" customHeight="false" outlineLevel="0" collapsed="false">
      <c r="A54" s="87" t="s">
        <v>146</v>
      </c>
      <c r="B54" s="147" t="s">
        <v>556</v>
      </c>
      <c r="C54" s="104" t="s">
        <v>556</v>
      </c>
      <c r="D54" s="147"/>
      <c r="E54" s="104" t="s">
        <v>32</v>
      </c>
      <c r="F54" s="104"/>
      <c r="G54" s="104" t="s">
        <v>707</v>
      </c>
      <c r="H54" s="147"/>
      <c r="I54" s="38"/>
      <c r="J54" s="38"/>
      <c r="K54" s="38"/>
      <c r="L54" s="110"/>
      <c r="M54" s="38"/>
      <c r="N54" s="38"/>
      <c r="O54" s="104"/>
      <c r="P54" s="38"/>
    </row>
    <row r="55" customFormat="false" ht="33.75" hidden="false" customHeight="false" outlineLevel="0" collapsed="false">
      <c r="A55" s="87" t="s">
        <v>148</v>
      </c>
      <c r="B55" s="110" t="s">
        <v>231</v>
      </c>
      <c r="C55" s="104" t="s">
        <v>556</v>
      </c>
      <c r="D55" s="147"/>
      <c r="E55" s="104" t="s">
        <v>32</v>
      </c>
      <c r="F55" s="104"/>
      <c r="G55" s="104" t="s">
        <v>707</v>
      </c>
      <c r="H55" s="147"/>
      <c r="I55" s="38"/>
      <c r="J55" s="38"/>
      <c r="K55" s="38"/>
      <c r="L55" s="110"/>
      <c r="M55" s="38"/>
      <c r="N55" s="38"/>
      <c r="O55" s="104"/>
      <c r="P55" s="38"/>
    </row>
    <row r="56" customFormat="false" ht="33.75" hidden="false" customHeight="false" outlineLevel="0" collapsed="false">
      <c r="A56" s="87" t="s">
        <v>150</v>
      </c>
      <c r="B56" s="110" t="s">
        <v>558</v>
      </c>
      <c r="C56" s="104" t="s">
        <v>556</v>
      </c>
      <c r="D56" s="147"/>
      <c r="E56" s="104" t="s">
        <v>32</v>
      </c>
      <c r="F56" s="104"/>
      <c r="G56" s="104" t="s">
        <v>707</v>
      </c>
      <c r="H56" s="147"/>
      <c r="I56" s="104"/>
      <c r="J56" s="38"/>
      <c r="K56" s="104"/>
      <c r="L56" s="147"/>
      <c r="M56" s="38"/>
      <c r="N56" s="38"/>
      <c r="O56" s="104"/>
      <c r="P56" s="38"/>
    </row>
    <row r="57" customFormat="false" ht="33.75" hidden="false" customHeight="false" outlineLevel="0" collapsed="false">
      <c r="A57" s="87" t="s">
        <v>152</v>
      </c>
      <c r="B57" s="110" t="s">
        <v>556</v>
      </c>
      <c r="C57" s="104" t="s">
        <v>558</v>
      </c>
      <c r="D57" s="147"/>
      <c r="E57" s="104" t="s">
        <v>725</v>
      </c>
      <c r="F57" s="104"/>
      <c r="G57" s="104" t="s">
        <v>707</v>
      </c>
      <c r="H57" s="147"/>
      <c r="I57" s="104"/>
      <c r="J57" s="38"/>
      <c r="K57" s="104"/>
      <c r="L57" s="147"/>
      <c r="M57" s="38"/>
      <c r="N57" s="38"/>
      <c r="O57" s="104"/>
      <c r="P57" s="38"/>
    </row>
    <row r="58" customFormat="false" ht="33.75" hidden="false" customHeight="false" outlineLevel="0" collapsed="false">
      <c r="A58" s="87" t="s">
        <v>154</v>
      </c>
      <c r="B58" s="110" t="s">
        <v>231</v>
      </c>
      <c r="C58" s="104" t="s">
        <v>558</v>
      </c>
      <c r="D58" s="147"/>
      <c r="E58" s="104" t="s">
        <v>32</v>
      </c>
      <c r="F58" s="104"/>
      <c r="G58" s="104" t="s">
        <v>707</v>
      </c>
      <c r="H58" s="147"/>
      <c r="I58" s="38"/>
      <c r="J58" s="38"/>
      <c r="K58" s="38"/>
      <c r="L58" s="110"/>
      <c r="M58" s="38"/>
      <c r="N58" s="38"/>
      <c r="O58" s="104"/>
      <c r="P58" s="38"/>
    </row>
    <row r="59" customFormat="false" ht="33.75" hidden="false" customHeight="false" outlineLevel="0" collapsed="false">
      <c r="A59" s="87" t="s">
        <v>156</v>
      </c>
      <c r="B59" s="110" t="s">
        <v>556</v>
      </c>
      <c r="C59" s="104" t="s">
        <v>558</v>
      </c>
      <c r="D59" s="147"/>
      <c r="E59" s="104" t="s">
        <v>32</v>
      </c>
      <c r="F59" s="104"/>
      <c r="G59" s="104" t="s">
        <v>707</v>
      </c>
      <c r="H59" s="147"/>
      <c r="I59" s="104"/>
      <c r="J59" s="38"/>
      <c r="K59" s="104"/>
      <c r="L59" s="147"/>
      <c r="M59" s="38"/>
      <c r="N59" s="38"/>
      <c r="O59" s="104"/>
      <c r="P59" s="38"/>
    </row>
    <row r="60" customFormat="false" ht="33.75" hidden="false" customHeight="false" outlineLevel="0" collapsed="false">
      <c r="A60" s="87" t="s">
        <v>158</v>
      </c>
      <c r="B60" s="110" t="s">
        <v>556</v>
      </c>
      <c r="C60" s="104" t="s">
        <v>556</v>
      </c>
      <c r="D60" s="147"/>
      <c r="E60" s="104" t="s">
        <v>32</v>
      </c>
      <c r="F60" s="104"/>
      <c r="G60" s="104" t="s">
        <v>707</v>
      </c>
      <c r="H60" s="147"/>
      <c r="I60" s="104"/>
      <c r="J60" s="38"/>
      <c r="K60" s="104"/>
      <c r="L60" s="147"/>
      <c r="M60" s="38"/>
      <c r="N60" s="38"/>
      <c r="O60" s="104"/>
      <c r="P60" s="38"/>
    </row>
    <row r="61" customFormat="false" ht="33.75" hidden="false" customHeight="false" outlineLevel="0" collapsed="false">
      <c r="A61" s="87" t="s">
        <v>160</v>
      </c>
      <c r="B61" s="110" t="s">
        <v>231</v>
      </c>
      <c r="C61" s="104" t="s">
        <v>558</v>
      </c>
      <c r="D61" s="147"/>
      <c r="E61" s="104" t="s">
        <v>32</v>
      </c>
      <c r="F61" s="104"/>
      <c r="G61" s="104" t="s">
        <v>707</v>
      </c>
      <c r="H61" s="147"/>
      <c r="I61" s="38"/>
      <c r="J61" s="38"/>
      <c r="K61" s="38"/>
      <c r="L61" s="110"/>
      <c r="M61" s="38"/>
      <c r="N61" s="38"/>
      <c r="O61" s="104"/>
      <c r="P61" s="38"/>
    </row>
    <row r="62" customFormat="false" ht="33.75" hidden="false" customHeight="false" outlineLevel="0" collapsed="false">
      <c r="A62" s="87" t="s">
        <v>162</v>
      </c>
      <c r="B62" s="147" t="s">
        <v>556</v>
      </c>
      <c r="C62" s="104" t="s">
        <v>556</v>
      </c>
      <c r="D62" s="147"/>
      <c r="E62" s="104" t="s">
        <v>32</v>
      </c>
      <c r="F62" s="104"/>
      <c r="G62" s="104" t="s">
        <v>707</v>
      </c>
      <c r="H62" s="147"/>
      <c r="I62" s="38"/>
      <c r="J62" s="38"/>
      <c r="K62" s="38"/>
      <c r="L62" s="110"/>
      <c r="M62" s="38"/>
      <c r="N62" s="38"/>
      <c r="O62" s="104"/>
      <c r="P62" s="38"/>
    </row>
    <row r="63" customFormat="false" ht="33.75" hidden="false" customHeight="false" outlineLevel="0" collapsed="false">
      <c r="A63" s="87" t="s">
        <v>164</v>
      </c>
      <c r="B63" s="110" t="s">
        <v>556</v>
      </c>
      <c r="C63" s="104" t="s">
        <v>556</v>
      </c>
      <c r="D63" s="147"/>
      <c r="E63" s="104" t="s">
        <v>726</v>
      </c>
      <c r="F63" s="104"/>
      <c r="G63" s="104" t="s">
        <v>707</v>
      </c>
      <c r="H63" s="147"/>
      <c r="I63" s="104"/>
      <c r="J63" s="38"/>
      <c r="K63" s="104"/>
      <c r="L63" s="147"/>
      <c r="M63" s="38"/>
      <c r="N63" s="38"/>
      <c r="O63" s="104"/>
      <c r="P63" s="38"/>
    </row>
    <row r="64" customFormat="false" ht="33.75" hidden="false" customHeight="false" outlineLevel="0" collapsed="false">
      <c r="A64" s="87" t="s">
        <v>166</v>
      </c>
      <c r="B64" s="110" t="s">
        <v>231</v>
      </c>
      <c r="C64" s="104" t="s">
        <v>558</v>
      </c>
      <c r="D64" s="147"/>
      <c r="E64" s="104" t="s">
        <v>32</v>
      </c>
      <c r="F64" s="104"/>
      <c r="G64" s="104" t="s">
        <v>707</v>
      </c>
      <c r="H64" s="147"/>
      <c r="I64" s="38"/>
      <c r="J64" s="38"/>
      <c r="K64" s="38"/>
      <c r="L64" s="110"/>
      <c r="M64" s="38"/>
      <c r="N64" s="38"/>
      <c r="O64" s="104"/>
      <c r="P64" s="38"/>
    </row>
    <row r="65" customFormat="false" ht="33.75" hidden="false" customHeight="false" outlineLevel="0" collapsed="false">
      <c r="A65" s="87" t="s">
        <v>168</v>
      </c>
      <c r="B65" s="110" t="s">
        <v>231</v>
      </c>
      <c r="C65" s="104" t="s">
        <v>558</v>
      </c>
      <c r="D65" s="147"/>
      <c r="E65" s="104" t="s">
        <v>678</v>
      </c>
      <c r="F65" s="104"/>
      <c r="G65" s="104" t="s">
        <v>707</v>
      </c>
      <c r="H65" s="147"/>
      <c r="I65" s="38"/>
      <c r="J65" s="38"/>
      <c r="K65" s="38"/>
      <c r="L65" s="110"/>
      <c r="M65" s="38"/>
      <c r="N65" s="38"/>
      <c r="O65" s="104"/>
      <c r="P65" s="38"/>
    </row>
    <row r="66" customFormat="false" ht="33.75" hidden="false" customHeight="false" outlineLevel="0" collapsed="false">
      <c r="A66" s="87" t="s">
        <v>170</v>
      </c>
      <c r="B66" s="110" t="s">
        <v>231</v>
      </c>
      <c r="C66" s="104" t="s">
        <v>558</v>
      </c>
      <c r="D66" s="147"/>
      <c r="E66" s="104" t="s">
        <v>680</v>
      </c>
      <c r="F66" s="104"/>
      <c r="G66" s="104" t="s">
        <v>707</v>
      </c>
      <c r="H66" s="147"/>
      <c r="I66" s="38"/>
      <c r="J66" s="38"/>
      <c r="K66" s="38"/>
      <c r="L66" s="110"/>
      <c r="M66" s="38"/>
      <c r="N66" s="38"/>
      <c r="O66" s="104"/>
      <c r="P66" s="38"/>
    </row>
    <row r="67" customFormat="false" ht="33.75" hidden="false" customHeight="false" outlineLevel="0" collapsed="false">
      <c r="A67" s="87" t="s">
        <v>172</v>
      </c>
      <c r="B67" s="110" t="s">
        <v>556</v>
      </c>
      <c r="C67" s="104" t="s">
        <v>558</v>
      </c>
      <c r="D67" s="147"/>
      <c r="E67" s="104" t="s">
        <v>32</v>
      </c>
      <c r="F67" s="104"/>
      <c r="G67" s="104" t="s">
        <v>707</v>
      </c>
      <c r="H67" s="147"/>
      <c r="I67" s="104"/>
      <c r="J67" s="38"/>
      <c r="K67" s="104"/>
      <c r="L67" s="147"/>
      <c r="M67" s="38"/>
      <c r="N67" s="38"/>
      <c r="O67" s="104"/>
      <c r="P67" s="38"/>
    </row>
    <row r="68" customFormat="false" ht="33.75" hidden="false" customHeight="false" outlineLevel="0" collapsed="false">
      <c r="A68" s="87" t="s">
        <v>175</v>
      </c>
      <c r="B68" s="110" t="s">
        <v>556</v>
      </c>
      <c r="C68" s="104" t="s">
        <v>556</v>
      </c>
      <c r="D68" s="147"/>
      <c r="E68" s="104" t="s">
        <v>32</v>
      </c>
      <c r="F68" s="104"/>
      <c r="G68" s="104" t="s">
        <v>707</v>
      </c>
      <c r="H68" s="147"/>
      <c r="I68" s="104"/>
      <c r="J68" s="38"/>
      <c r="K68" s="104"/>
      <c r="L68" s="147"/>
      <c r="M68" s="38"/>
      <c r="N68" s="38"/>
      <c r="O68" s="104"/>
      <c r="P68" s="38"/>
    </row>
    <row r="69" customFormat="false" ht="33.75" hidden="false" customHeight="false" outlineLevel="0" collapsed="false">
      <c r="A69" s="87" t="s">
        <v>177</v>
      </c>
      <c r="B69" s="110" t="s">
        <v>231</v>
      </c>
      <c r="C69" s="104" t="s">
        <v>558</v>
      </c>
      <c r="D69" s="147"/>
      <c r="E69" s="104" t="s">
        <v>32</v>
      </c>
      <c r="F69" s="104"/>
      <c r="G69" s="104" t="s">
        <v>707</v>
      </c>
      <c r="H69" s="147"/>
      <c r="I69" s="38"/>
      <c r="J69" s="38"/>
      <c r="K69" s="38"/>
      <c r="L69" s="110"/>
      <c r="M69" s="38"/>
      <c r="N69" s="38"/>
      <c r="O69" s="104"/>
      <c r="P69" s="38"/>
    </row>
    <row r="70" customFormat="false" ht="33.75" hidden="false" customHeight="false" outlineLevel="0" collapsed="false">
      <c r="A70" s="87" t="s">
        <v>179</v>
      </c>
      <c r="B70" s="110" t="s">
        <v>231</v>
      </c>
      <c r="C70" s="104" t="s">
        <v>558</v>
      </c>
      <c r="D70" s="147"/>
      <c r="E70" s="104" t="s">
        <v>32</v>
      </c>
      <c r="F70" s="104"/>
      <c r="G70" s="104" t="s">
        <v>707</v>
      </c>
      <c r="H70" s="147"/>
      <c r="I70" s="38"/>
      <c r="J70" s="38"/>
      <c r="K70" s="38"/>
      <c r="L70" s="110"/>
      <c r="M70" s="38"/>
      <c r="N70" s="38"/>
      <c r="O70" s="104"/>
      <c r="P70" s="38"/>
    </row>
    <row r="71" customFormat="false" ht="33.75" hidden="false" customHeight="false" outlineLevel="0" collapsed="false">
      <c r="A71" s="87" t="s">
        <v>181</v>
      </c>
      <c r="B71" s="110" t="s">
        <v>556</v>
      </c>
      <c r="C71" s="104" t="s">
        <v>558</v>
      </c>
      <c r="D71" s="147"/>
      <c r="E71" s="104" t="s">
        <v>678</v>
      </c>
      <c r="F71" s="104"/>
      <c r="G71" s="104" t="s">
        <v>707</v>
      </c>
      <c r="H71" s="147"/>
      <c r="I71" s="38"/>
      <c r="J71" s="38"/>
      <c r="K71" s="38"/>
      <c r="L71" s="110"/>
      <c r="M71" s="38"/>
      <c r="N71" s="38"/>
      <c r="O71" s="104"/>
      <c r="P71" s="38" t="s">
        <v>556</v>
      </c>
    </row>
    <row r="72" customFormat="false" ht="67.5" hidden="false" customHeight="false" outlineLevel="0" collapsed="false">
      <c r="A72" s="87" t="s">
        <v>183</v>
      </c>
      <c r="B72" s="110" t="s">
        <v>231</v>
      </c>
      <c r="C72" s="104" t="s">
        <v>556</v>
      </c>
      <c r="D72" s="147" t="s">
        <v>727</v>
      </c>
      <c r="E72" s="104" t="s">
        <v>680</v>
      </c>
      <c r="F72" s="104" t="s">
        <v>728</v>
      </c>
      <c r="G72" s="104" t="s">
        <v>707</v>
      </c>
      <c r="H72" s="147"/>
      <c r="I72" s="38"/>
      <c r="J72" s="38"/>
      <c r="K72" s="38"/>
      <c r="L72" s="110"/>
      <c r="M72" s="38"/>
      <c r="N72" s="38"/>
      <c r="O72" s="104"/>
      <c r="P72" s="38"/>
    </row>
    <row r="73" customFormat="false" ht="90" hidden="false" customHeight="false" outlineLevel="0" collapsed="false">
      <c r="A73" s="87" t="s">
        <v>185</v>
      </c>
      <c r="B73" s="110" t="s">
        <v>556</v>
      </c>
      <c r="C73" s="104" t="s">
        <v>558</v>
      </c>
      <c r="D73" s="110" t="s">
        <v>729</v>
      </c>
      <c r="E73" s="104" t="s">
        <v>680</v>
      </c>
      <c r="F73" s="104" t="s">
        <v>730</v>
      </c>
      <c r="G73" s="104" t="s">
        <v>707</v>
      </c>
      <c r="H73" s="147"/>
      <c r="I73" s="104"/>
      <c r="J73" s="38"/>
      <c r="K73" s="104"/>
      <c r="L73" s="147" t="s">
        <v>558</v>
      </c>
      <c r="M73" s="104" t="s">
        <v>556</v>
      </c>
      <c r="N73" s="38" t="n">
        <v>2009</v>
      </c>
      <c r="O73" s="104" t="s">
        <v>731</v>
      </c>
      <c r="P73" s="38"/>
    </row>
    <row r="74" customFormat="false" ht="33.75" hidden="false" customHeight="false" outlineLevel="0" collapsed="false">
      <c r="A74" s="87" t="s">
        <v>187</v>
      </c>
      <c r="B74" s="110" t="s">
        <v>556</v>
      </c>
      <c r="C74" s="104" t="s">
        <v>556</v>
      </c>
      <c r="D74" s="147"/>
      <c r="E74" s="104" t="s">
        <v>677</v>
      </c>
      <c r="F74" s="104"/>
      <c r="G74" s="104" t="s">
        <v>707</v>
      </c>
      <c r="H74" s="147"/>
      <c r="I74" s="104"/>
      <c r="J74" s="38"/>
      <c r="K74" s="104"/>
      <c r="L74" s="147"/>
      <c r="M74" s="38"/>
      <c r="N74" s="38"/>
      <c r="O74" s="104"/>
      <c r="P74" s="38"/>
    </row>
    <row r="75" customFormat="false" ht="33.75" hidden="false" customHeight="false" outlineLevel="0" collapsed="false">
      <c r="A75" s="87" t="s">
        <v>189</v>
      </c>
      <c r="B75" s="110" t="s">
        <v>231</v>
      </c>
      <c r="C75" s="104" t="s">
        <v>558</v>
      </c>
      <c r="D75" s="147"/>
      <c r="E75" s="104" t="s">
        <v>32</v>
      </c>
      <c r="F75" s="104"/>
      <c r="G75" s="104" t="s">
        <v>707</v>
      </c>
      <c r="H75" s="147"/>
      <c r="I75" s="38"/>
      <c r="J75" s="38"/>
      <c r="K75" s="38"/>
      <c r="L75" s="110"/>
      <c r="M75" s="38"/>
      <c r="N75" s="38"/>
      <c r="O75" s="104"/>
      <c r="P75" s="38"/>
    </row>
    <row r="76" customFormat="false" ht="67.5" hidden="false" customHeight="false" outlineLevel="0" collapsed="false">
      <c r="A76" s="87" t="s">
        <v>191</v>
      </c>
      <c r="B76" s="110" t="s">
        <v>556</v>
      </c>
      <c r="C76" s="104" t="s">
        <v>556</v>
      </c>
      <c r="D76" s="147"/>
      <c r="E76" s="104" t="s">
        <v>726</v>
      </c>
      <c r="F76" s="104"/>
      <c r="G76" s="104" t="s">
        <v>707</v>
      </c>
      <c r="H76" s="147"/>
      <c r="I76" s="104"/>
      <c r="J76" s="38"/>
      <c r="K76" s="104"/>
      <c r="L76" s="147" t="s">
        <v>558</v>
      </c>
      <c r="M76" s="104" t="s">
        <v>732</v>
      </c>
      <c r="N76" s="104" t="n">
        <v>2009</v>
      </c>
      <c r="O76" s="104" t="s">
        <v>733</v>
      </c>
      <c r="P76" s="38"/>
    </row>
    <row r="77" customFormat="false" ht="33.75" hidden="false" customHeight="false" outlineLevel="0" collapsed="false">
      <c r="A77" s="87" t="s">
        <v>193</v>
      </c>
      <c r="B77" s="110" t="s">
        <v>558</v>
      </c>
      <c r="C77" s="104" t="s">
        <v>558</v>
      </c>
      <c r="D77" s="147"/>
      <c r="E77" s="104" t="s">
        <v>32</v>
      </c>
      <c r="F77" s="104"/>
      <c r="G77" s="104" t="s">
        <v>707</v>
      </c>
      <c r="H77" s="147"/>
      <c r="I77" s="104"/>
      <c r="J77" s="38"/>
      <c r="K77" s="104"/>
      <c r="L77" s="147"/>
      <c r="M77" s="38"/>
      <c r="N77" s="38"/>
      <c r="O77" s="104"/>
      <c r="P77" s="38"/>
    </row>
    <row r="78" customFormat="false" ht="90" hidden="false" customHeight="false" outlineLevel="0" collapsed="false">
      <c r="A78" s="87" t="s">
        <v>195</v>
      </c>
      <c r="B78" s="110" t="s">
        <v>556</v>
      </c>
      <c r="C78" s="104" t="s">
        <v>556</v>
      </c>
      <c r="D78" s="147"/>
      <c r="E78" s="104" t="s">
        <v>708</v>
      </c>
      <c r="F78" s="104"/>
      <c r="G78" s="104" t="s">
        <v>707</v>
      </c>
      <c r="H78" s="147"/>
      <c r="I78" s="104"/>
      <c r="J78" s="38"/>
      <c r="K78" s="104"/>
      <c r="L78" s="147"/>
      <c r="M78" s="104" t="s">
        <v>556</v>
      </c>
      <c r="N78" s="38" t="n">
        <v>2008</v>
      </c>
      <c r="O78" s="104" t="s">
        <v>734</v>
      </c>
      <c r="P78" s="38"/>
    </row>
    <row r="79" customFormat="false" ht="33.75" hidden="false" customHeight="false" outlineLevel="0" collapsed="false">
      <c r="A79" s="87" t="s">
        <v>197</v>
      </c>
      <c r="B79" s="110" t="s">
        <v>556</v>
      </c>
      <c r="C79" s="104" t="s">
        <v>558</v>
      </c>
      <c r="D79" s="147"/>
      <c r="E79" s="104" t="s">
        <v>678</v>
      </c>
      <c r="F79" s="104"/>
      <c r="G79" s="104" t="s">
        <v>707</v>
      </c>
      <c r="H79" s="147"/>
      <c r="I79" s="104"/>
      <c r="J79" s="38"/>
      <c r="K79" s="104"/>
      <c r="L79" s="147"/>
      <c r="M79" s="38"/>
      <c r="N79" s="38"/>
      <c r="O79" s="38"/>
      <c r="P79" s="38"/>
    </row>
    <row r="80" customFormat="false" ht="12" hidden="false" customHeight="false" outlineLevel="0" collapsed="false">
      <c r="A80" s="44" t="s">
        <v>199</v>
      </c>
      <c r="B80" s="44" t="e">
        <f aca="false">COUNTIF(Table1630[yes/no], "Yes")</f>
        <v>#VALUE!</v>
      </c>
      <c r="C80" s="151"/>
      <c r="D80" s="151"/>
      <c r="E80" s="151"/>
      <c r="F80" s="151"/>
      <c r="G80" s="151"/>
      <c r="H80" s="151"/>
      <c r="I80" s="152"/>
      <c r="J80" s="152"/>
      <c r="K80" s="152"/>
      <c r="L80" s="152"/>
      <c r="M80" s="35"/>
      <c r="N80" s="35"/>
      <c r="O80" s="128"/>
      <c r="P80" s="35"/>
    </row>
    <row r="81" customFormat="false" ht="12" hidden="false" customHeight="false" outlineLevel="0" collapsed="false">
      <c r="A81" s="44" t="s">
        <v>200</v>
      </c>
      <c r="B81" s="44" t="e">
        <f aca="false">COUNTIF(Table1630[yes/no], "No")</f>
        <v>#VALUE!</v>
      </c>
      <c r="C81" s="151"/>
      <c r="D81" s="151"/>
      <c r="E81" s="151"/>
      <c r="F81" s="151"/>
      <c r="G81" s="151"/>
      <c r="H81" s="151"/>
      <c r="I81" s="152"/>
      <c r="J81" s="152"/>
      <c r="K81" s="152"/>
      <c r="L81" s="152"/>
      <c r="M81" s="35"/>
      <c r="N81" s="35"/>
      <c r="O81" s="128"/>
      <c r="P81" s="35"/>
    </row>
    <row r="82" customFormat="false" ht="12" hidden="false" customHeight="false" outlineLevel="0" collapsed="false">
      <c r="A82" s="44" t="s">
        <v>201</v>
      </c>
      <c r="B82" s="44" t="e">
        <f aca="false">COUNTIF(Table1630[yes/no], "No data")</f>
        <v>#VALUE!</v>
      </c>
      <c r="C82" s="151"/>
      <c r="D82" s="151"/>
      <c r="E82" s="151"/>
      <c r="F82" s="151"/>
      <c r="G82" s="151"/>
      <c r="H82" s="151"/>
      <c r="I82" s="152"/>
      <c r="J82" s="152"/>
      <c r="K82" s="152"/>
      <c r="L82" s="152"/>
      <c r="M82" s="35"/>
      <c r="N82" s="35"/>
      <c r="O82" s="128"/>
      <c r="P82" s="35"/>
    </row>
  </sheetData>
  <mergeCells count="5">
    <mergeCell ref="A1:F1"/>
    <mergeCell ref="A2:F2"/>
    <mergeCell ref="C3:G3"/>
    <mergeCell ref="H3:K3"/>
    <mergeCell ref="L3:O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1" manualBreakCount="1">
    <brk id="7" man="true" max="65535" min="0"/>
  </colBreaks>
</worksheet>
</file>

<file path=xl/worksheets/sheet22.xml><?xml version="1.0" encoding="utf-8"?>
<worksheet xmlns="http://schemas.openxmlformats.org/spreadsheetml/2006/main" xmlns:r="http://schemas.openxmlformats.org/officeDocument/2006/relationships">
  <sheetPr filterMode="false">
    <tabColor rgb="FFC00000"/>
    <pageSetUpPr fitToPage="false"/>
  </sheetPr>
  <dimension ref="A1:I8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5" activeCellId="0" sqref="G15"/>
    </sheetView>
  </sheetViews>
  <sheetFormatPr defaultRowHeight="12"/>
  <cols>
    <col collapsed="false" hidden="false" max="1" min="1" style="1" width="31.7125506072874"/>
    <col collapsed="false" hidden="false" max="8" min="2" style="1" width="15.7125506072875"/>
    <col collapsed="false" hidden="false" max="9" min="9" style="1" width="17.4251012145749"/>
    <col collapsed="false" hidden="false" max="1025" min="10" style="1" width="8.85425101214575"/>
  </cols>
  <sheetData>
    <row r="1" customFormat="false" ht="12" hidden="false" customHeight="false" outlineLevel="0" collapsed="false">
      <c r="A1" s="120" t="s">
        <v>559</v>
      </c>
      <c r="B1" s="120"/>
      <c r="C1" s="120"/>
      <c r="D1" s="120"/>
      <c r="E1" s="120"/>
      <c r="F1" s="120"/>
      <c r="G1" s="0"/>
      <c r="H1" s="0"/>
      <c r="I1" s="0"/>
    </row>
    <row r="2" customFormat="false" ht="12" hidden="false" customHeight="false" outlineLevel="0" collapsed="false">
      <c r="A2" s="121" t="s">
        <v>560</v>
      </c>
      <c r="B2" s="121"/>
      <c r="C2" s="121"/>
      <c r="D2" s="121"/>
      <c r="E2" s="121"/>
      <c r="F2" s="121"/>
      <c r="G2" s="0"/>
      <c r="H2" s="0"/>
      <c r="I2" s="0"/>
    </row>
    <row r="3" customFormat="false" ht="12" hidden="false" customHeight="true" outlineLevel="0" collapsed="false">
      <c r="A3" s="31"/>
      <c r="B3" s="31"/>
      <c r="C3" s="143" t="s">
        <v>636</v>
      </c>
      <c r="D3" s="143"/>
      <c r="E3" s="143"/>
      <c r="F3" s="143"/>
      <c r="G3" s="143" t="s">
        <v>697</v>
      </c>
      <c r="H3" s="143"/>
      <c r="I3" s="143"/>
    </row>
    <row r="4" customFormat="false" ht="45" hidden="false" customHeight="false" outlineLevel="0" collapsed="false">
      <c r="A4" s="32" t="s">
        <v>24</v>
      </c>
      <c r="B4" s="32" t="s">
        <v>561</v>
      </c>
      <c r="C4" s="32" t="s">
        <v>638</v>
      </c>
      <c r="D4" s="32" t="s">
        <v>735</v>
      </c>
      <c r="E4" s="32" t="s">
        <v>562</v>
      </c>
      <c r="F4" s="32" t="s">
        <v>736</v>
      </c>
      <c r="G4" s="32" t="s">
        <v>737</v>
      </c>
      <c r="H4" s="32" t="s">
        <v>221</v>
      </c>
      <c r="I4" s="32" t="s">
        <v>704</v>
      </c>
    </row>
    <row r="5" customFormat="false" ht="12" hidden="false" customHeight="false" outlineLevel="0" collapsed="false">
      <c r="A5" s="87" t="s">
        <v>29</v>
      </c>
      <c r="B5" s="110" t="s">
        <v>231</v>
      </c>
      <c r="C5" s="104" t="s">
        <v>558</v>
      </c>
      <c r="D5" s="104"/>
      <c r="E5" s="154"/>
      <c r="F5" s="38"/>
      <c r="G5" s="104"/>
      <c r="H5" s="104"/>
      <c r="I5" s="104"/>
    </row>
    <row r="6" customFormat="false" ht="12" hidden="false" customHeight="false" outlineLevel="0" collapsed="false">
      <c r="A6" s="87" t="s">
        <v>35</v>
      </c>
      <c r="B6" s="110" t="s">
        <v>231</v>
      </c>
      <c r="C6" s="104" t="s">
        <v>558</v>
      </c>
      <c r="D6" s="104"/>
      <c r="E6" s="154"/>
      <c r="F6" s="38"/>
      <c r="G6" s="104"/>
      <c r="H6" s="104"/>
      <c r="I6" s="104"/>
    </row>
    <row r="7" customFormat="false" ht="12" hidden="false" customHeight="false" outlineLevel="0" collapsed="false">
      <c r="A7" s="87" t="s">
        <v>39</v>
      </c>
      <c r="B7" s="110" t="s">
        <v>231</v>
      </c>
      <c r="C7" s="104" t="s">
        <v>558</v>
      </c>
      <c r="D7" s="104"/>
      <c r="E7" s="154"/>
      <c r="F7" s="38"/>
      <c r="G7" s="104"/>
      <c r="H7" s="104"/>
      <c r="I7" s="104"/>
    </row>
    <row r="8" customFormat="false" ht="12" hidden="false" customHeight="false" outlineLevel="0" collapsed="false">
      <c r="A8" s="87" t="s">
        <v>41</v>
      </c>
      <c r="B8" s="110" t="s">
        <v>231</v>
      </c>
      <c r="C8" s="104" t="s">
        <v>558</v>
      </c>
      <c r="D8" s="104"/>
      <c r="E8" s="154"/>
      <c r="F8" s="38"/>
      <c r="G8" s="104"/>
      <c r="H8" s="104"/>
      <c r="I8" s="104"/>
    </row>
    <row r="9" customFormat="false" ht="45" hidden="false" customHeight="false" outlineLevel="0" collapsed="false">
      <c r="A9" s="87" t="s">
        <v>44</v>
      </c>
      <c r="B9" s="110" t="s">
        <v>558</v>
      </c>
      <c r="C9" s="104" t="s">
        <v>556</v>
      </c>
      <c r="D9" s="104"/>
      <c r="E9" s="154"/>
      <c r="F9" s="38"/>
      <c r="G9" s="104" t="s">
        <v>556</v>
      </c>
      <c r="H9" s="104" t="n">
        <v>2009</v>
      </c>
      <c r="I9" s="104" t="s">
        <v>709</v>
      </c>
    </row>
    <row r="10" customFormat="false" ht="12" hidden="false" customHeight="false" outlineLevel="0" collapsed="false">
      <c r="A10" s="87" t="s">
        <v>48</v>
      </c>
      <c r="B10" s="110" t="s">
        <v>231</v>
      </c>
      <c r="C10" s="104" t="s">
        <v>558</v>
      </c>
      <c r="D10" s="104"/>
      <c r="E10" s="154"/>
      <c r="F10" s="38"/>
      <c r="G10" s="104"/>
      <c r="H10" s="104"/>
      <c r="I10" s="104"/>
    </row>
    <row r="11" customFormat="false" ht="12" hidden="false" customHeight="false" outlineLevel="0" collapsed="false">
      <c r="A11" s="87" t="s">
        <v>50</v>
      </c>
      <c r="B11" s="110" t="s">
        <v>231</v>
      </c>
      <c r="C11" s="104" t="s">
        <v>558</v>
      </c>
      <c r="D11" s="104"/>
      <c r="E11" s="154"/>
      <c r="F11" s="38"/>
      <c r="G11" s="104"/>
      <c r="H11" s="104"/>
      <c r="I11" s="104"/>
    </row>
    <row r="12" customFormat="false" ht="12" hidden="false" customHeight="false" outlineLevel="0" collapsed="false">
      <c r="A12" s="87" t="s">
        <v>53</v>
      </c>
      <c r="B12" s="110" t="s">
        <v>231</v>
      </c>
      <c r="C12" s="104" t="s">
        <v>558</v>
      </c>
      <c r="D12" s="104"/>
      <c r="E12" s="154"/>
      <c r="F12" s="38"/>
      <c r="G12" s="104"/>
      <c r="H12" s="104"/>
      <c r="I12" s="104"/>
    </row>
    <row r="13" customFormat="false" ht="12" hidden="false" customHeight="false" outlineLevel="0" collapsed="false">
      <c r="A13" s="87" t="s">
        <v>55</v>
      </c>
      <c r="B13" s="110" t="s">
        <v>231</v>
      </c>
      <c r="C13" s="104" t="s">
        <v>556</v>
      </c>
      <c r="D13" s="104"/>
      <c r="E13" s="154"/>
      <c r="F13" s="38"/>
      <c r="G13" s="104"/>
      <c r="H13" s="104"/>
      <c r="I13" s="104"/>
    </row>
    <row r="14" customFormat="false" ht="12" hidden="false" customHeight="false" outlineLevel="0" collapsed="false">
      <c r="A14" s="87" t="s">
        <v>58</v>
      </c>
      <c r="B14" s="110" t="s">
        <v>231</v>
      </c>
      <c r="C14" s="104" t="s">
        <v>556</v>
      </c>
      <c r="D14" s="104"/>
      <c r="E14" s="154"/>
      <c r="F14" s="38"/>
      <c r="G14" s="104"/>
      <c r="H14" s="104"/>
      <c r="I14" s="104"/>
    </row>
    <row r="15" customFormat="false" ht="33.75" hidden="false" customHeight="false" outlineLevel="0" collapsed="false">
      <c r="A15" s="87" t="s">
        <v>61</v>
      </c>
      <c r="B15" s="110" t="s">
        <v>556</v>
      </c>
      <c r="C15" s="104" t="s">
        <v>556</v>
      </c>
      <c r="D15" s="104"/>
      <c r="E15" s="154"/>
      <c r="F15" s="38"/>
      <c r="G15" s="104" t="s">
        <v>738</v>
      </c>
      <c r="H15" s="104" t="n">
        <v>2011</v>
      </c>
      <c r="I15" s="104" t="s">
        <v>713</v>
      </c>
    </row>
    <row r="16" customFormat="false" ht="12" hidden="false" customHeight="false" outlineLevel="0" collapsed="false">
      <c r="A16" s="87" t="s">
        <v>64</v>
      </c>
      <c r="B16" s="110" t="s">
        <v>231</v>
      </c>
      <c r="C16" s="104" t="s">
        <v>556</v>
      </c>
      <c r="D16" s="104"/>
      <c r="E16" s="154"/>
      <c r="F16" s="38"/>
      <c r="G16" s="104"/>
      <c r="H16" s="104"/>
      <c r="I16" s="104"/>
    </row>
    <row r="17" customFormat="false" ht="12" hidden="false" customHeight="false" outlineLevel="0" collapsed="false">
      <c r="A17" s="87" t="s">
        <v>66</v>
      </c>
      <c r="B17" s="110" t="s">
        <v>231</v>
      </c>
      <c r="C17" s="104" t="s">
        <v>558</v>
      </c>
      <c r="D17" s="104"/>
      <c r="E17" s="154"/>
      <c r="F17" s="38"/>
      <c r="G17" s="104"/>
      <c r="H17" s="104"/>
      <c r="I17" s="104"/>
    </row>
    <row r="18" customFormat="false" ht="12" hidden="false" customHeight="false" outlineLevel="0" collapsed="false">
      <c r="A18" s="87" t="s">
        <v>68</v>
      </c>
      <c r="B18" s="110" t="s">
        <v>231</v>
      </c>
      <c r="C18" s="104" t="s">
        <v>556</v>
      </c>
      <c r="D18" s="104"/>
      <c r="E18" s="154"/>
      <c r="F18" s="38"/>
      <c r="G18" s="104"/>
      <c r="H18" s="104"/>
      <c r="I18" s="104"/>
    </row>
    <row r="19" customFormat="false" ht="12" hidden="false" customHeight="false" outlineLevel="0" collapsed="false">
      <c r="A19" s="87" t="s">
        <v>71</v>
      </c>
      <c r="B19" s="110" t="s">
        <v>231</v>
      </c>
      <c r="C19" s="104" t="s">
        <v>558</v>
      </c>
      <c r="D19" s="104"/>
      <c r="E19" s="154"/>
      <c r="F19" s="38"/>
      <c r="G19" s="104"/>
      <c r="H19" s="104"/>
      <c r="I19" s="104"/>
    </row>
    <row r="20" customFormat="false" ht="12" hidden="false" customHeight="false" outlineLevel="0" collapsed="false">
      <c r="A20" s="87" t="s">
        <v>73</v>
      </c>
      <c r="B20" s="110" t="s">
        <v>231</v>
      </c>
      <c r="C20" s="104" t="s">
        <v>558</v>
      </c>
      <c r="D20" s="104"/>
      <c r="E20" s="154"/>
      <c r="F20" s="38"/>
      <c r="G20" s="104"/>
      <c r="H20" s="104"/>
      <c r="I20" s="104"/>
    </row>
    <row r="21" customFormat="false" ht="12" hidden="false" customHeight="false" outlineLevel="0" collapsed="false">
      <c r="A21" s="87" t="s">
        <v>76</v>
      </c>
      <c r="B21" s="110" t="s">
        <v>231</v>
      </c>
      <c r="C21" s="104" t="s">
        <v>558</v>
      </c>
      <c r="D21" s="104"/>
      <c r="E21" s="154"/>
      <c r="F21" s="38"/>
      <c r="G21" s="104"/>
      <c r="H21" s="104"/>
      <c r="I21" s="104"/>
    </row>
    <row r="22" customFormat="false" ht="12" hidden="false" customHeight="false" outlineLevel="0" collapsed="false">
      <c r="A22" s="87" t="s">
        <v>79</v>
      </c>
      <c r="B22" s="110" t="s">
        <v>231</v>
      </c>
      <c r="C22" s="104" t="s">
        <v>556</v>
      </c>
      <c r="D22" s="104"/>
      <c r="E22" s="154"/>
      <c r="F22" s="38"/>
      <c r="G22" s="104"/>
      <c r="H22" s="104"/>
      <c r="I22" s="104"/>
    </row>
    <row r="23" customFormat="false" ht="12" hidden="false" customHeight="false" outlineLevel="0" collapsed="false">
      <c r="A23" s="87" t="s">
        <v>81</v>
      </c>
      <c r="B23" s="110" t="s">
        <v>231</v>
      </c>
      <c r="C23" s="104" t="s">
        <v>558</v>
      </c>
      <c r="D23" s="104"/>
      <c r="E23" s="154"/>
      <c r="F23" s="38"/>
      <c r="G23" s="104"/>
      <c r="H23" s="104"/>
      <c r="I23" s="104"/>
    </row>
    <row r="24" customFormat="false" ht="12" hidden="false" customHeight="false" outlineLevel="0" collapsed="false">
      <c r="A24" s="87" t="s">
        <v>84</v>
      </c>
      <c r="B24" s="110" t="s">
        <v>231</v>
      </c>
      <c r="C24" s="104" t="s">
        <v>556</v>
      </c>
      <c r="D24" s="104"/>
      <c r="E24" s="154"/>
      <c r="F24" s="38"/>
      <c r="G24" s="104"/>
      <c r="H24" s="104"/>
      <c r="I24" s="104"/>
    </row>
    <row r="25" customFormat="false" ht="12" hidden="false" customHeight="false" outlineLevel="0" collapsed="false">
      <c r="A25" s="87" t="s">
        <v>86</v>
      </c>
      <c r="B25" s="110" t="s">
        <v>231</v>
      </c>
      <c r="C25" s="104" t="s">
        <v>556</v>
      </c>
      <c r="D25" s="104"/>
      <c r="E25" s="154"/>
      <c r="F25" s="38"/>
      <c r="G25" s="104"/>
      <c r="H25" s="104"/>
      <c r="I25" s="104"/>
    </row>
    <row r="26" customFormat="false" ht="12" hidden="false" customHeight="false" outlineLevel="0" collapsed="false">
      <c r="A26" s="87" t="s">
        <v>88</v>
      </c>
      <c r="B26" s="110" t="s">
        <v>231</v>
      </c>
      <c r="C26" s="104" t="s">
        <v>558</v>
      </c>
      <c r="D26" s="104"/>
      <c r="E26" s="154"/>
      <c r="F26" s="38"/>
      <c r="G26" s="104"/>
      <c r="H26" s="104"/>
      <c r="I26" s="104"/>
    </row>
    <row r="27" customFormat="false" ht="12" hidden="false" customHeight="false" outlineLevel="0" collapsed="false">
      <c r="A27" s="87" t="s">
        <v>90</v>
      </c>
      <c r="B27" s="110" t="s">
        <v>231</v>
      </c>
      <c r="C27" s="104" t="s">
        <v>558</v>
      </c>
      <c r="D27" s="104"/>
      <c r="E27" s="154"/>
      <c r="F27" s="38"/>
      <c r="G27" s="104"/>
      <c r="H27" s="104"/>
      <c r="I27" s="104"/>
    </row>
    <row r="28" customFormat="false" ht="12" hidden="false" customHeight="false" outlineLevel="0" collapsed="false">
      <c r="A28" s="87" t="s">
        <v>92</v>
      </c>
      <c r="B28" s="110" t="s">
        <v>231</v>
      </c>
      <c r="C28" s="104" t="s">
        <v>558</v>
      </c>
      <c r="D28" s="104"/>
      <c r="E28" s="154"/>
      <c r="F28" s="38"/>
      <c r="G28" s="104"/>
      <c r="H28" s="104"/>
      <c r="I28" s="104"/>
    </row>
    <row r="29" customFormat="false" ht="90" hidden="false" customHeight="false" outlineLevel="0" collapsed="false">
      <c r="A29" s="87" t="s">
        <v>94</v>
      </c>
      <c r="B29" s="110" t="s">
        <v>558</v>
      </c>
      <c r="C29" s="104" t="s">
        <v>556</v>
      </c>
      <c r="D29" s="104" t="s">
        <v>739</v>
      </c>
      <c r="E29" s="154" t="n">
        <v>39995</v>
      </c>
      <c r="F29" s="104" t="s">
        <v>707</v>
      </c>
      <c r="G29" s="104" t="s">
        <v>556</v>
      </c>
      <c r="H29" s="104" t="n">
        <v>2009</v>
      </c>
      <c r="I29" s="104" t="s">
        <v>714</v>
      </c>
    </row>
    <row r="30" customFormat="false" ht="12" hidden="false" customHeight="false" outlineLevel="0" collapsed="false">
      <c r="A30" s="87" t="s">
        <v>96</v>
      </c>
      <c r="B30" s="110" t="s">
        <v>231</v>
      </c>
      <c r="C30" s="104" t="s">
        <v>558</v>
      </c>
      <c r="D30" s="104"/>
      <c r="E30" s="154"/>
      <c r="F30" s="38"/>
      <c r="G30" s="104"/>
      <c r="H30" s="104"/>
      <c r="I30" s="104"/>
    </row>
    <row r="31" customFormat="false" ht="12" hidden="false" customHeight="false" outlineLevel="0" collapsed="false">
      <c r="A31" s="87" t="s">
        <v>98</v>
      </c>
      <c r="B31" s="110" t="s">
        <v>231</v>
      </c>
      <c r="C31" s="104" t="s">
        <v>558</v>
      </c>
      <c r="D31" s="104"/>
      <c r="E31" s="154"/>
      <c r="F31" s="38"/>
      <c r="G31" s="104"/>
      <c r="H31" s="104"/>
      <c r="I31" s="104"/>
    </row>
    <row r="32" customFormat="false" ht="78.75" hidden="false" customHeight="false" outlineLevel="0" collapsed="false">
      <c r="A32" s="87" t="s">
        <v>100</v>
      </c>
      <c r="B32" s="110" t="s">
        <v>558</v>
      </c>
      <c r="C32" s="104" t="s">
        <v>659</v>
      </c>
      <c r="D32" s="104" t="s">
        <v>740</v>
      </c>
      <c r="E32" s="154" t="n">
        <v>39904</v>
      </c>
      <c r="F32" s="104" t="s">
        <v>707</v>
      </c>
      <c r="G32" s="104" t="s">
        <v>556</v>
      </c>
      <c r="H32" s="104" t="n">
        <v>2008</v>
      </c>
      <c r="I32" s="104" t="s">
        <v>741</v>
      </c>
    </row>
    <row r="33" customFormat="false" ht="12" hidden="false" customHeight="false" outlineLevel="0" collapsed="false">
      <c r="A33" s="87" t="s">
        <v>102</v>
      </c>
      <c r="B33" s="110" t="s">
        <v>231</v>
      </c>
      <c r="C33" s="104" t="s">
        <v>558</v>
      </c>
      <c r="D33" s="104"/>
      <c r="E33" s="154"/>
      <c r="F33" s="38"/>
      <c r="G33" s="104"/>
      <c r="H33" s="104"/>
      <c r="I33" s="104"/>
    </row>
    <row r="34" customFormat="false" ht="12" hidden="false" customHeight="false" outlineLevel="0" collapsed="false">
      <c r="A34" s="87" t="s">
        <v>104</v>
      </c>
      <c r="B34" s="110" t="s">
        <v>231</v>
      </c>
      <c r="C34" s="104" t="s">
        <v>556</v>
      </c>
      <c r="D34" s="104"/>
      <c r="E34" s="154"/>
      <c r="F34" s="38"/>
      <c r="G34" s="104"/>
      <c r="H34" s="104"/>
      <c r="I34" s="104"/>
    </row>
    <row r="35" customFormat="false" ht="12" hidden="false" customHeight="false" outlineLevel="0" collapsed="false">
      <c r="A35" s="87" t="s">
        <v>107</v>
      </c>
      <c r="B35" s="110" t="s">
        <v>231</v>
      </c>
      <c r="C35" s="104" t="s">
        <v>558</v>
      </c>
      <c r="D35" s="104"/>
      <c r="E35" s="154"/>
      <c r="F35" s="38"/>
      <c r="G35" s="104"/>
      <c r="H35" s="104"/>
      <c r="I35" s="104"/>
    </row>
    <row r="36" customFormat="false" ht="12" hidden="false" customHeight="false" outlineLevel="0" collapsed="false">
      <c r="A36" s="87" t="s">
        <v>109</v>
      </c>
      <c r="B36" s="110" t="s">
        <v>231</v>
      </c>
      <c r="C36" s="104" t="s">
        <v>558</v>
      </c>
      <c r="D36" s="104"/>
      <c r="E36" s="154"/>
      <c r="F36" s="38"/>
      <c r="G36" s="104"/>
      <c r="H36" s="104"/>
      <c r="I36" s="104"/>
    </row>
    <row r="37" customFormat="false" ht="12" hidden="false" customHeight="false" outlineLevel="0" collapsed="false">
      <c r="A37" s="87" t="s">
        <v>112</v>
      </c>
      <c r="B37" s="110" t="s">
        <v>231</v>
      </c>
      <c r="C37" s="104" t="s">
        <v>558</v>
      </c>
      <c r="D37" s="104"/>
      <c r="E37" s="154"/>
      <c r="F37" s="38"/>
      <c r="G37" s="104"/>
      <c r="H37" s="104"/>
      <c r="I37" s="104"/>
    </row>
    <row r="38" customFormat="false" ht="22.5" hidden="false" customHeight="false" outlineLevel="0" collapsed="false">
      <c r="A38" s="87" t="s">
        <v>114</v>
      </c>
      <c r="B38" s="110" t="s">
        <v>558</v>
      </c>
      <c r="C38" s="104" t="s">
        <v>558</v>
      </c>
      <c r="D38" s="104"/>
      <c r="E38" s="154"/>
      <c r="F38" s="38"/>
      <c r="G38" s="38" t="s">
        <v>556</v>
      </c>
      <c r="H38" s="38" t="n">
        <v>2004</v>
      </c>
      <c r="I38" s="184" t="s">
        <v>742</v>
      </c>
    </row>
    <row r="39" customFormat="false" ht="12" hidden="false" customHeight="false" outlineLevel="0" collapsed="false">
      <c r="A39" s="87" t="s">
        <v>116</v>
      </c>
      <c r="B39" s="110" t="s">
        <v>231</v>
      </c>
      <c r="C39" s="104" t="s">
        <v>558</v>
      </c>
      <c r="D39" s="38"/>
      <c r="E39" s="154"/>
      <c r="F39" s="38"/>
      <c r="G39" s="104"/>
      <c r="H39" s="104"/>
      <c r="I39" s="104"/>
    </row>
    <row r="40" customFormat="false" ht="78.75" hidden="false" customHeight="false" outlineLevel="0" collapsed="false">
      <c r="A40" s="87" t="s">
        <v>118</v>
      </c>
      <c r="B40" s="110" t="s">
        <v>558</v>
      </c>
      <c r="C40" s="104" t="s">
        <v>556</v>
      </c>
      <c r="D40" s="104" t="s">
        <v>743</v>
      </c>
      <c r="E40" s="154" t="n">
        <v>39387</v>
      </c>
      <c r="F40" s="104" t="s">
        <v>707</v>
      </c>
      <c r="G40" s="104" t="s">
        <v>556</v>
      </c>
      <c r="H40" s="104" t="n">
        <v>2008</v>
      </c>
      <c r="I40" s="104" t="s">
        <v>719</v>
      </c>
    </row>
    <row r="41" customFormat="false" ht="12" hidden="false" customHeight="false" outlineLevel="0" collapsed="false">
      <c r="A41" s="87" t="s">
        <v>120</v>
      </c>
      <c r="B41" s="110" t="s">
        <v>231</v>
      </c>
      <c r="C41" s="104" t="s">
        <v>558</v>
      </c>
      <c r="D41" s="104"/>
      <c r="E41" s="154"/>
      <c r="F41" s="38"/>
      <c r="G41" s="104"/>
      <c r="H41" s="104"/>
      <c r="I41" s="104"/>
    </row>
    <row r="42" customFormat="false" ht="56.25" hidden="false" customHeight="false" outlineLevel="0" collapsed="false">
      <c r="A42" s="87" t="s">
        <v>122</v>
      </c>
      <c r="B42" s="110" t="s">
        <v>556</v>
      </c>
      <c r="C42" s="104" t="s">
        <v>558</v>
      </c>
      <c r="D42" s="104"/>
      <c r="E42" s="154"/>
      <c r="F42" s="38"/>
      <c r="G42" s="104" t="s">
        <v>744</v>
      </c>
      <c r="H42" s="104" t="n">
        <v>2011</v>
      </c>
      <c r="I42" s="104" t="s">
        <v>745</v>
      </c>
    </row>
    <row r="43" customFormat="false" ht="67.5" hidden="false" customHeight="false" outlineLevel="0" collapsed="false">
      <c r="A43" s="87" t="s">
        <v>124</v>
      </c>
      <c r="B43" s="110" t="s">
        <v>558</v>
      </c>
      <c r="C43" s="104" t="s">
        <v>558</v>
      </c>
      <c r="D43" s="104"/>
      <c r="E43" s="154"/>
      <c r="F43" s="38"/>
      <c r="G43" s="38" t="s">
        <v>746</v>
      </c>
      <c r="H43" s="38" t="s">
        <v>747</v>
      </c>
      <c r="I43" s="184" t="s">
        <v>748</v>
      </c>
    </row>
    <row r="44" customFormat="false" ht="12" hidden="false" customHeight="false" outlineLevel="0" collapsed="false">
      <c r="A44" s="87" t="s">
        <v>126</v>
      </c>
      <c r="B44" s="110" t="s">
        <v>231</v>
      </c>
      <c r="C44" s="104" t="s">
        <v>558</v>
      </c>
      <c r="D44" s="104"/>
      <c r="E44" s="154"/>
      <c r="F44" s="38"/>
      <c r="G44" s="104"/>
      <c r="H44" s="104"/>
      <c r="I44" s="104"/>
    </row>
    <row r="45" customFormat="false" ht="12" hidden="false" customHeight="false" outlineLevel="0" collapsed="false">
      <c r="A45" s="87" t="s">
        <v>128</v>
      </c>
      <c r="B45" s="110" t="s">
        <v>231</v>
      </c>
      <c r="C45" s="104" t="s">
        <v>556</v>
      </c>
      <c r="D45" s="104"/>
      <c r="E45" s="154"/>
      <c r="F45" s="38"/>
      <c r="G45" s="104"/>
      <c r="H45" s="104"/>
      <c r="I45" s="104"/>
    </row>
    <row r="46" customFormat="false" ht="78.75" hidden="false" customHeight="false" outlineLevel="0" collapsed="false">
      <c r="A46" s="87" t="s">
        <v>130</v>
      </c>
      <c r="B46" s="110" t="s">
        <v>558</v>
      </c>
      <c r="C46" s="104" t="s">
        <v>558</v>
      </c>
      <c r="D46" s="104" t="s">
        <v>749</v>
      </c>
      <c r="E46" s="154" t="s">
        <v>750</v>
      </c>
      <c r="F46" s="104" t="s">
        <v>707</v>
      </c>
      <c r="G46" s="104"/>
      <c r="H46" s="104"/>
      <c r="I46" s="104"/>
    </row>
    <row r="47" customFormat="false" ht="12" hidden="false" customHeight="false" outlineLevel="0" collapsed="false">
      <c r="A47" s="87" t="s">
        <v>132</v>
      </c>
      <c r="B47" s="110" t="s">
        <v>231</v>
      </c>
      <c r="C47" s="104" t="s">
        <v>556</v>
      </c>
      <c r="D47" s="104"/>
      <c r="E47" s="154"/>
      <c r="F47" s="38"/>
      <c r="G47" s="104"/>
      <c r="H47" s="104"/>
      <c r="I47" s="104"/>
    </row>
    <row r="48" customFormat="false" ht="12" hidden="false" customHeight="false" outlineLevel="0" collapsed="false">
      <c r="A48" s="87" t="s">
        <v>134</v>
      </c>
      <c r="B48" s="110" t="s">
        <v>231</v>
      </c>
      <c r="C48" s="104" t="s">
        <v>556</v>
      </c>
      <c r="D48" s="104"/>
      <c r="E48" s="154"/>
      <c r="F48" s="38"/>
      <c r="G48" s="104"/>
      <c r="H48" s="104"/>
      <c r="I48" s="104"/>
    </row>
    <row r="49" customFormat="false" ht="12" hidden="false" customHeight="false" outlineLevel="0" collapsed="false">
      <c r="A49" s="87" t="s">
        <v>136</v>
      </c>
      <c r="B49" s="110" t="s">
        <v>231</v>
      </c>
      <c r="C49" s="104" t="s">
        <v>558</v>
      </c>
      <c r="D49" s="104"/>
      <c r="E49" s="154"/>
      <c r="F49" s="38"/>
      <c r="G49" s="104"/>
      <c r="H49" s="104"/>
      <c r="I49" s="104"/>
    </row>
    <row r="50" customFormat="false" ht="12" hidden="false" customHeight="false" outlineLevel="0" collapsed="false">
      <c r="A50" s="87" t="s">
        <v>138</v>
      </c>
      <c r="B50" s="110" t="s">
        <v>231</v>
      </c>
      <c r="C50" s="104" t="s">
        <v>558</v>
      </c>
      <c r="D50" s="104"/>
      <c r="E50" s="154"/>
      <c r="F50" s="38"/>
      <c r="G50" s="104"/>
      <c r="H50" s="104"/>
      <c r="I50" s="104"/>
    </row>
    <row r="51" customFormat="false" ht="12" hidden="false" customHeight="false" outlineLevel="0" collapsed="false">
      <c r="A51" s="87" t="s">
        <v>140</v>
      </c>
      <c r="B51" s="110" t="s">
        <v>231</v>
      </c>
      <c r="C51" s="104" t="s">
        <v>556</v>
      </c>
      <c r="D51" s="104"/>
      <c r="E51" s="154"/>
      <c r="F51" s="38"/>
      <c r="G51" s="104"/>
      <c r="H51" s="104"/>
      <c r="I51" s="104"/>
    </row>
    <row r="52" customFormat="false" ht="12" hidden="false" customHeight="false" outlineLevel="0" collapsed="false">
      <c r="A52" s="87" t="s">
        <v>142</v>
      </c>
      <c r="B52" s="110" t="s">
        <v>231</v>
      </c>
      <c r="C52" s="104" t="s">
        <v>558</v>
      </c>
      <c r="D52" s="104"/>
      <c r="E52" s="154"/>
      <c r="F52" s="38"/>
      <c r="G52" s="104"/>
      <c r="H52" s="104"/>
      <c r="I52" s="104"/>
    </row>
    <row r="53" customFormat="false" ht="12" hidden="false" customHeight="false" outlineLevel="0" collapsed="false">
      <c r="A53" s="87" t="s">
        <v>144</v>
      </c>
      <c r="B53" s="110" t="s">
        <v>231</v>
      </c>
      <c r="C53" s="104" t="s">
        <v>556</v>
      </c>
      <c r="D53" s="104"/>
      <c r="E53" s="154"/>
      <c r="F53" s="38"/>
      <c r="G53" s="104"/>
      <c r="H53" s="104"/>
      <c r="I53" s="104"/>
    </row>
    <row r="54" customFormat="false" ht="12" hidden="false" customHeight="false" outlineLevel="0" collapsed="false">
      <c r="A54" s="87" t="s">
        <v>146</v>
      </c>
      <c r="B54" s="110" t="s">
        <v>231</v>
      </c>
      <c r="C54" s="104" t="s">
        <v>556</v>
      </c>
      <c r="D54" s="104"/>
      <c r="E54" s="154"/>
      <c r="F54" s="38"/>
      <c r="G54" s="104"/>
      <c r="H54" s="104"/>
      <c r="I54" s="104"/>
    </row>
    <row r="55" customFormat="false" ht="12" hidden="false" customHeight="false" outlineLevel="0" collapsed="false">
      <c r="A55" s="87" t="s">
        <v>148</v>
      </c>
      <c r="B55" s="110" t="s">
        <v>231</v>
      </c>
      <c r="C55" s="104" t="s">
        <v>556</v>
      </c>
      <c r="D55" s="104"/>
      <c r="E55" s="154"/>
      <c r="F55" s="38"/>
      <c r="G55" s="104"/>
      <c r="H55" s="104"/>
      <c r="I55" s="104"/>
    </row>
    <row r="56" customFormat="false" ht="12" hidden="false" customHeight="false" outlineLevel="0" collapsed="false">
      <c r="A56" s="87" t="s">
        <v>150</v>
      </c>
      <c r="B56" s="110" t="s">
        <v>231</v>
      </c>
      <c r="C56" s="104" t="s">
        <v>556</v>
      </c>
      <c r="D56" s="104"/>
      <c r="E56" s="154"/>
      <c r="F56" s="38"/>
      <c r="G56" s="104"/>
      <c r="H56" s="104"/>
      <c r="I56" s="104"/>
    </row>
    <row r="57" customFormat="false" ht="12" hidden="false" customHeight="false" outlineLevel="0" collapsed="false">
      <c r="A57" s="87" t="s">
        <v>152</v>
      </c>
      <c r="B57" s="110" t="s">
        <v>231</v>
      </c>
      <c r="C57" s="104" t="s">
        <v>558</v>
      </c>
      <c r="D57" s="104"/>
      <c r="E57" s="154"/>
      <c r="F57" s="38"/>
      <c r="G57" s="104"/>
      <c r="H57" s="104"/>
      <c r="I57" s="104"/>
    </row>
    <row r="58" customFormat="false" ht="12" hidden="false" customHeight="false" outlineLevel="0" collapsed="false">
      <c r="A58" s="87" t="s">
        <v>154</v>
      </c>
      <c r="B58" s="110" t="s">
        <v>231</v>
      </c>
      <c r="C58" s="104" t="s">
        <v>558</v>
      </c>
      <c r="D58" s="104"/>
      <c r="E58" s="154"/>
      <c r="F58" s="38"/>
      <c r="G58" s="104"/>
      <c r="H58" s="104"/>
      <c r="I58" s="104"/>
    </row>
    <row r="59" customFormat="false" ht="12" hidden="false" customHeight="false" outlineLevel="0" collapsed="false">
      <c r="A59" s="87" t="s">
        <v>156</v>
      </c>
      <c r="B59" s="110" t="s">
        <v>231</v>
      </c>
      <c r="C59" s="104" t="s">
        <v>558</v>
      </c>
      <c r="D59" s="104"/>
      <c r="E59" s="154"/>
      <c r="F59" s="38"/>
      <c r="G59" s="104"/>
      <c r="H59" s="104"/>
      <c r="I59" s="104"/>
    </row>
    <row r="60" customFormat="false" ht="78.75" hidden="false" customHeight="false" outlineLevel="0" collapsed="false">
      <c r="A60" s="87" t="s">
        <v>158</v>
      </c>
      <c r="B60" s="110" t="s">
        <v>558</v>
      </c>
      <c r="C60" s="104" t="s">
        <v>556</v>
      </c>
      <c r="D60" s="104"/>
      <c r="E60" s="154"/>
      <c r="F60" s="38"/>
      <c r="G60" s="104" t="s">
        <v>556</v>
      </c>
      <c r="H60" s="104" t="n">
        <v>2008</v>
      </c>
      <c r="I60" s="104" t="s">
        <v>751</v>
      </c>
    </row>
    <row r="61" customFormat="false" ht="12" hidden="false" customHeight="false" outlineLevel="0" collapsed="false">
      <c r="A61" s="87" t="s">
        <v>160</v>
      </c>
      <c r="B61" s="110" t="s">
        <v>231</v>
      </c>
      <c r="C61" s="104" t="s">
        <v>558</v>
      </c>
      <c r="D61" s="104"/>
      <c r="E61" s="154"/>
      <c r="F61" s="38"/>
      <c r="G61" s="104"/>
      <c r="H61" s="104"/>
      <c r="I61" s="104"/>
    </row>
    <row r="62" customFormat="false" ht="12" hidden="false" customHeight="false" outlineLevel="0" collapsed="false">
      <c r="A62" s="87" t="s">
        <v>162</v>
      </c>
      <c r="B62" s="110" t="s">
        <v>231</v>
      </c>
      <c r="C62" s="104" t="s">
        <v>556</v>
      </c>
      <c r="D62" s="104"/>
      <c r="E62" s="154"/>
      <c r="F62" s="38"/>
      <c r="G62" s="104"/>
      <c r="H62" s="104"/>
      <c r="I62" s="104"/>
    </row>
    <row r="63" customFormat="false" ht="45" hidden="false" customHeight="false" outlineLevel="0" collapsed="false">
      <c r="A63" s="87" t="s">
        <v>164</v>
      </c>
      <c r="B63" s="110" t="s">
        <v>556</v>
      </c>
      <c r="C63" s="104" t="s">
        <v>556</v>
      </c>
      <c r="D63" s="104"/>
      <c r="E63" s="154"/>
      <c r="F63" s="38"/>
      <c r="G63" s="38" t="s">
        <v>746</v>
      </c>
      <c r="H63" s="38" t="n">
        <v>2010</v>
      </c>
      <c r="I63" s="184" t="s">
        <v>752</v>
      </c>
    </row>
    <row r="64" customFormat="false" ht="12" hidden="false" customHeight="false" outlineLevel="0" collapsed="false">
      <c r="A64" s="87" t="s">
        <v>166</v>
      </c>
      <c r="B64" s="110" t="s">
        <v>231</v>
      </c>
      <c r="C64" s="104" t="s">
        <v>558</v>
      </c>
      <c r="D64" s="104"/>
      <c r="E64" s="154"/>
      <c r="F64" s="38"/>
      <c r="G64" s="104"/>
      <c r="H64" s="104"/>
      <c r="I64" s="104"/>
    </row>
    <row r="65" customFormat="false" ht="12" hidden="false" customHeight="false" outlineLevel="0" collapsed="false">
      <c r="A65" s="87" t="s">
        <v>168</v>
      </c>
      <c r="B65" s="110" t="s">
        <v>231</v>
      </c>
      <c r="C65" s="104" t="s">
        <v>558</v>
      </c>
      <c r="D65" s="104"/>
      <c r="E65" s="154"/>
      <c r="F65" s="38"/>
      <c r="G65" s="104"/>
      <c r="H65" s="104"/>
      <c r="I65" s="104"/>
    </row>
    <row r="66" customFormat="false" ht="12" hidden="false" customHeight="false" outlineLevel="0" collapsed="false">
      <c r="A66" s="87" t="s">
        <v>170</v>
      </c>
      <c r="B66" s="110" t="s">
        <v>231</v>
      </c>
      <c r="C66" s="104" t="s">
        <v>558</v>
      </c>
      <c r="D66" s="104"/>
      <c r="E66" s="154"/>
      <c r="F66" s="38"/>
      <c r="G66" s="104"/>
      <c r="H66" s="104"/>
      <c r="I66" s="104"/>
    </row>
    <row r="67" customFormat="false" ht="12" hidden="false" customHeight="false" outlineLevel="0" collapsed="false">
      <c r="A67" s="87" t="s">
        <v>172</v>
      </c>
      <c r="B67" s="110" t="s">
        <v>231</v>
      </c>
      <c r="C67" s="104" t="s">
        <v>558</v>
      </c>
      <c r="D67" s="104"/>
      <c r="E67" s="154"/>
      <c r="F67" s="38"/>
      <c r="G67" s="104"/>
      <c r="H67" s="104"/>
      <c r="I67" s="104"/>
    </row>
    <row r="68" customFormat="false" ht="12" hidden="false" customHeight="false" outlineLevel="0" collapsed="false">
      <c r="A68" s="87" t="s">
        <v>175</v>
      </c>
      <c r="B68" s="110" t="s">
        <v>231</v>
      </c>
      <c r="C68" s="104" t="s">
        <v>556</v>
      </c>
      <c r="D68" s="104"/>
      <c r="E68" s="154"/>
      <c r="F68" s="38"/>
      <c r="G68" s="104"/>
      <c r="H68" s="104"/>
      <c r="I68" s="104"/>
    </row>
    <row r="69" customFormat="false" ht="12" hidden="false" customHeight="false" outlineLevel="0" collapsed="false">
      <c r="A69" s="87" t="s">
        <v>177</v>
      </c>
      <c r="B69" s="110" t="s">
        <v>231</v>
      </c>
      <c r="C69" s="104" t="s">
        <v>558</v>
      </c>
      <c r="D69" s="104"/>
      <c r="E69" s="154"/>
      <c r="F69" s="38"/>
      <c r="G69" s="104"/>
      <c r="H69" s="104"/>
      <c r="I69" s="104"/>
    </row>
    <row r="70" customFormat="false" ht="12" hidden="false" customHeight="false" outlineLevel="0" collapsed="false">
      <c r="A70" s="87" t="s">
        <v>179</v>
      </c>
      <c r="B70" s="110" t="s">
        <v>231</v>
      </c>
      <c r="C70" s="104" t="s">
        <v>558</v>
      </c>
      <c r="D70" s="104"/>
      <c r="E70" s="154"/>
      <c r="F70" s="38"/>
      <c r="G70" s="104"/>
      <c r="H70" s="104"/>
      <c r="I70" s="104"/>
    </row>
    <row r="71" customFormat="false" ht="12" hidden="false" customHeight="false" outlineLevel="0" collapsed="false">
      <c r="A71" s="87" t="s">
        <v>181</v>
      </c>
      <c r="B71" s="110" t="s">
        <v>231</v>
      </c>
      <c r="C71" s="104" t="s">
        <v>558</v>
      </c>
      <c r="D71" s="104"/>
      <c r="E71" s="154"/>
      <c r="F71" s="38"/>
      <c r="G71" s="104"/>
      <c r="H71" s="104"/>
      <c r="I71" s="104"/>
    </row>
    <row r="72" customFormat="false" ht="22.5" hidden="false" customHeight="false" outlineLevel="0" collapsed="false">
      <c r="A72" s="87" t="s">
        <v>183</v>
      </c>
      <c r="B72" s="110" t="s">
        <v>558</v>
      </c>
      <c r="C72" s="104" t="s">
        <v>556</v>
      </c>
      <c r="D72" s="104" t="s">
        <v>753</v>
      </c>
      <c r="E72" s="154" t="n">
        <v>39722</v>
      </c>
      <c r="F72" s="104" t="s">
        <v>707</v>
      </c>
      <c r="G72" s="104"/>
      <c r="H72" s="104"/>
      <c r="I72" s="104"/>
    </row>
    <row r="73" customFormat="false" ht="78.75" hidden="false" customHeight="false" outlineLevel="0" collapsed="false">
      <c r="A73" s="87" t="s">
        <v>185</v>
      </c>
      <c r="B73" s="110" t="s">
        <v>556</v>
      </c>
      <c r="C73" s="104" t="s">
        <v>558</v>
      </c>
      <c r="D73" s="104"/>
      <c r="E73" s="154"/>
      <c r="F73" s="38"/>
      <c r="G73" s="104" t="s">
        <v>556</v>
      </c>
      <c r="H73" s="104" t="n">
        <v>2010</v>
      </c>
      <c r="I73" s="104" t="s">
        <v>731</v>
      </c>
    </row>
    <row r="74" customFormat="false" ht="78.75" hidden="false" customHeight="false" outlineLevel="0" collapsed="false">
      <c r="A74" s="87" t="s">
        <v>187</v>
      </c>
      <c r="B74" s="110" t="s">
        <v>558</v>
      </c>
      <c r="C74" s="104" t="s">
        <v>556</v>
      </c>
      <c r="D74" s="104"/>
      <c r="E74" s="154"/>
      <c r="F74" s="38"/>
      <c r="G74" s="104" t="s">
        <v>556</v>
      </c>
      <c r="H74" s="104" t="n">
        <v>2007</v>
      </c>
      <c r="I74" s="104" t="s">
        <v>754</v>
      </c>
    </row>
    <row r="75" customFormat="false" ht="12" hidden="false" customHeight="false" outlineLevel="0" collapsed="false">
      <c r="A75" s="87" t="s">
        <v>189</v>
      </c>
      <c r="B75" s="110" t="s">
        <v>231</v>
      </c>
      <c r="C75" s="104" t="s">
        <v>558</v>
      </c>
      <c r="D75" s="104"/>
      <c r="E75" s="154"/>
      <c r="F75" s="38"/>
      <c r="G75" s="104"/>
      <c r="H75" s="104"/>
      <c r="I75" s="104"/>
    </row>
    <row r="76" customFormat="false" ht="45" hidden="false" customHeight="false" outlineLevel="0" collapsed="false">
      <c r="A76" s="87" t="s">
        <v>191</v>
      </c>
      <c r="B76" s="110" t="s">
        <v>558</v>
      </c>
      <c r="C76" s="104" t="s">
        <v>556</v>
      </c>
      <c r="D76" s="104" t="s">
        <v>755</v>
      </c>
      <c r="E76" s="154" t="n">
        <v>39995</v>
      </c>
      <c r="F76" s="104" t="s">
        <v>707</v>
      </c>
      <c r="G76" s="104"/>
      <c r="H76" s="104"/>
      <c r="I76" s="104"/>
    </row>
    <row r="77" customFormat="false" ht="12" hidden="false" customHeight="false" outlineLevel="0" collapsed="false">
      <c r="A77" s="87" t="s">
        <v>193</v>
      </c>
      <c r="B77" s="110" t="s">
        <v>231</v>
      </c>
      <c r="C77" s="104" t="s">
        <v>558</v>
      </c>
      <c r="D77" s="104"/>
      <c r="E77" s="154"/>
      <c r="F77" s="38"/>
      <c r="G77" s="104"/>
      <c r="H77" s="104"/>
      <c r="I77" s="104"/>
    </row>
    <row r="78" customFormat="false" ht="33.75" hidden="false" customHeight="false" outlineLevel="0" collapsed="false">
      <c r="A78" s="87" t="s">
        <v>195</v>
      </c>
      <c r="B78" s="110" t="s">
        <v>558</v>
      </c>
      <c r="C78" s="104" t="s">
        <v>556</v>
      </c>
      <c r="D78" s="104" t="s">
        <v>756</v>
      </c>
      <c r="E78" s="154" t="n">
        <v>39539</v>
      </c>
      <c r="F78" s="104" t="s">
        <v>707</v>
      </c>
      <c r="G78" s="104"/>
      <c r="H78" s="104"/>
      <c r="I78" s="104"/>
    </row>
    <row r="79" customFormat="false" ht="12" hidden="false" customHeight="false" outlineLevel="0" collapsed="false">
      <c r="A79" s="87" t="s">
        <v>197</v>
      </c>
      <c r="B79" s="110" t="s">
        <v>231</v>
      </c>
      <c r="C79" s="104" t="s">
        <v>558</v>
      </c>
      <c r="D79" s="104"/>
      <c r="E79" s="154"/>
      <c r="F79" s="38"/>
      <c r="G79" s="104"/>
      <c r="H79" s="104"/>
      <c r="I79" s="104"/>
    </row>
    <row r="80" customFormat="false" ht="12" hidden="false" customHeight="false" outlineLevel="0" collapsed="false">
      <c r="A80" s="44" t="s">
        <v>199</v>
      </c>
      <c r="B80" s="44" t="e">
        <f aca="false">COUNTIF(Table1831[yes/no report available 2010 or later], "Yes")</f>
        <v>#VALUE!</v>
      </c>
      <c r="C80" s="35"/>
      <c r="D80" s="35"/>
      <c r="E80" s="35"/>
      <c r="F80" s="35"/>
      <c r="G80" s="35"/>
      <c r="H80" s="35"/>
      <c r="I80" s="35"/>
    </row>
    <row r="81" customFormat="false" ht="12" hidden="false" customHeight="false" outlineLevel="0" collapsed="false">
      <c r="A81" s="44" t="s">
        <v>200</v>
      </c>
      <c r="B81" s="44" t="e">
        <f aca="false">COUNTIF(Table1831[yes/no report available 2010 or later], "No")</f>
        <v>#VALUE!</v>
      </c>
      <c r="C81" s="35"/>
      <c r="D81" s="35"/>
      <c r="E81" s="35"/>
      <c r="F81" s="35"/>
      <c r="G81" s="35"/>
      <c r="H81" s="35"/>
      <c r="I81" s="35"/>
    </row>
    <row r="82" customFormat="false" ht="12" hidden="false" customHeight="false" outlineLevel="0" collapsed="false">
      <c r="A82" s="44" t="s">
        <v>201</v>
      </c>
      <c r="B82" s="44" t="e">
        <f aca="false">COUNTIF(Table1831[yes/no report available 2010 or later], "No data")</f>
        <v>#VALUE!</v>
      </c>
      <c r="C82" s="35"/>
      <c r="D82" s="35"/>
      <c r="E82" s="35"/>
      <c r="F82" s="35"/>
      <c r="G82" s="35"/>
      <c r="H82" s="35"/>
      <c r="I82" s="35"/>
    </row>
  </sheetData>
  <mergeCells count="4">
    <mergeCell ref="A1:F1"/>
    <mergeCell ref="A2:F2"/>
    <mergeCell ref="C3:F3"/>
    <mergeCell ref="G3:I3"/>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1" manualBreakCount="1">
    <brk id="6" man="true" max="65535" min="0"/>
  </colBreaks>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2012-04-24T09:30:20Z</dcterms:created>
  <dc:creator>SHEFFEL, Ashley</dc:creator>
  <dc:language>en-ZA</dc:language>
  <cp:lastModifiedBy>Tim Shorten</cp:lastModifiedBy>
  <cp:lastPrinted>2012-06-11T14:28:31Z</cp:lastPrinted>
  <dcterms:modified xsi:type="dcterms:W3CDTF">2015-07-10T13:40:41Z</dcterms:modified>
  <cp:revision>0</cp:revision>
</cp:coreProperties>
</file>