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naik/Desktop/"/>
    </mc:Choice>
  </mc:AlternateContent>
  <xr:revisionPtr revIDLastSave="0" documentId="8_{186AC019-AB3E-6B4F-B067-0C607353E5FF}" xr6:coauthVersionLast="47" xr6:coauthVersionMax="47" xr10:uidLastSave="{00000000-0000-0000-0000-000000000000}"/>
  <bookViews>
    <workbookView xWindow="0" yWindow="740" windowWidth="30240" windowHeight="18900" xr2:uid="{EF5976CE-997D-7E43-A106-81000CA84D7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I43" i="1"/>
  <c r="H43" i="1"/>
  <c r="B43" i="1"/>
  <c r="B42" i="1"/>
  <c r="B41" i="1"/>
  <c r="B40" i="1"/>
  <c r="K33" i="1"/>
  <c r="J33" i="1"/>
  <c r="I33" i="1"/>
  <c r="H33" i="1"/>
  <c r="G33" i="1"/>
  <c r="F33" i="1"/>
  <c r="E33" i="1"/>
  <c r="D33" i="1"/>
  <c r="C33" i="1"/>
  <c r="K32" i="1"/>
  <c r="J32" i="1"/>
  <c r="I32" i="1"/>
  <c r="H32" i="1"/>
  <c r="G32" i="1"/>
  <c r="F32" i="1"/>
  <c r="E32" i="1"/>
  <c r="D32" i="1"/>
  <c r="C32" i="1"/>
  <c r="J31" i="1"/>
  <c r="K31" i="1" s="1"/>
  <c r="I31" i="1"/>
  <c r="H31" i="1"/>
  <c r="G31" i="1"/>
  <c r="F31" i="1"/>
  <c r="E31" i="1"/>
  <c r="D31" i="1"/>
  <c r="C31" i="1"/>
  <c r="K30" i="1"/>
  <c r="J30" i="1"/>
  <c r="I30" i="1"/>
  <c r="H30" i="1"/>
  <c r="G30" i="1"/>
  <c r="F30" i="1"/>
  <c r="E30" i="1"/>
  <c r="D30" i="1"/>
  <c r="C30" i="1"/>
  <c r="K29" i="1"/>
  <c r="J29" i="1"/>
  <c r="I29" i="1"/>
  <c r="H29" i="1"/>
  <c r="G29" i="1"/>
  <c r="F29" i="1"/>
  <c r="E29" i="1"/>
  <c r="D29" i="1"/>
  <c r="C29" i="1"/>
  <c r="J28" i="1"/>
  <c r="K28" i="1" s="1"/>
  <c r="I28" i="1"/>
  <c r="E28" i="1"/>
  <c r="H28" i="1" s="1"/>
  <c r="J42" i="1" s="1"/>
  <c r="D28" i="1"/>
  <c r="G28" i="1" s="1"/>
  <c r="I42" i="1" s="1"/>
  <c r="C28" i="1"/>
  <c r="F28" i="1" s="1"/>
  <c r="K27" i="1"/>
  <c r="J27" i="1"/>
  <c r="I27" i="1"/>
  <c r="H27" i="1"/>
  <c r="G27" i="1"/>
  <c r="F27" i="1"/>
  <c r="E27" i="1"/>
  <c r="D27" i="1"/>
  <c r="C27" i="1"/>
  <c r="K26" i="1"/>
  <c r="J26" i="1"/>
  <c r="I26" i="1"/>
  <c r="E26" i="1"/>
  <c r="H26" i="1" s="1"/>
  <c r="D26" i="1"/>
  <c r="G26" i="1" s="1"/>
  <c r="C26" i="1"/>
  <c r="F26" i="1" s="1"/>
  <c r="J25" i="1"/>
  <c r="K25" i="1" s="1"/>
  <c r="I25" i="1"/>
  <c r="E25" i="1"/>
  <c r="H25" i="1" s="1"/>
  <c r="D25" i="1"/>
  <c r="G25" i="1" s="1"/>
  <c r="C25" i="1"/>
  <c r="F25" i="1" s="1"/>
  <c r="J24" i="1"/>
  <c r="K24" i="1" s="1"/>
  <c r="I24" i="1"/>
  <c r="H24" i="1"/>
  <c r="E24" i="1"/>
  <c r="D24" i="1"/>
  <c r="G24" i="1" s="1"/>
  <c r="C24" i="1"/>
  <c r="F24" i="1" s="1"/>
  <c r="J23" i="1"/>
  <c r="K23" i="1" s="1"/>
  <c r="I23" i="1"/>
  <c r="H23" i="1"/>
  <c r="G23" i="1"/>
  <c r="E23" i="1"/>
  <c r="D23" i="1"/>
  <c r="C23" i="1"/>
  <c r="F23" i="1" s="1"/>
  <c r="J22" i="1"/>
  <c r="K22" i="1" s="1"/>
  <c r="I22" i="1"/>
  <c r="I34" i="1" s="1"/>
  <c r="H22" i="1"/>
  <c r="G22" i="1"/>
  <c r="F22" i="1"/>
  <c r="E22" i="1"/>
  <c r="D22" i="1"/>
  <c r="C22" i="1"/>
  <c r="D48" i="1" l="1"/>
  <c r="C48" i="1"/>
  <c r="B48" i="1"/>
  <c r="F34" i="1"/>
  <c r="G34" i="1"/>
  <c r="G35" i="1" s="1"/>
  <c r="J41" i="1"/>
  <c r="H42" i="1"/>
  <c r="H41" i="1"/>
  <c r="H34" i="1"/>
  <c r="H35" i="1" s="1"/>
  <c r="I41" i="1"/>
  <c r="F35" i="1" l="1"/>
  <c r="F37" i="1"/>
  <c r="B37" i="1"/>
</calcChain>
</file>

<file path=xl/sharedStrings.xml><?xml version="1.0" encoding="utf-8"?>
<sst xmlns="http://schemas.openxmlformats.org/spreadsheetml/2006/main" count="59" uniqueCount="42">
  <si>
    <t>Bluejay Natural Gas</t>
  </si>
  <si>
    <t>Annual Capex Limit:</t>
  </si>
  <si>
    <t>million</t>
  </si>
  <si>
    <t>3 year Capex Limit:</t>
  </si>
  <si>
    <t>Financial Estimates for Potential Projects (in $millions)</t>
  </si>
  <si>
    <t>Project Index</t>
  </si>
  <si>
    <t>Functional Area (FA)</t>
  </si>
  <si>
    <t>Partnership Percentage</t>
  </si>
  <si>
    <t>Capex Year 1</t>
  </si>
  <si>
    <t>Capex Year 2</t>
  </si>
  <si>
    <t>Capex Year 3</t>
  </si>
  <si>
    <t>NPV</t>
  </si>
  <si>
    <t>FA1</t>
  </si>
  <si>
    <t>FA2</t>
  </si>
  <si>
    <t>FA3</t>
  </si>
  <si>
    <t>Project Approval</t>
  </si>
  <si>
    <t>Adjusted Capex Year 1</t>
  </si>
  <si>
    <t>Adjusted Capex Year 2</t>
  </si>
  <si>
    <t>Adjusted Capex Year 3</t>
  </si>
  <si>
    <t>Approved Project Capex Year 1</t>
  </si>
  <si>
    <t>Approved Project Capex Year 2</t>
  </si>
  <si>
    <t>Approved Project Capex Year 3</t>
  </si>
  <si>
    <t>Approved Project NPV</t>
  </si>
  <si>
    <t>New NPV</t>
  </si>
  <si>
    <t>ROI</t>
  </si>
  <si>
    <t>Total Capex by Year::</t>
  </si>
  <si>
    <t>Annual Exceeded Limit:</t>
  </si>
  <si>
    <t>Total Capex:</t>
  </si>
  <si>
    <t>(in millions)</t>
  </si>
  <si>
    <t>3 year Limit Exceeded:</t>
  </si>
  <si>
    <t>Count of Approved Projects per Functional Area</t>
  </si>
  <si>
    <t>Approved Cap Ex. Year Totals</t>
  </si>
  <si>
    <t>Year 1</t>
  </si>
  <si>
    <t>Year 2</t>
  </si>
  <si>
    <t>Year 3</t>
  </si>
  <si>
    <t>Functional Area</t>
  </si>
  <si>
    <t>Atleast one Approved Project per FA</t>
  </si>
  <si>
    <t>Percentage Decrease in NPV:</t>
  </si>
  <si>
    <t>Percentage Change</t>
  </si>
  <si>
    <t>Average ROI</t>
  </si>
  <si>
    <t>Minimum ROI</t>
  </si>
  <si>
    <t>Maximum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</si>
</sst>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0" tint="-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7">
    <xf numFmtId="0" fontId="0" fillId="0" borderId="0" xfId="0"/>
    <xf numFmtId="0" fontId="2" fillId="0" borderId="0" xfId="3" applyBorder="1"/>
    <xf numFmtId="0" fontId="0" fillId="0" borderId="2" xfId="0" applyBorder="1"/>
    <xf numFmtId="164" fontId="0" fillId="0" borderId="3" xfId="1" applyNumberFormat="1" applyFont="1" applyBorder="1"/>
    <xf numFmtId="0" fontId="0" fillId="0" borderId="4" xfId="0" applyBorder="1"/>
    <xf numFmtId="164" fontId="0" fillId="0" borderId="5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4" xfId="0" applyNumberForma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164" fontId="0" fillId="0" borderId="11" xfId="1" applyNumberFormat="1" applyFont="1" applyBorder="1"/>
    <xf numFmtId="9" fontId="0" fillId="0" borderId="12" xfId="2" applyFont="1" applyBorder="1"/>
    <xf numFmtId="164" fontId="0" fillId="0" borderId="14" xfId="1" applyNumberFormat="1" applyFont="1" applyBorder="1"/>
    <xf numFmtId="164" fontId="0" fillId="0" borderId="17" xfId="1" applyNumberFormat="1" applyFont="1" applyBorder="1"/>
    <xf numFmtId="9" fontId="0" fillId="0" borderId="19" xfId="2" applyFont="1" applyBorder="1"/>
    <xf numFmtId="0" fontId="3" fillId="0" borderId="20" xfId="0" applyFont="1" applyBorder="1"/>
    <xf numFmtId="164" fontId="0" fillId="0" borderId="21" xfId="1" applyNumberFormat="1" applyFont="1" applyBorder="1"/>
    <xf numFmtId="164" fontId="0" fillId="0" borderId="22" xfId="1" applyNumberFormat="1" applyFont="1" applyBorder="1"/>
    <xf numFmtId="164" fontId="0" fillId="0" borderId="20" xfId="1" applyNumberFormat="1" applyFont="1" applyBorder="1"/>
    <xf numFmtId="0" fontId="3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19" xfId="0" applyBorder="1"/>
    <xf numFmtId="164" fontId="3" fillId="0" borderId="26" xfId="1" applyNumberFormat="1" applyFont="1" applyBorder="1"/>
    <xf numFmtId="164" fontId="0" fillId="0" borderId="27" xfId="1" applyNumberFormat="1" applyFont="1" applyBorder="1"/>
    <xf numFmtId="0" fontId="3" fillId="0" borderId="28" xfId="0" applyFont="1" applyBorder="1"/>
    <xf numFmtId="0" fontId="0" fillId="0" borderId="20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14" xfId="0" applyBorder="1"/>
    <xf numFmtId="0" fontId="3" fillId="0" borderId="14" xfId="0" applyFont="1" applyBorder="1"/>
    <xf numFmtId="0" fontId="0" fillId="0" borderId="33" xfId="0" applyBorder="1"/>
    <xf numFmtId="0" fontId="0" fillId="0" borderId="28" xfId="0" applyBorder="1"/>
    <xf numFmtId="0" fontId="0" fillId="0" borderId="34" xfId="0" applyBorder="1"/>
    <xf numFmtId="9" fontId="0" fillId="2" borderId="22" xfId="0" applyNumberFormat="1" applyFill="1" applyBorder="1"/>
    <xf numFmtId="0" fontId="3" fillId="0" borderId="35" xfId="0" applyFont="1" applyBorder="1"/>
    <xf numFmtId="0" fontId="3" fillId="0" borderId="36" xfId="0" applyFont="1" applyBorder="1"/>
    <xf numFmtId="0" fontId="3" fillId="0" borderId="37" xfId="0" applyFont="1" applyBorder="1"/>
    <xf numFmtId="0" fontId="0" fillId="0" borderId="10" xfId="0" applyBorder="1"/>
    <xf numFmtId="9" fontId="5" fillId="0" borderId="11" xfId="0" applyNumberFormat="1" applyFont="1" applyBorder="1"/>
    <xf numFmtId="9" fontId="5" fillId="0" borderId="12" xfId="0" applyNumberFormat="1" applyFont="1" applyBorder="1"/>
    <xf numFmtId="9" fontId="0" fillId="0" borderId="13" xfId="0" applyNumberFormat="1" applyBorder="1"/>
    <xf numFmtId="9" fontId="0" fillId="0" borderId="14" xfId="2" applyFont="1" applyBorder="1"/>
    <xf numFmtId="9" fontId="0" fillId="0" borderId="15" xfId="2" applyFont="1" applyBorder="1"/>
    <xf numFmtId="9" fontId="0" fillId="0" borderId="16" xfId="0" applyNumberFormat="1" applyBorder="1"/>
    <xf numFmtId="9" fontId="0" fillId="0" borderId="17" xfId="2" applyFont="1" applyBorder="1"/>
    <xf numFmtId="9" fontId="0" fillId="0" borderId="18" xfId="2" applyFont="1" applyBorder="1"/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Capital Expenditure for all Functional Area Approved Projects Y1-Y3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'[1]Midterm Project'!$G$41</c:f>
              <c:strCache>
                <c:ptCount val="1"/>
                <c:pt idx="0">
                  <c:v>FA1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'[1]Midterm Project'!$H$40:$J$40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'[1]Midterm Project'!$H$41:$J$41</c:f>
              <c:numCache>
                <c:formatCode>General</c:formatCode>
                <c:ptCount val="3"/>
                <c:pt idx="0">
                  <c:v>1365</c:v>
                </c:pt>
                <c:pt idx="1">
                  <c:v>1099</c:v>
                </c:pt>
                <c:pt idx="2">
                  <c:v>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6-EA4E-9D91-CAF4AE58C7B8}"/>
            </c:ext>
          </c:extLst>
        </c:ser>
        <c:ser>
          <c:idx val="1"/>
          <c:order val="1"/>
          <c:tx>
            <c:strRef>
              <c:f>'[1]Midterm Project'!$G$42</c:f>
              <c:strCache>
                <c:ptCount val="1"/>
                <c:pt idx="0">
                  <c:v>FA2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'[1]Midterm Project'!$H$40:$J$40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'[1]Midterm Project'!$H$42:$J$42</c:f>
              <c:numCache>
                <c:formatCode>General</c:formatCode>
                <c:ptCount val="3"/>
                <c:pt idx="0">
                  <c:v>750</c:v>
                </c:pt>
                <c:pt idx="1">
                  <c:v>750</c:v>
                </c:pt>
                <c:pt idx="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6-EA4E-9D91-CAF4AE58C7B8}"/>
            </c:ext>
          </c:extLst>
        </c:ser>
        <c:ser>
          <c:idx val="2"/>
          <c:order val="2"/>
          <c:tx>
            <c:strRef>
              <c:f>'[1]Midterm Project'!$G$43</c:f>
              <c:strCache>
                <c:ptCount val="1"/>
                <c:pt idx="0">
                  <c:v>FA3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'[1]Midterm Project'!$H$40:$J$40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'[1]Midterm Project'!$H$43:$J$43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6-EA4E-9D91-CAF4AE58C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016319"/>
        <c:axId val="2001018031"/>
      </c:lineChart>
      <c:catAx>
        <c:axId val="200101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18031"/>
        <c:crosses val="autoZero"/>
        <c:auto val="1"/>
        <c:lblAlgn val="ctr"/>
        <c:lblOffset val="100"/>
        <c:noMultiLvlLbl val="0"/>
      </c:catAx>
      <c:valAx>
        <c:axId val="20010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</a:t>
                </a:r>
                <a:r>
                  <a:rPr lang="en-US" baseline="0"/>
                  <a:t> Expenditure (in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16319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179918</xdr:colOff>
      <xdr:row>46</xdr:row>
      <xdr:rowOff>126999</xdr:rowOff>
    </xdr:from>
    <xdr:to>
      <xdr:col>5</xdr:col>
      <xdr:colOff>1598083</xdr:colOff>
      <xdr:row>54</xdr:row>
      <xdr:rowOff>195662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1191F0-CBED-0E46-8C38-845588E53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4018" y="9778999"/>
          <a:ext cx="3018365" cy="1694263"/>
        </a:xfrm>
        <a:prstGeom prst="rect">
          <a:avLst/>
        </a:prstGeom>
      </xdr:spPr>
    </xdr:pic>
    <xdr:clientData/>
  </xdr:twoCellAnchor>
  <xdr:twoCellAnchor>
    <xdr:from>
      <xdr:col>6</xdr:col>
      <xdr:colOff>4618</xdr:colOff>
      <xdr:row>44</xdr:row>
      <xdr:rowOff>10967</xdr:rowOff>
    </xdr:from>
    <xdr:to>
      <xdr:col>10</xdr:col>
      <xdr:colOff>246783</xdr:colOff>
      <xdr:row>64</xdr:row>
      <xdr:rowOff>1442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E4C517-50EE-864C-8402-3C2A7B4E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naik/Desktop/projects/excel/Book1.xlsx" TargetMode="External"/><Relationship Id="rId1" Type="http://schemas.openxmlformats.org/officeDocument/2006/relationships/externalLinkPath" Target="projects/excel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ek 1 Absolute Referencing"/>
      <sheetName val="Week 2 What If Analysis"/>
      <sheetName val="Q1"/>
      <sheetName val="Q2"/>
      <sheetName val="Week 3 Two Way Table "/>
      <sheetName val="Practice Quiz 1"/>
      <sheetName val="Week 3 Pt 2 (NPV)"/>
      <sheetName val="Module 3 Assessment"/>
      <sheetName val="Midterm Proje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0">
          <cell r="H40" t="str">
            <v>Year 1</v>
          </cell>
          <cell r="I40" t="str">
            <v>Year 2</v>
          </cell>
          <cell r="J40" t="str">
            <v>Year 3</v>
          </cell>
        </row>
        <row r="41">
          <cell r="G41" t="str">
            <v>FA1</v>
          </cell>
          <cell r="H41">
            <v>1365</v>
          </cell>
          <cell r="I41">
            <v>1099</v>
          </cell>
          <cell r="J41">
            <v>1299</v>
          </cell>
        </row>
        <row r="42">
          <cell r="G42" t="str">
            <v>FA2</v>
          </cell>
          <cell r="H42">
            <v>750</v>
          </cell>
          <cell r="I42">
            <v>750</v>
          </cell>
          <cell r="J42">
            <v>300</v>
          </cell>
        </row>
        <row r="43">
          <cell r="G43" t="str">
            <v>FA3</v>
          </cell>
          <cell r="H43">
            <v>100</v>
          </cell>
          <cell r="I43">
            <v>200</v>
          </cell>
          <cell r="J43">
            <v>400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BDF2-D80A-8949-8178-02D30F401E32}">
  <dimension ref="A1:K55"/>
  <sheetViews>
    <sheetView tabSelected="1" workbookViewId="0">
      <selection activeCell="K14" sqref="K14"/>
    </sheetView>
  </sheetViews>
  <sheetFormatPr baseColWidth="10" defaultRowHeight="16" x14ac:dyDescent="0.2"/>
  <cols>
    <col min="1" max="1" width="37.1640625" customWidth="1"/>
    <col min="2" max="2" width="22.6640625" customWidth="1"/>
    <col min="3" max="3" width="21.33203125" customWidth="1"/>
    <col min="4" max="4" width="25.1640625" customWidth="1"/>
    <col min="5" max="5" width="21" customWidth="1"/>
    <col min="6" max="6" width="28.33203125" customWidth="1"/>
    <col min="7" max="7" width="31" customWidth="1"/>
    <col min="8" max="8" width="28.6640625" customWidth="1"/>
    <col min="9" max="9" width="31.83203125" customWidth="1"/>
    <col min="10" max="10" width="18.1640625" customWidth="1"/>
  </cols>
  <sheetData>
    <row r="1" spans="1:7" ht="21" thickBot="1" x14ac:dyDescent="0.3">
      <c r="A1" s="1" t="s">
        <v>0</v>
      </c>
    </row>
    <row r="2" spans="1:7" x14ac:dyDescent="0.2">
      <c r="A2" s="2" t="s">
        <v>1</v>
      </c>
      <c r="B2" s="3">
        <v>4000</v>
      </c>
      <c r="C2" t="s">
        <v>2</v>
      </c>
    </row>
    <row r="3" spans="1:7" ht="17" thickBot="1" x14ac:dyDescent="0.25">
      <c r="A3" s="4" t="s">
        <v>3</v>
      </c>
      <c r="B3" s="5">
        <v>10000</v>
      </c>
      <c r="C3" t="s">
        <v>2</v>
      </c>
    </row>
    <row r="4" spans="1:7" ht="17" thickBot="1" x14ac:dyDescent="0.25"/>
    <row r="5" spans="1:7" ht="17" thickBot="1" x14ac:dyDescent="0.25">
      <c r="A5" s="6" t="s">
        <v>4</v>
      </c>
      <c r="B5" s="7"/>
      <c r="C5" s="7"/>
      <c r="D5" s="7"/>
      <c r="E5" s="7"/>
      <c r="F5" s="7"/>
      <c r="G5" s="8"/>
    </row>
    <row r="6" spans="1:7" ht="17" thickBot="1" x14ac:dyDescent="0.25">
      <c r="A6" s="9" t="s">
        <v>5</v>
      </c>
      <c r="B6" s="10" t="s">
        <v>6</v>
      </c>
      <c r="C6" s="10" t="s">
        <v>7</v>
      </c>
      <c r="D6" s="10" t="s">
        <v>8</v>
      </c>
      <c r="E6" s="10" t="s">
        <v>9</v>
      </c>
      <c r="F6" s="10" t="s">
        <v>10</v>
      </c>
      <c r="G6" s="11" t="s">
        <v>11</v>
      </c>
    </row>
    <row r="7" spans="1:7" ht="17" thickTop="1" x14ac:dyDescent="0.2">
      <c r="A7" s="12">
        <v>1</v>
      </c>
      <c r="B7" s="13" t="s">
        <v>12</v>
      </c>
      <c r="C7" s="14">
        <v>1</v>
      </c>
      <c r="D7" s="15">
        <v>250</v>
      </c>
      <c r="E7" s="15">
        <v>100</v>
      </c>
      <c r="F7" s="15">
        <v>100</v>
      </c>
      <c r="G7" s="16">
        <v>60</v>
      </c>
    </row>
    <row r="8" spans="1:7" x14ac:dyDescent="0.2">
      <c r="A8" s="17">
        <v>2</v>
      </c>
      <c r="B8" s="18" t="s">
        <v>12</v>
      </c>
      <c r="C8" s="19">
        <v>0.33</v>
      </c>
      <c r="D8" s="20">
        <v>500</v>
      </c>
      <c r="E8" s="20">
        <v>300</v>
      </c>
      <c r="F8" s="20">
        <v>300</v>
      </c>
      <c r="G8" s="21">
        <v>180</v>
      </c>
    </row>
    <row r="9" spans="1:7" x14ac:dyDescent="0.2">
      <c r="A9" s="17">
        <v>3</v>
      </c>
      <c r="B9" s="18" t="s">
        <v>12</v>
      </c>
      <c r="C9" s="19">
        <v>0.5</v>
      </c>
      <c r="D9" s="20">
        <v>100</v>
      </c>
      <c r="E9" s="20">
        <v>200</v>
      </c>
      <c r="F9" s="20">
        <v>400</v>
      </c>
      <c r="G9" s="21">
        <v>80</v>
      </c>
    </row>
    <row r="10" spans="1:7" x14ac:dyDescent="0.2">
      <c r="A10" s="17">
        <v>4</v>
      </c>
      <c r="B10" s="18" t="s">
        <v>12</v>
      </c>
      <c r="C10" s="19">
        <v>1</v>
      </c>
      <c r="D10" s="20">
        <v>750</v>
      </c>
      <c r="E10" s="20">
        <v>500</v>
      </c>
      <c r="F10" s="20">
        <v>300</v>
      </c>
      <c r="G10" s="21">
        <v>310</v>
      </c>
    </row>
    <row r="11" spans="1:7" x14ac:dyDescent="0.2">
      <c r="A11" s="17">
        <v>5</v>
      </c>
      <c r="B11" s="18" t="s">
        <v>12</v>
      </c>
      <c r="C11" s="19">
        <v>0.75</v>
      </c>
      <c r="D11" s="20">
        <v>200</v>
      </c>
      <c r="E11" s="20">
        <v>400</v>
      </c>
      <c r="F11" s="20">
        <v>800</v>
      </c>
      <c r="G11" s="21">
        <v>220</v>
      </c>
    </row>
    <row r="12" spans="1:7" x14ac:dyDescent="0.2">
      <c r="A12" s="17">
        <v>6</v>
      </c>
      <c r="B12" s="18" t="s">
        <v>13</v>
      </c>
      <c r="C12" s="19">
        <v>0.5</v>
      </c>
      <c r="D12" s="20">
        <v>1000</v>
      </c>
      <c r="E12" s="20">
        <v>300</v>
      </c>
      <c r="F12" s="20">
        <v>300</v>
      </c>
      <c r="G12" s="21">
        <v>180</v>
      </c>
    </row>
    <row r="13" spans="1:7" x14ac:dyDescent="0.2">
      <c r="A13" s="17">
        <v>7</v>
      </c>
      <c r="B13" s="18" t="s">
        <v>13</v>
      </c>
      <c r="C13" s="19">
        <v>1</v>
      </c>
      <c r="D13" s="20">
        <v>750</v>
      </c>
      <c r="E13" s="20">
        <v>750</v>
      </c>
      <c r="F13" s="20">
        <v>300</v>
      </c>
      <c r="G13" s="21">
        <v>410</v>
      </c>
    </row>
    <row r="14" spans="1:7" x14ac:dyDescent="0.2">
      <c r="A14" s="17">
        <v>8</v>
      </c>
      <c r="B14" s="18" t="s">
        <v>13</v>
      </c>
      <c r="C14" s="19">
        <v>1</v>
      </c>
      <c r="D14" s="20">
        <v>800</v>
      </c>
      <c r="E14" s="20">
        <v>700</v>
      </c>
      <c r="F14" s="20">
        <v>600</v>
      </c>
      <c r="G14" s="21">
        <v>280</v>
      </c>
    </row>
    <row r="15" spans="1:7" x14ac:dyDescent="0.2">
      <c r="A15" s="17">
        <v>9</v>
      </c>
      <c r="B15" s="18" t="s">
        <v>13</v>
      </c>
      <c r="C15" s="19">
        <v>0.67</v>
      </c>
      <c r="D15" s="20">
        <v>400</v>
      </c>
      <c r="E15" s="20">
        <v>600</v>
      </c>
      <c r="F15" s="20">
        <v>800</v>
      </c>
      <c r="G15" s="21">
        <v>380</v>
      </c>
    </row>
    <row r="16" spans="1:7" x14ac:dyDescent="0.2">
      <c r="A16" s="17">
        <v>10</v>
      </c>
      <c r="B16" s="18" t="s">
        <v>14</v>
      </c>
      <c r="C16" s="19">
        <v>1</v>
      </c>
      <c r="D16" s="20">
        <v>100</v>
      </c>
      <c r="E16" s="20">
        <v>200</v>
      </c>
      <c r="F16" s="20">
        <v>400</v>
      </c>
      <c r="G16" s="21">
        <v>100</v>
      </c>
    </row>
    <row r="17" spans="1:11" x14ac:dyDescent="0.2">
      <c r="A17" s="17">
        <v>11</v>
      </c>
      <c r="B17" s="18" t="s">
        <v>14</v>
      </c>
      <c r="C17" s="19">
        <v>0.5</v>
      </c>
      <c r="D17" s="20">
        <v>700</v>
      </c>
      <c r="E17" s="20">
        <v>500</v>
      </c>
      <c r="F17" s="20">
        <v>300</v>
      </c>
      <c r="G17" s="21">
        <v>260</v>
      </c>
    </row>
    <row r="18" spans="1:11" ht="17" thickBot="1" x14ac:dyDescent="0.25">
      <c r="A18" s="22">
        <v>12</v>
      </c>
      <c r="B18" s="23" t="s">
        <v>14</v>
      </c>
      <c r="C18" s="24">
        <v>1</v>
      </c>
      <c r="D18" s="25">
        <v>1500</v>
      </c>
      <c r="E18" s="25">
        <v>400</v>
      </c>
      <c r="F18" s="25">
        <v>400</v>
      </c>
      <c r="G18" s="26">
        <v>340</v>
      </c>
    </row>
    <row r="20" spans="1:11" ht="17" thickBot="1" x14ac:dyDescent="0.25"/>
    <row r="21" spans="1:11" ht="17" thickBot="1" x14ac:dyDescent="0.25">
      <c r="A21" s="9" t="s">
        <v>5</v>
      </c>
      <c r="B21" s="10" t="s">
        <v>15</v>
      </c>
      <c r="C21" s="10" t="s">
        <v>16</v>
      </c>
      <c r="D21" s="10" t="s">
        <v>17</v>
      </c>
      <c r="E21" s="10" t="s">
        <v>18</v>
      </c>
      <c r="F21" s="10" t="s">
        <v>19</v>
      </c>
      <c r="G21" s="10" t="s">
        <v>20</v>
      </c>
      <c r="H21" s="10" t="s">
        <v>21</v>
      </c>
      <c r="I21" s="10" t="s">
        <v>22</v>
      </c>
      <c r="J21" s="10" t="s">
        <v>23</v>
      </c>
      <c r="K21" s="11" t="s">
        <v>24</v>
      </c>
    </row>
    <row r="22" spans="1:11" ht="17" thickTop="1" x14ac:dyDescent="0.2">
      <c r="A22" s="12">
        <v>1</v>
      </c>
      <c r="B22" s="13">
        <v>1</v>
      </c>
      <c r="C22" s="27">
        <f t="shared" ref="C22:E32" si="0">$C7*D7</f>
        <v>250</v>
      </c>
      <c r="D22" s="27">
        <f t="shared" si="0"/>
        <v>100</v>
      </c>
      <c r="E22" s="27">
        <f t="shared" si="0"/>
        <v>100</v>
      </c>
      <c r="F22" s="27">
        <f>IF($B22=1,C22,0)</f>
        <v>250</v>
      </c>
      <c r="G22" s="27">
        <f>IF($B22=1,D22,0)</f>
        <v>100</v>
      </c>
      <c r="H22" s="27">
        <f>IF($B22=1,E22,0)</f>
        <v>100</v>
      </c>
      <c r="I22" s="27">
        <f t="shared" ref="I22:I33" si="1">IF(B22=1, G7,0)</f>
        <v>60</v>
      </c>
      <c r="J22" s="27">
        <f t="shared" ref="J22:J33" si="2">G7-(G7*$B$45)</f>
        <v>52.8</v>
      </c>
      <c r="K22" s="28">
        <f>IF(B22=0,"",J22/SUM(D7:F7))</f>
        <v>0.11733333333333333</v>
      </c>
    </row>
    <row r="23" spans="1:11" x14ac:dyDescent="0.2">
      <c r="A23" s="17">
        <v>2</v>
      </c>
      <c r="B23" s="18">
        <v>1</v>
      </c>
      <c r="C23" s="29">
        <f t="shared" si="0"/>
        <v>165</v>
      </c>
      <c r="D23" s="29">
        <f t="shared" si="0"/>
        <v>99</v>
      </c>
      <c r="E23" s="29">
        <f t="shared" si="0"/>
        <v>99</v>
      </c>
      <c r="F23" s="29">
        <f t="shared" ref="F23:F33" si="3">IF(B23=1,C23,0)</f>
        <v>165</v>
      </c>
      <c r="G23" s="29">
        <f t="shared" ref="G23:H33" si="4">IF($B23=1,D23,0)</f>
        <v>99</v>
      </c>
      <c r="H23" s="29">
        <f t="shared" si="4"/>
        <v>99</v>
      </c>
      <c r="I23" s="29">
        <f t="shared" si="1"/>
        <v>180</v>
      </c>
      <c r="J23" s="29">
        <f t="shared" si="2"/>
        <v>158.4</v>
      </c>
      <c r="K23" s="28">
        <f t="shared" ref="K23:K33" si="5">IF(B23=0,"",J23/SUM(D8:F8))</f>
        <v>0.14400000000000002</v>
      </c>
    </row>
    <row r="24" spans="1:11" x14ac:dyDescent="0.2">
      <c r="A24" s="17">
        <v>3</v>
      </c>
      <c r="B24" s="18">
        <v>1</v>
      </c>
      <c r="C24" s="29">
        <f t="shared" si="0"/>
        <v>50</v>
      </c>
      <c r="D24" s="29">
        <f t="shared" si="0"/>
        <v>100</v>
      </c>
      <c r="E24" s="29">
        <f t="shared" si="0"/>
        <v>200</v>
      </c>
      <c r="F24" s="29">
        <f t="shared" si="3"/>
        <v>50</v>
      </c>
      <c r="G24" s="29">
        <f t="shared" si="4"/>
        <v>100</v>
      </c>
      <c r="H24" s="29">
        <f t="shared" si="4"/>
        <v>200</v>
      </c>
      <c r="I24" s="29">
        <f t="shared" si="1"/>
        <v>80</v>
      </c>
      <c r="J24" s="29">
        <f t="shared" si="2"/>
        <v>70.400000000000006</v>
      </c>
      <c r="K24" s="28">
        <f t="shared" si="5"/>
        <v>0.10057142857142858</v>
      </c>
    </row>
    <row r="25" spans="1:11" x14ac:dyDescent="0.2">
      <c r="A25" s="17">
        <v>4</v>
      </c>
      <c r="B25" s="18">
        <v>1</v>
      </c>
      <c r="C25" s="29">
        <f t="shared" si="0"/>
        <v>750</v>
      </c>
      <c r="D25" s="29">
        <f t="shared" si="0"/>
        <v>500</v>
      </c>
      <c r="E25" s="29">
        <f t="shared" si="0"/>
        <v>300</v>
      </c>
      <c r="F25" s="29">
        <f t="shared" si="3"/>
        <v>750</v>
      </c>
      <c r="G25" s="29">
        <f t="shared" si="4"/>
        <v>500</v>
      </c>
      <c r="H25" s="29">
        <f t="shared" si="4"/>
        <v>300</v>
      </c>
      <c r="I25" s="29">
        <f t="shared" si="1"/>
        <v>310</v>
      </c>
      <c r="J25" s="29">
        <f t="shared" si="2"/>
        <v>272.8</v>
      </c>
      <c r="K25" s="28">
        <f t="shared" si="5"/>
        <v>0.17600000000000002</v>
      </c>
    </row>
    <row r="26" spans="1:11" x14ac:dyDescent="0.2">
      <c r="A26" s="17">
        <v>5</v>
      </c>
      <c r="B26" s="18">
        <v>1</v>
      </c>
      <c r="C26" s="29">
        <f t="shared" si="0"/>
        <v>150</v>
      </c>
      <c r="D26" s="29">
        <f t="shared" si="0"/>
        <v>300</v>
      </c>
      <c r="E26" s="29">
        <f t="shared" si="0"/>
        <v>600</v>
      </c>
      <c r="F26" s="29">
        <f t="shared" si="3"/>
        <v>150</v>
      </c>
      <c r="G26" s="29">
        <f t="shared" si="4"/>
        <v>300</v>
      </c>
      <c r="H26" s="29">
        <f t="shared" si="4"/>
        <v>600</v>
      </c>
      <c r="I26" s="29">
        <f t="shared" si="1"/>
        <v>220</v>
      </c>
      <c r="J26" s="29">
        <f t="shared" si="2"/>
        <v>193.6</v>
      </c>
      <c r="K26" s="28">
        <f t="shared" si="5"/>
        <v>0.13828571428571429</v>
      </c>
    </row>
    <row r="27" spans="1:11" x14ac:dyDescent="0.2">
      <c r="A27" s="17">
        <v>6</v>
      </c>
      <c r="B27" s="18">
        <v>0</v>
      </c>
      <c r="C27" s="29">
        <f t="shared" si="0"/>
        <v>500</v>
      </c>
      <c r="D27" s="29">
        <f t="shared" si="0"/>
        <v>150</v>
      </c>
      <c r="E27" s="29">
        <f t="shared" si="0"/>
        <v>150</v>
      </c>
      <c r="F27" s="29">
        <f t="shared" si="3"/>
        <v>0</v>
      </c>
      <c r="G27" s="29">
        <f t="shared" si="4"/>
        <v>0</v>
      </c>
      <c r="H27" s="29">
        <f t="shared" si="4"/>
        <v>0</v>
      </c>
      <c r="I27" s="29">
        <f t="shared" si="1"/>
        <v>0</v>
      </c>
      <c r="J27" s="29">
        <f t="shared" si="2"/>
        <v>158.4</v>
      </c>
      <c r="K27" s="28" t="str">
        <f t="shared" si="5"/>
        <v/>
      </c>
    </row>
    <row r="28" spans="1:11" x14ac:dyDescent="0.2">
      <c r="A28" s="17">
        <v>7</v>
      </c>
      <c r="B28" s="18">
        <v>1</v>
      </c>
      <c r="C28" s="29">
        <f t="shared" si="0"/>
        <v>750</v>
      </c>
      <c r="D28" s="29">
        <f t="shared" si="0"/>
        <v>750</v>
      </c>
      <c r="E28" s="29">
        <f t="shared" si="0"/>
        <v>300</v>
      </c>
      <c r="F28" s="29">
        <f t="shared" si="3"/>
        <v>750</v>
      </c>
      <c r="G28" s="29">
        <f t="shared" si="4"/>
        <v>750</v>
      </c>
      <c r="H28" s="29">
        <f t="shared" si="4"/>
        <v>300</v>
      </c>
      <c r="I28" s="29">
        <f t="shared" si="1"/>
        <v>410</v>
      </c>
      <c r="J28" s="29">
        <f t="shared" si="2"/>
        <v>360.8</v>
      </c>
      <c r="K28" s="28">
        <f t="shared" si="5"/>
        <v>0.20044444444444445</v>
      </c>
    </row>
    <row r="29" spans="1:11" x14ac:dyDescent="0.2">
      <c r="A29" s="17">
        <v>8</v>
      </c>
      <c r="B29" s="18">
        <v>0</v>
      </c>
      <c r="C29" s="29">
        <f t="shared" si="0"/>
        <v>800</v>
      </c>
      <c r="D29" s="29">
        <f t="shared" si="0"/>
        <v>700</v>
      </c>
      <c r="E29" s="29">
        <f t="shared" si="0"/>
        <v>600</v>
      </c>
      <c r="F29" s="29">
        <f t="shared" si="3"/>
        <v>0</v>
      </c>
      <c r="G29" s="29">
        <f t="shared" si="4"/>
        <v>0</v>
      </c>
      <c r="H29" s="29">
        <f t="shared" si="4"/>
        <v>0</v>
      </c>
      <c r="I29" s="29">
        <f t="shared" si="1"/>
        <v>0</v>
      </c>
      <c r="J29" s="29">
        <f t="shared" si="2"/>
        <v>246.4</v>
      </c>
      <c r="K29" s="28" t="str">
        <f t="shared" si="5"/>
        <v/>
      </c>
    </row>
    <row r="30" spans="1:11" x14ac:dyDescent="0.2">
      <c r="A30" s="17">
        <v>9</v>
      </c>
      <c r="B30" s="18">
        <v>0</v>
      </c>
      <c r="C30" s="29">
        <f t="shared" si="0"/>
        <v>268</v>
      </c>
      <c r="D30" s="29">
        <f t="shared" si="0"/>
        <v>402</v>
      </c>
      <c r="E30" s="29">
        <f t="shared" si="0"/>
        <v>536</v>
      </c>
      <c r="F30" s="29">
        <f t="shared" si="3"/>
        <v>0</v>
      </c>
      <c r="G30" s="29">
        <f t="shared" si="4"/>
        <v>0</v>
      </c>
      <c r="H30" s="29">
        <f t="shared" si="4"/>
        <v>0</v>
      </c>
      <c r="I30" s="29">
        <f t="shared" si="1"/>
        <v>0</v>
      </c>
      <c r="J30" s="29">
        <f t="shared" si="2"/>
        <v>334.4</v>
      </c>
      <c r="K30" s="28" t="str">
        <f t="shared" si="5"/>
        <v/>
      </c>
    </row>
    <row r="31" spans="1:11" x14ac:dyDescent="0.2">
      <c r="A31" s="17">
        <v>10</v>
      </c>
      <c r="B31" s="18">
        <v>1</v>
      </c>
      <c r="C31" s="29">
        <f t="shared" si="0"/>
        <v>100</v>
      </c>
      <c r="D31" s="29">
        <f t="shared" si="0"/>
        <v>200</v>
      </c>
      <c r="E31" s="29">
        <f t="shared" si="0"/>
        <v>400</v>
      </c>
      <c r="F31" s="29">
        <f t="shared" si="3"/>
        <v>100</v>
      </c>
      <c r="G31" s="29">
        <f t="shared" si="4"/>
        <v>200</v>
      </c>
      <c r="H31" s="29">
        <f t="shared" si="4"/>
        <v>400</v>
      </c>
      <c r="I31" s="29">
        <f t="shared" si="1"/>
        <v>100</v>
      </c>
      <c r="J31" s="29">
        <f t="shared" si="2"/>
        <v>88</v>
      </c>
      <c r="K31" s="28">
        <f t="shared" si="5"/>
        <v>0.12571428571428572</v>
      </c>
    </row>
    <row r="32" spans="1:11" x14ac:dyDescent="0.2">
      <c r="A32" s="17">
        <v>11</v>
      </c>
      <c r="B32" s="18">
        <v>0</v>
      </c>
      <c r="C32" s="29">
        <f t="shared" si="0"/>
        <v>350</v>
      </c>
      <c r="D32" s="29">
        <f t="shared" si="0"/>
        <v>250</v>
      </c>
      <c r="E32" s="29">
        <f t="shared" si="0"/>
        <v>150</v>
      </c>
      <c r="F32" s="29">
        <f t="shared" si="3"/>
        <v>0</v>
      </c>
      <c r="G32" s="29">
        <f t="shared" si="4"/>
        <v>0</v>
      </c>
      <c r="H32" s="29">
        <f t="shared" si="4"/>
        <v>0</v>
      </c>
      <c r="I32" s="29">
        <f t="shared" si="1"/>
        <v>0</v>
      </c>
      <c r="J32" s="29">
        <f t="shared" si="2"/>
        <v>228.8</v>
      </c>
      <c r="K32" s="28" t="str">
        <f t="shared" si="5"/>
        <v/>
      </c>
    </row>
    <row r="33" spans="1:11" ht="17" thickBot="1" x14ac:dyDescent="0.25">
      <c r="A33" s="22">
        <v>12</v>
      </c>
      <c r="B33" s="23">
        <v>0</v>
      </c>
      <c r="C33" s="30">
        <f>C18*D18</f>
        <v>1500</v>
      </c>
      <c r="D33" s="30">
        <f>C18*E18</f>
        <v>400</v>
      </c>
      <c r="E33" s="30">
        <f>C18*F18</f>
        <v>400</v>
      </c>
      <c r="F33" s="30">
        <f t="shared" si="3"/>
        <v>0</v>
      </c>
      <c r="G33" s="30">
        <f t="shared" si="4"/>
        <v>0</v>
      </c>
      <c r="H33" s="30">
        <f t="shared" si="4"/>
        <v>0</v>
      </c>
      <c r="I33" s="30">
        <f t="shared" si="1"/>
        <v>0</v>
      </c>
      <c r="J33" s="30">
        <f t="shared" si="2"/>
        <v>299.2</v>
      </c>
      <c r="K33" s="31" t="str">
        <f t="shared" si="5"/>
        <v/>
      </c>
    </row>
    <row r="34" spans="1:11" ht="17" thickBot="1" x14ac:dyDescent="0.25">
      <c r="E34" s="32" t="s">
        <v>25</v>
      </c>
      <c r="F34" s="33">
        <f>SUM(F22:F33)</f>
        <v>2215</v>
      </c>
      <c r="G34" s="33">
        <f t="shared" ref="G34:H34" si="6">SUM(G22:G33)</f>
        <v>2049</v>
      </c>
      <c r="H34" s="34">
        <f t="shared" si="6"/>
        <v>1999</v>
      </c>
      <c r="I34" s="35">
        <f>SUM(I22:I33)</f>
        <v>1360</v>
      </c>
    </row>
    <row r="35" spans="1:11" ht="17" thickBot="1" x14ac:dyDescent="0.25">
      <c r="E35" s="36" t="s">
        <v>26</v>
      </c>
      <c r="F35" s="37">
        <f>IF(F34&gt;$B$2,1,0)</f>
        <v>0</v>
      </c>
      <c r="G35" s="38">
        <f>IF(G34&gt;$B$2,1,0)</f>
        <v>0</v>
      </c>
      <c r="H35" s="39">
        <f>IF(H34&gt;$B$2,1,0)</f>
        <v>0</v>
      </c>
    </row>
    <row r="36" spans="1:11" ht="17" thickBot="1" x14ac:dyDescent="0.25"/>
    <row r="37" spans="1:11" ht="17" thickBot="1" x14ac:dyDescent="0.25">
      <c r="A37" s="40" t="s">
        <v>27</v>
      </c>
      <c r="B37" s="41">
        <f>SUM(F34:H34)</f>
        <v>6263</v>
      </c>
      <c r="C37" t="s">
        <v>28</v>
      </c>
      <c r="E37" s="42" t="s">
        <v>29</v>
      </c>
      <c r="F37" s="43">
        <f>IF(SUM(F34:H34)&gt;B3,1,0)</f>
        <v>0</v>
      </c>
    </row>
    <row r="38" spans="1:11" ht="17" thickBot="1" x14ac:dyDescent="0.25"/>
    <row r="39" spans="1:11" x14ac:dyDescent="0.2">
      <c r="A39" s="44" t="s">
        <v>30</v>
      </c>
      <c r="B39" s="45"/>
      <c r="H39" s="46" t="s">
        <v>31</v>
      </c>
      <c r="I39" s="46"/>
      <c r="J39" s="46"/>
    </row>
    <row r="40" spans="1:11" x14ac:dyDescent="0.2">
      <c r="A40" s="47" t="s">
        <v>12</v>
      </c>
      <c r="B40" s="48">
        <f>COUNTIFS(B7:B18,A40,B22:B33,1)</f>
        <v>5</v>
      </c>
      <c r="G40" s="49"/>
      <c r="H40" s="50" t="s">
        <v>32</v>
      </c>
      <c r="I40" s="50" t="s">
        <v>33</v>
      </c>
      <c r="J40" s="50" t="s">
        <v>34</v>
      </c>
    </row>
    <row r="41" spans="1:11" x14ac:dyDescent="0.2">
      <c r="A41" s="47" t="s">
        <v>13</v>
      </c>
      <c r="B41" s="51">
        <f>COUNTIFS(B7:B18,A41,B22:B33,1)</f>
        <v>1</v>
      </c>
      <c r="F41" s="46" t="s">
        <v>35</v>
      </c>
      <c r="G41" s="50" t="s">
        <v>12</v>
      </c>
      <c r="H41" s="49">
        <f>SUMIF($B$7:$B$18,G41,$F$22:$F$33)</f>
        <v>1365</v>
      </c>
      <c r="I41" s="49">
        <f>SUMIF($B$7:$B$18,G41,$G$22:$G$33)</f>
        <v>1099</v>
      </c>
      <c r="J41" s="49">
        <f>SUMIF($B$7:$B$18,G41,$H$22:$H$33)</f>
        <v>1299</v>
      </c>
    </row>
    <row r="42" spans="1:11" ht="17" thickBot="1" x14ac:dyDescent="0.25">
      <c r="A42" s="47" t="s">
        <v>14</v>
      </c>
      <c r="B42" s="51">
        <f>COUNTIFS(B7:B18,A42,B22:B33,1)</f>
        <v>1</v>
      </c>
      <c r="F42" s="46"/>
      <c r="G42" s="50" t="s">
        <v>13</v>
      </c>
      <c r="H42" s="49">
        <f t="shared" ref="H42:H43" si="7">SUMIF($B$7:$B$18,G42,$F$22:$F$33)</f>
        <v>750</v>
      </c>
      <c r="I42" s="49">
        <f t="shared" ref="I42:I43" si="8">SUMIF($B$7:$B$18,G42,$G$22:$G$33)</f>
        <v>750</v>
      </c>
      <c r="J42" s="49">
        <f t="shared" ref="J42:J43" si="9">SUMIF($B$7:$B$18,G42,$H$22:$H$33)</f>
        <v>300</v>
      </c>
    </row>
    <row r="43" spans="1:11" ht="17" thickBot="1" x14ac:dyDescent="0.25">
      <c r="A43" s="52" t="s">
        <v>36</v>
      </c>
      <c r="B43" s="53">
        <f>IF(AND(B40&gt;=1, B41&gt;=1,B42&gt;=1),1,0)</f>
        <v>1</v>
      </c>
      <c r="F43" s="46"/>
      <c r="G43" s="50" t="s">
        <v>14</v>
      </c>
      <c r="H43" s="49">
        <f t="shared" si="7"/>
        <v>100</v>
      </c>
      <c r="I43" s="49">
        <f t="shared" si="8"/>
        <v>200</v>
      </c>
      <c r="J43" s="49">
        <f t="shared" si="9"/>
        <v>400</v>
      </c>
    </row>
    <row r="44" spans="1:11" ht="17" thickBot="1" x14ac:dyDescent="0.25"/>
    <row r="45" spans="1:11" ht="17" thickBot="1" x14ac:dyDescent="0.25">
      <c r="A45" s="42" t="s">
        <v>37</v>
      </c>
      <c r="B45" s="54">
        <v>0.12</v>
      </c>
    </row>
    <row r="47" spans="1:11" ht="17" thickBot="1" x14ac:dyDescent="0.25">
      <c r="A47" s="55" t="s">
        <v>38</v>
      </c>
      <c r="B47" s="56" t="s">
        <v>39</v>
      </c>
      <c r="C47" s="56" t="s">
        <v>40</v>
      </c>
      <c r="D47" s="57" t="s">
        <v>41</v>
      </c>
    </row>
    <row r="48" spans="1:11" ht="17" thickTop="1" x14ac:dyDescent="0.2">
      <c r="A48" s="58"/>
      <c r="B48" s="59">
        <f>AVERAGE(K22:K33)</f>
        <v>0.14319274376417232</v>
      </c>
      <c r="C48" s="59">
        <f>MIN(K22:K33)</f>
        <v>0.10057142857142858</v>
      </c>
      <c r="D48" s="60">
        <f>MAX(K22:K33)</f>
        <v>0.20044444444444445</v>
      </c>
    </row>
    <row r="49" spans="1:4" x14ac:dyDescent="0.2">
      <c r="A49" s="61">
        <v>0</v>
      </c>
      <c r="B49" s="62">
        <v>0.16271902700474131</v>
      </c>
      <c r="C49" s="62">
        <v>0.11428571428571428</v>
      </c>
      <c r="D49" s="63">
        <v>0.22777777777777777</v>
      </c>
    </row>
    <row r="50" spans="1:4" x14ac:dyDescent="0.2">
      <c r="A50" s="61">
        <v>0.05</v>
      </c>
      <c r="B50" s="62">
        <v>0.15458307565450422</v>
      </c>
      <c r="C50" s="62">
        <v>0.10857142857142857</v>
      </c>
      <c r="D50" s="63">
        <v>0.21638888888888888</v>
      </c>
    </row>
    <row r="51" spans="1:4" x14ac:dyDescent="0.2">
      <c r="A51" s="61">
        <v>0.1</v>
      </c>
      <c r="B51" s="62">
        <v>0.14644712430426715</v>
      </c>
      <c r="C51" s="62">
        <v>0.10285714285714286</v>
      </c>
      <c r="D51" s="63">
        <v>0.20499999999999999</v>
      </c>
    </row>
    <row r="52" spans="1:4" x14ac:dyDescent="0.2">
      <c r="A52" s="61">
        <v>0.15</v>
      </c>
      <c r="B52" s="62">
        <v>0.13831117295403009</v>
      </c>
      <c r="C52" s="62">
        <v>9.7142857142857142E-2</v>
      </c>
      <c r="D52" s="63">
        <v>0.19361111111111112</v>
      </c>
    </row>
    <row r="53" spans="1:4" x14ac:dyDescent="0.2">
      <c r="A53" s="61">
        <v>0.2</v>
      </c>
      <c r="B53" s="62">
        <v>0.13017522160379305</v>
      </c>
      <c r="C53" s="62">
        <v>9.1428571428571428E-2</v>
      </c>
      <c r="D53" s="63">
        <v>0.18222222222222223</v>
      </c>
    </row>
    <row r="54" spans="1:4" x14ac:dyDescent="0.2">
      <c r="A54" s="61">
        <v>0.25</v>
      </c>
      <c r="B54" s="62">
        <v>0.12203927025355597</v>
      </c>
      <c r="C54" s="62">
        <v>8.5714285714285715E-2</v>
      </c>
      <c r="D54" s="63">
        <v>0.17083333333333334</v>
      </c>
    </row>
    <row r="55" spans="1:4" ht="17" thickBot="1" x14ac:dyDescent="0.25">
      <c r="A55" s="64">
        <v>0.3</v>
      </c>
      <c r="B55" s="65">
        <v>0.11390331890331891</v>
      </c>
      <c r="C55" s="65">
        <v>0.08</v>
      </c>
      <c r="D55" s="66">
        <v>0.15944444444444444</v>
      </c>
    </row>
  </sheetData>
  <mergeCells count="4">
    <mergeCell ref="A5:G5"/>
    <mergeCell ref="A39:B39"/>
    <mergeCell ref="H39:J39"/>
    <mergeCell ref="F41:F43"/>
  </mergeCells>
  <conditionalFormatting sqref="F35:H35">
    <cfRule type="cellIs" dxfId="4" priority="5" operator="equal">
      <formula>0</formula>
    </cfRule>
    <cfRule type="cellIs" dxfId="5" priority="6" operator="equal">
      <formula>1</formula>
    </cfRule>
  </conditionalFormatting>
  <conditionalFormatting sqref="F37">
    <cfRule type="cellIs" dxfId="2" priority="3" operator="equal">
      <formula>0</formula>
    </cfRule>
    <cfRule type="cellIs" dxfId="3" priority="4" operator="equal">
      <formula>1</formula>
    </cfRule>
  </conditionalFormatting>
  <conditionalFormatting sqref="B43">
    <cfRule type="cellIs" dxfId="0" priority="1" operator="equal">
      <formula>1</formula>
    </cfRule>
    <cfRule type="cellIs" dxfId="1" priority="2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Pratiksha Vinayak Naik</dc:creator>
  <cp:lastModifiedBy>Pratiksha Vinayak Naik</cp:lastModifiedBy>
  <dcterms:created xsi:type="dcterms:W3CDTF">2024-05-30T04:50:36Z</dcterms:created>
  <dcterms:modified xsi:type="dcterms:W3CDTF">2024-05-30T04:52:03Z</dcterms:modified>
</cp:coreProperties>
</file>