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Semester 6\skripsi\New folder\ppt\Perlengkapan Sempro\"/>
    </mc:Choice>
  </mc:AlternateContent>
  <bookViews>
    <workbookView xWindow="0" yWindow="0" windowWidth="20490" windowHeight="7755" activeTab="4"/>
  </bookViews>
  <sheets>
    <sheet name="RGB TO HSV" sheetId="1" r:id="rId1"/>
    <sheet name="Sheet2" sheetId="2" r:id="rId2"/>
    <sheet name="Normalisasi Citra" sheetId="4" r:id="rId3"/>
    <sheet name="Manual Sederhana" sheetId="6" r:id="rId4"/>
    <sheet name="Wawancara" sheetId="5" r:id="rId5"/>
    <sheet name="Sheet3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6" l="1"/>
  <c r="E43" i="6"/>
  <c r="E44" i="6"/>
  <c r="E45" i="6"/>
  <c r="E46" i="6"/>
  <c r="E47" i="6"/>
  <c r="E48" i="6"/>
  <c r="E49" i="6"/>
  <c r="E50" i="6"/>
  <c r="D42" i="6"/>
  <c r="D43" i="6"/>
  <c r="D44" i="6"/>
  <c r="D45" i="6"/>
  <c r="D46" i="6"/>
  <c r="D47" i="6"/>
  <c r="D48" i="6"/>
  <c r="D49" i="6"/>
  <c r="D50" i="6"/>
  <c r="C42" i="6"/>
  <c r="C43" i="6"/>
  <c r="C44" i="6"/>
  <c r="C45" i="6"/>
  <c r="C46" i="6"/>
  <c r="C47" i="6"/>
  <c r="C48" i="6"/>
  <c r="C49" i="6"/>
  <c r="C50" i="6"/>
  <c r="E41" i="6"/>
  <c r="D41" i="6"/>
  <c r="C41" i="6"/>
  <c r="B42" i="6"/>
  <c r="B43" i="6"/>
  <c r="B44" i="6"/>
  <c r="B45" i="6"/>
  <c r="B46" i="6"/>
  <c r="B47" i="6"/>
  <c r="B48" i="6"/>
  <c r="B49" i="6"/>
  <c r="B50" i="6"/>
  <c r="B41" i="6"/>
  <c r="N29" i="6"/>
  <c r="N28" i="6"/>
  <c r="N27" i="6"/>
  <c r="K27" i="6"/>
  <c r="K28" i="6"/>
  <c r="K29" i="6"/>
  <c r="K30" i="6"/>
  <c r="K31" i="6"/>
  <c r="K32" i="6"/>
  <c r="K33" i="6"/>
  <c r="K34" i="6"/>
  <c r="K35" i="6"/>
  <c r="K26" i="6"/>
  <c r="J27" i="6"/>
  <c r="J28" i="6"/>
  <c r="J29" i="6"/>
  <c r="J30" i="6"/>
  <c r="J31" i="6"/>
  <c r="J32" i="6"/>
  <c r="J33" i="6"/>
  <c r="J34" i="6"/>
  <c r="J35" i="6"/>
  <c r="J26" i="6"/>
  <c r="H2" i="6"/>
  <c r="H3" i="6"/>
  <c r="H4" i="6"/>
  <c r="E4" i="6"/>
  <c r="E3" i="6"/>
  <c r="E2" i="6"/>
  <c r="O56" i="4" l="1"/>
  <c r="O55" i="4"/>
  <c r="G62" i="4"/>
  <c r="G63" i="4"/>
  <c r="G64" i="4"/>
  <c r="G65" i="4"/>
  <c r="G66" i="4"/>
  <c r="G67" i="4"/>
  <c r="G68" i="4"/>
  <c r="G69" i="4"/>
  <c r="G70" i="4"/>
  <c r="F62" i="4"/>
  <c r="F63" i="4"/>
  <c r="F64" i="4"/>
  <c r="F65" i="4"/>
  <c r="F66" i="4"/>
  <c r="F67" i="4"/>
  <c r="F68" i="4"/>
  <c r="F69" i="4"/>
  <c r="F70" i="4"/>
  <c r="E62" i="4"/>
  <c r="E63" i="4"/>
  <c r="E64" i="4"/>
  <c r="E65" i="4"/>
  <c r="E66" i="4"/>
  <c r="E67" i="4"/>
  <c r="E68" i="4"/>
  <c r="E69" i="4"/>
  <c r="E70" i="4"/>
  <c r="G61" i="4"/>
  <c r="F61" i="4"/>
  <c r="E61" i="4"/>
  <c r="D62" i="4"/>
  <c r="D63" i="4"/>
  <c r="D64" i="4"/>
  <c r="D65" i="4"/>
  <c r="D66" i="4"/>
  <c r="D67" i="4"/>
  <c r="D68" i="4"/>
  <c r="D69" i="4"/>
  <c r="D70" i="4"/>
  <c r="D61" i="4"/>
  <c r="E57" i="4"/>
  <c r="E56" i="4"/>
  <c r="E55" i="4"/>
  <c r="F43" i="4"/>
  <c r="F44" i="4"/>
  <c r="F45" i="4"/>
  <c r="F46" i="4"/>
  <c r="F47" i="4"/>
  <c r="F48" i="4"/>
  <c r="F49" i="4"/>
  <c r="F50" i="4"/>
  <c r="F51" i="4"/>
  <c r="F42" i="4"/>
  <c r="E43" i="4"/>
  <c r="E44" i="4"/>
  <c r="E45" i="4"/>
  <c r="E46" i="4"/>
  <c r="E47" i="4"/>
  <c r="E48" i="4"/>
  <c r="E49" i="4"/>
  <c r="E50" i="4"/>
  <c r="E51" i="4"/>
  <c r="E42" i="4"/>
  <c r="R12" i="4"/>
  <c r="R11" i="4"/>
  <c r="R10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9" i="4"/>
  <c r="N11" i="4"/>
  <c r="N10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9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9" i="4"/>
  <c r="E10" i="4"/>
  <c r="B17" i="2" l="1"/>
  <c r="B26" i="2" s="1"/>
  <c r="K26" i="1"/>
  <c r="M9" i="1"/>
  <c r="L9" i="1" s="1"/>
  <c r="K9" i="1" s="1"/>
  <c r="M8" i="1"/>
  <c r="L8" i="1" s="1"/>
  <c r="K8" i="1" s="1"/>
  <c r="M7" i="1"/>
  <c r="L7" i="1" s="1"/>
  <c r="K7" i="1" s="1"/>
  <c r="M6" i="1"/>
  <c r="L6" i="1" s="1"/>
  <c r="K6" i="1" s="1"/>
  <c r="L5" i="1"/>
  <c r="K5" i="1" s="1"/>
  <c r="M5" i="1"/>
  <c r="M4" i="1"/>
  <c r="L4" i="1" s="1"/>
  <c r="K4" i="1" s="1"/>
  <c r="M3" i="1"/>
  <c r="L3" i="1" s="1"/>
  <c r="K3" i="1" s="1"/>
  <c r="C26" i="2"/>
  <c r="D26" i="2"/>
  <c r="I14" i="1" l="1"/>
  <c r="M14" i="1" s="1"/>
  <c r="I17" i="1"/>
  <c r="I18" i="1"/>
  <c r="I16" i="1"/>
  <c r="J14" i="1" s="1"/>
  <c r="I15" i="1"/>
  <c r="I19" i="1"/>
  <c r="L14" i="1"/>
  <c r="M17" i="1"/>
  <c r="M15" i="1"/>
  <c r="J15" i="1"/>
  <c r="J18" i="1"/>
  <c r="L18" i="1"/>
  <c r="M18" i="1"/>
  <c r="M16" i="1"/>
  <c r="J16" i="1"/>
  <c r="M19" i="1"/>
  <c r="L19" i="1"/>
  <c r="B33" i="3"/>
  <c r="B34" i="3"/>
  <c r="B32" i="3"/>
  <c r="C21" i="3"/>
  <c r="C22" i="3"/>
  <c r="C23" i="3"/>
  <c r="C24" i="3"/>
  <c r="C25" i="3"/>
  <c r="C26" i="3"/>
  <c r="C27" i="3"/>
  <c r="C28" i="3"/>
  <c r="C20" i="3"/>
  <c r="B21" i="3"/>
  <c r="B22" i="3"/>
  <c r="B23" i="3"/>
  <c r="B24" i="3"/>
  <c r="B25" i="3"/>
  <c r="B26" i="3"/>
  <c r="B27" i="3"/>
  <c r="B28" i="3"/>
  <c r="B20" i="3"/>
  <c r="D18" i="2"/>
  <c r="D19" i="2"/>
  <c r="D20" i="2"/>
  <c r="D21" i="2"/>
  <c r="D22" i="2"/>
  <c r="D23" i="2"/>
  <c r="D24" i="2"/>
  <c r="D25" i="2"/>
  <c r="D17" i="2"/>
  <c r="C18" i="2"/>
  <c r="C19" i="2"/>
  <c r="C20" i="2"/>
  <c r="C21" i="2"/>
  <c r="C22" i="2"/>
  <c r="C23" i="2"/>
  <c r="C24" i="2"/>
  <c r="C25" i="2"/>
  <c r="C17" i="2"/>
  <c r="A17" i="2"/>
  <c r="B21" i="2"/>
  <c r="B25" i="2"/>
  <c r="A18" i="2"/>
  <c r="A19" i="2"/>
  <c r="A20" i="2"/>
  <c r="A21" i="2"/>
  <c r="A22" i="2"/>
  <c r="A23" i="2"/>
  <c r="A24" i="2"/>
  <c r="A25" i="2"/>
  <c r="B5" i="1"/>
  <c r="B6" i="1" s="1"/>
  <c r="B7" i="1" s="1"/>
  <c r="J19" i="1" l="1"/>
  <c r="L16" i="1"/>
  <c r="L15" i="1"/>
  <c r="L17" i="1"/>
  <c r="J17" i="1"/>
  <c r="B20" i="2"/>
  <c r="B23" i="2"/>
  <c r="B19" i="2"/>
  <c r="B24" i="2"/>
  <c r="B22" i="2"/>
  <c r="B18" i="2"/>
</calcChain>
</file>

<file path=xl/sharedStrings.xml><?xml version="1.0" encoding="utf-8"?>
<sst xmlns="http://schemas.openxmlformats.org/spreadsheetml/2006/main" count="290" uniqueCount="165">
  <si>
    <t>R</t>
  </si>
  <si>
    <t>G</t>
  </si>
  <si>
    <t>B</t>
  </si>
  <si>
    <t>v</t>
  </si>
  <si>
    <t>Nilai R</t>
  </si>
  <si>
    <t>S</t>
  </si>
  <si>
    <t>H</t>
  </si>
  <si>
    <t>Tinggi</t>
  </si>
  <si>
    <t>Berat</t>
  </si>
  <si>
    <t>L Perut</t>
  </si>
  <si>
    <t>L Panggul</t>
  </si>
  <si>
    <t>Lemak</t>
  </si>
  <si>
    <t>Label</t>
  </si>
  <si>
    <t>Gemuk</t>
  </si>
  <si>
    <t>Ideal</t>
  </si>
  <si>
    <t>Kurang Gizi</t>
  </si>
  <si>
    <t>K = 1</t>
  </si>
  <si>
    <t>K = 5</t>
  </si>
  <si>
    <t>K = 9</t>
  </si>
  <si>
    <t>K = 13</t>
  </si>
  <si>
    <t>K = 15</t>
  </si>
  <si>
    <t>Euclidean Distance</t>
  </si>
  <si>
    <t>Menghitung Jarak K = 3</t>
  </si>
  <si>
    <t>Data ke-</t>
  </si>
  <si>
    <t>Data Baru ke 1</t>
  </si>
  <si>
    <t>Urutan</t>
  </si>
  <si>
    <t>3 Jarak Terdekat (terkecil)</t>
  </si>
  <si>
    <t>Data ke</t>
  </si>
  <si>
    <t>Data Ke</t>
  </si>
  <si>
    <t>Label atau Kelas</t>
  </si>
  <si>
    <t>Maka masuk label 3</t>
  </si>
  <si>
    <t>???</t>
  </si>
  <si>
    <t>Mencari tetangga terdekat</t>
  </si>
  <si>
    <t>Hasil</t>
  </si>
  <si>
    <t>Berdasarkan metode KNN, maka data tersebut termasuk kedalam kelas 3</t>
  </si>
  <si>
    <t>NO</t>
  </si>
  <si>
    <t>Nama</t>
  </si>
  <si>
    <t>V</t>
  </si>
  <si>
    <t>Gambar 1</t>
  </si>
  <si>
    <t>Gambar 2</t>
  </si>
  <si>
    <t>Gambar 3</t>
  </si>
  <si>
    <t>Gambar 4</t>
  </si>
  <si>
    <t>Gambar 5</t>
  </si>
  <si>
    <t>Gambar 6</t>
  </si>
  <si>
    <t>Gambar 7</t>
  </si>
  <si>
    <t>?</t>
  </si>
  <si>
    <t>C</t>
  </si>
  <si>
    <t>Jika menggunakan K = 3</t>
  </si>
  <si>
    <t>Sehingga data uji masuk ke label</t>
  </si>
  <si>
    <t>K = 3</t>
  </si>
  <si>
    <t>Matriks R</t>
  </si>
  <si>
    <t>x,y</t>
  </si>
  <si>
    <t>Matriks G</t>
  </si>
  <si>
    <t>R 1,1</t>
  </si>
  <si>
    <t>R 1,2</t>
  </si>
  <si>
    <t>R 1,3</t>
  </si>
  <si>
    <t>R 1,4</t>
  </si>
  <si>
    <t>R 2,1</t>
  </si>
  <si>
    <t>R 2,2</t>
  </si>
  <si>
    <t>R 2,3</t>
  </si>
  <si>
    <t>R 2,4</t>
  </si>
  <si>
    <t>R 3,1</t>
  </si>
  <si>
    <t>R 3,2</t>
  </si>
  <si>
    <t>R 3,3</t>
  </si>
  <si>
    <t>R 3,4</t>
  </si>
  <si>
    <t>G 1,1</t>
  </si>
  <si>
    <t>G 1,2</t>
  </si>
  <si>
    <t>G 1,3</t>
  </si>
  <si>
    <t>G 1,4</t>
  </si>
  <si>
    <t>G 2,1</t>
  </si>
  <si>
    <t>G 2,2</t>
  </si>
  <si>
    <t>G 2,3</t>
  </si>
  <si>
    <t>G 2,4</t>
  </si>
  <si>
    <t>R 4,1</t>
  </si>
  <si>
    <t>R 4,2</t>
  </si>
  <si>
    <t>R 4,3</t>
  </si>
  <si>
    <t>R 4,4</t>
  </si>
  <si>
    <t>G 3,1</t>
  </si>
  <si>
    <t>G 3,2</t>
  </si>
  <si>
    <t>G 3,3</t>
  </si>
  <si>
    <t>G 3,4</t>
  </si>
  <si>
    <t>G 4,1</t>
  </si>
  <si>
    <t>G 4,2</t>
  </si>
  <si>
    <t>G 4,3</t>
  </si>
  <si>
    <t>G 4,4</t>
  </si>
  <si>
    <t>B 1,1</t>
  </si>
  <si>
    <t>B 1,2</t>
  </si>
  <si>
    <t>B 1,3</t>
  </si>
  <si>
    <t>B 1,4</t>
  </si>
  <si>
    <t>B 2,1</t>
  </si>
  <si>
    <t>B 2,2</t>
  </si>
  <si>
    <t>B 2,3</t>
  </si>
  <si>
    <t>B 2,4</t>
  </si>
  <si>
    <t>B 3,1</t>
  </si>
  <si>
    <t>B 3,2</t>
  </si>
  <si>
    <t>B 3,3</t>
  </si>
  <si>
    <t>B 3,4</t>
  </si>
  <si>
    <t>B 4,1</t>
  </si>
  <si>
    <t>B 4,2</t>
  </si>
  <si>
    <t>B 4,3</t>
  </si>
  <si>
    <t>B 4,4</t>
  </si>
  <si>
    <t>Mean HSV</t>
  </si>
  <si>
    <t>KETERANGAN</t>
  </si>
  <si>
    <t>Gambar 8</t>
  </si>
  <si>
    <t>Gambar 9</t>
  </si>
  <si>
    <t>Gambar 10</t>
  </si>
  <si>
    <t>??</t>
  </si>
  <si>
    <t>Gambar 11</t>
  </si>
  <si>
    <t>Misalnya menggunkan K = 3</t>
  </si>
  <si>
    <t>Keterangan</t>
  </si>
  <si>
    <t>Jadi data uji masuk ke kelas</t>
  </si>
  <si>
    <t>Menghitung Euclidean Distance</t>
  </si>
  <si>
    <t>Data Training</t>
  </si>
  <si>
    <t>Normalisasi R</t>
  </si>
  <si>
    <t>Normalisasi G</t>
  </si>
  <si>
    <t>Normalisasi B</t>
  </si>
  <si>
    <t>Narasumber :</t>
  </si>
  <si>
    <t>Bapak Abu (Penjual Daging)</t>
  </si>
  <si>
    <t>No</t>
  </si>
  <si>
    <t>Pertanyaan</t>
  </si>
  <si>
    <t>Jawaban</t>
  </si>
  <si>
    <t>Ya</t>
  </si>
  <si>
    <t>Tidak</t>
  </si>
  <si>
    <t>Dari sumber yang saya baca, yaitu dari</t>
  </si>
  <si>
    <t xml:space="preserve">Balai Pengujian Mutu dan Sertifikasi Produk Hewan </t>
  </si>
  <si>
    <t xml:space="preserve">dalam edarannya yang berjudul "Membedakan Jenis Daging Ternak" </t>
  </si>
  <si>
    <t>1. Daging sapi memiliki warna merah pucat.</t>
  </si>
  <si>
    <t>2. Konsistensi liat</t>
  </si>
  <si>
    <t>3. Bau dan rasa aromatis</t>
  </si>
  <si>
    <t>Iya, bahkan ada warnanya yang merah tua</t>
  </si>
  <si>
    <t>-</t>
  </si>
  <si>
    <t>1. Daging sapi memiliki warna pucat hingga merah muda.</t>
  </si>
  <si>
    <t>2. Konsistensi padat</t>
  </si>
  <si>
    <t>3. Bau spesifik</t>
  </si>
  <si>
    <t>Iya, warnanya lebih pucat dari daging sapi, agak kasar juga</t>
  </si>
  <si>
    <t>Dari warnanya sudah terlihat, daging sapi lebih merah</t>
  </si>
  <si>
    <t>Jadi beda dari keduanya bisa dilihat dari warnanya ?</t>
  </si>
  <si>
    <t>Bagaimana cara membedakan keduanya ?</t>
  </si>
  <si>
    <t>apakah benar bahwa daging daging memiliki ciri : ?</t>
  </si>
  <si>
    <t>apakah benar bahwa daging sapi memiliki ciri : ?</t>
  </si>
  <si>
    <t>Iya</t>
  </si>
  <si>
    <t>MISALNYA ADA NILAI RGB</t>
  </si>
  <si>
    <t>NORMALISASI</t>
  </si>
  <si>
    <t>EKSTRAKSI KE NILAI HSV</t>
  </si>
  <si>
    <t>Max adalah R</t>
  </si>
  <si>
    <t>r</t>
  </si>
  <si>
    <t>g</t>
  </si>
  <si>
    <t>b</t>
  </si>
  <si>
    <t>MENGGUNAKAN K = 1, K = 3, K = 5 dan K = 9</t>
  </si>
  <si>
    <t xml:space="preserve">HASIL DENGAN K = </t>
  </si>
  <si>
    <t>Roron Wicaksono Hadi, Iwan Setiawan dan Sumardi</t>
  </si>
  <si>
    <t>Dari sumber yang saya baca, yaitu dari penelitian</t>
  </si>
  <si>
    <t>yang berjudul "Perancangan Alat Pendetaksi Kualitas Daging Sapi</t>
  </si>
  <si>
    <t xml:space="preserve">Berdasar Warna dan Bau Berbasis Mikrokontroler Atmega32 </t>
  </si>
  <si>
    <t xml:space="preserve">Menggunakan Logika Fuzzy" </t>
  </si>
  <si>
    <t>1. Daging sapi memiliki warna merah terang</t>
  </si>
  <si>
    <t>2. Kadar air sedikit</t>
  </si>
  <si>
    <t>3. Baunya amis segar</t>
  </si>
  <si>
    <t>apakah benar bahwa daging babi hutan memiliki ciri : ?</t>
  </si>
  <si>
    <t>1. Dagingnya lebih pucat</t>
  </si>
  <si>
    <t>2. Kadar air banyak</t>
  </si>
  <si>
    <t>3. Lebih amis dan cenderung busuuk</t>
  </si>
  <si>
    <t>Iya, warnanya lebih pucat dari daging sapi</t>
  </si>
  <si>
    <t>Kalau dari saya bisanya dari warnanya, sapi lebih cerah dari pada babi hutan. Dan pernah merasakan daging babi hutan, daging babi hutan lebih lemak (sedap)</t>
  </si>
  <si>
    <t>Bapak Wawan (Perantara dengan pemburu)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</si>
</sst>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5" xfId="0" applyFont="1" applyBorder="1"/>
    <xf numFmtId="0" fontId="1" fillId="3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5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1" fontId="0" fillId="0" borderId="0" xfId="0" applyNumberFormat="1"/>
    <xf numFmtId="0" fontId="0" fillId="2" borderId="1" xfId="0" applyFill="1" applyBorder="1"/>
    <xf numFmtId="1" fontId="3" fillId="0" borderId="1" xfId="0" applyNumberFormat="1" applyFont="1" applyBorder="1"/>
    <xf numFmtId="0" fontId="3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/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95250</xdr:rowOff>
    </xdr:from>
    <xdr:to>
      <xdr:col>4</xdr:col>
      <xdr:colOff>66675</xdr:colOff>
      <xdr:row>17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428750"/>
          <a:ext cx="2419350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18</xdr:row>
      <xdr:rowOff>66675</xdr:rowOff>
    </xdr:from>
    <xdr:to>
      <xdr:col>2</xdr:col>
      <xdr:colOff>504825</xdr:colOff>
      <xdr:row>20</xdr:row>
      <xdr:rowOff>9525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686175"/>
          <a:ext cx="16192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180975</xdr:rowOff>
    </xdr:from>
    <xdr:to>
      <xdr:col>2</xdr:col>
      <xdr:colOff>66519</xdr:colOff>
      <xdr:row>17</xdr:row>
      <xdr:rowOff>142630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81150"/>
          <a:ext cx="1247619" cy="1961905"/>
        </a:xfrm>
        <a:prstGeom prst="rect">
          <a:avLst/>
        </a:prstGeom>
      </xdr:spPr>
    </xdr:pic>
    <xdr:clientData/>
  </xdr:twoCellAnchor>
  <xdr:twoCellAnchor>
    <xdr:from>
      <xdr:col>15</xdr:col>
      <xdr:colOff>238125</xdr:colOff>
      <xdr:row>12</xdr:row>
      <xdr:rowOff>180975</xdr:rowOff>
    </xdr:from>
    <xdr:to>
      <xdr:col>19</xdr:col>
      <xdr:colOff>219075</xdr:colOff>
      <xdr:row>22</xdr:row>
      <xdr:rowOff>190500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2581275"/>
          <a:ext cx="2419350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43</xdr:row>
      <xdr:rowOff>47625</xdr:rowOff>
    </xdr:from>
    <xdr:to>
      <xdr:col>2</xdr:col>
      <xdr:colOff>571500</xdr:colOff>
      <xdr:row>44</xdr:row>
      <xdr:rowOff>171450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848725"/>
          <a:ext cx="16192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28419</xdr:colOff>
      <xdr:row>16</xdr:row>
      <xdr:rowOff>56905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1575"/>
          <a:ext cx="1247619" cy="196190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590550</xdr:colOff>
      <xdr:row>10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2419350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B3"/>
    </sheetView>
  </sheetViews>
  <sheetFormatPr defaultRowHeight="15" x14ac:dyDescent="0.2"/>
  <cols>
    <col min="1" max="5" width="9.140625" style="8"/>
    <col min="6" max="6" width="7.28515625" style="8" customWidth="1"/>
    <col min="7" max="14" width="15.42578125" style="8" customWidth="1"/>
    <col min="15" max="16384" width="9.140625" style="8"/>
  </cols>
  <sheetData>
    <row r="1" spans="1:14" x14ac:dyDescent="0.2">
      <c r="A1" s="8" t="s">
        <v>0</v>
      </c>
      <c r="B1" s="8">
        <v>0.28789999999999999</v>
      </c>
    </row>
    <row r="2" spans="1:14" x14ac:dyDescent="0.2">
      <c r="A2" s="8" t="s">
        <v>1</v>
      </c>
      <c r="B2" s="8">
        <v>0.28220000000000001</v>
      </c>
      <c r="F2" s="9" t="s">
        <v>35</v>
      </c>
      <c r="G2" s="9" t="s">
        <v>36</v>
      </c>
      <c r="H2" s="9" t="s">
        <v>0</v>
      </c>
      <c r="I2" s="9" t="s">
        <v>1</v>
      </c>
      <c r="J2" s="9" t="s">
        <v>2</v>
      </c>
      <c r="K2" s="9" t="s">
        <v>6</v>
      </c>
      <c r="L2" s="9" t="s">
        <v>5</v>
      </c>
      <c r="M2" s="9" t="s">
        <v>37</v>
      </c>
      <c r="N2" s="9" t="s">
        <v>12</v>
      </c>
    </row>
    <row r="3" spans="1:14" x14ac:dyDescent="0.2">
      <c r="A3" s="8" t="s">
        <v>2</v>
      </c>
      <c r="B3" s="8">
        <v>0.28549999999999998</v>
      </c>
      <c r="F3" s="10">
        <v>1</v>
      </c>
      <c r="G3" s="11" t="s">
        <v>38</v>
      </c>
      <c r="H3" s="12">
        <v>0.28789999999999999</v>
      </c>
      <c r="I3" s="11">
        <v>0.28220000000000001</v>
      </c>
      <c r="J3" s="11">
        <v>0.28549999999999998</v>
      </c>
      <c r="K3" s="11">
        <f>60*(I3-J3)/L3*M3</f>
        <v>8.2340141382230114E-2</v>
      </c>
      <c r="L3" s="11">
        <f t="shared" ref="L3:L9" si="0">M3-(MIN(H3:J3)/M3)</f>
        <v>-0.69230145883987504</v>
      </c>
      <c r="M3" s="11">
        <f t="shared" ref="M3:M9" si="1">MAX(H3:J3)</f>
        <v>0.28789999999999999</v>
      </c>
      <c r="N3" s="11">
        <v>1</v>
      </c>
    </row>
    <row r="4" spans="1:14" x14ac:dyDescent="0.2">
      <c r="F4" s="10">
        <v>2</v>
      </c>
      <c r="G4" s="11" t="s">
        <v>39</v>
      </c>
      <c r="H4" s="11">
        <v>0.2722</v>
      </c>
      <c r="I4" s="11">
        <v>0.27550000000000002</v>
      </c>
      <c r="J4" s="12">
        <v>0.27789999999999998</v>
      </c>
      <c r="K4" s="11">
        <f>60*(4+((H4-I4)/L4*M4))</f>
        <v>240.07842796573595</v>
      </c>
      <c r="L4" s="11">
        <f t="shared" si="0"/>
        <v>-0.70158902482907526</v>
      </c>
      <c r="M4" s="11">
        <f t="shared" si="1"/>
        <v>0.27789999999999998</v>
      </c>
      <c r="N4" s="11">
        <v>2</v>
      </c>
    </row>
    <row r="5" spans="1:14" x14ac:dyDescent="0.2">
      <c r="A5" s="8" t="s">
        <v>3</v>
      </c>
      <c r="B5" s="8">
        <f>MAX(B1:B3)</f>
        <v>0.28789999999999999</v>
      </c>
      <c r="C5" s="8" t="s">
        <v>4</v>
      </c>
      <c r="F5" s="10">
        <v>3</v>
      </c>
      <c r="G5" s="11" t="s">
        <v>40</v>
      </c>
      <c r="H5" s="11">
        <v>0.26550000000000001</v>
      </c>
      <c r="I5" s="12">
        <v>0.26790000000000003</v>
      </c>
      <c r="J5" s="11">
        <v>0.26219999999999999</v>
      </c>
      <c r="K5" s="11">
        <f>60*(2+((J5-H5)/L5*M5))</f>
        <v>120.07462359804484</v>
      </c>
      <c r="L5" s="11">
        <f t="shared" si="0"/>
        <v>-0.71082340425531898</v>
      </c>
      <c r="M5" s="11">
        <f t="shared" si="1"/>
        <v>0.26790000000000003</v>
      </c>
      <c r="N5" s="11">
        <v>3</v>
      </c>
    </row>
    <row r="6" spans="1:14" x14ac:dyDescent="0.2">
      <c r="A6" s="8" t="s">
        <v>5</v>
      </c>
      <c r="B6" s="8">
        <f>B5-(MIN(B1:B3)/B5)</f>
        <v>-0.69230145883987504</v>
      </c>
      <c r="F6" s="10">
        <v>4</v>
      </c>
      <c r="G6" s="11" t="s">
        <v>41</v>
      </c>
      <c r="H6" s="11">
        <v>0.23219999999999999</v>
      </c>
      <c r="I6" s="11">
        <v>0.23549999999999999</v>
      </c>
      <c r="J6" s="12">
        <v>0.2379</v>
      </c>
      <c r="K6" s="11">
        <f>60*(4+((H6-I6)/L6*M6))</f>
        <v>240.06381469296841</v>
      </c>
      <c r="L6" s="11">
        <f t="shared" si="0"/>
        <v>-0.73814035308953341</v>
      </c>
      <c r="M6" s="11">
        <f t="shared" si="1"/>
        <v>0.2379</v>
      </c>
      <c r="N6" s="11">
        <v>3</v>
      </c>
    </row>
    <row r="7" spans="1:14" x14ac:dyDescent="0.2">
      <c r="A7" s="8" t="s">
        <v>6</v>
      </c>
      <c r="B7" s="8">
        <f>60*(B2-B3)/B6*B5</f>
        <v>8.2340141382230114E-2</v>
      </c>
      <c r="F7" s="10">
        <v>5</v>
      </c>
      <c r="G7" s="11" t="s">
        <v>42</v>
      </c>
      <c r="H7" s="12">
        <v>0.2979</v>
      </c>
      <c r="I7" s="11">
        <v>0.29220000000000002</v>
      </c>
      <c r="J7" s="11">
        <v>0.29549999999999998</v>
      </c>
      <c r="K7" s="11">
        <f>60*(I7-J7)/L7*M7</f>
        <v>8.6364759896741278E-2</v>
      </c>
      <c r="L7" s="11">
        <f t="shared" si="0"/>
        <v>-0.68296606243705948</v>
      </c>
      <c r="M7" s="11">
        <f t="shared" si="1"/>
        <v>0.2979</v>
      </c>
      <c r="N7" s="11">
        <v>2</v>
      </c>
    </row>
    <row r="8" spans="1:14" x14ac:dyDescent="0.2">
      <c r="F8" s="10">
        <v>6</v>
      </c>
      <c r="G8" s="11" t="s">
        <v>43</v>
      </c>
      <c r="H8" s="11">
        <v>0.13550000000000001</v>
      </c>
      <c r="I8" s="12">
        <v>0.13789999999999999</v>
      </c>
      <c r="J8" s="11">
        <v>0.13220000000000001</v>
      </c>
      <c r="K8" s="11">
        <f>60*(2+((J8-H8)/L8*M8))</f>
        <v>120.0332667410532</v>
      </c>
      <c r="L8" s="11">
        <f t="shared" si="0"/>
        <v>-0.82076569978245117</v>
      </c>
      <c r="M8" s="11">
        <f t="shared" si="1"/>
        <v>0.13789999999999999</v>
      </c>
      <c r="N8" s="11">
        <v>2</v>
      </c>
    </row>
    <row r="9" spans="1:14" x14ac:dyDescent="0.2">
      <c r="F9" s="13">
        <v>7</v>
      </c>
      <c r="G9" s="8" t="s">
        <v>44</v>
      </c>
      <c r="H9" s="14">
        <v>0.18790000000000001</v>
      </c>
      <c r="I9" s="8">
        <v>0.1822</v>
      </c>
      <c r="J9" s="8">
        <v>0.1855</v>
      </c>
      <c r="K9" s="8">
        <f>60*(I9-J9)/L9*M9</f>
        <v>4.7590022001640753E-2</v>
      </c>
      <c r="L9" s="8">
        <f t="shared" si="0"/>
        <v>-0.78176471527408187</v>
      </c>
      <c r="M9" s="8">
        <f t="shared" si="1"/>
        <v>0.18790000000000001</v>
      </c>
      <c r="N9" s="8" t="s">
        <v>45</v>
      </c>
    </row>
    <row r="13" spans="1:14" ht="30" x14ac:dyDescent="0.2">
      <c r="H13" s="9" t="s">
        <v>27</v>
      </c>
      <c r="I13" s="15" t="s">
        <v>21</v>
      </c>
      <c r="J13" s="9" t="s">
        <v>25</v>
      </c>
      <c r="L13" s="9" t="s">
        <v>16</v>
      </c>
      <c r="M13" s="9" t="s">
        <v>49</v>
      </c>
      <c r="N13" s="16"/>
    </row>
    <row r="14" spans="1:14" x14ac:dyDescent="0.2">
      <c r="H14" s="10">
        <v>1</v>
      </c>
      <c r="I14" s="11">
        <f>SQRT((K3-$K$9)^2+(L3-$L$9)^2+(M3-$M$9)^2)</f>
        <v>0.13860463574057635</v>
      </c>
      <c r="J14" s="11">
        <f>RANK(I14,$I$14:$I$19,1)</f>
        <v>1</v>
      </c>
      <c r="L14" s="11">
        <f>IF($I14&lt;=SMALL($I$14:$I$19,1),$N3,"")</f>
        <v>1</v>
      </c>
      <c r="M14" s="11">
        <f>IF($I14&lt;=SMALL($I$14:$I$19,3),$N3,"")</f>
        <v>1</v>
      </c>
      <c r="N14" s="16"/>
    </row>
    <row r="15" spans="1:14" x14ac:dyDescent="0.2">
      <c r="H15" s="10">
        <v>2</v>
      </c>
      <c r="I15" s="11">
        <f t="shared" ref="I15:I19" si="2">SQRT((K4-$K$9)^2+(L4-$L$9)^2+(M4-$M$9)^2)</f>
        <v>240.030868206805</v>
      </c>
      <c r="J15" s="11">
        <f t="shared" ref="J15:J19" si="3">RANK(I15,$I$14:$I$19,1)</f>
        <v>6</v>
      </c>
      <c r="L15" s="11" t="str">
        <f t="shared" ref="L15:L19" si="4">IF($I15&lt;=SMALL($I$14:$I$19,1),$N4,"")</f>
        <v/>
      </c>
      <c r="M15" s="11" t="str">
        <f t="shared" ref="M15:M19" si="5">IF($I15&lt;=SMALL($I$14:$I$19,3),$N4,"")</f>
        <v/>
      </c>
      <c r="N15" s="16"/>
    </row>
    <row r="16" spans="1:14" x14ac:dyDescent="0.2">
      <c r="H16" s="10">
        <v>3</v>
      </c>
      <c r="I16" s="11">
        <f t="shared" si="2"/>
        <v>120.02708120142808</v>
      </c>
      <c r="J16" s="11">
        <f t="shared" si="3"/>
        <v>4</v>
      </c>
      <c r="L16" s="11" t="str">
        <f t="shared" si="4"/>
        <v/>
      </c>
      <c r="M16" s="17" t="str">
        <f t="shared" si="5"/>
        <v/>
      </c>
      <c r="N16" s="16"/>
    </row>
    <row r="17" spans="8:14" x14ac:dyDescent="0.2">
      <c r="H17" s="10">
        <v>4</v>
      </c>
      <c r="I17" s="11">
        <f t="shared" si="2"/>
        <v>240.01623384344023</v>
      </c>
      <c r="J17" s="11">
        <f t="shared" si="3"/>
        <v>5</v>
      </c>
      <c r="L17" s="11" t="str">
        <f t="shared" si="4"/>
        <v/>
      </c>
      <c r="M17" s="17" t="str">
        <f t="shared" si="5"/>
        <v/>
      </c>
      <c r="N17" s="16"/>
    </row>
    <row r="18" spans="8:14" x14ac:dyDescent="0.2">
      <c r="H18" s="10">
        <v>5</v>
      </c>
      <c r="I18" s="11">
        <f t="shared" si="2"/>
        <v>0.15285501006262181</v>
      </c>
      <c r="J18" s="11">
        <f t="shared" si="3"/>
        <v>2</v>
      </c>
      <c r="L18" s="11" t="str">
        <f t="shared" si="4"/>
        <v/>
      </c>
      <c r="M18" s="17">
        <f t="shared" si="5"/>
        <v>2</v>
      </c>
      <c r="N18" s="16"/>
    </row>
    <row r="19" spans="8:14" x14ac:dyDescent="0.2">
      <c r="H19" s="10">
        <v>6</v>
      </c>
      <c r="I19" s="11">
        <f t="shared" si="2"/>
        <v>119.98569347553709</v>
      </c>
      <c r="J19" s="11">
        <f t="shared" si="3"/>
        <v>3</v>
      </c>
      <c r="L19" s="11" t="str">
        <f t="shared" si="4"/>
        <v/>
      </c>
      <c r="M19" s="17">
        <f t="shared" si="5"/>
        <v>2</v>
      </c>
      <c r="N19" s="16"/>
    </row>
    <row r="21" spans="8:14" x14ac:dyDescent="0.2">
      <c r="H21" s="8" t="s">
        <v>47</v>
      </c>
    </row>
    <row r="22" spans="8:14" ht="30" x14ac:dyDescent="0.2">
      <c r="H22" s="9" t="s">
        <v>28</v>
      </c>
      <c r="I22" s="15" t="s">
        <v>21</v>
      </c>
      <c r="J22" s="9" t="s">
        <v>25</v>
      </c>
      <c r="K22" s="9" t="s">
        <v>12</v>
      </c>
    </row>
    <row r="23" spans="8:14" x14ac:dyDescent="0.2">
      <c r="H23" s="11">
        <v>1</v>
      </c>
      <c r="I23" s="11">
        <v>0.1386</v>
      </c>
      <c r="J23" s="11">
        <v>1</v>
      </c>
      <c r="K23" s="11">
        <v>1</v>
      </c>
    </row>
    <row r="24" spans="8:14" x14ac:dyDescent="0.2">
      <c r="H24" s="11">
        <v>5</v>
      </c>
      <c r="I24" s="11">
        <v>0.15279999999999999</v>
      </c>
      <c r="J24" s="11">
        <v>2</v>
      </c>
      <c r="K24" s="11">
        <v>2</v>
      </c>
    </row>
    <row r="25" spans="8:14" x14ac:dyDescent="0.2">
      <c r="H25" s="11">
        <v>6</v>
      </c>
      <c r="I25" s="11">
        <v>119.98560000000001</v>
      </c>
      <c r="J25" s="11">
        <v>3</v>
      </c>
      <c r="K25" s="11">
        <v>2</v>
      </c>
    </row>
    <row r="26" spans="8:14" x14ac:dyDescent="0.2">
      <c r="H26" s="8" t="s">
        <v>48</v>
      </c>
      <c r="K26" s="18">
        <f>MAX(K23:K25)</f>
        <v>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5" workbookViewId="0">
      <selection activeCell="B17" sqref="B17"/>
    </sheetView>
  </sheetViews>
  <sheetFormatPr defaultRowHeight="15" x14ac:dyDescent="0.25"/>
  <cols>
    <col min="1" max="1" width="10.140625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">
        <v>160</v>
      </c>
      <c r="B2" s="1">
        <v>70</v>
      </c>
      <c r="C2" s="1">
        <v>78</v>
      </c>
      <c r="D2" s="1">
        <v>99</v>
      </c>
      <c r="E2" s="1">
        <v>33.299999999999997</v>
      </c>
      <c r="F2" s="1">
        <v>3</v>
      </c>
    </row>
    <row r="3" spans="1:6" x14ac:dyDescent="0.25">
      <c r="A3" s="1">
        <v>162</v>
      </c>
      <c r="B3" s="1">
        <v>56</v>
      </c>
      <c r="C3" s="1">
        <v>74</v>
      </c>
      <c r="D3" s="1">
        <v>90</v>
      </c>
      <c r="E3" s="1">
        <v>31.7</v>
      </c>
      <c r="F3" s="1">
        <v>3</v>
      </c>
    </row>
    <row r="4" spans="1:6" x14ac:dyDescent="0.25">
      <c r="A4" s="1">
        <v>155</v>
      </c>
      <c r="B4" s="1">
        <v>63</v>
      </c>
      <c r="C4" s="1">
        <v>76.5</v>
      </c>
      <c r="D4" s="1">
        <v>95.5</v>
      </c>
      <c r="E4" s="1">
        <v>37.799999999999997</v>
      </c>
      <c r="F4" s="1">
        <v>3</v>
      </c>
    </row>
    <row r="5" spans="1:6" x14ac:dyDescent="0.25">
      <c r="A5" s="1">
        <v>156</v>
      </c>
      <c r="B5" s="1">
        <v>54</v>
      </c>
      <c r="C5" s="1">
        <v>74</v>
      </c>
      <c r="D5" s="1">
        <v>88</v>
      </c>
      <c r="E5" s="1">
        <v>31</v>
      </c>
      <c r="F5" s="1">
        <v>2</v>
      </c>
    </row>
    <row r="6" spans="1:6" x14ac:dyDescent="0.25">
      <c r="A6" s="1">
        <v>155</v>
      </c>
      <c r="B6" s="1">
        <v>55</v>
      </c>
      <c r="C6" s="1">
        <v>79</v>
      </c>
      <c r="D6" s="1">
        <v>88</v>
      </c>
      <c r="E6" s="1">
        <v>27</v>
      </c>
      <c r="F6" s="1">
        <v>3</v>
      </c>
    </row>
    <row r="7" spans="1:6" x14ac:dyDescent="0.25">
      <c r="A7" s="1">
        <v>155</v>
      </c>
      <c r="B7" s="1">
        <v>55</v>
      </c>
      <c r="C7" s="1">
        <v>67</v>
      </c>
      <c r="D7" s="1">
        <v>91</v>
      </c>
      <c r="E7" s="1">
        <v>29.8</v>
      </c>
      <c r="F7" s="1">
        <v>2</v>
      </c>
    </row>
    <row r="8" spans="1:6" x14ac:dyDescent="0.25">
      <c r="A8" s="1">
        <v>151.5</v>
      </c>
      <c r="B8" s="1">
        <v>58</v>
      </c>
      <c r="C8" s="1">
        <v>76</v>
      </c>
      <c r="D8" s="1">
        <v>94</v>
      </c>
      <c r="E8" s="1">
        <v>31.6</v>
      </c>
      <c r="F8" s="1">
        <v>3</v>
      </c>
    </row>
    <row r="9" spans="1:6" x14ac:dyDescent="0.25">
      <c r="A9" s="1">
        <v>151.5</v>
      </c>
      <c r="B9" s="1">
        <v>62</v>
      </c>
      <c r="C9" s="1">
        <v>79</v>
      </c>
      <c r="D9" s="1">
        <v>98</v>
      </c>
      <c r="E9" s="1">
        <v>37.299999999999997</v>
      </c>
      <c r="F9" s="1">
        <v>3</v>
      </c>
    </row>
    <row r="10" spans="1:6" x14ac:dyDescent="0.25">
      <c r="A10" s="1">
        <v>159</v>
      </c>
      <c r="B10" s="1">
        <v>49</v>
      </c>
      <c r="C10" s="1">
        <v>72</v>
      </c>
      <c r="D10" s="1">
        <v>89</v>
      </c>
      <c r="E10" s="1">
        <v>28.7</v>
      </c>
      <c r="F10" s="1">
        <v>2</v>
      </c>
    </row>
    <row r="11" spans="1:6" x14ac:dyDescent="0.25">
      <c r="A11" s="7">
        <v>173</v>
      </c>
      <c r="B11" s="7">
        <v>70</v>
      </c>
      <c r="C11" s="7">
        <v>75</v>
      </c>
      <c r="D11" s="7">
        <v>90</v>
      </c>
      <c r="E11" s="7">
        <v>31</v>
      </c>
      <c r="F11" t="s">
        <v>31</v>
      </c>
    </row>
    <row r="12" spans="1:6" x14ac:dyDescent="0.25">
      <c r="A12">
        <v>1</v>
      </c>
      <c r="B12" t="s">
        <v>15</v>
      </c>
    </row>
    <row r="13" spans="1:6" x14ac:dyDescent="0.25">
      <c r="A13">
        <v>2</v>
      </c>
      <c r="B13" t="s">
        <v>14</v>
      </c>
    </row>
    <row r="14" spans="1:6" x14ac:dyDescent="0.25">
      <c r="A14">
        <v>3</v>
      </c>
      <c r="B14" t="s">
        <v>13</v>
      </c>
    </row>
    <row r="15" spans="1:6" x14ac:dyDescent="0.25">
      <c r="B15" t="s">
        <v>32</v>
      </c>
    </row>
    <row r="16" spans="1:6" x14ac:dyDescent="0.25">
      <c r="A16" s="6" t="s">
        <v>46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20</v>
      </c>
    </row>
    <row r="17" spans="1:6" x14ac:dyDescent="0.25">
      <c r="A17" s="1">
        <f>SQRT((A2-$A$11)^2+(B2-$B$11)^2+(C2-$C$11)^2+(D2-$D$11)^2+(E2-$E$11)^2)</f>
        <v>16.256998492956811</v>
      </c>
      <c r="B17" s="1">
        <f>IF($A17&lt;=SMALL($A$17:$A$25,1),$F2,"")</f>
        <v>3</v>
      </c>
      <c r="C17" s="1">
        <f>IF($A17&lt;=SMALL($A$17:$A$25,5),$F2,"")</f>
        <v>3</v>
      </c>
      <c r="D17" s="1">
        <f>IF($A17&lt;=SMALL($A$17:$A$25,9),$F2,"")</f>
        <v>3</v>
      </c>
      <c r="E17" s="1"/>
      <c r="F17" s="1"/>
    </row>
    <row r="18" spans="1:6" x14ac:dyDescent="0.25">
      <c r="A18" s="1">
        <f t="shared" ref="A18:A25" si="0">SQRT((A3-$A$11)^2+(B3-$B$11)^2+(C3-$C$11)^2+(D3-$D$11)^2+(E3-$E$11)^2)</f>
        <v>17.846288129468267</v>
      </c>
      <c r="B18" s="1" t="str">
        <f t="shared" ref="B18:B25" si="1">IF($A18&lt;=SMALL($A$17:$A$25,1),$F$2,"")</f>
        <v/>
      </c>
      <c r="C18" s="1">
        <f t="shared" ref="C18:C25" si="2">IF($A18&lt;=SMALL($A$17:$A$25,5),$F3,"")</f>
        <v>3</v>
      </c>
      <c r="D18" s="1">
        <f t="shared" ref="D18:D25" si="3">IF($A18&lt;=SMALL($A$17:$A$25,9),$F3,"")</f>
        <v>3</v>
      </c>
      <c r="E18" s="1"/>
      <c r="F18" s="1"/>
    </row>
    <row r="19" spans="1:6" x14ac:dyDescent="0.25">
      <c r="A19" s="1">
        <f t="shared" si="0"/>
        <v>21.254176060247548</v>
      </c>
      <c r="B19" s="1" t="str">
        <f t="shared" si="1"/>
        <v/>
      </c>
      <c r="C19" s="1">
        <f t="shared" si="2"/>
        <v>3</v>
      </c>
      <c r="D19" s="1">
        <f t="shared" si="3"/>
        <v>3</v>
      </c>
      <c r="E19" s="1"/>
      <c r="F19" s="1"/>
    </row>
    <row r="20" spans="1:6" x14ac:dyDescent="0.25">
      <c r="A20" s="1">
        <f t="shared" si="0"/>
        <v>23.45207879911715</v>
      </c>
      <c r="B20" s="1" t="str">
        <f t="shared" si="1"/>
        <v/>
      </c>
      <c r="C20" s="1">
        <f t="shared" si="2"/>
        <v>2</v>
      </c>
      <c r="D20" s="1">
        <f t="shared" si="3"/>
        <v>2</v>
      </c>
      <c r="E20" s="1"/>
      <c r="F20" s="1"/>
    </row>
    <row r="21" spans="1:6" x14ac:dyDescent="0.25">
      <c r="A21" s="1">
        <f t="shared" si="0"/>
        <v>24.186773244895647</v>
      </c>
      <c r="B21" s="1" t="str">
        <f t="shared" si="1"/>
        <v/>
      </c>
      <c r="C21" s="1">
        <f t="shared" si="2"/>
        <v>3</v>
      </c>
      <c r="D21" s="1">
        <f t="shared" si="3"/>
        <v>3</v>
      </c>
      <c r="E21" s="1"/>
      <c r="F21" s="1"/>
    </row>
    <row r="22" spans="1:6" x14ac:dyDescent="0.25">
      <c r="A22" s="1">
        <f t="shared" si="0"/>
        <v>24.808063205337092</v>
      </c>
      <c r="B22" s="1" t="str">
        <f t="shared" si="1"/>
        <v/>
      </c>
      <c r="C22" s="1" t="str">
        <f t="shared" si="2"/>
        <v/>
      </c>
      <c r="D22" s="1">
        <f t="shared" si="3"/>
        <v>2</v>
      </c>
      <c r="E22" s="1"/>
      <c r="F22" s="1"/>
    </row>
    <row r="23" spans="1:6" x14ac:dyDescent="0.25">
      <c r="A23" s="1">
        <f t="shared" si="0"/>
        <v>24.972184525988109</v>
      </c>
      <c r="B23" s="1" t="str">
        <f t="shared" si="1"/>
        <v/>
      </c>
      <c r="C23" s="1" t="str">
        <f t="shared" si="2"/>
        <v/>
      </c>
      <c r="D23" s="1">
        <f t="shared" si="3"/>
        <v>3</v>
      </c>
      <c r="E23" s="1"/>
      <c r="F23" s="1"/>
    </row>
    <row r="24" spans="1:6" x14ac:dyDescent="0.25">
      <c r="A24" s="1">
        <f t="shared" si="0"/>
        <v>25.415349692656207</v>
      </c>
      <c r="B24" s="1" t="str">
        <f t="shared" si="1"/>
        <v/>
      </c>
      <c r="C24" s="1" t="str">
        <f t="shared" si="2"/>
        <v/>
      </c>
      <c r="D24" s="1">
        <f t="shared" si="3"/>
        <v>3</v>
      </c>
      <c r="E24" s="1"/>
      <c r="F24" s="1"/>
    </row>
    <row r="25" spans="1:6" x14ac:dyDescent="0.25">
      <c r="A25" s="3">
        <f t="shared" si="0"/>
        <v>25.539968676566538</v>
      </c>
      <c r="B25" s="1" t="str">
        <f t="shared" si="1"/>
        <v/>
      </c>
      <c r="C25" s="1" t="str">
        <f t="shared" si="2"/>
        <v/>
      </c>
      <c r="D25" s="1">
        <f t="shared" si="3"/>
        <v>2</v>
      </c>
      <c r="E25" s="3"/>
      <c r="F25" s="3"/>
    </row>
    <row r="26" spans="1:6" x14ac:dyDescent="0.25">
      <c r="A26" s="5" t="s">
        <v>33</v>
      </c>
      <c r="B26" s="5">
        <f>MAX(B17:B25)</f>
        <v>3</v>
      </c>
      <c r="C26" s="5">
        <f t="shared" ref="C26:D26" si="4">MAX(C17:C25)</f>
        <v>3</v>
      </c>
      <c r="D26" s="5">
        <f t="shared" si="4"/>
        <v>3</v>
      </c>
      <c r="E26" s="5"/>
      <c r="F26" s="5"/>
    </row>
    <row r="27" spans="1:6" x14ac:dyDescent="0.25">
      <c r="A27" s="4" t="s">
        <v>34</v>
      </c>
      <c r="B27" s="4"/>
      <c r="C27" s="4"/>
      <c r="D27" s="4"/>
      <c r="E27" s="4"/>
      <c r="F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76"/>
  <sheetViews>
    <sheetView topLeftCell="A56" workbookViewId="0">
      <selection activeCell="C60" sqref="C60:G70"/>
    </sheetView>
  </sheetViews>
  <sheetFormatPr defaultRowHeight="15.75" x14ac:dyDescent="0.25"/>
  <cols>
    <col min="1" max="4" width="9.140625" style="19"/>
    <col min="5" max="5" width="11.5703125" style="19" customWidth="1"/>
    <col min="6" max="6" width="9.140625" style="19"/>
    <col min="7" max="7" width="11.42578125" style="19" customWidth="1"/>
    <col min="8" max="16384" width="9.140625" style="19"/>
  </cols>
  <sheetData>
    <row r="1" spans="4:20" x14ac:dyDescent="0.25">
      <c r="D1" s="19" t="s">
        <v>50</v>
      </c>
      <c r="J1" s="19" t="s">
        <v>52</v>
      </c>
      <c r="P1" s="19" t="s">
        <v>52</v>
      </c>
    </row>
    <row r="2" spans="4:20" x14ac:dyDescent="0.25">
      <c r="D2" s="26" t="s">
        <v>51</v>
      </c>
      <c r="E2" s="27">
        <v>1</v>
      </c>
      <c r="F2" s="27">
        <v>2</v>
      </c>
      <c r="G2" s="27">
        <v>3</v>
      </c>
      <c r="H2" s="27">
        <v>4</v>
      </c>
      <c r="J2" s="26" t="s">
        <v>51</v>
      </c>
      <c r="K2" s="27">
        <v>1</v>
      </c>
      <c r="L2" s="27">
        <v>2</v>
      </c>
      <c r="M2" s="27">
        <v>3</v>
      </c>
      <c r="N2" s="27">
        <v>4</v>
      </c>
      <c r="P2" s="26" t="s">
        <v>51</v>
      </c>
      <c r="Q2" s="27">
        <v>1</v>
      </c>
      <c r="R2" s="27">
        <v>2</v>
      </c>
      <c r="S2" s="27">
        <v>3</v>
      </c>
      <c r="T2" s="27">
        <v>4</v>
      </c>
    </row>
    <row r="3" spans="4:20" x14ac:dyDescent="0.25">
      <c r="D3" s="21">
        <v>1</v>
      </c>
      <c r="E3" s="20">
        <v>140</v>
      </c>
      <c r="F3" s="20">
        <v>140</v>
      </c>
      <c r="G3" s="20">
        <v>139</v>
      </c>
      <c r="H3" s="20">
        <v>143</v>
      </c>
      <c r="J3" s="21">
        <v>1</v>
      </c>
      <c r="K3" s="20">
        <v>56</v>
      </c>
      <c r="L3" s="20">
        <v>55</v>
      </c>
      <c r="M3" s="20">
        <v>53</v>
      </c>
      <c r="N3" s="20">
        <v>57</v>
      </c>
      <c r="P3" s="21">
        <v>1</v>
      </c>
      <c r="Q3" s="20">
        <v>56</v>
      </c>
      <c r="R3" s="20">
        <v>56</v>
      </c>
      <c r="S3" s="20">
        <v>55</v>
      </c>
      <c r="T3" s="20">
        <v>58</v>
      </c>
    </row>
    <row r="4" spans="4:20" x14ac:dyDescent="0.25">
      <c r="D4" s="21">
        <v>2</v>
      </c>
      <c r="E4" s="20">
        <v>136</v>
      </c>
      <c r="F4" s="20">
        <v>134</v>
      </c>
      <c r="G4" s="20">
        <v>136</v>
      </c>
      <c r="H4" s="20">
        <v>146</v>
      </c>
      <c r="J4" s="21">
        <v>2</v>
      </c>
      <c r="K4" s="20">
        <v>52</v>
      </c>
      <c r="L4" s="20">
        <v>49</v>
      </c>
      <c r="M4" s="20">
        <v>60</v>
      </c>
      <c r="N4" s="20">
        <v>60</v>
      </c>
      <c r="P4" s="21">
        <v>2</v>
      </c>
      <c r="Q4" s="20">
        <v>52</v>
      </c>
      <c r="R4" s="20">
        <v>50</v>
      </c>
      <c r="S4" s="20">
        <v>52</v>
      </c>
      <c r="T4" s="20">
        <v>61</v>
      </c>
    </row>
    <row r="5" spans="4:20" x14ac:dyDescent="0.25">
      <c r="D5" s="21">
        <v>3</v>
      </c>
      <c r="E5" s="20">
        <v>133</v>
      </c>
      <c r="F5" s="20">
        <v>127</v>
      </c>
      <c r="G5" s="20">
        <v>133</v>
      </c>
      <c r="H5" s="20">
        <v>141</v>
      </c>
      <c r="J5" s="21">
        <v>3</v>
      </c>
      <c r="K5" s="20">
        <v>49</v>
      </c>
      <c r="L5" s="20">
        <v>43</v>
      </c>
      <c r="M5" s="20">
        <v>48</v>
      </c>
      <c r="N5" s="20">
        <v>57</v>
      </c>
      <c r="P5" s="21">
        <v>3</v>
      </c>
      <c r="Q5" s="20">
        <v>49</v>
      </c>
      <c r="R5" s="20">
        <v>43</v>
      </c>
      <c r="S5" s="20">
        <v>49</v>
      </c>
      <c r="T5" s="20">
        <v>57</v>
      </c>
    </row>
    <row r="6" spans="4:20" x14ac:dyDescent="0.25">
      <c r="D6" s="21">
        <v>4</v>
      </c>
      <c r="E6" s="20">
        <v>127</v>
      </c>
      <c r="F6" s="20">
        <v>132</v>
      </c>
      <c r="G6" s="20">
        <v>134</v>
      </c>
      <c r="H6" s="20">
        <v>134</v>
      </c>
      <c r="J6" s="21">
        <v>4</v>
      </c>
      <c r="K6" s="20">
        <v>43</v>
      </c>
      <c r="L6" s="20">
        <v>48</v>
      </c>
      <c r="M6" s="20">
        <v>50</v>
      </c>
      <c r="N6" s="20">
        <v>50</v>
      </c>
      <c r="P6" s="21">
        <v>4</v>
      </c>
      <c r="Q6" s="20">
        <v>43</v>
      </c>
      <c r="R6" s="20">
        <v>48</v>
      </c>
      <c r="S6" s="20">
        <v>50</v>
      </c>
      <c r="T6" s="20">
        <v>50</v>
      </c>
    </row>
    <row r="8" spans="4:20" x14ac:dyDescent="0.25">
      <c r="D8" s="19" t="s">
        <v>113</v>
      </c>
      <c r="G8" s="19" t="s">
        <v>114</v>
      </c>
      <c r="J8" s="19" t="s">
        <v>115</v>
      </c>
      <c r="M8" s="29" t="s">
        <v>6</v>
      </c>
      <c r="N8" s="29" t="s">
        <v>5</v>
      </c>
      <c r="O8" s="29" t="s">
        <v>37</v>
      </c>
    </row>
    <row r="9" spans="4:20" x14ac:dyDescent="0.25">
      <c r="D9" s="20" t="s">
        <v>53</v>
      </c>
      <c r="E9" s="21">
        <f>E3/(E3+K3+Q3)</f>
        <v>0.55555555555555558</v>
      </c>
      <c r="F9" s="20"/>
      <c r="G9" s="20" t="s">
        <v>65</v>
      </c>
      <c r="H9" s="20">
        <f>K3/(E3+K3+Q3)</f>
        <v>0.22222222222222221</v>
      </c>
      <c r="I9" s="20"/>
      <c r="J9" s="20" t="s">
        <v>85</v>
      </c>
      <c r="K9" s="20">
        <f>Q3/(E3+K3+Q3)</f>
        <v>0.22222222222222221</v>
      </c>
      <c r="M9" s="20">
        <f>60*((H9-K9)/N9*O9)</f>
        <v>0</v>
      </c>
      <c r="N9" s="20">
        <f>O9-(MIN(E9,H9,K9/O9))</f>
        <v>0.33333333333333337</v>
      </c>
      <c r="O9" s="20">
        <f>MAX(E9,H9,K9)</f>
        <v>0.55555555555555558</v>
      </c>
      <c r="Q9" s="56" t="s">
        <v>101</v>
      </c>
      <c r="R9" s="57"/>
    </row>
    <row r="10" spans="4:20" x14ac:dyDescent="0.25">
      <c r="D10" s="20" t="s">
        <v>54</v>
      </c>
      <c r="E10" s="21">
        <f>F3/(F3+L3+R3)</f>
        <v>0.55776892430278879</v>
      </c>
      <c r="F10" s="20"/>
      <c r="G10" s="20" t="s">
        <v>66</v>
      </c>
      <c r="H10" s="20">
        <f>L3/(F3+L3+R3)</f>
        <v>0.21912350597609562</v>
      </c>
      <c r="I10" s="20"/>
      <c r="J10" s="20" t="s">
        <v>86</v>
      </c>
      <c r="K10" s="20">
        <f>R3/(F3+L3+R3)</f>
        <v>0.22310756972111553</v>
      </c>
      <c r="M10" s="20">
        <f t="shared" ref="M10:M24" si="0">60*((H10-K10)/N10*O10)</f>
        <v>-0.39371924068432129</v>
      </c>
      <c r="N10" s="20">
        <f t="shared" ref="N10:N24" si="1">O10-(MIN(E10,H10,K10/O10))</f>
        <v>0.33864541832669315</v>
      </c>
      <c r="O10" s="20">
        <f t="shared" ref="O10:O24" si="2">MAX(E10,H10,K10)</f>
        <v>0.55776892430278879</v>
      </c>
      <c r="Q10" s="28" t="s">
        <v>6</v>
      </c>
      <c r="R10" s="20">
        <f>AVERAGE(M9:M24)</f>
        <v>4.3887737659228321E-2</v>
      </c>
    </row>
    <row r="11" spans="4:20" x14ac:dyDescent="0.25">
      <c r="D11" s="20" t="s">
        <v>55</v>
      </c>
      <c r="E11" s="21">
        <f>G3/(G3+M3+S3)</f>
        <v>0.56275303643724695</v>
      </c>
      <c r="F11" s="20"/>
      <c r="G11" s="20" t="s">
        <v>67</v>
      </c>
      <c r="H11" s="20">
        <f>M3/(G3+M3+S3)</f>
        <v>0.2145748987854251</v>
      </c>
      <c r="I11" s="20"/>
      <c r="J11" s="20" t="s">
        <v>87</v>
      </c>
      <c r="K11" s="20">
        <f>S3/(G3+M3+S3)</f>
        <v>0.22267206477732793</v>
      </c>
      <c r="M11" s="20">
        <f t="shared" si="0"/>
        <v>-0.78523679502871613</v>
      </c>
      <c r="N11" s="20">
        <f>O11-(MIN(E11,H11,K11/O11))</f>
        <v>0.34817813765182182</v>
      </c>
      <c r="O11" s="20">
        <f t="shared" si="2"/>
        <v>0.56275303643724695</v>
      </c>
      <c r="Q11" s="28" t="s">
        <v>5</v>
      </c>
      <c r="R11" s="20">
        <f>AVERAGE(N9:N24)</f>
        <v>0.35216009946614957</v>
      </c>
    </row>
    <row r="12" spans="4:20" x14ac:dyDescent="0.25">
      <c r="D12" s="20" t="s">
        <v>56</v>
      </c>
      <c r="E12" s="21">
        <f>H3/(H3+N3+T3)</f>
        <v>0.55426356589147285</v>
      </c>
      <c r="F12" s="20"/>
      <c r="G12" s="20" t="s">
        <v>68</v>
      </c>
      <c r="H12" s="20">
        <f>N3/(H3+N3+T3)</f>
        <v>0.22093023255813954</v>
      </c>
      <c r="I12" s="20"/>
      <c r="J12" s="20" t="s">
        <v>88</v>
      </c>
      <c r="K12" s="20">
        <f>T3/(H3+N3+T3)</f>
        <v>0.22480620155038761</v>
      </c>
      <c r="M12" s="20">
        <f t="shared" si="0"/>
        <v>-0.38669551108707478</v>
      </c>
      <c r="N12" s="20">
        <f t="shared" si="1"/>
        <v>0.33333333333333331</v>
      </c>
      <c r="O12" s="20">
        <f t="shared" si="2"/>
        <v>0.55426356589147285</v>
      </c>
      <c r="Q12" s="28" t="s">
        <v>37</v>
      </c>
      <c r="R12" s="20">
        <f>AVERAGE(O9:O24)</f>
        <v>0.56818831372439937</v>
      </c>
    </row>
    <row r="13" spans="4:20" x14ac:dyDescent="0.25">
      <c r="D13" s="20" t="s">
        <v>57</v>
      </c>
      <c r="E13" s="21">
        <f>E4/(E4+K4+Q4)</f>
        <v>0.56666666666666665</v>
      </c>
      <c r="F13" s="20"/>
      <c r="G13" s="20" t="s">
        <v>69</v>
      </c>
      <c r="H13" s="20">
        <f>K4/(E4+K4+Q4)</f>
        <v>0.21666666666666667</v>
      </c>
      <c r="I13" s="20"/>
      <c r="J13" s="20" t="s">
        <v>89</v>
      </c>
      <c r="K13" s="20">
        <f>Q4/(E4+K4+Q4)</f>
        <v>0.21666666666666667</v>
      </c>
      <c r="M13" s="20">
        <f t="shared" si="0"/>
        <v>0</v>
      </c>
      <c r="N13" s="20">
        <f t="shared" si="1"/>
        <v>0.35</v>
      </c>
      <c r="O13" s="20">
        <f t="shared" si="2"/>
        <v>0.56666666666666665</v>
      </c>
    </row>
    <row r="14" spans="4:20" x14ac:dyDescent="0.25">
      <c r="D14" s="20" t="s">
        <v>58</v>
      </c>
      <c r="E14" s="21">
        <f>F4/(F4+L4+R4)</f>
        <v>0.57510729613733902</v>
      </c>
      <c r="F14" s="20"/>
      <c r="G14" s="20" t="s">
        <v>70</v>
      </c>
      <c r="H14" s="20">
        <f>L4/(F4+L4+R4)</f>
        <v>0.21030042918454936</v>
      </c>
      <c r="I14" s="20"/>
      <c r="J14" s="20" t="s">
        <v>90</v>
      </c>
      <c r="K14" s="20">
        <f>R4/(F4+L4+R4)</f>
        <v>0.21459227467811159</v>
      </c>
      <c r="M14" s="20">
        <f t="shared" si="0"/>
        <v>-0.40595809139106326</v>
      </c>
      <c r="N14" s="20">
        <f t="shared" si="1"/>
        <v>0.36480686695278963</v>
      </c>
      <c r="O14" s="20">
        <f t="shared" si="2"/>
        <v>0.57510729613733902</v>
      </c>
    </row>
    <row r="15" spans="4:20" x14ac:dyDescent="0.25">
      <c r="D15" s="20" t="s">
        <v>59</v>
      </c>
      <c r="E15" s="21">
        <f>G4/(G4+M4+S4)</f>
        <v>0.54838709677419351</v>
      </c>
      <c r="F15" s="20"/>
      <c r="G15" s="20" t="s">
        <v>71</v>
      </c>
      <c r="H15" s="20">
        <f>M4/(G4+M4+S4)</f>
        <v>0.24193548387096775</v>
      </c>
      <c r="I15" s="20"/>
      <c r="J15" s="20" t="s">
        <v>91</v>
      </c>
      <c r="K15" s="20">
        <f>S4/(G4+M4+S4)</f>
        <v>0.20967741935483872</v>
      </c>
      <c r="M15" s="20">
        <f t="shared" si="0"/>
        <v>3.4634974533106959</v>
      </c>
      <c r="N15" s="20">
        <f t="shared" si="1"/>
        <v>0.30645161290322576</v>
      </c>
      <c r="O15" s="20">
        <f t="shared" si="2"/>
        <v>0.54838709677419351</v>
      </c>
    </row>
    <row r="16" spans="4:20" x14ac:dyDescent="0.25">
      <c r="D16" s="20" t="s">
        <v>60</v>
      </c>
      <c r="E16" s="21">
        <f>H4/(H4+N4+T4)</f>
        <v>0.54681647940074907</v>
      </c>
      <c r="F16" s="20"/>
      <c r="G16" s="20" t="s">
        <v>72</v>
      </c>
      <c r="H16" s="20">
        <f>N4/(H4+N4+T4)</f>
        <v>0.2247191011235955</v>
      </c>
      <c r="I16" s="20"/>
      <c r="J16" s="20" t="s">
        <v>92</v>
      </c>
      <c r="K16" s="20">
        <f>T4/(H4+N4+T4)</f>
        <v>0.22846441947565543</v>
      </c>
      <c r="M16" s="20">
        <f t="shared" si="0"/>
        <v>-0.3814998693493607</v>
      </c>
      <c r="N16" s="20">
        <f t="shared" si="1"/>
        <v>0.32209737827715357</v>
      </c>
      <c r="O16" s="20">
        <f t="shared" si="2"/>
        <v>0.54681647940074907</v>
      </c>
    </row>
    <row r="17" spans="4:15" x14ac:dyDescent="0.25">
      <c r="D17" s="20" t="s">
        <v>61</v>
      </c>
      <c r="E17" s="21">
        <f>E5/(E5+K5+Q5)</f>
        <v>0.5757575757575758</v>
      </c>
      <c r="F17" s="20"/>
      <c r="G17" s="20" t="s">
        <v>77</v>
      </c>
      <c r="H17" s="20">
        <f>K5/(E5+K5+Q5)</f>
        <v>0.21212121212121213</v>
      </c>
      <c r="I17" s="20"/>
      <c r="J17" s="20" t="s">
        <v>93</v>
      </c>
      <c r="K17" s="20">
        <f>Q5/(E5+K5+Q5)</f>
        <v>0.21212121212121213</v>
      </c>
      <c r="M17" s="20">
        <f t="shared" si="0"/>
        <v>0</v>
      </c>
      <c r="N17" s="20">
        <f t="shared" si="1"/>
        <v>0.36363636363636365</v>
      </c>
      <c r="O17" s="20">
        <f t="shared" si="2"/>
        <v>0.5757575757575758</v>
      </c>
    </row>
    <row r="18" spans="4:15" x14ac:dyDescent="0.25">
      <c r="D18" s="20" t="s">
        <v>62</v>
      </c>
      <c r="E18" s="21">
        <f>F5/(F5+L5+R5)</f>
        <v>0.59624413145539901</v>
      </c>
      <c r="F18" s="20"/>
      <c r="G18" s="20" t="s">
        <v>78</v>
      </c>
      <c r="H18" s="20">
        <f>L5/(F5+L5+R5)</f>
        <v>0.20187793427230047</v>
      </c>
      <c r="I18" s="20"/>
      <c r="J18" s="20" t="s">
        <v>94</v>
      </c>
      <c r="K18" s="20">
        <f>R5/(F5+L5+R5)</f>
        <v>0.20187793427230047</v>
      </c>
      <c r="M18" s="20">
        <f t="shared" si="0"/>
        <v>0</v>
      </c>
      <c r="N18" s="20">
        <f t="shared" si="1"/>
        <v>0.39436619718309851</v>
      </c>
      <c r="O18" s="20">
        <f t="shared" si="2"/>
        <v>0.59624413145539901</v>
      </c>
    </row>
    <row r="19" spans="4:15" x14ac:dyDescent="0.25">
      <c r="D19" s="20" t="s">
        <v>63</v>
      </c>
      <c r="E19" s="21">
        <f>G5/(G5+M5+S5)</f>
        <v>0.57826086956521738</v>
      </c>
      <c r="F19" s="20"/>
      <c r="G19" s="20" t="s">
        <v>79</v>
      </c>
      <c r="H19" s="20">
        <f>M5/(G5+M5+S5)</f>
        <v>0.20869565217391303</v>
      </c>
      <c r="I19" s="20"/>
      <c r="J19" s="20" t="s">
        <v>95</v>
      </c>
      <c r="K19" s="20">
        <f>S5/(G5+M5+S5)</f>
        <v>0.21304347826086956</v>
      </c>
      <c r="M19" s="20">
        <f t="shared" si="0"/>
        <v>-0.40818414322250668</v>
      </c>
      <c r="N19" s="20">
        <f t="shared" si="1"/>
        <v>0.36956521739130432</v>
      </c>
      <c r="O19" s="20">
        <f t="shared" si="2"/>
        <v>0.57826086956521738</v>
      </c>
    </row>
    <row r="20" spans="4:15" x14ac:dyDescent="0.25">
      <c r="D20" s="20" t="s">
        <v>64</v>
      </c>
      <c r="E20" s="21">
        <f>H5/(H5+N5+T5)</f>
        <v>0.55294117647058827</v>
      </c>
      <c r="F20" s="20"/>
      <c r="G20" s="20" t="s">
        <v>80</v>
      </c>
      <c r="H20" s="20">
        <f>N5/(H5+N5+T5)</f>
        <v>0.22352941176470589</v>
      </c>
      <c r="I20" s="20"/>
      <c r="J20" s="20" t="s">
        <v>96</v>
      </c>
      <c r="K20" s="20">
        <f>T5/(H5+N5+T5)</f>
        <v>0.22352941176470589</v>
      </c>
      <c r="M20" s="20">
        <f t="shared" si="0"/>
        <v>0</v>
      </c>
      <c r="N20" s="20">
        <f t="shared" si="1"/>
        <v>0.3294117647058824</v>
      </c>
      <c r="O20" s="20">
        <f t="shared" si="2"/>
        <v>0.55294117647058827</v>
      </c>
    </row>
    <row r="21" spans="4:15" x14ac:dyDescent="0.25">
      <c r="D21" s="20" t="s">
        <v>73</v>
      </c>
      <c r="E21" s="21">
        <f>E6/(E6+K6+Q6)</f>
        <v>0.59624413145539901</v>
      </c>
      <c r="F21" s="20"/>
      <c r="G21" s="20" t="s">
        <v>81</v>
      </c>
      <c r="H21" s="20">
        <f>K6/(E6+K6+Q6)</f>
        <v>0.20187793427230047</v>
      </c>
      <c r="I21" s="20"/>
      <c r="J21" s="20" t="s">
        <v>97</v>
      </c>
      <c r="K21" s="20">
        <f>Q6/(E6+K6+Q6)</f>
        <v>0.20187793427230047</v>
      </c>
      <c r="M21" s="20">
        <f t="shared" si="0"/>
        <v>0</v>
      </c>
      <c r="N21" s="20">
        <f t="shared" si="1"/>
        <v>0.39436619718309851</v>
      </c>
      <c r="O21" s="20">
        <f t="shared" si="2"/>
        <v>0.59624413145539901</v>
      </c>
    </row>
    <row r="22" spans="4:15" x14ac:dyDescent="0.25">
      <c r="D22" s="20" t="s">
        <v>74</v>
      </c>
      <c r="E22" s="21">
        <f>F6/(F6+L6+R6)</f>
        <v>0.57894736842105265</v>
      </c>
      <c r="F22" s="20"/>
      <c r="G22" s="20" t="s">
        <v>82</v>
      </c>
      <c r="H22" s="20">
        <f>L6/(F6+L6+R6)</f>
        <v>0.21052631578947367</v>
      </c>
      <c r="I22" s="20"/>
      <c r="J22" s="20" t="s">
        <v>98</v>
      </c>
      <c r="K22" s="20">
        <f>R6/(F6+L6+R6)</f>
        <v>0.21052631578947367</v>
      </c>
      <c r="M22" s="20">
        <f t="shared" si="0"/>
        <v>0</v>
      </c>
      <c r="N22" s="20">
        <f t="shared" si="1"/>
        <v>0.36842105263157898</v>
      </c>
      <c r="O22" s="20">
        <f t="shared" si="2"/>
        <v>0.57894736842105265</v>
      </c>
    </row>
    <row r="23" spans="4:15" x14ac:dyDescent="0.25">
      <c r="D23" s="20" t="s">
        <v>75</v>
      </c>
      <c r="E23" s="21">
        <f>G6/(G6+M6+S6)</f>
        <v>0.57264957264957261</v>
      </c>
      <c r="F23" s="20"/>
      <c r="G23" s="20" t="s">
        <v>83</v>
      </c>
      <c r="H23" s="20">
        <f>M6/(G6+M6+S6)</f>
        <v>0.21367521367521367</v>
      </c>
      <c r="I23" s="20"/>
      <c r="J23" s="20" t="s">
        <v>99</v>
      </c>
      <c r="K23" s="20">
        <f>S6/(G6+M6+S6)</f>
        <v>0.21367521367521367</v>
      </c>
      <c r="M23" s="20">
        <f t="shared" si="0"/>
        <v>0</v>
      </c>
      <c r="N23" s="20">
        <f t="shared" si="1"/>
        <v>0.35897435897435892</v>
      </c>
      <c r="O23" s="20">
        <f t="shared" si="2"/>
        <v>0.57264957264957261</v>
      </c>
    </row>
    <row r="24" spans="4:15" x14ac:dyDescent="0.25">
      <c r="D24" s="20" t="s">
        <v>76</v>
      </c>
      <c r="E24" s="21">
        <f>H6/(H6+N6+T6)</f>
        <v>0.57264957264957261</v>
      </c>
      <c r="F24" s="20"/>
      <c r="G24" s="20" t="s">
        <v>84</v>
      </c>
      <c r="H24" s="20">
        <f>N6/(H6+N6+T6)</f>
        <v>0.21367521367521367</v>
      </c>
      <c r="I24" s="20"/>
      <c r="J24" s="20" t="s">
        <v>100</v>
      </c>
      <c r="K24" s="20">
        <f>T6/(H6+N6+T6)</f>
        <v>0.21367521367521367</v>
      </c>
      <c r="M24" s="20">
        <f t="shared" si="0"/>
        <v>0</v>
      </c>
      <c r="N24" s="20">
        <f t="shared" si="1"/>
        <v>0.35897435897435892</v>
      </c>
      <c r="O24" s="20">
        <f t="shared" si="2"/>
        <v>0.57264957264957261</v>
      </c>
    </row>
    <row r="26" spans="4:15" x14ac:dyDescent="0.25">
      <c r="D26" s="53" t="s">
        <v>112</v>
      </c>
      <c r="E26" s="53"/>
      <c r="F26" s="53"/>
      <c r="G26" s="53"/>
      <c r="H26" s="53"/>
      <c r="I26" s="53"/>
      <c r="J26" s="53"/>
    </row>
    <row r="27" spans="4:15" x14ac:dyDescent="0.25">
      <c r="D27" s="30" t="s">
        <v>35</v>
      </c>
      <c r="E27" s="30" t="s">
        <v>36</v>
      </c>
      <c r="F27" s="29" t="s">
        <v>6</v>
      </c>
      <c r="G27" s="29" t="s">
        <v>5</v>
      </c>
      <c r="H27" s="29" t="s">
        <v>37</v>
      </c>
      <c r="I27" s="54" t="s">
        <v>102</v>
      </c>
      <c r="J27" s="54"/>
    </row>
    <row r="28" spans="4:15" x14ac:dyDescent="0.25">
      <c r="D28" s="22">
        <v>1</v>
      </c>
      <c r="E28" s="20" t="s">
        <v>38</v>
      </c>
      <c r="F28" s="20">
        <v>4.2900000000000001E-2</v>
      </c>
      <c r="G28" s="20">
        <v>0.3422</v>
      </c>
      <c r="H28" s="20">
        <v>0.55820000000000003</v>
      </c>
      <c r="I28" s="55">
        <v>1</v>
      </c>
      <c r="J28" s="55"/>
    </row>
    <row r="29" spans="4:15" x14ac:dyDescent="0.25">
      <c r="D29" s="22">
        <v>2</v>
      </c>
      <c r="E29" s="20" t="s">
        <v>39</v>
      </c>
      <c r="F29" s="20">
        <v>0.1211</v>
      </c>
      <c r="G29" s="20">
        <v>0.2495</v>
      </c>
      <c r="H29" s="20">
        <v>0.22109999999999999</v>
      </c>
      <c r="I29" s="55">
        <v>2</v>
      </c>
      <c r="J29" s="55"/>
    </row>
    <row r="30" spans="4:15" x14ac:dyDescent="0.25">
      <c r="D30" s="22">
        <v>3</v>
      </c>
      <c r="E30" s="20" t="s">
        <v>40</v>
      </c>
      <c r="F30" s="20">
        <v>5.67E-2</v>
      </c>
      <c r="G30" s="20">
        <v>0.1678</v>
      </c>
      <c r="H30" s="20">
        <v>0.1234</v>
      </c>
      <c r="I30" s="55">
        <v>1</v>
      </c>
      <c r="J30" s="55"/>
    </row>
    <row r="31" spans="4:15" x14ac:dyDescent="0.25">
      <c r="D31" s="22">
        <v>4</v>
      </c>
      <c r="E31" s="20" t="s">
        <v>41</v>
      </c>
      <c r="F31" s="20">
        <v>0.35620000000000002</v>
      </c>
      <c r="G31" s="20">
        <v>0.42420000000000002</v>
      </c>
      <c r="H31" s="20">
        <v>0.23139999999999999</v>
      </c>
      <c r="I31" s="55">
        <v>2</v>
      </c>
      <c r="J31" s="55"/>
    </row>
    <row r="32" spans="4:15" x14ac:dyDescent="0.25">
      <c r="D32" s="22">
        <v>5</v>
      </c>
      <c r="E32" s="20" t="s">
        <v>42</v>
      </c>
      <c r="F32" s="20">
        <v>2.12E-2</v>
      </c>
      <c r="G32" s="20">
        <v>0.11219999999999999</v>
      </c>
      <c r="H32" s="20">
        <v>0.54320000000000002</v>
      </c>
      <c r="I32" s="55">
        <v>2</v>
      </c>
      <c r="J32" s="55"/>
    </row>
    <row r="33" spans="4:10" x14ac:dyDescent="0.25">
      <c r="D33" s="22">
        <v>6</v>
      </c>
      <c r="E33" s="20" t="s">
        <v>43</v>
      </c>
      <c r="F33" s="20">
        <v>0.22120000000000001</v>
      </c>
      <c r="G33" s="20">
        <v>0.3211</v>
      </c>
      <c r="H33" s="20">
        <v>0.34250000000000003</v>
      </c>
      <c r="I33" s="55">
        <v>2</v>
      </c>
      <c r="J33" s="55"/>
    </row>
    <row r="34" spans="4:10" x14ac:dyDescent="0.25">
      <c r="D34" s="22">
        <v>7</v>
      </c>
      <c r="E34" s="20" t="s">
        <v>44</v>
      </c>
      <c r="F34" s="20">
        <v>5.5399999999999998E-2</v>
      </c>
      <c r="G34" s="20">
        <v>0.33329999999999999</v>
      </c>
      <c r="H34" s="20">
        <v>0.52310000000000001</v>
      </c>
      <c r="I34" s="55">
        <v>1</v>
      </c>
      <c r="J34" s="55"/>
    </row>
    <row r="35" spans="4:10" x14ac:dyDescent="0.25">
      <c r="D35" s="22">
        <v>8</v>
      </c>
      <c r="E35" s="20" t="s">
        <v>103</v>
      </c>
      <c r="F35" s="20">
        <v>3.3000000000000002E-2</v>
      </c>
      <c r="G35" s="20">
        <v>0.32219999999999999</v>
      </c>
      <c r="H35" s="20">
        <v>0.55549999999999999</v>
      </c>
      <c r="I35" s="55">
        <v>1</v>
      </c>
      <c r="J35" s="55"/>
    </row>
    <row r="36" spans="4:10" x14ac:dyDescent="0.25">
      <c r="D36" s="22">
        <v>9</v>
      </c>
      <c r="E36" s="20" t="s">
        <v>104</v>
      </c>
      <c r="F36" s="20">
        <v>2.3400000000000001E-2</v>
      </c>
      <c r="G36" s="20">
        <v>0.23230000000000001</v>
      </c>
      <c r="H36" s="20">
        <v>0.56769999999999998</v>
      </c>
      <c r="I36" s="55">
        <v>1</v>
      </c>
      <c r="J36" s="55"/>
    </row>
    <row r="37" spans="4:10" x14ac:dyDescent="0.25">
      <c r="D37" s="22">
        <v>10</v>
      </c>
      <c r="E37" s="20" t="s">
        <v>105</v>
      </c>
      <c r="F37" s="20">
        <v>1.123E-2</v>
      </c>
      <c r="G37" s="20">
        <v>0.52110000000000001</v>
      </c>
      <c r="H37" s="20">
        <v>0.55810000000000004</v>
      </c>
      <c r="I37" s="55">
        <v>1</v>
      </c>
      <c r="J37" s="55"/>
    </row>
    <row r="38" spans="4:10" x14ac:dyDescent="0.25">
      <c r="D38" s="25">
        <v>11</v>
      </c>
      <c r="E38" s="21" t="s">
        <v>107</v>
      </c>
      <c r="F38" s="21">
        <v>4.3900000000000002E-2</v>
      </c>
      <c r="G38" s="21">
        <v>0.35220000000000001</v>
      </c>
      <c r="H38" s="21">
        <v>0.56820000000000004</v>
      </c>
      <c r="I38" s="50" t="s">
        <v>106</v>
      </c>
      <c r="J38" s="50"/>
    </row>
    <row r="40" spans="4:10" x14ac:dyDescent="0.25">
      <c r="D40" s="52" t="s">
        <v>111</v>
      </c>
      <c r="E40" s="52"/>
      <c r="F40" s="52"/>
    </row>
    <row r="41" spans="4:10" ht="31.5" x14ac:dyDescent="0.25">
      <c r="D41" s="30" t="s">
        <v>27</v>
      </c>
      <c r="E41" s="31" t="s">
        <v>21</v>
      </c>
      <c r="F41" s="30" t="s">
        <v>25</v>
      </c>
    </row>
    <row r="42" spans="4:10" x14ac:dyDescent="0.25">
      <c r="D42" s="22">
        <v>1</v>
      </c>
      <c r="E42" s="20">
        <f>SQRT((F28-$F$38)^2+(G28-$G$38)^2+(H28-$H$38)^2)</f>
        <v>1.4177446878757837E-2</v>
      </c>
      <c r="F42" s="20">
        <f>RANK(E42,$E$42:$E$51,1)</f>
        <v>1</v>
      </c>
    </row>
    <row r="43" spans="4:10" x14ac:dyDescent="0.25">
      <c r="D43" s="22">
        <v>2</v>
      </c>
      <c r="E43" s="20">
        <f t="shared" ref="E43:E51" si="3">SQRT((F29-$F$38)^2+(G29-$G$38)^2+(H29-$H$38)^2)</f>
        <v>0.37011557654332794</v>
      </c>
      <c r="F43" s="20">
        <f t="shared" ref="F43:F51" si="4">RANK(E43,$E$42:$E$51,1)</f>
        <v>8</v>
      </c>
    </row>
    <row r="44" spans="4:10" x14ac:dyDescent="0.25">
      <c r="D44" s="22">
        <v>3</v>
      </c>
      <c r="E44" s="20">
        <f t="shared" si="3"/>
        <v>0.48167856502028406</v>
      </c>
      <c r="F44" s="20">
        <f t="shared" si="4"/>
        <v>10</v>
      </c>
    </row>
    <row r="45" spans="4:10" x14ac:dyDescent="0.25">
      <c r="D45" s="22">
        <v>4</v>
      </c>
      <c r="E45" s="20">
        <f t="shared" si="3"/>
        <v>0.46491884238004383</v>
      </c>
      <c r="F45" s="20">
        <f t="shared" si="4"/>
        <v>9</v>
      </c>
    </row>
    <row r="46" spans="4:10" x14ac:dyDescent="0.25">
      <c r="D46" s="22">
        <v>5</v>
      </c>
      <c r="E46" s="20">
        <f t="shared" si="3"/>
        <v>0.24236396184251488</v>
      </c>
      <c r="F46" s="20">
        <f t="shared" si="4"/>
        <v>6</v>
      </c>
    </row>
    <row r="47" spans="4:10" x14ac:dyDescent="0.25">
      <c r="D47" s="22">
        <v>6</v>
      </c>
      <c r="E47" s="20">
        <f t="shared" si="3"/>
        <v>0.28869185994759189</v>
      </c>
      <c r="F47" s="20">
        <f t="shared" si="4"/>
        <v>7</v>
      </c>
    </row>
    <row r="48" spans="4:10" x14ac:dyDescent="0.25">
      <c r="D48" s="22">
        <v>7</v>
      </c>
      <c r="E48" s="20">
        <f t="shared" si="3"/>
        <v>5.0234151729674943E-2</v>
      </c>
      <c r="F48" s="20">
        <f t="shared" si="4"/>
        <v>3</v>
      </c>
    </row>
    <row r="49" spans="3:15" x14ac:dyDescent="0.25">
      <c r="D49" s="22">
        <v>8</v>
      </c>
      <c r="E49" s="20">
        <f t="shared" si="3"/>
        <v>3.4352583600072976E-2</v>
      </c>
      <c r="F49" s="20">
        <f t="shared" si="4"/>
        <v>2</v>
      </c>
    </row>
    <row r="50" spans="3:15" x14ac:dyDescent="0.25">
      <c r="D50" s="22">
        <v>9</v>
      </c>
      <c r="E50" s="20">
        <f t="shared" si="3"/>
        <v>0.12164090594861583</v>
      </c>
      <c r="F50" s="20">
        <f t="shared" si="4"/>
        <v>4</v>
      </c>
    </row>
    <row r="51" spans="3:15" x14ac:dyDescent="0.25">
      <c r="D51" s="22">
        <v>10</v>
      </c>
      <c r="E51" s="20">
        <f t="shared" si="3"/>
        <v>0.1723268664486185</v>
      </c>
      <c r="F51" s="20">
        <f t="shared" si="4"/>
        <v>5</v>
      </c>
    </row>
    <row r="53" spans="3:15" x14ac:dyDescent="0.25">
      <c r="D53" s="19" t="s">
        <v>108</v>
      </c>
    </row>
    <row r="54" spans="3:15" ht="31.5" x14ac:dyDescent="0.25">
      <c r="D54" s="30" t="s">
        <v>27</v>
      </c>
      <c r="E54" s="31" t="s">
        <v>21</v>
      </c>
      <c r="F54" s="30" t="s">
        <v>25</v>
      </c>
      <c r="G54" s="30" t="s">
        <v>109</v>
      </c>
    </row>
    <row r="55" spans="3:15" x14ac:dyDescent="0.25">
      <c r="D55" s="20">
        <v>1</v>
      </c>
      <c r="E55" s="20">
        <f>E42</f>
        <v>1.4177446878757837E-2</v>
      </c>
      <c r="F55" s="20">
        <v>1</v>
      </c>
      <c r="G55" s="20">
        <v>1</v>
      </c>
      <c r="O55" s="19">
        <f>0.006/13</f>
        <v>4.6153846153846153E-4</v>
      </c>
    </row>
    <row r="56" spans="3:15" x14ac:dyDescent="0.25">
      <c r="D56" s="20">
        <v>8</v>
      </c>
      <c r="E56" s="20">
        <f>E49</f>
        <v>3.4352583600072976E-2</v>
      </c>
      <c r="F56" s="20">
        <v>2</v>
      </c>
      <c r="G56" s="20">
        <v>1</v>
      </c>
      <c r="O56" s="19">
        <f>0.007+O55</f>
        <v>7.4615384615384613E-3</v>
      </c>
    </row>
    <row r="57" spans="3:15" x14ac:dyDescent="0.25">
      <c r="D57" s="20">
        <v>7</v>
      </c>
      <c r="E57" s="20">
        <f>E48</f>
        <v>5.0234151729674943E-2</v>
      </c>
      <c r="F57" s="20">
        <v>3</v>
      </c>
      <c r="G57" s="20">
        <v>1</v>
      </c>
    </row>
    <row r="58" spans="3:15" x14ac:dyDescent="0.25">
      <c r="D58" s="51" t="s">
        <v>110</v>
      </c>
      <c r="E58" s="51"/>
      <c r="F58" s="51"/>
      <c r="G58" s="19">
        <v>1</v>
      </c>
    </row>
    <row r="60" spans="3:15" x14ac:dyDescent="0.25">
      <c r="C60" s="30" t="s">
        <v>27</v>
      </c>
      <c r="D60" s="29" t="s">
        <v>16</v>
      </c>
      <c r="E60" s="29" t="s">
        <v>49</v>
      </c>
      <c r="F60" s="29" t="s">
        <v>17</v>
      </c>
      <c r="G60" s="29" t="s">
        <v>18</v>
      </c>
    </row>
    <row r="61" spans="3:15" x14ac:dyDescent="0.25">
      <c r="C61" s="22">
        <v>1</v>
      </c>
      <c r="D61" s="24">
        <f>IF($E42&lt;=SMALL($E$42:$E$51,1),$I28,"")</f>
        <v>1</v>
      </c>
      <c r="E61" s="24">
        <f>IF($E42&lt;=SMALL($E$42:$E$51,3),$I28,"")</f>
        <v>1</v>
      </c>
      <c r="F61" s="24">
        <f>IF($E42&lt;=SMALL($E$42:$E$51,5),$I28,"")</f>
        <v>1</v>
      </c>
      <c r="G61" s="24">
        <f>IF($E42&lt;=SMALL($E$42:$E$51,9),$I28,"")</f>
        <v>1</v>
      </c>
    </row>
    <row r="62" spans="3:15" x14ac:dyDescent="0.25">
      <c r="C62" s="22">
        <v>2</v>
      </c>
      <c r="D62" s="24" t="str">
        <f t="shared" ref="D62:D70" si="5">IF($E43&lt;=SMALL($E$42:$E$51,1),$I29,"")</f>
        <v/>
      </c>
      <c r="E62" s="24" t="str">
        <f t="shared" ref="E62:E70" si="6">IF($E43&lt;=SMALL($E$42:$E$51,3),$I29,"")</f>
        <v/>
      </c>
      <c r="F62" s="24" t="str">
        <f t="shared" ref="F62:F70" si="7">IF($E43&lt;=SMALL($E$42:$E$51,5),$I29,"")</f>
        <v/>
      </c>
      <c r="G62" s="24">
        <f t="shared" ref="G62:G70" si="8">IF($E43&lt;=SMALL($E$42:$E$51,9),$I29,"")</f>
        <v>2</v>
      </c>
    </row>
    <row r="63" spans="3:15" x14ac:dyDescent="0.25">
      <c r="C63" s="22">
        <v>3</v>
      </c>
      <c r="D63" s="24" t="str">
        <f t="shared" si="5"/>
        <v/>
      </c>
      <c r="E63" s="24" t="str">
        <f t="shared" si="6"/>
        <v/>
      </c>
      <c r="F63" s="24" t="str">
        <f t="shared" si="7"/>
        <v/>
      </c>
      <c r="G63" s="24" t="str">
        <f t="shared" si="8"/>
        <v/>
      </c>
    </row>
    <row r="64" spans="3:15" x14ac:dyDescent="0.25">
      <c r="C64" s="22">
        <v>4</v>
      </c>
      <c r="D64" s="24" t="str">
        <f t="shared" si="5"/>
        <v/>
      </c>
      <c r="E64" s="24" t="str">
        <f t="shared" si="6"/>
        <v/>
      </c>
      <c r="F64" s="24" t="str">
        <f t="shared" si="7"/>
        <v/>
      </c>
      <c r="G64" s="24">
        <f t="shared" si="8"/>
        <v>2</v>
      </c>
    </row>
    <row r="65" spans="3:7" x14ac:dyDescent="0.25">
      <c r="C65" s="22">
        <v>5</v>
      </c>
      <c r="D65" s="24" t="str">
        <f t="shared" si="5"/>
        <v/>
      </c>
      <c r="E65" s="24" t="str">
        <f t="shared" si="6"/>
        <v/>
      </c>
      <c r="F65" s="24" t="str">
        <f t="shared" si="7"/>
        <v/>
      </c>
      <c r="G65" s="24">
        <f t="shared" si="8"/>
        <v>2</v>
      </c>
    </row>
    <row r="66" spans="3:7" x14ac:dyDescent="0.25">
      <c r="C66" s="22">
        <v>6</v>
      </c>
      <c r="D66" s="24" t="str">
        <f t="shared" si="5"/>
        <v/>
      </c>
      <c r="E66" s="24" t="str">
        <f t="shared" si="6"/>
        <v/>
      </c>
      <c r="F66" s="24" t="str">
        <f t="shared" si="7"/>
        <v/>
      </c>
      <c r="G66" s="24">
        <f t="shared" si="8"/>
        <v>2</v>
      </c>
    </row>
    <row r="67" spans="3:7" x14ac:dyDescent="0.25">
      <c r="C67" s="22">
        <v>7</v>
      </c>
      <c r="D67" s="24" t="str">
        <f t="shared" si="5"/>
        <v/>
      </c>
      <c r="E67" s="24">
        <f t="shared" si="6"/>
        <v>1</v>
      </c>
      <c r="F67" s="24">
        <f t="shared" si="7"/>
        <v>1</v>
      </c>
      <c r="G67" s="24">
        <f t="shared" si="8"/>
        <v>1</v>
      </c>
    </row>
    <row r="68" spans="3:7" x14ac:dyDescent="0.25">
      <c r="C68" s="22">
        <v>8</v>
      </c>
      <c r="D68" s="24" t="str">
        <f t="shared" si="5"/>
        <v/>
      </c>
      <c r="E68" s="24">
        <f t="shared" si="6"/>
        <v>1</v>
      </c>
      <c r="F68" s="24">
        <f t="shared" si="7"/>
        <v>1</v>
      </c>
      <c r="G68" s="24">
        <f t="shared" si="8"/>
        <v>1</v>
      </c>
    </row>
    <row r="69" spans="3:7" x14ac:dyDescent="0.25">
      <c r="C69" s="22">
        <v>9</v>
      </c>
      <c r="D69" s="24" t="str">
        <f t="shared" si="5"/>
        <v/>
      </c>
      <c r="E69" s="24" t="str">
        <f t="shared" si="6"/>
        <v/>
      </c>
      <c r="F69" s="24">
        <f t="shared" si="7"/>
        <v>1</v>
      </c>
      <c r="G69" s="24">
        <f t="shared" si="8"/>
        <v>1</v>
      </c>
    </row>
    <row r="70" spans="3:7" x14ac:dyDescent="0.25">
      <c r="C70" s="22">
        <v>10</v>
      </c>
      <c r="D70" s="24" t="str">
        <f t="shared" si="5"/>
        <v/>
      </c>
      <c r="E70" s="24" t="str">
        <f t="shared" si="6"/>
        <v/>
      </c>
      <c r="F70" s="24">
        <f t="shared" si="7"/>
        <v>1</v>
      </c>
      <c r="G70" s="24">
        <f t="shared" si="8"/>
        <v>1</v>
      </c>
    </row>
    <row r="71" spans="3:7" x14ac:dyDescent="0.25">
      <c r="C71" s="32"/>
      <c r="D71" s="33"/>
      <c r="E71" s="33"/>
      <c r="F71" s="33"/>
      <c r="G71" s="33"/>
    </row>
    <row r="72" spans="3:7" x14ac:dyDescent="0.25">
      <c r="C72" s="54" t="s">
        <v>33</v>
      </c>
      <c r="D72" s="54"/>
      <c r="E72" s="23"/>
      <c r="F72" s="23"/>
      <c r="G72" s="23"/>
    </row>
    <row r="73" spans="3:7" x14ac:dyDescent="0.25">
      <c r="C73" s="20" t="s">
        <v>16</v>
      </c>
      <c r="D73" s="20">
        <v>1</v>
      </c>
    </row>
    <row r="74" spans="3:7" x14ac:dyDescent="0.25">
      <c r="C74" s="20" t="s">
        <v>49</v>
      </c>
      <c r="D74" s="20">
        <v>1</v>
      </c>
    </row>
    <row r="75" spans="3:7" x14ac:dyDescent="0.25">
      <c r="C75" s="20" t="s">
        <v>17</v>
      </c>
      <c r="D75" s="20">
        <v>1</v>
      </c>
    </row>
    <row r="76" spans="3:7" x14ac:dyDescent="0.25">
      <c r="C76" s="20" t="s">
        <v>18</v>
      </c>
      <c r="D76" s="20">
        <v>1</v>
      </c>
    </row>
  </sheetData>
  <mergeCells count="17">
    <mergeCell ref="Q9:R9"/>
    <mergeCell ref="I27:J27"/>
    <mergeCell ref="I28:J28"/>
    <mergeCell ref="I29:J29"/>
    <mergeCell ref="I30:J30"/>
    <mergeCell ref="I38:J38"/>
    <mergeCell ref="D58:F58"/>
    <mergeCell ref="D40:F40"/>
    <mergeCell ref="D26:J26"/>
    <mergeCell ref="C72:D72"/>
    <mergeCell ref="I32:J32"/>
    <mergeCell ref="I33:J33"/>
    <mergeCell ref="I34:J34"/>
    <mergeCell ref="I35:J35"/>
    <mergeCell ref="I36:J36"/>
    <mergeCell ref="I37:J37"/>
    <mergeCell ref="I31:J3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27" workbookViewId="0">
      <selection activeCell="B41" sqref="B41"/>
    </sheetView>
  </sheetViews>
  <sheetFormatPr defaultRowHeight="15" x14ac:dyDescent="0.25"/>
  <cols>
    <col min="8" max="8" width="9.5703125" bestFit="1" customWidth="1"/>
    <col min="16" max="16" width="10.85546875" customWidth="1"/>
  </cols>
  <sheetData>
    <row r="1" spans="1:18" x14ac:dyDescent="0.25">
      <c r="A1" t="s">
        <v>141</v>
      </c>
      <c r="D1" t="s">
        <v>142</v>
      </c>
      <c r="G1" t="s">
        <v>143</v>
      </c>
    </row>
    <row r="2" spans="1:18" ht="15.75" x14ac:dyDescent="0.25">
      <c r="A2" s="41" t="s">
        <v>0</v>
      </c>
      <c r="B2" s="20">
        <v>140</v>
      </c>
      <c r="D2" s="41" t="s">
        <v>145</v>
      </c>
      <c r="E2" s="20">
        <f>B2/(B2+B3+B4)</f>
        <v>0.55555555555555558</v>
      </c>
      <c r="G2" s="45" t="s">
        <v>6</v>
      </c>
      <c r="H2" s="46">
        <f>(60*(E3-E4))/(H3*H4)</f>
        <v>0</v>
      </c>
    </row>
    <row r="3" spans="1:18" ht="15.75" x14ac:dyDescent="0.25">
      <c r="A3" s="42" t="s">
        <v>1</v>
      </c>
      <c r="B3" s="20">
        <v>56</v>
      </c>
      <c r="D3" s="42" t="s">
        <v>146</v>
      </c>
      <c r="E3" s="20">
        <f>B3/(B2+B3+B4)</f>
        <v>0.22222222222222221</v>
      </c>
      <c r="G3" s="45" t="s">
        <v>5</v>
      </c>
      <c r="H3" s="47">
        <f>H4-(MIN(E2:E4)/H4)</f>
        <v>0.15555555555555561</v>
      </c>
      <c r="R3" s="44"/>
    </row>
    <row r="4" spans="1:18" ht="15.75" x14ac:dyDescent="0.25">
      <c r="A4" s="43" t="s">
        <v>2</v>
      </c>
      <c r="B4" s="20">
        <v>56</v>
      </c>
      <c r="D4" s="43" t="s">
        <v>147</v>
      </c>
      <c r="E4" s="20">
        <f>B4/(B2+B3+B4)</f>
        <v>0.22222222222222221</v>
      </c>
      <c r="G4" s="45" t="s">
        <v>37</v>
      </c>
      <c r="H4" s="47">
        <f>MAX(E2:E4)</f>
        <v>0.55555555555555558</v>
      </c>
      <c r="I4" t="s">
        <v>144</v>
      </c>
    </row>
    <row r="24" spans="1:16" ht="15.75" x14ac:dyDescent="0.25">
      <c r="I24" s="52" t="s">
        <v>111</v>
      </c>
      <c r="J24" s="52"/>
      <c r="K24" s="52"/>
    </row>
    <row r="25" spans="1:16" ht="47.25" x14ac:dyDescent="0.25">
      <c r="A25" s="30" t="s">
        <v>35</v>
      </c>
      <c r="B25" s="30" t="s">
        <v>36</v>
      </c>
      <c r="C25" s="34" t="s">
        <v>6</v>
      </c>
      <c r="D25" s="34" t="s">
        <v>5</v>
      </c>
      <c r="E25" s="34" t="s">
        <v>37</v>
      </c>
      <c r="F25" s="54" t="s">
        <v>102</v>
      </c>
      <c r="G25" s="54"/>
      <c r="I25" s="30" t="s">
        <v>27</v>
      </c>
      <c r="J25" s="31" t="s">
        <v>21</v>
      </c>
      <c r="K25" s="30" t="s">
        <v>25</v>
      </c>
      <c r="M25" s="19" t="s">
        <v>108</v>
      </c>
      <c r="N25" s="19"/>
      <c r="O25" s="19"/>
      <c r="P25" s="19"/>
    </row>
    <row r="26" spans="1:16" ht="47.25" x14ac:dyDescent="0.25">
      <c r="A26" s="35">
        <v>1</v>
      </c>
      <c r="B26" s="20" t="s">
        <v>38</v>
      </c>
      <c r="C26" s="20">
        <v>4.2900000000000001E-2</v>
      </c>
      <c r="D26" s="20">
        <v>0.3422</v>
      </c>
      <c r="E26" s="20">
        <v>0.55820000000000003</v>
      </c>
      <c r="F26" s="55">
        <v>1</v>
      </c>
      <c r="G26" s="55"/>
      <c r="I26" s="35">
        <v>1</v>
      </c>
      <c r="J26" s="20">
        <f>SQRT((C26-$C$36)^2+(D26-$D$36)^2+(E26-$E$36)^2)</f>
        <v>0.19152906691152652</v>
      </c>
      <c r="K26" s="20">
        <f>RANK(J26,$J$26:$J$35,1)</f>
        <v>5</v>
      </c>
      <c r="M26" s="30" t="s">
        <v>27</v>
      </c>
      <c r="N26" s="31" t="s">
        <v>21</v>
      </c>
      <c r="O26" s="30" t="s">
        <v>25</v>
      </c>
      <c r="P26" s="30" t="s">
        <v>109</v>
      </c>
    </row>
    <row r="27" spans="1:16" ht="15.75" x14ac:dyDescent="0.25">
      <c r="A27" s="35">
        <v>2</v>
      </c>
      <c r="B27" s="20" t="s">
        <v>39</v>
      </c>
      <c r="C27" s="20">
        <v>0.1211</v>
      </c>
      <c r="D27" s="20">
        <v>0.2495</v>
      </c>
      <c r="E27" s="20">
        <v>0.22109999999999999</v>
      </c>
      <c r="F27" s="55">
        <v>2</v>
      </c>
      <c r="G27" s="55"/>
      <c r="I27" s="35">
        <v>2</v>
      </c>
      <c r="J27" s="20">
        <f t="shared" ref="J27:J35" si="0">SQRT((C27-$C$36)^2+(D27-$D$36)^2+(E27-$E$36)^2)</f>
        <v>0.36790148283473939</v>
      </c>
      <c r="K27" s="20">
        <f t="shared" ref="K27:K35" si="1">RANK(J27,$J$26:$J$35,1)</f>
        <v>8</v>
      </c>
      <c r="M27" s="20">
        <v>5</v>
      </c>
      <c r="N27" s="20">
        <f>J30</f>
        <v>4.9818204222954493E-2</v>
      </c>
      <c r="O27" s="20">
        <v>1</v>
      </c>
      <c r="P27" s="20">
        <v>2</v>
      </c>
    </row>
    <row r="28" spans="1:16" ht="15.75" x14ac:dyDescent="0.25">
      <c r="A28" s="35">
        <v>3</v>
      </c>
      <c r="B28" s="20" t="s">
        <v>40</v>
      </c>
      <c r="C28" s="20">
        <v>5.67E-2</v>
      </c>
      <c r="D28" s="20">
        <v>0.1678</v>
      </c>
      <c r="E28" s="20">
        <v>0.1234</v>
      </c>
      <c r="F28" s="55">
        <v>1</v>
      </c>
      <c r="G28" s="55"/>
      <c r="I28" s="35">
        <v>3</v>
      </c>
      <c r="J28" s="20">
        <f t="shared" si="0"/>
        <v>0.43603166613446781</v>
      </c>
      <c r="K28" s="20">
        <f t="shared" si="1"/>
        <v>9</v>
      </c>
      <c r="M28" s="20">
        <v>9</v>
      </c>
      <c r="N28" s="20">
        <f>J34</f>
        <v>8.1146030537543851E-2</v>
      </c>
      <c r="O28" s="20">
        <v>2</v>
      </c>
      <c r="P28" s="20">
        <v>1</v>
      </c>
    </row>
    <row r="29" spans="1:16" ht="15.75" x14ac:dyDescent="0.25">
      <c r="A29" s="35">
        <v>4</v>
      </c>
      <c r="B29" s="20" t="s">
        <v>41</v>
      </c>
      <c r="C29" s="20">
        <v>0.35620000000000002</v>
      </c>
      <c r="D29" s="20">
        <v>0.42420000000000002</v>
      </c>
      <c r="E29" s="20">
        <v>0.23139999999999999</v>
      </c>
      <c r="F29" s="55">
        <v>2</v>
      </c>
      <c r="G29" s="55"/>
      <c r="I29" s="35">
        <v>4</v>
      </c>
      <c r="J29" s="20">
        <f t="shared" si="0"/>
        <v>0.55147543106832975</v>
      </c>
      <c r="K29" s="20">
        <f t="shared" si="1"/>
        <v>10</v>
      </c>
      <c r="M29" s="20">
        <v>8</v>
      </c>
      <c r="N29" s="20">
        <f>J33</f>
        <v>0.16988003376500724</v>
      </c>
      <c r="O29" s="20">
        <v>3</v>
      </c>
      <c r="P29" s="20">
        <v>1</v>
      </c>
    </row>
    <row r="30" spans="1:16" ht="15.75" x14ac:dyDescent="0.25">
      <c r="A30" s="35">
        <v>5</v>
      </c>
      <c r="B30" s="20" t="s">
        <v>42</v>
      </c>
      <c r="C30" s="20">
        <v>2.12E-2</v>
      </c>
      <c r="D30" s="20">
        <v>0.11219999999999999</v>
      </c>
      <c r="E30" s="20">
        <v>0.54320000000000002</v>
      </c>
      <c r="F30" s="55">
        <v>2</v>
      </c>
      <c r="G30" s="55"/>
      <c r="I30" s="35">
        <v>5</v>
      </c>
      <c r="J30" s="20">
        <f t="shared" si="0"/>
        <v>4.9818204222954493E-2</v>
      </c>
      <c r="K30" s="20">
        <f t="shared" si="1"/>
        <v>1</v>
      </c>
      <c r="M30" s="51" t="s">
        <v>110</v>
      </c>
      <c r="N30" s="51"/>
      <c r="O30" s="51"/>
      <c r="P30" s="19">
        <v>1</v>
      </c>
    </row>
    <row r="31" spans="1:16" ht="15.75" x14ac:dyDescent="0.25">
      <c r="A31" s="35">
        <v>6</v>
      </c>
      <c r="B31" s="20" t="s">
        <v>43</v>
      </c>
      <c r="C31" s="20">
        <v>0.22120000000000001</v>
      </c>
      <c r="D31" s="20">
        <v>0.3211</v>
      </c>
      <c r="E31" s="20">
        <v>0.34250000000000003</v>
      </c>
      <c r="F31" s="55">
        <v>2</v>
      </c>
      <c r="G31" s="55"/>
      <c r="I31" s="35">
        <v>6</v>
      </c>
      <c r="J31" s="20">
        <f t="shared" si="0"/>
        <v>0.34889413161014904</v>
      </c>
      <c r="K31" s="20">
        <f t="shared" si="1"/>
        <v>6</v>
      </c>
    </row>
    <row r="32" spans="1:16" ht="15.75" x14ac:dyDescent="0.25">
      <c r="A32" s="35">
        <v>7</v>
      </c>
      <c r="B32" s="20" t="s">
        <v>44</v>
      </c>
      <c r="C32" s="20">
        <v>5.5399999999999998E-2</v>
      </c>
      <c r="D32" s="20">
        <v>0.33329999999999999</v>
      </c>
      <c r="E32" s="20">
        <v>0.52310000000000001</v>
      </c>
      <c r="F32" s="55">
        <v>1</v>
      </c>
      <c r="G32" s="55"/>
      <c r="I32" s="35">
        <v>7</v>
      </c>
      <c r="J32" s="20">
        <f t="shared" si="0"/>
        <v>0.18898540015567339</v>
      </c>
      <c r="K32" s="20">
        <f t="shared" si="1"/>
        <v>4</v>
      </c>
    </row>
    <row r="33" spans="1:11" ht="15.75" x14ac:dyDescent="0.25">
      <c r="A33" s="35">
        <v>8</v>
      </c>
      <c r="B33" s="20" t="s">
        <v>103</v>
      </c>
      <c r="C33" s="20">
        <v>3.3000000000000002E-2</v>
      </c>
      <c r="D33" s="20">
        <v>0.32219999999999999</v>
      </c>
      <c r="E33" s="20">
        <v>0.55549999999999999</v>
      </c>
      <c r="F33" s="55">
        <v>1</v>
      </c>
      <c r="G33" s="55"/>
      <c r="I33" s="35">
        <v>8</v>
      </c>
      <c r="J33" s="20">
        <f t="shared" si="0"/>
        <v>0.16988003376500724</v>
      </c>
      <c r="K33" s="20">
        <f t="shared" si="1"/>
        <v>3</v>
      </c>
    </row>
    <row r="34" spans="1:11" ht="15.75" x14ac:dyDescent="0.25">
      <c r="A34" s="35">
        <v>9</v>
      </c>
      <c r="B34" s="20" t="s">
        <v>104</v>
      </c>
      <c r="C34" s="20">
        <v>2.3400000000000001E-2</v>
      </c>
      <c r="D34" s="20">
        <v>0.23230000000000001</v>
      </c>
      <c r="E34" s="20">
        <v>0.56769999999999998</v>
      </c>
      <c r="F34" s="55">
        <v>1</v>
      </c>
      <c r="G34" s="55"/>
      <c r="I34" s="35">
        <v>9</v>
      </c>
      <c r="J34" s="20">
        <f t="shared" si="0"/>
        <v>8.1146030537543851E-2</v>
      </c>
      <c r="K34" s="20">
        <f t="shared" si="1"/>
        <v>2</v>
      </c>
    </row>
    <row r="35" spans="1:11" ht="15.75" x14ac:dyDescent="0.25">
      <c r="A35" s="35">
        <v>10</v>
      </c>
      <c r="B35" s="20" t="s">
        <v>105</v>
      </c>
      <c r="C35" s="20">
        <v>1.123E-2</v>
      </c>
      <c r="D35" s="20">
        <v>0.52110000000000001</v>
      </c>
      <c r="E35" s="20">
        <v>0.55810000000000004</v>
      </c>
      <c r="F35" s="55">
        <v>1</v>
      </c>
      <c r="G35" s="55"/>
      <c r="I35" s="35">
        <v>10</v>
      </c>
      <c r="J35" s="20">
        <f t="shared" si="0"/>
        <v>0.36572530780901669</v>
      </c>
      <c r="K35" s="20">
        <f t="shared" si="1"/>
        <v>7</v>
      </c>
    </row>
    <row r="36" spans="1:11" ht="15.75" x14ac:dyDescent="0.25">
      <c r="A36" s="48">
        <v>11</v>
      </c>
      <c r="B36" s="49" t="s">
        <v>107</v>
      </c>
      <c r="C36" s="49">
        <v>0</v>
      </c>
      <c r="D36" s="49">
        <v>0.155556</v>
      </c>
      <c r="E36" s="49">
        <v>0.55555600000000005</v>
      </c>
      <c r="F36" s="58" t="s">
        <v>106</v>
      </c>
      <c r="G36" s="59"/>
    </row>
    <row r="39" spans="1:11" x14ac:dyDescent="0.25">
      <c r="A39" t="s">
        <v>148</v>
      </c>
    </row>
    <row r="40" spans="1:11" ht="15.75" x14ac:dyDescent="0.25">
      <c r="A40" s="30" t="s">
        <v>27</v>
      </c>
      <c r="B40" s="34" t="s">
        <v>16</v>
      </c>
      <c r="C40" s="34" t="s">
        <v>49</v>
      </c>
      <c r="D40" s="34" t="s">
        <v>17</v>
      </c>
      <c r="E40" s="34" t="s">
        <v>18</v>
      </c>
    </row>
    <row r="41" spans="1:11" ht="15.75" x14ac:dyDescent="0.25">
      <c r="A41" s="35">
        <v>1</v>
      </c>
      <c r="B41" s="24" t="str">
        <f>IF($J26&lt;=SMALL($J$26:$J$35,1),$F26,"")</f>
        <v/>
      </c>
      <c r="C41" s="24" t="str">
        <f>IF($J26&lt;=SMALL($J$26:$J$35,3),$F26,"")</f>
        <v/>
      </c>
      <c r="D41" s="24">
        <f>IF($J26&lt;=SMALL($J$26:$J$35,5),$F26,"")</f>
        <v>1</v>
      </c>
      <c r="E41" s="24">
        <f>IF($J26&lt;=SMALL($J$26:$J$35,9),$F26,"")</f>
        <v>1</v>
      </c>
    </row>
    <row r="42" spans="1:11" ht="15.75" x14ac:dyDescent="0.25">
      <c r="A42" s="35">
        <v>2</v>
      </c>
      <c r="B42" s="24" t="str">
        <f t="shared" ref="B42:B50" si="2">IF($J27&lt;=SMALL($J$26:$J$35,1),$F27,"")</f>
        <v/>
      </c>
      <c r="C42" s="24" t="str">
        <f t="shared" ref="C42:C50" si="3">IF($J27&lt;=SMALL($J$26:$J$35,3),$F27,"")</f>
        <v/>
      </c>
      <c r="D42" s="24" t="str">
        <f t="shared" ref="D42:D50" si="4">IF($J27&lt;=SMALL($J$26:$J$35,5),$F27,"")</f>
        <v/>
      </c>
      <c r="E42" s="24">
        <f t="shared" ref="E42:E50" si="5">IF($J27&lt;=SMALL($J$26:$J$35,9),$F27,"")</f>
        <v>2</v>
      </c>
    </row>
    <row r="43" spans="1:11" ht="15.75" x14ac:dyDescent="0.25">
      <c r="A43" s="35">
        <v>3</v>
      </c>
      <c r="B43" s="24" t="str">
        <f t="shared" si="2"/>
        <v/>
      </c>
      <c r="C43" s="24" t="str">
        <f t="shared" si="3"/>
        <v/>
      </c>
      <c r="D43" s="24" t="str">
        <f t="shared" si="4"/>
        <v/>
      </c>
      <c r="E43" s="24">
        <f t="shared" si="5"/>
        <v>1</v>
      </c>
    </row>
    <row r="44" spans="1:11" ht="15.75" x14ac:dyDescent="0.25">
      <c r="A44" s="35">
        <v>4</v>
      </c>
      <c r="B44" s="24" t="str">
        <f t="shared" si="2"/>
        <v/>
      </c>
      <c r="C44" s="24" t="str">
        <f t="shared" si="3"/>
        <v/>
      </c>
      <c r="D44" s="24" t="str">
        <f t="shared" si="4"/>
        <v/>
      </c>
      <c r="E44" s="24" t="str">
        <f t="shared" si="5"/>
        <v/>
      </c>
    </row>
    <row r="45" spans="1:11" ht="15.75" x14ac:dyDescent="0.25">
      <c r="A45" s="35">
        <v>5</v>
      </c>
      <c r="B45" s="24">
        <f t="shared" si="2"/>
        <v>2</v>
      </c>
      <c r="C45" s="24">
        <f t="shared" si="3"/>
        <v>2</v>
      </c>
      <c r="D45" s="24">
        <f t="shared" si="4"/>
        <v>2</v>
      </c>
      <c r="E45" s="24">
        <f t="shared" si="5"/>
        <v>2</v>
      </c>
    </row>
    <row r="46" spans="1:11" ht="15.75" x14ac:dyDescent="0.25">
      <c r="A46" s="35">
        <v>6</v>
      </c>
      <c r="B46" s="24" t="str">
        <f t="shared" si="2"/>
        <v/>
      </c>
      <c r="C46" s="24" t="str">
        <f t="shared" si="3"/>
        <v/>
      </c>
      <c r="D46" s="24" t="str">
        <f t="shared" si="4"/>
        <v/>
      </c>
      <c r="E46" s="24">
        <f t="shared" si="5"/>
        <v>2</v>
      </c>
    </row>
    <row r="47" spans="1:11" ht="15.75" x14ac:dyDescent="0.25">
      <c r="A47" s="35">
        <v>7</v>
      </c>
      <c r="B47" s="24" t="str">
        <f t="shared" si="2"/>
        <v/>
      </c>
      <c r="C47" s="24" t="str">
        <f t="shared" si="3"/>
        <v/>
      </c>
      <c r="D47" s="24">
        <f t="shared" si="4"/>
        <v>1</v>
      </c>
      <c r="E47" s="24">
        <f t="shared" si="5"/>
        <v>1</v>
      </c>
    </row>
    <row r="48" spans="1:11" ht="15.75" x14ac:dyDescent="0.25">
      <c r="A48" s="35">
        <v>8</v>
      </c>
      <c r="B48" s="24" t="str">
        <f t="shared" si="2"/>
        <v/>
      </c>
      <c r="C48" s="24">
        <f t="shared" si="3"/>
        <v>1</v>
      </c>
      <c r="D48" s="24">
        <f t="shared" si="4"/>
        <v>1</v>
      </c>
      <c r="E48" s="24">
        <f t="shared" si="5"/>
        <v>1</v>
      </c>
    </row>
    <row r="49" spans="1:5" ht="15.75" x14ac:dyDescent="0.25">
      <c r="A49" s="35">
        <v>9</v>
      </c>
      <c r="B49" s="24" t="str">
        <f t="shared" si="2"/>
        <v/>
      </c>
      <c r="C49" s="24">
        <f t="shared" si="3"/>
        <v>1</v>
      </c>
      <c r="D49" s="24">
        <f t="shared" si="4"/>
        <v>1</v>
      </c>
      <c r="E49" s="24">
        <f t="shared" si="5"/>
        <v>1</v>
      </c>
    </row>
    <row r="50" spans="1:5" ht="15.75" x14ac:dyDescent="0.25">
      <c r="A50" s="35">
        <v>10</v>
      </c>
      <c r="B50" s="24" t="str">
        <f t="shared" si="2"/>
        <v/>
      </c>
      <c r="C50" s="24" t="str">
        <f t="shared" si="3"/>
        <v/>
      </c>
      <c r="D50" s="24" t="str">
        <f t="shared" si="4"/>
        <v/>
      </c>
      <c r="E50" s="24">
        <f t="shared" si="5"/>
        <v>1</v>
      </c>
    </row>
    <row r="51" spans="1:5" x14ac:dyDescent="0.25">
      <c r="A51" t="s">
        <v>149</v>
      </c>
    </row>
    <row r="52" spans="1:5" ht="15.75" x14ac:dyDescent="0.25">
      <c r="A52" s="48">
        <v>1</v>
      </c>
      <c r="B52" s="1">
        <v>2</v>
      </c>
    </row>
    <row r="53" spans="1:5" ht="15.75" x14ac:dyDescent="0.25">
      <c r="A53" s="48">
        <v>3</v>
      </c>
      <c r="B53" s="1">
        <v>1</v>
      </c>
    </row>
    <row r="54" spans="1:5" ht="15.75" x14ac:dyDescent="0.25">
      <c r="A54" s="48">
        <v>5</v>
      </c>
      <c r="B54" s="1">
        <v>1</v>
      </c>
    </row>
    <row r="55" spans="1:5" ht="15.75" x14ac:dyDescent="0.25">
      <c r="A55" s="48">
        <v>9</v>
      </c>
      <c r="B55" s="1">
        <v>1</v>
      </c>
    </row>
  </sheetData>
  <mergeCells count="14">
    <mergeCell ref="F34:G34"/>
    <mergeCell ref="F35:G35"/>
    <mergeCell ref="F36:G36"/>
    <mergeCell ref="F25:G25"/>
    <mergeCell ref="F26:G26"/>
    <mergeCell ref="F27:G27"/>
    <mergeCell ref="F28:G28"/>
    <mergeCell ref="F29:G29"/>
    <mergeCell ref="F30:G30"/>
    <mergeCell ref="I24:K24"/>
    <mergeCell ref="M30:O30"/>
    <mergeCell ref="F31:G31"/>
    <mergeCell ref="F32:G32"/>
    <mergeCell ref="F33:G3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3" workbookViewId="0">
      <selection activeCell="G23" sqref="G23"/>
    </sheetView>
  </sheetViews>
  <sheetFormatPr defaultRowHeight="15.75" x14ac:dyDescent="0.25"/>
  <cols>
    <col min="1" max="1" width="6.140625" style="19" customWidth="1"/>
    <col min="2" max="5" width="15.5703125" style="19" customWidth="1"/>
    <col min="6" max="7" width="18.42578125" style="19" customWidth="1"/>
    <col min="8" max="16384" width="9.140625" style="19"/>
  </cols>
  <sheetData>
    <row r="1" spans="1:7" x14ac:dyDescent="0.25">
      <c r="A1" s="60" t="s">
        <v>116</v>
      </c>
      <c r="B1" s="60"/>
      <c r="C1" s="19" t="s">
        <v>117</v>
      </c>
    </row>
    <row r="3" spans="1:7" x14ac:dyDescent="0.25">
      <c r="A3" s="67" t="s">
        <v>118</v>
      </c>
      <c r="B3" s="67" t="s">
        <v>119</v>
      </c>
      <c r="C3" s="67"/>
      <c r="D3" s="67"/>
      <c r="E3" s="67"/>
      <c r="F3" s="67" t="s">
        <v>120</v>
      </c>
      <c r="G3" s="67"/>
    </row>
    <row r="4" spans="1:7" x14ac:dyDescent="0.25">
      <c r="A4" s="67"/>
      <c r="B4" s="68"/>
      <c r="C4" s="68"/>
      <c r="D4" s="68"/>
      <c r="E4" s="68"/>
      <c r="F4" s="36" t="s">
        <v>121</v>
      </c>
      <c r="G4" s="36" t="s">
        <v>122</v>
      </c>
    </row>
    <row r="5" spans="1:7" x14ac:dyDescent="0.25">
      <c r="A5" s="69">
        <v>1</v>
      </c>
      <c r="B5" s="61" t="s">
        <v>123</v>
      </c>
      <c r="C5" s="62"/>
      <c r="D5" s="62"/>
      <c r="E5" s="63"/>
      <c r="F5" s="70" t="s">
        <v>129</v>
      </c>
      <c r="G5" s="67" t="s">
        <v>130</v>
      </c>
    </row>
    <row r="6" spans="1:7" x14ac:dyDescent="0.25">
      <c r="A6" s="69"/>
      <c r="B6" s="64" t="s">
        <v>124</v>
      </c>
      <c r="C6" s="65"/>
      <c r="D6" s="65"/>
      <c r="E6" s="66"/>
      <c r="F6" s="70"/>
      <c r="G6" s="67"/>
    </row>
    <row r="7" spans="1:7" x14ac:dyDescent="0.25">
      <c r="A7" s="69"/>
      <c r="B7" s="64" t="s">
        <v>125</v>
      </c>
      <c r="C7" s="65"/>
      <c r="D7" s="65"/>
      <c r="E7" s="66"/>
      <c r="F7" s="70"/>
      <c r="G7" s="67"/>
    </row>
    <row r="8" spans="1:7" x14ac:dyDescent="0.25">
      <c r="A8" s="69"/>
      <c r="B8" s="64" t="s">
        <v>139</v>
      </c>
      <c r="C8" s="65"/>
      <c r="D8" s="65"/>
      <c r="E8" s="66"/>
      <c r="F8" s="70"/>
      <c r="G8" s="67"/>
    </row>
    <row r="9" spans="1:7" x14ac:dyDescent="0.25">
      <c r="A9" s="69"/>
      <c r="B9" s="64" t="s">
        <v>126</v>
      </c>
      <c r="C9" s="65"/>
      <c r="D9" s="65"/>
      <c r="E9" s="66"/>
      <c r="F9" s="70"/>
      <c r="G9" s="67"/>
    </row>
    <row r="10" spans="1:7" x14ac:dyDescent="0.25">
      <c r="A10" s="69"/>
      <c r="B10" s="64" t="s">
        <v>127</v>
      </c>
      <c r="C10" s="65"/>
      <c r="D10" s="65"/>
      <c r="E10" s="66"/>
      <c r="F10" s="70"/>
      <c r="G10" s="67"/>
    </row>
    <row r="11" spans="1:7" x14ac:dyDescent="0.25">
      <c r="A11" s="69"/>
      <c r="B11" s="71" t="s">
        <v>128</v>
      </c>
      <c r="C11" s="72"/>
      <c r="D11" s="72"/>
      <c r="E11" s="73"/>
      <c r="F11" s="70"/>
      <c r="G11" s="67"/>
    </row>
    <row r="12" spans="1:7" x14ac:dyDescent="0.25">
      <c r="A12" s="69">
        <v>2</v>
      </c>
      <c r="B12" s="64" t="s">
        <v>123</v>
      </c>
      <c r="C12" s="65"/>
      <c r="D12" s="65"/>
      <c r="E12" s="66"/>
      <c r="F12" s="70" t="s">
        <v>134</v>
      </c>
      <c r="G12" s="67" t="s">
        <v>130</v>
      </c>
    </row>
    <row r="13" spans="1:7" x14ac:dyDescent="0.25">
      <c r="A13" s="69"/>
      <c r="B13" s="64" t="s">
        <v>124</v>
      </c>
      <c r="C13" s="65"/>
      <c r="D13" s="65"/>
      <c r="E13" s="66"/>
      <c r="F13" s="70"/>
      <c r="G13" s="67"/>
    </row>
    <row r="14" spans="1:7" x14ac:dyDescent="0.25">
      <c r="A14" s="69"/>
      <c r="B14" s="64" t="s">
        <v>125</v>
      </c>
      <c r="C14" s="65"/>
      <c r="D14" s="65"/>
      <c r="E14" s="66"/>
      <c r="F14" s="70"/>
      <c r="G14" s="67"/>
    </row>
    <row r="15" spans="1:7" x14ac:dyDescent="0.25">
      <c r="A15" s="69"/>
      <c r="B15" s="64" t="s">
        <v>138</v>
      </c>
      <c r="C15" s="65"/>
      <c r="D15" s="65"/>
      <c r="E15" s="66"/>
      <c r="F15" s="70"/>
      <c r="G15" s="67"/>
    </row>
    <row r="16" spans="1:7" x14ac:dyDescent="0.25">
      <c r="A16" s="69"/>
      <c r="B16" s="64" t="s">
        <v>131</v>
      </c>
      <c r="C16" s="65"/>
      <c r="D16" s="65"/>
      <c r="E16" s="66"/>
      <c r="F16" s="70"/>
      <c r="G16" s="67"/>
    </row>
    <row r="17" spans="1:7" x14ac:dyDescent="0.25">
      <c r="A17" s="69"/>
      <c r="B17" s="64" t="s">
        <v>132</v>
      </c>
      <c r="C17" s="65"/>
      <c r="D17" s="65"/>
      <c r="E17" s="66"/>
      <c r="F17" s="70"/>
      <c r="G17" s="67"/>
    </row>
    <row r="18" spans="1:7" x14ac:dyDescent="0.25">
      <c r="A18" s="69"/>
      <c r="B18" s="71" t="s">
        <v>133</v>
      </c>
      <c r="C18" s="72"/>
      <c r="D18" s="72"/>
      <c r="E18" s="73"/>
      <c r="F18" s="70"/>
      <c r="G18" s="67"/>
    </row>
    <row r="19" spans="1:7" x14ac:dyDescent="0.25">
      <c r="A19" s="67">
        <v>3</v>
      </c>
      <c r="B19" s="75" t="s">
        <v>137</v>
      </c>
      <c r="C19" s="75"/>
      <c r="D19" s="75"/>
      <c r="E19" s="75"/>
      <c r="F19" s="74" t="s">
        <v>135</v>
      </c>
      <c r="G19" s="74"/>
    </row>
    <row r="20" spans="1:7" x14ac:dyDescent="0.25">
      <c r="A20" s="67"/>
      <c r="B20" s="76"/>
      <c r="C20" s="76"/>
      <c r="D20" s="76"/>
      <c r="E20" s="76"/>
      <c r="F20" s="74"/>
      <c r="G20" s="74"/>
    </row>
    <row r="21" spans="1:7" x14ac:dyDescent="0.25">
      <c r="A21" s="36">
        <v>4</v>
      </c>
      <c r="B21" s="77" t="s">
        <v>136</v>
      </c>
      <c r="C21" s="77"/>
      <c r="D21" s="77"/>
      <c r="E21" s="77"/>
      <c r="F21" s="22" t="s">
        <v>140</v>
      </c>
      <c r="G21" s="22" t="s">
        <v>130</v>
      </c>
    </row>
    <row r="22" spans="1:7" x14ac:dyDescent="0.25">
      <c r="A22" s="81"/>
      <c r="B22" s="39"/>
      <c r="C22" s="39"/>
      <c r="D22" s="39"/>
      <c r="E22" s="39"/>
      <c r="F22" s="32"/>
      <c r="G22" s="32"/>
    </row>
    <row r="23" spans="1:7" x14ac:dyDescent="0.25">
      <c r="A23" s="40" t="s">
        <v>116</v>
      </c>
      <c r="B23" s="40"/>
      <c r="C23" s="19" t="s">
        <v>164</v>
      </c>
      <c r="E23" s="39"/>
      <c r="F23" s="32"/>
      <c r="G23" s="32"/>
    </row>
    <row r="25" spans="1:7" x14ac:dyDescent="0.25">
      <c r="A25" s="67" t="s">
        <v>118</v>
      </c>
      <c r="B25" s="67" t="s">
        <v>119</v>
      </c>
      <c r="C25" s="67"/>
      <c r="D25" s="67"/>
      <c r="E25" s="67"/>
      <c r="F25" s="67" t="s">
        <v>120</v>
      </c>
      <c r="G25" s="67"/>
    </row>
    <row r="26" spans="1:7" x14ac:dyDescent="0.25">
      <c r="A26" s="67"/>
      <c r="B26" s="68"/>
      <c r="C26" s="68"/>
      <c r="D26" s="68"/>
      <c r="E26" s="68"/>
      <c r="F26" s="38" t="s">
        <v>121</v>
      </c>
      <c r="G26" s="38" t="s">
        <v>122</v>
      </c>
    </row>
    <row r="27" spans="1:7" x14ac:dyDescent="0.25">
      <c r="A27" s="69">
        <v>1</v>
      </c>
      <c r="B27" s="61" t="s">
        <v>151</v>
      </c>
      <c r="C27" s="62"/>
      <c r="D27" s="62"/>
      <c r="E27" s="63"/>
      <c r="F27" s="70" t="s">
        <v>129</v>
      </c>
      <c r="G27" s="67" t="s">
        <v>130</v>
      </c>
    </row>
    <row r="28" spans="1:7" x14ac:dyDescent="0.25">
      <c r="A28" s="69"/>
      <c r="B28" s="64" t="s">
        <v>150</v>
      </c>
      <c r="C28" s="65"/>
      <c r="D28" s="65"/>
      <c r="E28" s="66"/>
      <c r="F28" s="70"/>
      <c r="G28" s="67"/>
    </row>
    <row r="29" spans="1:7" x14ac:dyDescent="0.25">
      <c r="A29" s="69"/>
      <c r="B29" s="64" t="s">
        <v>152</v>
      </c>
      <c r="C29" s="65"/>
      <c r="D29" s="65"/>
      <c r="E29" s="66"/>
      <c r="F29" s="70"/>
      <c r="G29" s="67"/>
    </row>
    <row r="30" spans="1:7" x14ac:dyDescent="0.25">
      <c r="A30" s="69"/>
      <c r="B30" s="78" t="s">
        <v>153</v>
      </c>
      <c r="C30" s="79"/>
      <c r="D30" s="79"/>
      <c r="E30" s="80"/>
      <c r="F30" s="70"/>
      <c r="G30" s="67"/>
    </row>
    <row r="31" spans="1:7" x14ac:dyDescent="0.25">
      <c r="A31" s="69"/>
      <c r="B31" s="64" t="s">
        <v>154</v>
      </c>
      <c r="C31" s="65"/>
      <c r="D31" s="65"/>
      <c r="E31" s="66"/>
      <c r="F31" s="70"/>
      <c r="G31" s="67"/>
    </row>
    <row r="32" spans="1:7" x14ac:dyDescent="0.25">
      <c r="A32" s="69"/>
      <c r="B32" s="64" t="s">
        <v>139</v>
      </c>
      <c r="C32" s="65"/>
      <c r="D32" s="65"/>
      <c r="E32" s="66"/>
      <c r="F32" s="70"/>
      <c r="G32" s="67"/>
    </row>
    <row r="33" spans="1:7" x14ac:dyDescent="0.25">
      <c r="A33" s="69"/>
      <c r="B33" s="64" t="s">
        <v>155</v>
      </c>
      <c r="C33" s="65"/>
      <c r="D33" s="65"/>
      <c r="E33" s="66"/>
      <c r="F33" s="70"/>
      <c r="G33" s="67"/>
    </row>
    <row r="34" spans="1:7" x14ac:dyDescent="0.25">
      <c r="A34" s="69"/>
      <c r="B34" s="64" t="s">
        <v>156</v>
      </c>
      <c r="C34" s="65"/>
      <c r="D34" s="65"/>
      <c r="E34" s="66"/>
      <c r="F34" s="70"/>
      <c r="G34" s="67"/>
    </row>
    <row r="35" spans="1:7" x14ac:dyDescent="0.25">
      <c r="A35" s="69"/>
      <c r="B35" s="71" t="s">
        <v>157</v>
      </c>
      <c r="C35" s="72"/>
      <c r="D35" s="72"/>
      <c r="E35" s="73"/>
      <c r="F35" s="70"/>
      <c r="G35" s="67"/>
    </row>
    <row r="36" spans="1:7" x14ac:dyDescent="0.25">
      <c r="A36" s="69">
        <v>2</v>
      </c>
      <c r="B36" s="61" t="s">
        <v>151</v>
      </c>
      <c r="C36" s="62"/>
      <c r="D36" s="62"/>
      <c r="E36" s="63"/>
      <c r="F36" s="70" t="s">
        <v>162</v>
      </c>
      <c r="G36" s="67" t="s">
        <v>130</v>
      </c>
    </row>
    <row r="37" spans="1:7" x14ac:dyDescent="0.25">
      <c r="A37" s="69"/>
      <c r="B37" s="64" t="s">
        <v>150</v>
      </c>
      <c r="C37" s="65"/>
      <c r="D37" s="65"/>
      <c r="E37" s="66"/>
      <c r="F37" s="70"/>
      <c r="G37" s="67"/>
    </row>
    <row r="38" spans="1:7" x14ac:dyDescent="0.25">
      <c r="A38" s="69"/>
      <c r="B38" s="64" t="s">
        <v>152</v>
      </c>
      <c r="C38" s="65"/>
      <c r="D38" s="65"/>
      <c r="E38" s="66"/>
      <c r="F38" s="70"/>
      <c r="G38" s="67"/>
    </row>
    <row r="39" spans="1:7" x14ac:dyDescent="0.25">
      <c r="A39" s="69"/>
      <c r="B39" s="78" t="s">
        <v>153</v>
      </c>
      <c r="C39" s="79"/>
      <c r="D39" s="79"/>
      <c r="E39" s="80"/>
      <c r="F39" s="70"/>
      <c r="G39" s="67"/>
    </row>
    <row r="40" spans="1:7" x14ac:dyDescent="0.25">
      <c r="A40" s="69"/>
      <c r="B40" s="64" t="s">
        <v>154</v>
      </c>
      <c r="C40" s="65"/>
      <c r="D40" s="65"/>
      <c r="E40" s="66"/>
      <c r="F40" s="70"/>
      <c r="G40" s="67"/>
    </row>
    <row r="41" spans="1:7" x14ac:dyDescent="0.25">
      <c r="A41" s="69"/>
      <c r="B41" s="64" t="s">
        <v>158</v>
      </c>
      <c r="C41" s="65"/>
      <c r="D41" s="65"/>
      <c r="E41" s="66"/>
      <c r="F41" s="70"/>
      <c r="G41" s="67"/>
    </row>
    <row r="42" spans="1:7" x14ac:dyDescent="0.25">
      <c r="A42" s="69"/>
      <c r="B42" s="64" t="s">
        <v>159</v>
      </c>
      <c r="C42" s="65"/>
      <c r="D42" s="65"/>
      <c r="E42" s="66"/>
      <c r="F42" s="70"/>
      <c r="G42" s="67"/>
    </row>
    <row r="43" spans="1:7" x14ac:dyDescent="0.25">
      <c r="A43" s="69"/>
      <c r="B43" s="64" t="s">
        <v>160</v>
      </c>
      <c r="C43" s="65"/>
      <c r="D43" s="65"/>
      <c r="E43" s="66"/>
      <c r="F43" s="70"/>
      <c r="G43" s="67"/>
    </row>
    <row r="44" spans="1:7" x14ac:dyDescent="0.25">
      <c r="A44" s="69"/>
      <c r="B44" s="71" t="s">
        <v>161</v>
      </c>
      <c r="C44" s="72"/>
      <c r="D44" s="72"/>
      <c r="E44" s="73"/>
      <c r="F44" s="70"/>
      <c r="G44" s="67"/>
    </row>
    <row r="45" spans="1:7" x14ac:dyDescent="0.25">
      <c r="A45" s="67">
        <v>3</v>
      </c>
      <c r="B45" s="75" t="s">
        <v>137</v>
      </c>
      <c r="C45" s="75"/>
      <c r="D45" s="75"/>
      <c r="E45" s="75"/>
      <c r="F45" s="74" t="s">
        <v>163</v>
      </c>
      <c r="G45" s="74"/>
    </row>
    <row r="46" spans="1:7" x14ac:dyDescent="0.25">
      <c r="A46" s="67"/>
      <c r="B46" s="75"/>
      <c r="C46" s="75"/>
      <c r="D46" s="75"/>
      <c r="E46" s="75"/>
      <c r="F46" s="74"/>
      <c r="G46" s="74"/>
    </row>
    <row r="47" spans="1:7" x14ac:dyDescent="0.25">
      <c r="A47" s="67"/>
      <c r="B47" s="76"/>
      <c r="C47" s="76"/>
      <c r="D47" s="76"/>
      <c r="E47" s="76"/>
      <c r="F47" s="74"/>
      <c r="G47" s="74"/>
    </row>
    <row r="48" spans="1:7" x14ac:dyDescent="0.25">
      <c r="A48" s="38">
        <v>4</v>
      </c>
      <c r="B48" s="77" t="s">
        <v>136</v>
      </c>
      <c r="C48" s="77"/>
      <c r="D48" s="77"/>
      <c r="E48" s="77"/>
      <c r="F48" s="37" t="s">
        <v>140</v>
      </c>
      <c r="G48" s="37" t="s">
        <v>130</v>
      </c>
    </row>
  </sheetData>
  <mergeCells count="59">
    <mergeCell ref="A45:A47"/>
    <mergeCell ref="B45:E47"/>
    <mergeCell ref="F45:G47"/>
    <mergeCell ref="B48:E48"/>
    <mergeCell ref="B30:E30"/>
    <mergeCell ref="B31:E31"/>
    <mergeCell ref="B39:E39"/>
    <mergeCell ref="B40:E40"/>
    <mergeCell ref="A36:A44"/>
    <mergeCell ref="B36:E36"/>
    <mergeCell ref="F36:F44"/>
    <mergeCell ref="G36:G44"/>
    <mergeCell ref="B37:E37"/>
    <mergeCell ref="B38:E38"/>
    <mergeCell ref="B41:E41"/>
    <mergeCell ref="B42:E42"/>
    <mergeCell ref="B43:E43"/>
    <mergeCell ref="B44:E44"/>
    <mergeCell ref="A25:A26"/>
    <mergeCell ref="B25:E26"/>
    <mergeCell ref="F25:G25"/>
    <mergeCell ref="A27:A35"/>
    <mergeCell ref="B27:E27"/>
    <mergeCell ref="F27:F35"/>
    <mergeCell ref="G27:G35"/>
    <mergeCell ref="B28:E28"/>
    <mergeCell ref="B29:E29"/>
    <mergeCell ref="B32:E32"/>
    <mergeCell ref="B33:E33"/>
    <mergeCell ref="B34:E34"/>
    <mergeCell ref="B35:E35"/>
    <mergeCell ref="F19:G20"/>
    <mergeCell ref="A19:A20"/>
    <mergeCell ref="B19:E20"/>
    <mergeCell ref="B21:E21"/>
    <mergeCell ref="B17:E17"/>
    <mergeCell ref="A12:A18"/>
    <mergeCell ref="B18:E18"/>
    <mergeCell ref="F12:F18"/>
    <mergeCell ref="G12:G18"/>
    <mergeCell ref="B11:E11"/>
    <mergeCell ref="B12:E12"/>
    <mergeCell ref="B13:E13"/>
    <mergeCell ref="B14:E14"/>
    <mergeCell ref="B15:E15"/>
    <mergeCell ref="B16:E16"/>
    <mergeCell ref="B8:E8"/>
    <mergeCell ref="B9:E9"/>
    <mergeCell ref="A5:A11"/>
    <mergeCell ref="F5:F11"/>
    <mergeCell ref="G5:G11"/>
    <mergeCell ref="B10:E10"/>
    <mergeCell ref="A1:B1"/>
    <mergeCell ref="B5:E5"/>
    <mergeCell ref="B6:E6"/>
    <mergeCell ref="B7:E7"/>
    <mergeCell ref="F3:G3"/>
    <mergeCell ref="B3:E4"/>
    <mergeCell ref="A3:A4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9" workbookViewId="0">
      <selection activeCell="C20" sqref="C20"/>
    </sheetView>
  </sheetViews>
  <sheetFormatPr defaultRowHeight="15" x14ac:dyDescent="0.25"/>
  <sheetData>
    <row r="1" spans="1:7" x14ac:dyDescent="0.25">
      <c r="A1" t="s">
        <v>23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>
        <v>1</v>
      </c>
      <c r="B2" s="1">
        <v>160</v>
      </c>
      <c r="C2" s="1">
        <v>70</v>
      </c>
      <c r="D2" s="1">
        <v>78</v>
      </c>
      <c r="E2" s="1">
        <v>99</v>
      </c>
      <c r="F2" s="1">
        <v>33.299999999999997</v>
      </c>
      <c r="G2" s="1">
        <v>3</v>
      </c>
    </row>
    <row r="3" spans="1:7" x14ac:dyDescent="0.25">
      <c r="A3">
        <v>2</v>
      </c>
      <c r="B3" s="1">
        <v>162</v>
      </c>
      <c r="C3" s="1">
        <v>56</v>
      </c>
      <c r="D3" s="1">
        <v>74</v>
      </c>
      <c r="E3" s="1">
        <v>90</v>
      </c>
      <c r="F3" s="1">
        <v>31.7</v>
      </c>
      <c r="G3" s="1">
        <v>3</v>
      </c>
    </row>
    <row r="4" spans="1:7" x14ac:dyDescent="0.25">
      <c r="A4">
        <v>3</v>
      </c>
      <c r="B4" s="1">
        <v>155</v>
      </c>
      <c r="C4" s="1">
        <v>63</v>
      </c>
      <c r="D4" s="1">
        <v>76.5</v>
      </c>
      <c r="E4" s="1">
        <v>95.5</v>
      </c>
      <c r="F4" s="1">
        <v>37.799999999999997</v>
      </c>
      <c r="G4" s="1">
        <v>3</v>
      </c>
    </row>
    <row r="5" spans="1:7" x14ac:dyDescent="0.25">
      <c r="A5">
        <v>4</v>
      </c>
      <c r="B5" s="1">
        <v>156</v>
      </c>
      <c r="C5" s="1">
        <v>54</v>
      </c>
      <c r="D5" s="1">
        <v>74</v>
      </c>
      <c r="E5" s="1">
        <v>88</v>
      </c>
      <c r="F5" s="1">
        <v>31</v>
      </c>
      <c r="G5" s="1">
        <v>2</v>
      </c>
    </row>
    <row r="6" spans="1:7" x14ac:dyDescent="0.25">
      <c r="A6">
        <v>5</v>
      </c>
      <c r="B6" s="1">
        <v>155</v>
      </c>
      <c r="C6" s="1">
        <v>55</v>
      </c>
      <c r="D6" s="1">
        <v>79</v>
      </c>
      <c r="E6" s="1">
        <v>88</v>
      </c>
      <c r="F6" s="1">
        <v>27</v>
      </c>
      <c r="G6" s="1">
        <v>3</v>
      </c>
    </row>
    <row r="7" spans="1:7" x14ac:dyDescent="0.25">
      <c r="A7">
        <v>6</v>
      </c>
      <c r="B7" s="1">
        <v>155</v>
      </c>
      <c r="C7" s="1">
        <v>55</v>
      </c>
      <c r="D7" s="1">
        <v>67</v>
      </c>
      <c r="E7" s="1">
        <v>91</v>
      </c>
      <c r="F7" s="1">
        <v>29.8</v>
      </c>
      <c r="G7" s="1">
        <v>2</v>
      </c>
    </row>
    <row r="8" spans="1:7" x14ac:dyDescent="0.25">
      <c r="A8">
        <v>7</v>
      </c>
      <c r="B8" s="1">
        <v>151.5</v>
      </c>
      <c r="C8" s="1">
        <v>58</v>
      </c>
      <c r="D8" s="1">
        <v>76</v>
      </c>
      <c r="E8" s="1">
        <v>94</v>
      </c>
      <c r="F8" s="1">
        <v>31.6</v>
      </c>
      <c r="G8" s="1">
        <v>3</v>
      </c>
    </row>
    <row r="9" spans="1:7" x14ac:dyDescent="0.25">
      <c r="A9">
        <v>8</v>
      </c>
      <c r="B9" s="1">
        <v>151.5</v>
      </c>
      <c r="C9" s="1">
        <v>62</v>
      </c>
      <c r="D9" s="1">
        <v>79</v>
      </c>
      <c r="E9" s="1">
        <v>98</v>
      </c>
      <c r="F9" s="1">
        <v>37.299999999999997</v>
      </c>
      <c r="G9" s="1">
        <v>3</v>
      </c>
    </row>
    <row r="10" spans="1:7" x14ac:dyDescent="0.25">
      <c r="A10">
        <v>9</v>
      </c>
      <c r="B10" s="1">
        <v>159</v>
      </c>
      <c r="C10" s="1">
        <v>49</v>
      </c>
      <c r="D10" s="1">
        <v>72</v>
      </c>
      <c r="E10" s="1">
        <v>89</v>
      </c>
      <c r="F10" s="1">
        <v>28.7</v>
      </c>
      <c r="G10" s="1">
        <v>2</v>
      </c>
    </row>
    <row r="11" spans="1:7" x14ac:dyDescent="0.25">
      <c r="B11" s="2">
        <v>173</v>
      </c>
      <c r="C11" s="2">
        <v>70</v>
      </c>
      <c r="D11" s="2">
        <v>75</v>
      </c>
      <c r="E11" s="2">
        <v>90</v>
      </c>
      <c r="F11" s="2">
        <v>31</v>
      </c>
    </row>
    <row r="12" spans="1:7" x14ac:dyDescent="0.25">
      <c r="B12" s="2"/>
      <c r="C12" s="2"/>
      <c r="D12" s="2"/>
      <c r="E12" s="2"/>
      <c r="F12" s="2"/>
    </row>
    <row r="13" spans="1:7" x14ac:dyDescent="0.25">
      <c r="B13">
        <v>1</v>
      </c>
      <c r="C13" t="s">
        <v>15</v>
      </c>
    </row>
    <row r="14" spans="1:7" x14ac:dyDescent="0.25">
      <c r="B14">
        <v>2</v>
      </c>
      <c r="C14" t="s">
        <v>14</v>
      </c>
    </row>
    <row r="15" spans="1:7" x14ac:dyDescent="0.25">
      <c r="B15">
        <v>3</v>
      </c>
      <c r="C15" t="s">
        <v>13</v>
      </c>
    </row>
    <row r="17" spans="1:4" x14ac:dyDescent="0.25">
      <c r="B17" t="s">
        <v>22</v>
      </c>
    </row>
    <row r="18" spans="1:4" x14ac:dyDescent="0.25">
      <c r="A18" t="s">
        <v>24</v>
      </c>
    </row>
    <row r="19" spans="1:4" ht="45" x14ac:dyDescent="0.25">
      <c r="A19" t="s">
        <v>27</v>
      </c>
      <c r="B19" s="6" t="s">
        <v>21</v>
      </c>
      <c r="C19" t="s">
        <v>25</v>
      </c>
    </row>
    <row r="20" spans="1:4" x14ac:dyDescent="0.25">
      <c r="A20">
        <v>1</v>
      </c>
      <c r="B20" s="1">
        <f>SQRT((B2-$B$11)^2+(C2-$C$11)^2+(D2-$D$11)^2+(E2-$E$11)^2+(F2-$F$11)^2)</f>
        <v>16.256998492956811</v>
      </c>
      <c r="C20">
        <f>RANK(B20,$B$20:$B$28,1)</f>
        <v>1</v>
      </c>
    </row>
    <row r="21" spans="1:4" x14ac:dyDescent="0.25">
      <c r="A21">
        <v>2</v>
      </c>
      <c r="B21" s="1">
        <f t="shared" ref="B21:B28" si="0">SQRT((B3-$B$11)^2+(C3-$C$11)^2+(D3-$D$11)^2+(E3-$E$11)^2+(F3-$F$11)^2)</f>
        <v>17.846288129468267</v>
      </c>
      <c r="C21">
        <f t="shared" ref="C21:C28" si="1">RANK(B21,$B$20:$B$28,1)</f>
        <v>2</v>
      </c>
    </row>
    <row r="22" spans="1:4" x14ac:dyDescent="0.25">
      <c r="A22">
        <v>3</v>
      </c>
      <c r="B22" s="1">
        <f t="shared" si="0"/>
        <v>21.254176060247548</v>
      </c>
      <c r="C22">
        <f t="shared" si="1"/>
        <v>3</v>
      </c>
    </row>
    <row r="23" spans="1:4" x14ac:dyDescent="0.25">
      <c r="A23">
        <v>4</v>
      </c>
      <c r="B23" s="1">
        <f t="shared" si="0"/>
        <v>23.45207879911715</v>
      </c>
      <c r="C23">
        <f t="shared" si="1"/>
        <v>4</v>
      </c>
    </row>
    <row r="24" spans="1:4" x14ac:dyDescent="0.25">
      <c r="A24">
        <v>5</v>
      </c>
      <c r="B24" s="1">
        <f t="shared" si="0"/>
        <v>24.186773244895647</v>
      </c>
      <c r="C24">
        <f t="shared" si="1"/>
        <v>5</v>
      </c>
    </row>
    <row r="25" spans="1:4" x14ac:dyDescent="0.25">
      <c r="A25">
        <v>6</v>
      </c>
      <c r="B25" s="1">
        <f t="shared" si="0"/>
        <v>24.808063205337092</v>
      </c>
      <c r="C25">
        <f t="shared" si="1"/>
        <v>6</v>
      </c>
    </row>
    <row r="26" spans="1:4" x14ac:dyDescent="0.25">
      <c r="A26">
        <v>7</v>
      </c>
      <c r="B26" s="1">
        <f t="shared" si="0"/>
        <v>24.972184525988109</v>
      </c>
      <c r="C26">
        <f t="shared" si="1"/>
        <v>7</v>
      </c>
    </row>
    <row r="27" spans="1:4" x14ac:dyDescent="0.25">
      <c r="A27">
        <v>8</v>
      </c>
      <c r="B27" s="1">
        <f t="shared" si="0"/>
        <v>25.415349692656207</v>
      </c>
      <c r="C27">
        <f t="shared" si="1"/>
        <v>8</v>
      </c>
    </row>
    <row r="28" spans="1:4" x14ac:dyDescent="0.25">
      <c r="A28">
        <v>9</v>
      </c>
      <c r="B28" s="1">
        <f t="shared" si="0"/>
        <v>25.539968676566538</v>
      </c>
      <c r="C28">
        <f t="shared" si="1"/>
        <v>9</v>
      </c>
    </row>
    <row r="30" spans="1:4" x14ac:dyDescent="0.25">
      <c r="A30" t="s">
        <v>26</v>
      </c>
    </row>
    <row r="31" spans="1:4" ht="45" x14ac:dyDescent="0.25">
      <c r="A31" t="s">
        <v>28</v>
      </c>
      <c r="B31" s="6" t="s">
        <v>21</v>
      </c>
      <c r="C31" t="s">
        <v>25</v>
      </c>
      <c r="D31" t="s">
        <v>29</v>
      </c>
    </row>
    <row r="32" spans="1:4" x14ac:dyDescent="0.25">
      <c r="A32">
        <v>1</v>
      </c>
      <c r="B32" s="1">
        <f>SQRT((B2-$B$11)^2+(C2-$C$11)^2+(D2-$D$11)^2+(E2-$E$11)^2+(F2-$F$11)^2)</f>
        <v>16.256998492956811</v>
      </c>
      <c r="C32">
        <v>1</v>
      </c>
      <c r="D32">
        <v>3</v>
      </c>
    </row>
    <row r="33" spans="1:4" x14ac:dyDescent="0.25">
      <c r="A33">
        <v>2</v>
      </c>
      <c r="B33" s="1">
        <f t="shared" ref="B33:B34" si="2">SQRT((B3-$B$11)^2+(C3-$C$11)^2+(D3-$D$11)^2+(E3-$E$11)^2+(F3-$F$11)^2)</f>
        <v>17.846288129468267</v>
      </c>
      <c r="C33">
        <v>2</v>
      </c>
      <c r="D33">
        <v>3</v>
      </c>
    </row>
    <row r="34" spans="1:4" x14ac:dyDescent="0.25">
      <c r="A34">
        <v>3</v>
      </c>
      <c r="B34" s="1">
        <f t="shared" si="2"/>
        <v>21.254176060247548</v>
      </c>
      <c r="C34">
        <v>3</v>
      </c>
      <c r="D34">
        <v>3</v>
      </c>
    </row>
    <row r="36" spans="1:4" x14ac:dyDescent="0.25">
      <c r="A3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RGB TO HSV</vt:lpstr>
      <vt:lpstr>Sheet2</vt:lpstr>
      <vt:lpstr>Normalisasi Citra</vt:lpstr>
      <vt:lpstr>Manual Sederhana</vt:lpstr>
      <vt:lpstr>Wawancara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2021-07-31T03:30:22Z</cp:lastPrinted>
  <dcterms:created xsi:type="dcterms:W3CDTF">2021-07-25T12:29:54Z</dcterms:created>
  <dcterms:modified xsi:type="dcterms:W3CDTF">2021-08-08T08:55:14Z</dcterms:modified>
</cp:coreProperties>
</file>