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_database_docker\APP_MAVEN\PRJ_JAVA_MAVEN\maven-restapi-ppob-cln-ntl-me1\00_document\SPEK_TEKNIS\"/>
    </mc:Choice>
  </mc:AlternateContent>
  <xr:revisionPtr revIDLastSave="0" documentId="13_ncr:1_{0965B4DA-5A35-46DC-BD04-A800B110AF19}" xr6:coauthVersionLast="47" xr6:coauthVersionMax="47" xr10:uidLastSave="{00000000-0000-0000-0000-000000000000}"/>
  <bookViews>
    <workbookView xWindow="-108" yWindow="-108" windowWidth="23256" windowHeight="12456" activeTab="2" xr2:uid="{BC7DF975-6483-4E63-A49A-4C65B92AE03D}"/>
  </bookViews>
  <sheets>
    <sheet name="2800" sheetId="15" r:id="rId1"/>
    <sheet name="2810" sheetId="16" r:id="rId2"/>
    <sheet name="2100" sheetId="1" r:id="rId3"/>
    <sheet name="2110" sheetId="2" r:id="rId4"/>
    <sheet name="Sheet2" sheetId="6" r:id="rId5"/>
    <sheet name="Sheet1" sheetId="7" r:id="rId6"/>
    <sheet name="2200" sheetId="3" r:id="rId7"/>
    <sheet name="2210" sheetId="4" r:id="rId8"/>
    <sheet name="2400" sheetId="9" r:id="rId9"/>
    <sheet name="2410" sheetId="14" r:id="rId10"/>
    <sheet name="2401" sheetId="13" r:id="rId11"/>
    <sheet name="2411" sheetId="12" r:id="rId12"/>
    <sheet name="Sheet3" sheetId="8" r:id="rId13"/>
    <sheet name="KONV-2100_ke_2200" sheetId="5" r:id="rId14"/>
  </sheets>
  <definedNames>
    <definedName name="_xlnm._FilterDatabase" localSheetId="2" hidden="1">'2100'!$L$6:$Q$38</definedName>
    <definedName name="_xlnm._FilterDatabase" localSheetId="3" hidden="1">'2110'!$K$6:$P$84</definedName>
    <definedName name="_xlnm._FilterDatabase" localSheetId="6" hidden="1">'2200'!$K$6:$R$72</definedName>
    <definedName name="_xlnm._FilterDatabase" localSheetId="7" hidden="1">'2210'!$K$6:$S$87</definedName>
    <definedName name="_xlnm._FilterDatabase" localSheetId="8" hidden="1">'2400'!$K$6:$Q$82</definedName>
    <definedName name="_xlnm._FilterDatabase" localSheetId="9" hidden="1">'2410'!$K$9:$S$98</definedName>
    <definedName name="_xlnm._FilterDatabase" localSheetId="1" hidden="1">'2810'!$K$7:$N$25</definedName>
    <definedName name="_xlnm._FilterDatabase" localSheetId="13" hidden="1">'KONV-2100_ke_2200'!$C$3:$F$41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9" i="1" l="1"/>
  <c r="S10" i="1"/>
  <c r="S11" i="1"/>
  <c r="S12" i="1"/>
  <c r="S13" i="1"/>
  <c r="S8" i="1"/>
  <c r="N15" i="16"/>
  <c r="N16" i="16"/>
  <c r="N17" i="16"/>
  <c r="N18" i="16"/>
  <c r="N21" i="16"/>
  <c r="N22" i="16"/>
  <c r="N23" i="16"/>
  <c r="N24" i="16"/>
  <c r="N8" i="16"/>
  <c r="L6" i="16"/>
  <c r="M24" i="16"/>
  <c r="M20" i="16"/>
  <c r="M18" i="16"/>
  <c r="M12" i="16"/>
  <c r="K25" i="16"/>
  <c r="N25" i="16" s="1"/>
  <c r="K24" i="16"/>
  <c r="K9" i="16"/>
  <c r="N9" i="16" s="1"/>
  <c r="K10" i="16"/>
  <c r="N10" i="16" s="1"/>
  <c r="K11" i="16"/>
  <c r="N11" i="16" s="1"/>
  <c r="K12" i="16"/>
  <c r="N12" i="16" s="1"/>
  <c r="K13" i="16"/>
  <c r="N13" i="16" s="1"/>
  <c r="K14" i="16"/>
  <c r="N14" i="16" s="1"/>
  <c r="K15" i="16"/>
  <c r="K16" i="16"/>
  <c r="K17" i="16"/>
  <c r="K18" i="16"/>
  <c r="K19" i="16"/>
  <c r="N19" i="16" s="1"/>
  <c r="K20" i="16"/>
  <c r="N20" i="16" s="1"/>
  <c r="K21" i="16"/>
  <c r="K22" i="16"/>
  <c r="K23" i="16"/>
  <c r="K8" i="16"/>
  <c r="K7" i="15"/>
  <c r="K8" i="15"/>
  <c r="N8" i="15" s="1"/>
  <c r="K9" i="15"/>
  <c r="N9" i="15" s="1"/>
  <c r="K10" i="15"/>
  <c r="K11" i="15"/>
  <c r="N11" i="15" s="1"/>
  <c r="K12" i="15"/>
  <c r="K13" i="15"/>
  <c r="N13" i="15" s="1"/>
  <c r="K14" i="15"/>
  <c r="K15" i="15"/>
  <c r="N15" i="15" s="1"/>
  <c r="K16" i="15"/>
  <c r="N16" i="15" s="1"/>
  <c r="K17" i="15"/>
  <c r="N17" i="15" s="1"/>
  <c r="K18" i="15"/>
  <c r="K19" i="15"/>
  <c r="K6" i="15"/>
  <c r="N6" i="15" s="1"/>
  <c r="E83" i="9"/>
  <c r="P13" i="14"/>
  <c r="K19" i="14"/>
  <c r="K12" i="14"/>
  <c r="K13" i="14"/>
  <c r="N13" i="14" s="1"/>
  <c r="K14" i="14"/>
  <c r="K15" i="14"/>
  <c r="K16" i="14"/>
  <c r="K17" i="14"/>
  <c r="K18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0" i="14"/>
  <c r="K91" i="14"/>
  <c r="K92" i="14"/>
  <c r="K93" i="14"/>
  <c r="K94" i="14"/>
  <c r="K95" i="14"/>
  <c r="K96" i="14"/>
  <c r="K97" i="14"/>
  <c r="K98" i="14"/>
  <c r="K11" i="14"/>
  <c r="L11" i="14" s="1"/>
  <c r="O12" i="14" s="1"/>
  <c r="Q20" i="9"/>
  <c r="K15" i="9"/>
  <c r="K16" i="9"/>
  <c r="K17" i="9"/>
  <c r="K18" i="9"/>
  <c r="K19" i="9"/>
  <c r="K20" i="9"/>
  <c r="K21" i="9"/>
  <c r="K22" i="9"/>
  <c r="K23" i="9"/>
  <c r="K24" i="9"/>
  <c r="K25" i="9"/>
  <c r="N25" i="9" s="1"/>
  <c r="K26" i="9"/>
  <c r="K27" i="9"/>
  <c r="N27" i="9" s="1"/>
  <c r="K28" i="9"/>
  <c r="K29" i="9"/>
  <c r="N29" i="9" s="1"/>
  <c r="K30" i="9"/>
  <c r="K31" i="9"/>
  <c r="N31" i="9" s="1"/>
  <c r="K32" i="9"/>
  <c r="K33" i="9"/>
  <c r="N33" i="9" s="1"/>
  <c r="K34" i="9"/>
  <c r="K35" i="9"/>
  <c r="N35" i="9" s="1"/>
  <c r="K36" i="9"/>
  <c r="K37" i="9"/>
  <c r="N37" i="9" s="1"/>
  <c r="K38" i="9"/>
  <c r="K39" i="9"/>
  <c r="N39" i="9" s="1"/>
  <c r="K40" i="9"/>
  <c r="K41" i="9"/>
  <c r="N41" i="9" s="1"/>
  <c r="K42" i="9"/>
  <c r="K43" i="9"/>
  <c r="N43" i="9" s="1"/>
  <c r="K44" i="9"/>
  <c r="K45" i="9"/>
  <c r="N45" i="9" s="1"/>
  <c r="K46" i="9"/>
  <c r="K47" i="9"/>
  <c r="N47" i="9" s="1"/>
  <c r="K48" i="9"/>
  <c r="K49" i="9"/>
  <c r="N49" i="9" s="1"/>
  <c r="K50" i="9"/>
  <c r="K51" i="9"/>
  <c r="N51" i="9" s="1"/>
  <c r="K52" i="9"/>
  <c r="K53" i="9"/>
  <c r="N53" i="9" s="1"/>
  <c r="K54" i="9"/>
  <c r="K55" i="9"/>
  <c r="N55" i="9" s="1"/>
  <c r="K56" i="9"/>
  <c r="K57" i="9"/>
  <c r="N57" i="9" s="1"/>
  <c r="K58" i="9"/>
  <c r="K59" i="9"/>
  <c r="N59" i="9" s="1"/>
  <c r="K60" i="9"/>
  <c r="K61" i="9"/>
  <c r="N61" i="9" s="1"/>
  <c r="K62" i="9"/>
  <c r="K63" i="9"/>
  <c r="N63" i="9" s="1"/>
  <c r="K64" i="9"/>
  <c r="K65" i="9"/>
  <c r="N65" i="9" s="1"/>
  <c r="K66" i="9"/>
  <c r="K67" i="9"/>
  <c r="N67" i="9" s="1"/>
  <c r="K68" i="9"/>
  <c r="K69" i="9"/>
  <c r="N69" i="9" s="1"/>
  <c r="K70" i="9"/>
  <c r="K71" i="9"/>
  <c r="N71" i="9" s="1"/>
  <c r="K72" i="9"/>
  <c r="K73" i="9"/>
  <c r="N73" i="9" s="1"/>
  <c r="K74" i="9"/>
  <c r="K75" i="9"/>
  <c r="N75" i="9" s="1"/>
  <c r="K76" i="9"/>
  <c r="N76" i="9" s="1"/>
  <c r="K77" i="9"/>
  <c r="K78" i="9"/>
  <c r="N78" i="9" s="1"/>
  <c r="K79" i="9"/>
  <c r="K80" i="9"/>
  <c r="N80" i="9" s="1"/>
  <c r="K81" i="9"/>
  <c r="K82" i="9"/>
  <c r="K9" i="9"/>
  <c r="N9" i="9" s="1"/>
  <c r="K10" i="9"/>
  <c r="K11" i="9"/>
  <c r="N11" i="9" s="1"/>
  <c r="K12" i="9"/>
  <c r="N12" i="9" s="1"/>
  <c r="K13" i="9"/>
  <c r="K14" i="9"/>
  <c r="K8" i="9"/>
  <c r="L8" i="9" s="1"/>
  <c r="O66" i="9"/>
  <c r="P66" i="9" s="1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" i="4"/>
  <c r="Q81" i="2"/>
  <c r="Q79" i="2"/>
  <c r="Q77" i="2"/>
  <c r="Q74" i="2"/>
  <c r="Q73" i="2"/>
  <c r="Q71" i="2"/>
  <c r="Q69" i="2"/>
  <c r="Q68" i="2"/>
  <c r="Q66" i="2"/>
  <c r="Q64" i="2"/>
  <c r="Q62" i="2"/>
  <c r="Q60" i="2"/>
  <c r="Q58" i="2"/>
  <c r="Q56" i="2"/>
  <c r="Q54" i="2"/>
  <c r="Q52" i="2"/>
  <c r="Q50" i="2"/>
  <c r="Q48" i="2"/>
  <c r="Q46" i="2"/>
  <c r="Q44" i="2"/>
  <c r="Q42" i="2"/>
  <c r="Q40" i="2"/>
  <c r="Q36" i="2"/>
  <c r="Q26" i="2"/>
  <c r="Q25" i="2"/>
  <c r="Q24" i="2"/>
  <c r="Q23" i="2"/>
  <c r="Q22" i="2"/>
  <c r="Q21" i="2"/>
  <c r="Q19" i="2"/>
  <c r="Q16" i="2"/>
  <c r="Q15" i="2"/>
  <c r="Q14" i="2"/>
  <c r="Q13" i="2"/>
  <c r="Q12" i="2"/>
  <c r="Q9" i="2"/>
  <c r="Q8" i="2"/>
  <c r="M8" i="2"/>
  <c r="Q11" i="9"/>
  <c r="Q12" i="9"/>
  <c r="Q13" i="9"/>
  <c r="Q14" i="9"/>
  <c r="Q15" i="9"/>
  <c r="Q16" i="9"/>
  <c r="Q17" i="9"/>
  <c r="Q18" i="9"/>
  <c r="Q19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Q81" i="9"/>
  <c r="Q9" i="9"/>
  <c r="Q10" i="9"/>
  <c r="Q8" i="9"/>
  <c r="R8" i="3"/>
  <c r="P15" i="9"/>
  <c r="P25" i="9"/>
  <c r="P27" i="9"/>
  <c r="P29" i="9"/>
  <c r="P31" i="9"/>
  <c r="P33" i="9"/>
  <c r="P35" i="9"/>
  <c r="P37" i="9"/>
  <c r="P39" i="9"/>
  <c r="P41" i="9"/>
  <c r="P43" i="9"/>
  <c r="P45" i="9"/>
  <c r="P47" i="9"/>
  <c r="P49" i="9"/>
  <c r="P51" i="9"/>
  <c r="P53" i="9"/>
  <c r="P55" i="9"/>
  <c r="P57" i="9"/>
  <c r="P59" i="9"/>
  <c r="P61" i="9"/>
  <c r="P63" i="9"/>
  <c r="P65" i="9"/>
  <c r="P67" i="9"/>
  <c r="P69" i="9"/>
  <c r="P71" i="9"/>
  <c r="P73" i="9"/>
  <c r="P75" i="9"/>
  <c r="P76" i="9"/>
  <c r="P78" i="9"/>
  <c r="P80" i="9"/>
  <c r="P11" i="9"/>
  <c r="P12" i="9"/>
  <c r="P9" i="9"/>
  <c r="P8" i="9"/>
  <c r="F38" i="1"/>
  <c r="L7" i="3"/>
  <c r="Q10" i="3"/>
  <c r="Q11" i="3"/>
  <c r="Q14" i="3"/>
  <c r="Q18" i="3"/>
  <c r="Q21" i="3"/>
  <c r="Q26" i="3"/>
  <c r="Q28" i="3"/>
  <c r="Q30" i="3"/>
  <c r="Q32" i="3"/>
  <c r="Q34" i="3"/>
  <c r="Q36" i="3"/>
  <c r="Q38" i="3"/>
  <c r="Q40" i="3"/>
  <c r="Q42" i="3"/>
  <c r="Q44" i="3"/>
  <c r="Q47" i="3"/>
  <c r="Q49" i="3"/>
  <c r="Q51" i="3"/>
  <c r="Q53" i="3"/>
  <c r="Q55" i="3"/>
  <c r="Q57" i="3"/>
  <c r="Q59" i="3"/>
  <c r="Q61" i="3"/>
  <c r="Q64" i="3"/>
  <c r="Q65" i="3"/>
  <c r="Q67" i="3"/>
  <c r="Q69" i="3"/>
  <c r="Q36" i="1"/>
  <c r="Q34" i="1"/>
  <c r="Q32" i="1"/>
  <c r="Q28" i="1"/>
  <c r="Q27" i="1"/>
  <c r="Q26" i="1"/>
  <c r="Q18" i="1"/>
  <c r="Q16" i="1"/>
  <c r="Q15" i="1"/>
  <c r="Q14" i="1"/>
  <c r="Q13" i="1"/>
  <c r="Q9" i="1"/>
  <c r="Q8" i="1"/>
  <c r="Q12" i="1"/>
  <c r="Q17" i="1"/>
  <c r="Q19" i="1"/>
  <c r="Q20" i="1"/>
  <c r="Q21" i="1"/>
  <c r="Q22" i="1"/>
  <c r="Q23" i="1"/>
  <c r="Q24" i="1"/>
  <c r="Q25" i="1"/>
  <c r="Q29" i="1"/>
  <c r="Q30" i="1"/>
  <c r="Q31" i="1"/>
  <c r="Q33" i="1"/>
  <c r="Q35" i="1"/>
  <c r="Q10" i="1"/>
  <c r="Q11" i="1"/>
  <c r="P17" i="1"/>
  <c r="P19" i="1"/>
  <c r="P20" i="1"/>
  <c r="P21" i="1"/>
  <c r="P22" i="1"/>
  <c r="P23" i="1"/>
  <c r="P24" i="1"/>
  <c r="P25" i="1"/>
  <c r="P29" i="1"/>
  <c r="P30" i="1"/>
  <c r="P31" i="1"/>
  <c r="P33" i="1"/>
  <c r="P35" i="1"/>
  <c r="P10" i="1"/>
  <c r="P11" i="1"/>
  <c r="P12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2" i="1"/>
  <c r="L33" i="1"/>
  <c r="L34" i="1"/>
  <c r="L35" i="1"/>
  <c r="L36" i="1"/>
  <c r="L37" i="1"/>
  <c r="L8" i="1"/>
  <c r="M8" i="1" s="1"/>
  <c r="O10" i="2"/>
  <c r="O11" i="2"/>
  <c r="O14" i="2"/>
  <c r="P14" i="3" s="1"/>
  <c r="O17" i="2"/>
  <c r="O18" i="2"/>
  <c r="O20" i="2"/>
  <c r="O27" i="2"/>
  <c r="O28" i="2"/>
  <c r="O29" i="2"/>
  <c r="O30" i="2"/>
  <c r="O31" i="2"/>
  <c r="O32" i="2"/>
  <c r="O33" i="2"/>
  <c r="O34" i="2"/>
  <c r="O35" i="2"/>
  <c r="O37" i="2"/>
  <c r="O38" i="2"/>
  <c r="O39" i="2"/>
  <c r="O41" i="2"/>
  <c r="O43" i="2"/>
  <c r="P30" i="3" s="1"/>
  <c r="O45" i="2"/>
  <c r="P32" i="3" s="1"/>
  <c r="O47" i="2"/>
  <c r="P34" i="3" s="1"/>
  <c r="O49" i="2"/>
  <c r="P36" i="3" s="1"/>
  <c r="O51" i="2"/>
  <c r="P38" i="3" s="1"/>
  <c r="O53" i="2"/>
  <c r="P40" i="3" s="1"/>
  <c r="O55" i="2"/>
  <c r="P42" i="3" s="1"/>
  <c r="O57" i="2"/>
  <c r="P44" i="3" s="1"/>
  <c r="O59" i="2"/>
  <c r="P47" i="3" s="1"/>
  <c r="O61" i="2"/>
  <c r="P49" i="3" s="1"/>
  <c r="O63" i="2"/>
  <c r="O65" i="2"/>
  <c r="O67" i="2"/>
  <c r="O70" i="2"/>
  <c r="O72" i="2"/>
  <c r="O75" i="2"/>
  <c r="P59" i="3" s="1"/>
  <c r="O76" i="2"/>
  <c r="O78" i="2"/>
  <c r="O80" i="2"/>
  <c r="P14" i="2"/>
  <c r="J43" i="3"/>
  <c r="D5" i="5"/>
  <c r="F5" i="5" s="1"/>
  <c r="D6" i="5"/>
  <c r="D7" i="5"/>
  <c r="D8" i="5"/>
  <c r="F8" i="5" s="1"/>
  <c r="D9" i="5"/>
  <c r="D10" i="5"/>
  <c r="D11" i="5"/>
  <c r="D12" i="5"/>
  <c r="D13" i="5"/>
  <c r="D14" i="5"/>
  <c r="D15" i="5"/>
  <c r="D16" i="5"/>
  <c r="D17" i="5"/>
  <c r="D18" i="5"/>
  <c r="D19" i="5"/>
  <c r="F19" i="5" s="1"/>
  <c r="D20" i="5"/>
  <c r="F20" i="5" s="1"/>
  <c r="D21" i="5"/>
  <c r="D22" i="5"/>
  <c r="D23" i="5"/>
  <c r="D24" i="5"/>
  <c r="F24" i="5" s="1"/>
  <c r="D25" i="5"/>
  <c r="F25" i="5" s="1"/>
  <c r="D26" i="5"/>
  <c r="F26" i="5" s="1"/>
  <c r="D27" i="5"/>
  <c r="D28" i="5"/>
  <c r="F28" i="5" s="1"/>
  <c r="D29" i="5"/>
  <c r="F29" i="5" s="1"/>
  <c r="D30" i="5"/>
  <c r="D31" i="5"/>
  <c r="D32" i="5"/>
  <c r="D33" i="5"/>
  <c r="D34" i="5"/>
  <c r="F34" i="5" s="1"/>
  <c r="D35" i="5"/>
  <c r="D36" i="5"/>
  <c r="D37" i="5"/>
  <c r="D38" i="5"/>
  <c r="D39" i="5"/>
  <c r="D40" i="5"/>
  <c r="D41" i="5"/>
  <c r="F41" i="5" s="1"/>
  <c r="F6" i="5"/>
  <c r="F7" i="5"/>
  <c r="F9" i="5"/>
  <c r="F21" i="5"/>
  <c r="F22" i="5"/>
  <c r="F31" i="5"/>
  <c r="F32" i="5"/>
  <c r="F33" i="5"/>
  <c r="E4" i="5"/>
  <c r="E5" i="5"/>
  <c r="E6" i="5"/>
  <c r="E7" i="5"/>
  <c r="E8" i="5"/>
  <c r="E9" i="5"/>
  <c r="E10" i="5"/>
  <c r="E11" i="5"/>
  <c r="E12" i="5"/>
  <c r="E13" i="5"/>
  <c r="E14" i="5"/>
  <c r="E15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D4" i="5"/>
  <c r="F4" i="5" s="1"/>
  <c r="F10" i="5"/>
  <c r="F11" i="5"/>
  <c r="F12" i="5"/>
  <c r="F13" i="5"/>
  <c r="F14" i="5"/>
  <c r="F15" i="5"/>
  <c r="F16" i="5"/>
  <c r="F18" i="5"/>
  <c r="F30" i="5"/>
  <c r="F35" i="5"/>
  <c r="F36" i="5"/>
  <c r="F37" i="5"/>
  <c r="F38" i="5"/>
  <c r="F39" i="5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9" i="4"/>
  <c r="Q15" i="4"/>
  <c r="K84" i="4"/>
  <c r="Q84" i="4" s="1"/>
  <c r="K85" i="4"/>
  <c r="K86" i="4"/>
  <c r="K87" i="4"/>
  <c r="Q87" i="4" s="1"/>
  <c r="K83" i="4"/>
  <c r="K82" i="4"/>
  <c r="Q82" i="4" s="1"/>
  <c r="K81" i="4"/>
  <c r="K80" i="4"/>
  <c r="Q80" i="4" s="1"/>
  <c r="K79" i="4"/>
  <c r="K78" i="4"/>
  <c r="Q78" i="4" s="1"/>
  <c r="K77" i="4"/>
  <c r="K76" i="4"/>
  <c r="Q76" i="4" s="1"/>
  <c r="K75" i="4"/>
  <c r="K74" i="4"/>
  <c r="Q74" i="4" s="1"/>
  <c r="K73" i="4"/>
  <c r="K72" i="4"/>
  <c r="Q72" i="4" s="1"/>
  <c r="K71" i="4"/>
  <c r="K70" i="4"/>
  <c r="Q70" i="4" s="1"/>
  <c r="K69" i="4"/>
  <c r="K68" i="4"/>
  <c r="Q68" i="4" s="1"/>
  <c r="K67" i="4"/>
  <c r="K66" i="4"/>
  <c r="Q66" i="4" s="1"/>
  <c r="K65" i="4"/>
  <c r="K64" i="4"/>
  <c r="Q64" i="4" s="1"/>
  <c r="K63" i="4"/>
  <c r="K62" i="4"/>
  <c r="Q62" i="4" s="1"/>
  <c r="K61" i="4"/>
  <c r="K60" i="4"/>
  <c r="Q60" i="4" s="1"/>
  <c r="K59" i="4"/>
  <c r="K58" i="4"/>
  <c r="Q58" i="4" s="1"/>
  <c r="K57" i="4"/>
  <c r="K56" i="4"/>
  <c r="Q56" i="4" s="1"/>
  <c r="K55" i="4"/>
  <c r="K54" i="4"/>
  <c r="Q54" i="4" s="1"/>
  <c r="K53" i="4"/>
  <c r="K52" i="4"/>
  <c r="Q52" i="4" s="1"/>
  <c r="K51" i="4"/>
  <c r="K50" i="4"/>
  <c r="Q50" i="4" s="1"/>
  <c r="K49" i="4"/>
  <c r="K48" i="4"/>
  <c r="Q48" i="4" s="1"/>
  <c r="K47" i="4"/>
  <c r="K46" i="4"/>
  <c r="Q46" i="4" s="1"/>
  <c r="K45" i="4"/>
  <c r="K44" i="4"/>
  <c r="Q44" i="4" s="1"/>
  <c r="K43" i="4"/>
  <c r="K42" i="4"/>
  <c r="Q42" i="4" s="1"/>
  <c r="K41" i="4"/>
  <c r="K40" i="4"/>
  <c r="Q40" i="4" s="1"/>
  <c r="K39" i="4"/>
  <c r="K38" i="4"/>
  <c r="Q38" i="4" s="1"/>
  <c r="K37" i="4"/>
  <c r="K36" i="4"/>
  <c r="Q36" i="4" s="1"/>
  <c r="K35" i="4"/>
  <c r="Q35" i="4" s="1"/>
  <c r="K34" i="4"/>
  <c r="Q34" i="4" s="1"/>
  <c r="K33" i="4"/>
  <c r="Q33" i="4" s="1"/>
  <c r="K32" i="4"/>
  <c r="Q32" i="4" s="1"/>
  <c r="K31" i="4"/>
  <c r="Q31" i="4" s="1"/>
  <c r="K30" i="4"/>
  <c r="Q30" i="4" s="1"/>
  <c r="K29" i="4"/>
  <c r="Q29" i="4" s="1"/>
  <c r="K28" i="4"/>
  <c r="Q28" i="4" s="1"/>
  <c r="K27" i="4"/>
  <c r="Q27" i="4" s="1"/>
  <c r="K26" i="4"/>
  <c r="K25" i="4"/>
  <c r="K24" i="4"/>
  <c r="K23" i="4"/>
  <c r="K22" i="4"/>
  <c r="Q22" i="4" s="1"/>
  <c r="K21" i="4"/>
  <c r="K20" i="4"/>
  <c r="K19" i="4"/>
  <c r="K18" i="4"/>
  <c r="K17" i="4"/>
  <c r="K16" i="4"/>
  <c r="K14" i="4"/>
  <c r="K13" i="4"/>
  <c r="K12" i="4"/>
  <c r="Q12" i="4" s="1"/>
  <c r="K11" i="4"/>
  <c r="Q11" i="4" s="1"/>
  <c r="K9" i="4"/>
  <c r="L9" i="4" s="1"/>
  <c r="K10" i="4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9" i="3"/>
  <c r="R10" i="3"/>
  <c r="R11" i="3"/>
  <c r="R12" i="3"/>
  <c r="R13" i="3"/>
  <c r="R14" i="3"/>
  <c r="R15" i="3"/>
  <c r="R16" i="3"/>
  <c r="R17" i="3"/>
  <c r="R18" i="3"/>
  <c r="R19" i="3"/>
  <c r="R20" i="3"/>
  <c r="O71" i="3"/>
  <c r="K12" i="3"/>
  <c r="K13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9" i="3"/>
  <c r="K10" i="3"/>
  <c r="K11" i="3"/>
  <c r="K8" i="3"/>
  <c r="K9" i="2"/>
  <c r="K10" i="2"/>
  <c r="P10" i="2" s="1"/>
  <c r="K11" i="2"/>
  <c r="P11" i="2" s="1"/>
  <c r="K12" i="2"/>
  <c r="K13" i="2"/>
  <c r="K15" i="2"/>
  <c r="K16" i="2"/>
  <c r="K17" i="2"/>
  <c r="P17" i="2" s="1"/>
  <c r="K18" i="2"/>
  <c r="P18" i="2" s="1"/>
  <c r="K19" i="2"/>
  <c r="K20" i="2"/>
  <c r="P20" i="2" s="1"/>
  <c r="K21" i="2"/>
  <c r="K22" i="2"/>
  <c r="K23" i="2"/>
  <c r="K24" i="2"/>
  <c r="K25" i="2"/>
  <c r="K26" i="2"/>
  <c r="K27" i="2"/>
  <c r="P27" i="2" s="1"/>
  <c r="K28" i="2"/>
  <c r="P28" i="2" s="1"/>
  <c r="K29" i="2"/>
  <c r="P29" i="2" s="1"/>
  <c r="K30" i="2"/>
  <c r="P30" i="2" s="1"/>
  <c r="K31" i="2"/>
  <c r="P31" i="2" s="1"/>
  <c r="K32" i="2"/>
  <c r="P32" i="2" s="1"/>
  <c r="K33" i="2"/>
  <c r="P33" i="2" s="1"/>
  <c r="K34" i="2"/>
  <c r="P34" i="2" s="1"/>
  <c r="K35" i="2"/>
  <c r="P35" i="2" s="1"/>
  <c r="K36" i="2"/>
  <c r="K37" i="2"/>
  <c r="P37" i="2" s="1"/>
  <c r="K38" i="2"/>
  <c r="P38" i="2" s="1"/>
  <c r="K39" i="2"/>
  <c r="P39" i="2" s="1"/>
  <c r="K40" i="2"/>
  <c r="K41" i="2"/>
  <c r="P41" i="2" s="1"/>
  <c r="K42" i="2"/>
  <c r="K43" i="2"/>
  <c r="P43" i="2" s="1"/>
  <c r="K44" i="2"/>
  <c r="K45" i="2"/>
  <c r="P45" i="2" s="1"/>
  <c r="K46" i="2"/>
  <c r="K47" i="2"/>
  <c r="P47" i="2" s="1"/>
  <c r="K48" i="2"/>
  <c r="K49" i="2"/>
  <c r="P49" i="2" s="1"/>
  <c r="K50" i="2"/>
  <c r="K51" i="2"/>
  <c r="P51" i="2" s="1"/>
  <c r="K52" i="2"/>
  <c r="K53" i="2"/>
  <c r="P53" i="2" s="1"/>
  <c r="K54" i="2"/>
  <c r="K55" i="2"/>
  <c r="P55" i="2" s="1"/>
  <c r="K56" i="2"/>
  <c r="K57" i="2"/>
  <c r="P57" i="2" s="1"/>
  <c r="K58" i="2"/>
  <c r="K59" i="2"/>
  <c r="P59" i="2" s="1"/>
  <c r="K60" i="2"/>
  <c r="K61" i="2"/>
  <c r="P61" i="2" s="1"/>
  <c r="K62" i="2"/>
  <c r="K63" i="2"/>
  <c r="P63" i="2" s="1"/>
  <c r="K64" i="2"/>
  <c r="K65" i="2"/>
  <c r="P65" i="2" s="1"/>
  <c r="K66" i="2"/>
  <c r="K67" i="2"/>
  <c r="P67" i="2" s="1"/>
  <c r="K68" i="2"/>
  <c r="K69" i="2"/>
  <c r="K70" i="2"/>
  <c r="P70" i="2" s="1"/>
  <c r="K71" i="2"/>
  <c r="K72" i="2"/>
  <c r="P72" i="2" s="1"/>
  <c r="K73" i="2"/>
  <c r="K74" i="2"/>
  <c r="K75" i="2"/>
  <c r="P75" i="2" s="1"/>
  <c r="K76" i="2"/>
  <c r="P76" i="2" s="1"/>
  <c r="K77" i="2"/>
  <c r="K78" i="2"/>
  <c r="P78" i="2" s="1"/>
  <c r="K79" i="2"/>
  <c r="K80" i="2"/>
  <c r="P80" i="2" s="1"/>
  <c r="K81" i="2"/>
  <c r="K82" i="2"/>
  <c r="K8" i="2"/>
  <c r="O8" i="2" s="1"/>
  <c r="J71" i="2"/>
  <c r="J73" i="2"/>
  <c r="L6" i="15" l="1"/>
  <c r="L7" i="15" s="1"/>
  <c r="L8" i="15" s="1"/>
  <c r="L9" i="15" s="1"/>
  <c r="O11" i="14"/>
  <c r="L12" i="14"/>
  <c r="Q9" i="4"/>
  <c r="L9" i="9"/>
  <c r="N10" i="9" s="1"/>
  <c r="L10" i="9"/>
  <c r="L11" i="9" s="1"/>
  <c r="L12" i="9" s="1"/>
  <c r="N9" i="4"/>
  <c r="O10" i="4" s="1"/>
  <c r="O9" i="4"/>
  <c r="N10" i="4"/>
  <c r="O11" i="4" s="1"/>
  <c r="L10" i="4"/>
  <c r="L11" i="4" s="1"/>
  <c r="L12" i="4" s="1"/>
  <c r="L13" i="4" s="1"/>
  <c r="Q9" i="3"/>
  <c r="J62" i="3"/>
  <c r="K72" i="3"/>
  <c r="L8" i="3"/>
  <c r="N9" i="3" s="1"/>
  <c r="N8" i="3"/>
  <c r="O9" i="1"/>
  <c r="P9" i="1" s="1"/>
  <c r="M9" i="1"/>
  <c r="O8" i="1"/>
  <c r="P8" i="1" s="1"/>
  <c r="J44" i="3"/>
  <c r="L8" i="2"/>
  <c r="F17" i="5"/>
  <c r="F27" i="5"/>
  <c r="F23" i="5"/>
  <c r="F40" i="5"/>
  <c r="L10" i="15" l="1"/>
  <c r="L11" i="15" s="1"/>
  <c r="N10" i="15"/>
  <c r="N7" i="15"/>
  <c r="L9" i="3"/>
  <c r="L13" i="14"/>
  <c r="O13" i="14"/>
  <c r="N13" i="9"/>
  <c r="L13" i="9"/>
  <c r="L14" i="9" s="1"/>
  <c r="L15" i="9" s="1"/>
  <c r="L16" i="9" s="1"/>
  <c r="L17" i="9" s="1"/>
  <c r="L18" i="9" s="1"/>
  <c r="L19" i="9" s="1"/>
  <c r="L20" i="9" s="1"/>
  <c r="L21" i="9" s="1"/>
  <c r="L22" i="9" s="1"/>
  <c r="L23" i="9" s="1"/>
  <c r="L24" i="9" s="1"/>
  <c r="L25" i="9" s="1"/>
  <c r="L26" i="9" s="1"/>
  <c r="L27" i="9" s="1"/>
  <c r="L28" i="9" s="1"/>
  <c r="L29" i="9" s="1"/>
  <c r="L30" i="9" s="1"/>
  <c r="L31" i="9" s="1"/>
  <c r="L32" i="9" s="1"/>
  <c r="L33" i="9" s="1"/>
  <c r="L34" i="9" s="1"/>
  <c r="L35" i="9" s="1"/>
  <c r="L36" i="9" s="1"/>
  <c r="L37" i="9" s="1"/>
  <c r="L38" i="9" s="1"/>
  <c r="L39" i="9" s="1"/>
  <c r="L40" i="9" s="1"/>
  <c r="L41" i="9" s="1"/>
  <c r="L42" i="9" s="1"/>
  <c r="L43" i="9" s="1"/>
  <c r="L44" i="9" s="1"/>
  <c r="L45" i="9" s="1"/>
  <c r="L46" i="9" s="1"/>
  <c r="L47" i="9" s="1"/>
  <c r="L48" i="9" s="1"/>
  <c r="L49" i="9" s="1"/>
  <c r="L50" i="9" s="1"/>
  <c r="L51" i="9" s="1"/>
  <c r="L52" i="9" s="1"/>
  <c r="L53" i="9" s="1"/>
  <c r="L54" i="9" s="1"/>
  <c r="L55" i="9" s="1"/>
  <c r="L56" i="9" s="1"/>
  <c r="L57" i="9" s="1"/>
  <c r="L58" i="9" s="1"/>
  <c r="L59" i="9" s="1"/>
  <c r="L60" i="9" s="1"/>
  <c r="L61" i="9" s="1"/>
  <c r="L62" i="9" s="1"/>
  <c r="L63" i="9" s="1"/>
  <c r="N15" i="9"/>
  <c r="N14" i="9"/>
  <c r="N16" i="9"/>
  <c r="N17" i="9"/>
  <c r="P10" i="9"/>
  <c r="O10" i="9"/>
  <c r="O9" i="3"/>
  <c r="M9" i="2"/>
  <c r="M10" i="2" s="1"/>
  <c r="M11" i="2" s="1"/>
  <c r="O9" i="2"/>
  <c r="L14" i="4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L26" i="4" s="1"/>
  <c r="L27" i="4" s="1"/>
  <c r="L28" i="4" s="1"/>
  <c r="L29" i="4" s="1"/>
  <c r="L30" i="4" s="1"/>
  <c r="L31" i="4" s="1"/>
  <c r="L32" i="4" s="1"/>
  <c r="L33" i="4" s="1"/>
  <c r="L34" i="4" s="1"/>
  <c r="L35" i="4" s="1"/>
  <c r="L36" i="4" s="1"/>
  <c r="L37" i="4" s="1"/>
  <c r="L38" i="4" s="1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L53" i="4" s="1"/>
  <c r="L54" i="4" s="1"/>
  <c r="L55" i="4" s="1"/>
  <c r="L56" i="4" s="1"/>
  <c r="L57" i="4" s="1"/>
  <c r="L58" i="4" s="1"/>
  <c r="L59" i="4" s="1"/>
  <c r="L60" i="4" s="1"/>
  <c r="L61" i="4" s="1"/>
  <c r="L62" i="4" s="1"/>
  <c r="L63" i="4" s="1"/>
  <c r="L64" i="4" s="1"/>
  <c r="L65" i="4" s="1"/>
  <c r="L66" i="4" s="1"/>
  <c r="L67" i="4" s="1"/>
  <c r="L68" i="4" s="1"/>
  <c r="L69" i="4" s="1"/>
  <c r="L70" i="4" s="1"/>
  <c r="L71" i="4" s="1"/>
  <c r="L72" i="4" s="1"/>
  <c r="L73" i="4" s="1"/>
  <c r="L74" i="4" s="1"/>
  <c r="L75" i="4" s="1"/>
  <c r="L76" i="4" s="1"/>
  <c r="L77" i="4" s="1"/>
  <c r="L78" i="4" s="1"/>
  <c r="L79" i="4" s="1"/>
  <c r="L80" i="4" s="1"/>
  <c r="L81" i="4" s="1"/>
  <c r="L82" i="4" s="1"/>
  <c r="L83" i="4" s="1"/>
  <c r="L84" i="4" s="1"/>
  <c r="L85" i="4" s="1"/>
  <c r="L86" i="4" s="1"/>
  <c r="L87" i="4" s="1"/>
  <c r="Q13" i="4"/>
  <c r="N11" i="4"/>
  <c r="O12" i="4" s="1"/>
  <c r="Q10" i="4"/>
  <c r="O8" i="3"/>
  <c r="Q8" i="3"/>
  <c r="L10" i="3"/>
  <c r="N10" i="3"/>
  <c r="O10" i="3" s="1"/>
  <c r="O10" i="1"/>
  <c r="M10" i="1"/>
  <c r="P8" i="2"/>
  <c r="L9" i="2"/>
  <c r="L12" i="15" l="1"/>
  <c r="L13" i="15" s="1"/>
  <c r="N12" i="15"/>
  <c r="L64" i="9"/>
  <c r="L65" i="9" s="1"/>
  <c r="L66" i="9" s="1"/>
  <c r="L67" i="9" s="1"/>
  <c r="L68" i="9" s="1"/>
  <c r="L69" i="9" s="1"/>
  <c r="L70" i="9" s="1"/>
  <c r="L71" i="9" s="1"/>
  <c r="L72" i="9" s="1"/>
  <c r="L73" i="9" s="1"/>
  <c r="L74" i="9" s="1"/>
  <c r="L75" i="9" s="1"/>
  <c r="L76" i="9" s="1"/>
  <c r="L77" i="9" s="1"/>
  <c r="L78" i="9" s="1"/>
  <c r="L79" i="9" s="1"/>
  <c r="L80" i="9" s="1"/>
  <c r="L81" i="9" s="1"/>
  <c r="N64" i="9"/>
  <c r="R13" i="14"/>
  <c r="O14" i="14"/>
  <c r="Q13" i="14"/>
  <c r="L14" i="14"/>
  <c r="N18" i="9"/>
  <c r="M12" i="2"/>
  <c r="O12" i="2"/>
  <c r="P12" i="3" s="1"/>
  <c r="Q12" i="3" s="1"/>
  <c r="Q14" i="4"/>
  <c r="Q86" i="4"/>
  <c r="N12" i="4"/>
  <c r="L11" i="3"/>
  <c r="N11" i="3"/>
  <c r="O11" i="3" s="1"/>
  <c r="O11" i="1"/>
  <c r="M11" i="1"/>
  <c r="P9" i="2"/>
  <c r="L10" i="2"/>
  <c r="L11" i="2" s="1"/>
  <c r="Q16" i="4"/>
  <c r="L14" i="15" l="1"/>
  <c r="L15" i="15" s="1"/>
  <c r="L16" i="15" s="1"/>
  <c r="L17" i="15" s="1"/>
  <c r="N14" i="15"/>
  <c r="L15" i="14"/>
  <c r="O15" i="14"/>
  <c r="N19" i="9"/>
  <c r="M13" i="2"/>
  <c r="M14" i="2" s="1"/>
  <c r="O13" i="2"/>
  <c r="P13" i="3" s="1"/>
  <c r="Q13" i="3" s="1"/>
  <c r="N13" i="4"/>
  <c r="O13" i="4"/>
  <c r="O13" i="9" s="1"/>
  <c r="P13" i="9" s="1"/>
  <c r="L12" i="3"/>
  <c r="N12" i="3"/>
  <c r="O12" i="3" s="1"/>
  <c r="M12" i="1"/>
  <c r="O13" i="1" s="1"/>
  <c r="O12" i="1"/>
  <c r="L12" i="2"/>
  <c r="P12" i="2" s="1"/>
  <c r="Q17" i="4"/>
  <c r="L18" i="15" l="1"/>
  <c r="L19" i="15" s="1"/>
  <c r="N18" i="15"/>
  <c r="L16" i="14"/>
  <c r="O16" i="14"/>
  <c r="N20" i="9"/>
  <c r="L13" i="2"/>
  <c r="P13" i="2" s="1"/>
  <c r="M15" i="2"/>
  <c r="O15" i="2"/>
  <c r="P15" i="3" s="1"/>
  <c r="Q15" i="3" s="1"/>
  <c r="N14" i="4"/>
  <c r="O14" i="4"/>
  <c r="O14" i="9" s="1"/>
  <c r="P14" i="9" s="1"/>
  <c r="N13" i="3"/>
  <c r="O13" i="3" s="1"/>
  <c r="L13" i="3"/>
  <c r="M13" i="1"/>
  <c r="P13" i="1"/>
  <c r="L14" i="2"/>
  <c r="Q18" i="4"/>
  <c r="L17" i="14" l="1"/>
  <c r="O17" i="14"/>
  <c r="N21" i="9"/>
  <c r="M16" i="2"/>
  <c r="M17" i="2" s="1"/>
  <c r="M18" i="2" s="1"/>
  <c r="O16" i="2"/>
  <c r="P16" i="3" s="1"/>
  <c r="Q16" i="3" s="1"/>
  <c r="N15" i="4"/>
  <c r="O15" i="4"/>
  <c r="O15" i="9" s="1"/>
  <c r="L14" i="3"/>
  <c r="N14" i="3"/>
  <c r="O14" i="3" s="1"/>
  <c r="M14" i="1"/>
  <c r="O14" i="1"/>
  <c r="P14" i="1" s="1"/>
  <c r="L15" i="2"/>
  <c r="P15" i="2" s="1"/>
  <c r="Q19" i="4"/>
  <c r="L18" i="14" l="1"/>
  <c r="O18" i="14"/>
  <c r="N22" i="9"/>
  <c r="M19" i="2"/>
  <c r="M20" i="2" s="1"/>
  <c r="O19" i="2"/>
  <c r="P17" i="3" s="1"/>
  <c r="Q17" i="3" s="1"/>
  <c r="L16" i="2"/>
  <c r="P16" i="2" s="1"/>
  <c r="N16" i="4"/>
  <c r="O16" i="4"/>
  <c r="O16" i="9" s="1"/>
  <c r="P16" i="9" s="1"/>
  <c r="L15" i="3"/>
  <c r="N15" i="3"/>
  <c r="O15" i="3" s="1"/>
  <c r="M15" i="1"/>
  <c r="O15" i="1"/>
  <c r="P15" i="1" s="1"/>
  <c r="Q20" i="4"/>
  <c r="L19" i="14" l="1"/>
  <c r="O19" i="14"/>
  <c r="N23" i="9"/>
  <c r="L17" i="2"/>
  <c r="L18" i="2" s="1"/>
  <c r="L19" i="2" s="1"/>
  <c r="P19" i="2" s="1"/>
  <c r="M21" i="2"/>
  <c r="O21" i="2"/>
  <c r="N17" i="4"/>
  <c r="O17" i="4"/>
  <c r="O17" i="9" s="1"/>
  <c r="P17" i="9" s="1"/>
  <c r="L16" i="3"/>
  <c r="N16" i="3"/>
  <c r="O16" i="3" s="1"/>
  <c r="M16" i="1"/>
  <c r="O16" i="1"/>
  <c r="P16" i="1" s="1"/>
  <c r="Q21" i="4"/>
  <c r="L20" i="14" l="1"/>
  <c r="O20" i="14"/>
  <c r="N24" i="9"/>
  <c r="M22" i="2"/>
  <c r="O22" i="2"/>
  <c r="P20" i="3" s="1"/>
  <c r="Q20" i="3" s="1"/>
  <c r="N18" i="4"/>
  <c r="O18" i="4"/>
  <c r="O18" i="9" s="1"/>
  <c r="P18" i="9" s="1"/>
  <c r="L17" i="3"/>
  <c r="N17" i="3"/>
  <c r="O17" i="3" s="1"/>
  <c r="M17" i="1"/>
  <c r="O17" i="1"/>
  <c r="L20" i="2"/>
  <c r="L21" i="2"/>
  <c r="P21" i="2" s="1"/>
  <c r="Q23" i="4"/>
  <c r="L21" i="14" l="1"/>
  <c r="O21" i="14"/>
  <c r="N26" i="9"/>
  <c r="M23" i="2"/>
  <c r="O23" i="2"/>
  <c r="P22" i="3" s="1"/>
  <c r="Q22" i="3" s="1"/>
  <c r="N19" i="4"/>
  <c r="O19" i="4"/>
  <c r="O19" i="9" s="1"/>
  <c r="P19" i="9" s="1"/>
  <c r="L18" i="3"/>
  <c r="N18" i="3"/>
  <c r="O18" i="3" s="1"/>
  <c r="M18" i="1"/>
  <c r="O18" i="1"/>
  <c r="P18" i="1" s="1"/>
  <c r="L22" i="2"/>
  <c r="P22" i="2" s="1"/>
  <c r="Q24" i="4"/>
  <c r="L22" i="14" l="1"/>
  <c r="O22" i="14"/>
  <c r="N28" i="9"/>
  <c r="M24" i="2"/>
  <c r="O24" i="2"/>
  <c r="P23" i="3" s="1"/>
  <c r="Q23" i="3" s="1"/>
  <c r="N20" i="4"/>
  <c r="O20" i="4"/>
  <c r="O20" i="9" s="1"/>
  <c r="P20" i="9" s="1"/>
  <c r="L19" i="3"/>
  <c r="N20" i="3" s="1"/>
  <c r="N19" i="3"/>
  <c r="P19" i="3" s="1"/>
  <c r="O68" i="9" s="1"/>
  <c r="P68" i="9" s="1"/>
  <c r="M19" i="1"/>
  <c r="O19" i="1"/>
  <c r="L23" i="2"/>
  <c r="P23" i="2" s="1"/>
  <c r="Q25" i="4"/>
  <c r="L23" i="14" l="1"/>
  <c r="O23" i="14"/>
  <c r="N30" i="9"/>
  <c r="M25" i="2"/>
  <c r="O25" i="2"/>
  <c r="P24" i="3" s="1"/>
  <c r="Q24" i="3" s="1"/>
  <c r="N21" i="4"/>
  <c r="O21" i="4"/>
  <c r="O19" i="3"/>
  <c r="Q19" i="3"/>
  <c r="L20" i="3"/>
  <c r="L24" i="2"/>
  <c r="P24" i="2" s="1"/>
  <c r="M20" i="1"/>
  <c r="O20" i="1"/>
  <c r="Q26" i="4"/>
  <c r="L24" i="14" l="1"/>
  <c r="O24" i="14"/>
  <c r="N32" i="9"/>
  <c r="O20" i="3"/>
  <c r="O70" i="9"/>
  <c r="P70" i="9" s="1"/>
  <c r="M26" i="2"/>
  <c r="M27" i="2" s="1"/>
  <c r="M28" i="2" s="1"/>
  <c r="M29" i="2" s="1"/>
  <c r="M30" i="2" s="1"/>
  <c r="M31" i="2" s="1"/>
  <c r="M32" i="2" s="1"/>
  <c r="M33" i="2" s="1"/>
  <c r="M34" i="2" s="1"/>
  <c r="M35" i="2" s="1"/>
  <c r="O26" i="2"/>
  <c r="N22" i="4"/>
  <c r="O22" i="4"/>
  <c r="L21" i="3"/>
  <c r="N21" i="3"/>
  <c r="O21" i="3" s="1"/>
  <c r="L25" i="2"/>
  <c r="P25" i="2" s="1"/>
  <c r="M21" i="1"/>
  <c r="O21" i="1"/>
  <c r="Q37" i="4"/>
  <c r="L25" i="14" l="1"/>
  <c r="O25" i="14"/>
  <c r="N34" i="9"/>
  <c r="L26" i="2"/>
  <c r="P26" i="2" s="1"/>
  <c r="M36" i="2"/>
  <c r="M37" i="2" s="1"/>
  <c r="M38" i="2" s="1"/>
  <c r="M39" i="2" s="1"/>
  <c r="O36" i="2"/>
  <c r="N23" i="4"/>
  <c r="O23" i="4"/>
  <c r="O21" i="9" s="1"/>
  <c r="P21" i="9" s="1"/>
  <c r="L22" i="3"/>
  <c r="N22" i="3"/>
  <c r="O22" i="3" s="1"/>
  <c r="M22" i="1"/>
  <c r="O22" i="1"/>
  <c r="Q39" i="4"/>
  <c r="L26" i="14" l="1"/>
  <c r="O26" i="14"/>
  <c r="N36" i="9"/>
  <c r="L27" i="2"/>
  <c r="L28" i="2" s="1"/>
  <c r="L29" i="2" s="1"/>
  <c r="L30" i="2" s="1"/>
  <c r="L31" i="2" s="1"/>
  <c r="L32" i="2" s="1"/>
  <c r="L33" i="2" s="1"/>
  <c r="L34" i="2" s="1"/>
  <c r="L35" i="2" s="1"/>
  <c r="M40" i="2"/>
  <c r="M41" i="2" s="1"/>
  <c r="O40" i="2"/>
  <c r="P27" i="3" s="1"/>
  <c r="Q27" i="3" s="1"/>
  <c r="N24" i="4"/>
  <c r="O24" i="4"/>
  <c r="O22" i="9" s="1"/>
  <c r="P22" i="9" s="1"/>
  <c r="L23" i="3"/>
  <c r="N23" i="3"/>
  <c r="O23" i="3" s="1"/>
  <c r="M23" i="1"/>
  <c r="O23" i="1"/>
  <c r="L36" i="2"/>
  <c r="P36" i="2" s="1"/>
  <c r="Q41" i="4"/>
  <c r="L27" i="14" l="1"/>
  <c r="O28" i="14" s="1"/>
  <c r="O27" i="14"/>
  <c r="N38" i="9"/>
  <c r="M42" i="2"/>
  <c r="M43" i="2" s="1"/>
  <c r="O42" i="2"/>
  <c r="P29" i="3" s="1"/>
  <c r="Q29" i="3" s="1"/>
  <c r="N25" i="4"/>
  <c r="O25" i="4"/>
  <c r="O23" i="9" s="1"/>
  <c r="P23" i="9" s="1"/>
  <c r="L24" i="3"/>
  <c r="N24" i="3"/>
  <c r="M24" i="1"/>
  <c r="O24" i="1"/>
  <c r="L37" i="2"/>
  <c r="L38" i="2" s="1"/>
  <c r="L39" i="2" s="1"/>
  <c r="L40" i="2" s="1"/>
  <c r="Q43" i="4"/>
  <c r="L28" i="14" l="1"/>
  <c r="N40" i="9"/>
  <c r="O24" i="3"/>
  <c r="O72" i="9"/>
  <c r="P72" i="9" s="1"/>
  <c r="M44" i="2"/>
  <c r="M45" i="2" s="1"/>
  <c r="O44" i="2"/>
  <c r="P31" i="3" s="1"/>
  <c r="Q31" i="3" s="1"/>
  <c r="N26" i="4"/>
  <c r="O26" i="4"/>
  <c r="L25" i="3"/>
  <c r="N25" i="3"/>
  <c r="M25" i="1"/>
  <c r="O26" i="1" s="1"/>
  <c r="O25" i="1"/>
  <c r="P40" i="2"/>
  <c r="L41" i="2"/>
  <c r="Q45" i="4"/>
  <c r="L29" i="14" l="1"/>
  <c r="O29" i="14"/>
  <c r="N42" i="9"/>
  <c r="P25" i="3"/>
  <c r="P64" i="9"/>
  <c r="M46" i="2"/>
  <c r="M47" i="2" s="1"/>
  <c r="O46" i="2"/>
  <c r="P33" i="3" s="1"/>
  <c r="Q33" i="3" s="1"/>
  <c r="N27" i="4"/>
  <c r="O27" i="4"/>
  <c r="O25" i="3"/>
  <c r="Q25" i="3"/>
  <c r="L26" i="3"/>
  <c r="N26" i="3"/>
  <c r="O26" i="3" s="1"/>
  <c r="M26" i="1"/>
  <c r="P26" i="1"/>
  <c r="L42" i="2"/>
  <c r="Q47" i="4"/>
  <c r="L30" i="14" l="1"/>
  <c r="O30" i="14"/>
  <c r="N44" i="9"/>
  <c r="M48" i="2"/>
  <c r="M49" i="2" s="1"/>
  <c r="O48" i="2"/>
  <c r="P35" i="3" s="1"/>
  <c r="Q35" i="3" s="1"/>
  <c r="N28" i="4"/>
  <c r="O28" i="4"/>
  <c r="L27" i="3"/>
  <c r="N27" i="3"/>
  <c r="O27" i="3" s="1"/>
  <c r="M27" i="1"/>
  <c r="O27" i="1"/>
  <c r="P27" i="1" s="1"/>
  <c r="L43" i="2"/>
  <c r="L44" i="2" s="1"/>
  <c r="P42" i="2"/>
  <c r="Q49" i="4"/>
  <c r="L31" i="14" l="1"/>
  <c r="O31" i="14"/>
  <c r="N46" i="9"/>
  <c r="M50" i="2"/>
  <c r="M51" i="2" s="1"/>
  <c r="O50" i="2"/>
  <c r="P37" i="3" s="1"/>
  <c r="Q37" i="3" s="1"/>
  <c r="N29" i="4"/>
  <c r="O29" i="4"/>
  <c r="L28" i="3"/>
  <c r="N28" i="3"/>
  <c r="O28" i="3" s="1"/>
  <c r="M28" i="1"/>
  <c r="O28" i="1"/>
  <c r="P28" i="1" s="1"/>
  <c r="L45" i="2"/>
  <c r="L46" i="2" s="1"/>
  <c r="P44" i="2"/>
  <c r="Q51" i="4"/>
  <c r="L32" i="14" l="1"/>
  <c r="O32" i="14"/>
  <c r="N48" i="9"/>
  <c r="M52" i="2"/>
  <c r="M53" i="2" s="1"/>
  <c r="O52" i="2"/>
  <c r="P39" i="3" s="1"/>
  <c r="Q39" i="3" s="1"/>
  <c r="N30" i="4"/>
  <c r="O30" i="4"/>
  <c r="L29" i="3"/>
  <c r="N29" i="3"/>
  <c r="O29" i="3" s="1"/>
  <c r="M29" i="1"/>
  <c r="O29" i="1"/>
  <c r="L47" i="2"/>
  <c r="L48" i="2" s="1"/>
  <c r="P46" i="2"/>
  <c r="Q53" i="4"/>
  <c r="L33" i="14" l="1"/>
  <c r="O33" i="14"/>
  <c r="N50" i="9"/>
  <c r="M54" i="2"/>
  <c r="M55" i="2" s="1"/>
  <c r="O54" i="2"/>
  <c r="P41" i="3" s="1"/>
  <c r="Q41" i="3" s="1"/>
  <c r="N31" i="4"/>
  <c r="O31" i="4"/>
  <c r="L30" i="3"/>
  <c r="N30" i="3"/>
  <c r="O30" i="3" s="1"/>
  <c r="M30" i="1"/>
  <c r="O31" i="1" s="1"/>
  <c r="O30" i="1"/>
  <c r="L49" i="2"/>
  <c r="L50" i="2" s="1"/>
  <c r="P48" i="2"/>
  <c r="Q55" i="4"/>
  <c r="L34" i="14" l="1"/>
  <c r="O34" i="14"/>
  <c r="N52" i="9"/>
  <c r="M56" i="2"/>
  <c r="M57" i="2" s="1"/>
  <c r="O56" i="2"/>
  <c r="P43" i="3" s="1"/>
  <c r="Q43" i="3" s="1"/>
  <c r="N32" i="4"/>
  <c r="O32" i="4"/>
  <c r="L31" i="3"/>
  <c r="N31" i="3"/>
  <c r="O31" i="3" s="1"/>
  <c r="M31" i="1"/>
  <c r="L51" i="2"/>
  <c r="L52" i="2" s="1"/>
  <c r="P50" i="2"/>
  <c r="Q57" i="4"/>
  <c r="L35" i="14" l="1"/>
  <c r="O35" i="14"/>
  <c r="N54" i="9"/>
  <c r="M58" i="2"/>
  <c r="M59" i="2" s="1"/>
  <c r="O58" i="2"/>
  <c r="P46" i="3" s="1"/>
  <c r="Q46" i="3" s="1"/>
  <c r="N33" i="4"/>
  <c r="O33" i="4"/>
  <c r="L32" i="3"/>
  <c r="N32" i="3"/>
  <c r="O32" i="3" s="1"/>
  <c r="M32" i="1"/>
  <c r="O32" i="1"/>
  <c r="P32" i="1" s="1"/>
  <c r="L53" i="2"/>
  <c r="L54" i="2" s="1"/>
  <c r="P52" i="2"/>
  <c r="Q59" i="4"/>
  <c r="L36" i="14" l="1"/>
  <c r="O36" i="14"/>
  <c r="N56" i="9"/>
  <c r="M60" i="2"/>
  <c r="M61" i="2" s="1"/>
  <c r="O60" i="2"/>
  <c r="P48" i="3" s="1"/>
  <c r="Q48" i="3" s="1"/>
  <c r="N34" i="4"/>
  <c r="O34" i="4"/>
  <c r="L33" i="3"/>
  <c r="N33" i="3"/>
  <c r="O33" i="3" s="1"/>
  <c r="M33" i="1"/>
  <c r="O33" i="1"/>
  <c r="L55" i="2"/>
  <c r="L56" i="2" s="1"/>
  <c r="P54" i="2"/>
  <c r="Q61" i="4"/>
  <c r="L37" i="14" l="1"/>
  <c r="O37" i="14"/>
  <c r="N58" i="9"/>
  <c r="M62" i="2"/>
  <c r="M63" i="2" s="1"/>
  <c r="O62" i="2"/>
  <c r="P50" i="3" s="1"/>
  <c r="Q50" i="3" s="1"/>
  <c r="N35" i="4"/>
  <c r="O35" i="4"/>
  <c r="L34" i="3"/>
  <c r="N34" i="3"/>
  <c r="O34" i="3" s="1"/>
  <c r="M34" i="1"/>
  <c r="O34" i="1"/>
  <c r="P34" i="1" s="1"/>
  <c r="L57" i="2"/>
  <c r="L58" i="2" s="1"/>
  <c r="P56" i="2"/>
  <c r="Q63" i="4"/>
  <c r="L38" i="14" l="1"/>
  <c r="O38" i="14"/>
  <c r="N60" i="9"/>
  <c r="M64" i="2"/>
  <c r="M65" i="2" s="1"/>
  <c r="O64" i="2"/>
  <c r="N36" i="4"/>
  <c r="O36" i="4"/>
  <c r="L35" i="3"/>
  <c r="N35" i="3"/>
  <c r="O35" i="3" s="1"/>
  <c r="M35" i="1"/>
  <c r="O35" i="1"/>
  <c r="L59" i="2"/>
  <c r="L60" i="2" s="1"/>
  <c r="P58" i="2"/>
  <c r="Q65" i="4"/>
  <c r="L39" i="14" l="1"/>
  <c r="O39" i="14"/>
  <c r="N62" i="9"/>
  <c r="M66" i="2"/>
  <c r="M67" i="2" s="1"/>
  <c r="O66" i="2"/>
  <c r="P54" i="3" s="1"/>
  <c r="Q54" i="3" s="1"/>
  <c r="N37" i="4"/>
  <c r="O37" i="4"/>
  <c r="O24" i="9" s="1"/>
  <c r="P24" i="9" s="1"/>
  <c r="L36" i="3"/>
  <c r="N36" i="3"/>
  <c r="O36" i="3" s="1"/>
  <c r="M36" i="1"/>
  <c r="M37" i="1" s="1"/>
  <c r="O36" i="1"/>
  <c r="P36" i="1" s="1"/>
  <c r="L61" i="2"/>
  <c r="L62" i="2" s="1"/>
  <c r="P60" i="2"/>
  <c r="Q67" i="4"/>
  <c r="L40" i="14" l="1"/>
  <c r="O40" i="14"/>
  <c r="M68" i="2"/>
  <c r="O68" i="2"/>
  <c r="N38" i="4"/>
  <c r="O38" i="4"/>
  <c r="O25" i="9" s="1"/>
  <c r="L37" i="3"/>
  <c r="N37" i="3"/>
  <c r="O37" i="3" s="1"/>
  <c r="L63" i="2"/>
  <c r="L64" i="2" s="1"/>
  <c r="P62" i="2"/>
  <c r="Q69" i="4"/>
  <c r="L41" i="14" l="1"/>
  <c r="O41" i="14"/>
  <c r="N66" i="9"/>
  <c r="P52" i="3"/>
  <c r="Q52" i="3" s="1"/>
  <c r="P56" i="3"/>
  <c r="Q56" i="3" s="1"/>
  <c r="M69" i="2"/>
  <c r="M70" i="2" s="1"/>
  <c r="O69" i="2"/>
  <c r="P58" i="3" s="1"/>
  <c r="N39" i="4"/>
  <c r="O39" i="4"/>
  <c r="O26" i="9" s="1"/>
  <c r="P26" i="9" s="1"/>
  <c r="L38" i="3"/>
  <c r="N38" i="3"/>
  <c r="O38" i="3" s="1"/>
  <c r="L65" i="2"/>
  <c r="L66" i="2" s="1"/>
  <c r="P64" i="2"/>
  <c r="Q71" i="4"/>
  <c r="L42" i="14" l="1"/>
  <c r="O42" i="14"/>
  <c r="N68" i="9"/>
  <c r="M71" i="2"/>
  <c r="M72" i="2" s="1"/>
  <c r="O71" i="2"/>
  <c r="P60" i="3" s="1"/>
  <c r="Q60" i="3" s="1"/>
  <c r="N40" i="4"/>
  <c r="O40" i="4"/>
  <c r="O27" i="9" s="1"/>
  <c r="L39" i="3"/>
  <c r="N39" i="3"/>
  <c r="O39" i="3" s="1"/>
  <c r="L67" i="2"/>
  <c r="L68" i="2" s="1"/>
  <c r="P66" i="2"/>
  <c r="Q73" i="4"/>
  <c r="L43" i="14" l="1"/>
  <c r="O43" i="14"/>
  <c r="N70" i="9"/>
  <c r="M73" i="2"/>
  <c r="O73" i="2"/>
  <c r="P62" i="3" s="1"/>
  <c r="Q62" i="3" s="1"/>
  <c r="N41" i="4"/>
  <c r="O41" i="4"/>
  <c r="O28" i="9" s="1"/>
  <c r="P28" i="9" s="1"/>
  <c r="Q58" i="3"/>
  <c r="L40" i="3"/>
  <c r="N40" i="3"/>
  <c r="O40" i="3" s="1"/>
  <c r="P68" i="2"/>
  <c r="L69" i="2"/>
  <c r="Q75" i="4"/>
  <c r="L44" i="14" l="1"/>
  <c r="O44" i="14"/>
  <c r="N72" i="9"/>
  <c r="M74" i="2"/>
  <c r="M75" i="2" s="1"/>
  <c r="M76" i="2" s="1"/>
  <c r="O74" i="2"/>
  <c r="P63" i="3" s="1"/>
  <c r="Q63" i="3" s="1"/>
  <c r="N42" i="4"/>
  <c r="O42" i="4"/>
  <c r="O29" i="9" s="1"/>
  <c r="L41" i="3"/>
  <c r="N41" i="3"/>
  <c r="O41" i="3" s="1"/>
  <c r="L70" i="2"/>
  <c r="L71" i="2" s="1"/>
  <c r="P69" i="2"/>
  <c r="Q77" i="4"/>
  <c r="L45" i="14" l="1"/>
  <c r="O45" i="14"/>
  <c r="N74" i="9"/>
  <c r="M77" i="2"/>
  <c r="M78" i="2" s="1"/>
  <c r="O77" i="2"/>
  <c r="P66" i="3" s="1"/>
  <c r="Q66" i="3" s="1"/>
  <c r="N43" i="4"/>
  <c r="O43" i="4"/>
  <c r="O30" i="9" s="1"/>
  <c r="P30" i="9" s="1"/>
  <c r="L42" i="3"/>
  <c r="N43" i="3" s="1"/>
  <c r="N42" i="3"/>
  <c r="O42" i="3" s="1"/>
  <c r="L72" i="2"/>
  <c r="L73" i="2" s="1"/>
  <c r="P73" i="2" s="1"/>
  <c r="P71" i="2"/>
  <c r="Q79" i="4"/>
  <c r="L46" i="14" l="1"/>
  <c r="O46" i="14"/>
  <c r="N77" i="9"/>
  <c r="M79" i="2"/>
  <c r="M80" i="2" s="1"/>
  <c r="O79" i="2"/>
  <c r="P68" i="3" s="1"/>
  <c r="Q68" i="3" s="1"/>
  <c r="N44" i="4"/>
  <c r="O44" i="4"/>
  <c r="O31" i="9" s="1"/>
  <c r="L43" i="3"/>
  <c r="O43" i="3"/>
  <c r="L74" i="2"/>
  <c r="Q81" i="4"/>
  <c r="L47" i="14" l="1"/>
  <c r="O47" i="14"/>
  <c r="N79" i="9"/>
  <c r="M81" i="2"/>
  <c r="O81" i="2"/>
  <c r="P70" i="3" s="1"/>
  <c r="Q70" i="3" s="1"/>
  <c r="N45" i="4"/>
  <c r="O45" i="4"/>
  <c r="O32" i="9" s="1"/>
  <c r="P32" i="9" s="1"/>
  <c r="L44" i="3"/>
  <c r="N45" i="3" s="1"/>
  <c r="P45" i="3" s="1"/>
  <c r="N44" i="3"/>
  <c r="O44" i="3" s="1"/>
  <c r="L75" i="2"/>
  <c r="L76" i="2" s="1"/>
  <c r="P74" i="2"/>
  <c r="L77" i="2"/>
  <c r="Q83" i="4"/>
  <c r="L48" i="14" l="1"/>
  <c r="O48" i="14"/>
  <c r="N81" i="9"/>
  <c r="N46" i="4"/>
  <c r="O46" i="4"/>
  <c r="O33" i="9" s="1"/>
  <c r="L45" i="3"/>
  <c r="L78" i="2"/>
  <c r="L79" i="2" s="1"/>
  <c r="P77" i="2"/>
  <c r="Q85" i="4"/>
  <c r="L49" i="14" l="1"/>
  <c r="O49" i="14"/>
  <c r="N47" i="4"/>
  <c r="O47" i="4"/>
  <c r="O34" i="9" s="1"/>
  <c r="P34" i="9" s="1"/>
  <c r="O45" i="3"/>
  <c r="Q45" i="3"/>
  <c r="L46" i="3"/>
  <c r="N46" i="3"/>
  <c r="O46" i="3" s="1"/>
  <c r="L80" i="2"/>
  <c r="L81" i="2" s="1"/>
  <c r="P81" i="2" s="1"/>
  <c r="P79" i="2"/>
  <c r="L50" i="14" l="1"/>
  <c r="O50" i="14"/>
  <c r="N48" i="4"/>
  <c r="O48" i="4"/>
  <c r="O35" i="9" s="1"/>
  <c r="L47" i="3"/>
  <c r="N47" i="3"/>
  <c r="O47" i="3" s="1"/>
  <c r="L51" i="14" l="1"/>
  <c r="O51" i="14"/>
  <c r="N49" i="4"/>
  <c r="O49" i="4"/>
  <c r="O36" i="9" s="1"/>
  <c r="P36" i="9" s="1"/>
  <c r="L48" i="3"/>
  <c r="N48" i="3"/>
  <c r="O48" i="3" s="1"/>
  <c r="L52" i="14" l="1"/>
  <c r="O52" i="14"/>
  <c r="N50" i="4"/>
  <c r="O50" i="4"/>
  <c r="O37" i="9" s="1"/>
  <c r="L49" i="3"/>
  <c r="N49" i="3"/>
  <c r="O49" i="3" s="1"/>
  <c r="L53" i="14" l="1"/>
  <c r="O53" i="14"/>
  <c r="N51" i="4"/>
  <c r="O51" i="4"/>
  <c r="O38" i="9" s="1"/>
  <c r="P38" i="9" s="1"/>
  <c r="L50" i="3"/>
  <c r="N50" i="3"/>
  <c r="O50" i="3" s="1"/>
  <c r="L54" i="14" l="1"/>
  <c r="O54" i="14"/>
  <c r="N52" i="4"/>
  <c r="O52" i="4"/>
  <c r="O39" i="9" s="1"/>
  <c r="L51" i="3"/>
  <c r="N51" i="3"/>
  <c r="O51" i="3" s="1"/>
  <c r="L55" i="14" l="1"/>
  <c r="O55" i="14"/>
  <c r="N53" i="4"/>
  <c r="O53" i="4"/>
  <c r="O40" i="9" s="1"/>
  <c r="P40" i="9" s="1"/>
  <c r="L52" i="3"/>
  <c r="N52" i="3"/>
  <c r="O52" i="3" s="1"/>
  <c r="L56" i="14" l="1"/>
  <c r="O56" i="14"/>
  <c r="N54" i="4"/>
  <c r="O54" i="4"/>
  <c r="O41" i="9" s="1"/>
  <c r="L53" i="3"/>
  <c r="N53" i="3"/>
  <c r="O53" i="3" s="1"/>
  <c r="L57" i="14" l="1"/>
  <c r="O57" i="14"/>
  <c r="N55" i="4"/>
  <c r="O55" i="4"/>
  <c r="O42" i="9" s="1"/>
  <c r="P42" i="9" s="1"/>
  <c r="L54" i="3"/>
  <c r="N54" i="3"/>
  <c r="O54" i="3" s="1"/>
  <c r="L58" i="14" l="1"/>
  <c r="O58" i="14"/>
  <c r="N56" i="4"/>
  <c r="O56" i="4"/>
  <c r="O43" i="9" s="1"/>
  <c r="L55" i="3"/>
  <c r="N55" i="3"/>
  <c r="O55" i="3" s="1"/>
  <c r="L59" i="14" l="1"/>
  <c r="O59" i="14"/>
  <c r="N57" i="4"/>
  <c r="O57" i="4"/>
  <c r="O44" i="9" s="1"/>
  <c r="P44" i="9" s="1"/>
  <c r="L56" i="3"/>
  <c r="N56" i="3"/>
  <c r="O56" i="3" s="1"/>
  <c r="L60" i="14" l="1"/>
  <c r="O60" i="14"/>
  <c r="N58" i="4"/>
  <c r="O58" i="4"/>
  <c r="O45" i="9" s="1"/>
  <c r="L57" i="3"/>
  <c r="N57" i="3"/>
  <c r="O57" i="3" s="1"/>
  <c r="L61" i="14" l="1"/>
  <c r="O61" i="14"/>
  <c r="N59" i="4"/>
  <c r="O59" i="4"/>
  <c r="O46" i="9" s="1"/>
  <c r="P46" i="9" s="1"/>
  <c r="L58" i="3"/>
  <c r="N58" i="3"/>
  <c r="O58" i="3" s="1"/>
  <c r="L62" i="14" l="1"/>
  <c r="O62" i="14"/>
  <c r="N60" i="4"/>
  <c r="O60" i="4"/>
  <c r="O47" i="9" s="1"/>
  <c r="L59" i="3"/>
  <c r="N59" i="3"/>
  <c r="O59" i="3" s="1"/>
  <c r="L63" i="14" l="1"/>
  <c r="O63" i="14"/>
  <c r="N61" i="4"/>
  <c r="O61" i="4"/>
  <c r="O48" i="9" s="1"/>
  <c r="P48" i="9" s="1"/>
  <c r="L60" i="3"/>
  <c r="N60" i="3"/>
  <c r="O60" i="3" s="1"/>
  <c r="L64" i="14" l="1"/>
  <c r="O64" i="14"/>
  <c r="N62" i="4"/>
  <c r="O62" i="4"/>
  <c r="O49" i="9" s="1"/>
  <c r="L61" i="3"/>
  <c r="N61" i="3"/>
  <c r="O61" i="3" s="1"/>
  <c r="L65" i="14" l="1"/>
  <c r="O65" i="14"/>
  <c r="N63" i="4"/>
  <c r="O63" i="4"/>
  <c r="O50" i="9" s="1"/>
  <c r="P50" i="9" s="1"/>
  <c r="L62" i="3"/>
  <c r="N62" i="3"/>
  <c r="O62" i="3" s="1"/>
  <c r="L66" i="14" l="1"/>
  <c r="O66" i="14"/>
  <c r="N64" i="4"/>
  <c r="O64" i="4"/>
  <c r="O51" i="9" s="1"/>
  <c r="L63" i="3"/>
  <c r="N63" i="3"/>
  <c r="L67" i="14" l="1"/>
  <c r="O67" i="14"/>
  <c r="O63" i="3"/>
  <c r="O74" i="9"/>
  <c r="P74" i="9" s="1"/>
  <c r="N65" i="4"/>
  <c r="O65" i="4"/>
  <c r="O52" i="9" s="1"/>
  <c r="P52" i="9" s="1"/>
  <c r="L64" i="3"/>
  <c r="N64" i="3"/>
  <c r="O64" i="3" s="1"/>
  <c r="L68" i="14" l="1"/>
  <c r="O68" i="14"/>
  <c r="N66" i="4"/>
  <c r="O66" i="4"/>
  <c r="O53" i="9" s="1"/>
  <c r="L65" i="3"/>
  <c r="N65" i="3"/>
  <c r="O65" i="3" s="1"/>
  <c r="L69" i="14" l="1"/>
  <c r="O69" i="14"/>
  <c r="N67" i="4"/>
  <c r="O67" i="4"/>
  <c r="O54" i="9" s="1"/>
  <c r="P54" i="9" s="1"/>
  <c r="L66" i="3"/>
  <c r="N66" i="3"/>
  <c r="L70" i="14" l="1"/>
  <c r="O70" i="14"/>
  <c r="O66" i="3"/>
  <c r="O77" i="9"/>
  <c r="P77" i="9" s="1"/>
  <c r="N68" i="4"/>
  <c r="O68" i="4"/>
  <c r="O55" i="9" s="1"/>
  <c r="L67" i="3"/>
  <c r="N67" i="3"/>
  <c r="O67" i="3" s="1"/>
  <c r="L71" i="14" l="1"/>
  <c r="O71" i="14"/>
  <c r="N69" i="4"/>
  <c r="O69" i="4"/>
  <c r="O56" i="9" s="1"/>
  <c r="P56" i="9" s="1"/>
  <c r="L68" i="3"/>
  <c r="N68" i="3"/>
  <c r="L72" i="14" l="1"/>
  <c r="O72" i="14"/>
  <c r="O68" i="3"/>
  <c r="O79" i="9"/>
  <c r="P79" i="9" s="1"/>
  <c r="N70" i="4"/>
  <c r="O70" i="4"/>
  <c r="O57" i="9" s="1"/>
  <c r="L69" i="3"/>
  <c r="N70" i="3" s="1"/>
  <c r="O81" i="9" s="1"/>
  <c r="P81" i="9" s="1"/>
  <c r="N69" i="3"/>
  <c r="O69" i="3" s="1"/>
  <c r="L73" i="14" l="1"/>
  <c r="O73" i="14"/>
  <c r="N71" i="4"/>
  <c r="O71" i="4"/>
  <c r="O58" i="9" s="1"/>
  <c r="P58" i="9" s="1"/>
  <c r="L70" i="3"/>
  <c r="O70" i="3"/>
  <c r="L74" i="14" l="1"/>
  <c r="O74" i="14"/>
  <c r="N72" i="4"/>
  <c r="O72" i="4"/>
  <c r="O59" i="9" s="1"/>
  <c r="L75" i="14" l="1"/>
  <c r="O75" i="14"/>
  <c r="N73" i="4"/>
  <c r="O73" i="4"/>
  <c r="O60" i="9" s="1"/>
  <c r="P60" i="9" s="1"/>
  <c r="L76" i="14" l="1"/>
  <c r="O76" i="14"/>
  <c r="N74" i="4"/>
  <c r="O74" i="4"/>
  <c r="O61" i="9" s="1"/>
  <c r="L77" i="14" l="1"/>
  <c r="O77" i="14"/>
  <c r="N75" i="4"/>
  <c r="O75" i="4"/>
  <c r="O62" i="9" s="1"/>
  <c r="P62" i="9" s="1"/>
  <c r="L78" i="14" l="1"/>
  <c r="O78" i="14"/>
  <c r="N76" i="4"/>
  <c r="O76" i="4"/>
  <c r="O63" i="9" s="1"/>
  <c r="L79" i="14" l="1"/>
  <c r="O79" i="14"/>
  <c r="N77" i="4"/>
  <c r="O77" i="4"/>
  <c r="L80" i="14" l="1"/>
  <c r="O80" i="14"/>
  <c r="N78" i="4"/>
  <c r="O78" i="4"/>
  <c r="O65" i="9" s="1"/>
  <c r="L81" i="14" l="1"/>
  <c r="O81" i="14"/>
  <c r="N79" i="4"/>
  <c r="O79" i="4"/>
  <c r="L82" i="14" l="1"/>
  <c r="O82" i="14"/>
  <c r="N80" i="4"/>
  <c r="O80" i="4"/>
  <c r="L83" i="14" l="1"/>
  <c r="O83" i="14"/>
  <c r="N81" i="4"/>
  <c r="O81" i="4"/>
  <c r="L84" i="14" l="1"/>
  <c r="O84" i="14"/>
  <c r="N82" i="4"/>
  <c r="O82" i="4"/>
  <c r="L85" i="14" l="1"/>
  <c r="O85" i="14"/>
  <c r="N83" i="4"/>
  <c r="O83" i="4"/>
  <c r="L86" i="14" l="1"/>
  <c r="O86" i="14"/>
  <c r="N84" i="4"/>
  <c r="O84" i="4"/>
  <c r="L87" i="14" l="1"/>
  <c r="O87" i="14"/>
  <c r="N85" i="4"/>
  <c r="O85" i="4"/>
  <c r="L88" i="14" l="1"/>
  <c r="O88" i="14"/>
  <c r="O86" i="4"/>
  <c r="N86" i="4"/>
  <c r="L89" i="14" l="1"/>
  <c r="O89" i="14"/>
  <c r="L90" i="14" l="1"/>
  <c r="O90" i="14"/>
  <c r="L91" i="14" l="1"/>
  <c r="O91" i="14"/>
  <c r="L92" i="14" l="1"/>
  <c r="O92" i="14"/>
  <c r="L93" i="14" l="1"/>
  <c r="O93" i="14"/>
  <c r="L94" i="14" l="1"/>
  <c r="O94" i="14"/>
  <c r="L95" i="14" l="1"/>
  <c r="O95" i="14"/>
  <c r="L96" i="14" l="1"/>
  <c r="O96" i="14"/>
  <c r="L97" i="14" l="1"/>
  <c r="O97" i="14"/>
</calcChain>
</file>

<file path=xl/sharedStrings.xml><?xml version="1.0" encoding="utf-8"?>
<sst xmlns="http://schemas.openxmlformats.org/spreadsheetml/2006/main" count="2169" uniqueCount="638">
  <si>
    <t>FIELD</t>
  </si>
  <si>
    <t>NAME</t>
  </si>
  <si>
    <t>SUB FIELD</t>
  </si>
  <si>
    <t>TYPE</t>
  </si>
  <si>
    <t>LENGTH</t>
  </si>
  <si>
    <t>FORMAT</t>
  </si>
  <si>
    <t>DESCRIPTION</t>
  </si>
  <si>
    <t>ISO8583:2003</t>
  </si>
  <si>
    <t>STANDARD</t>
  </si>
  <si>
    <t>DATA ELEMENT</t>
  </si>
  <si>
    <t>MTI</t>
  </si>
  <si>
    <t>n</t>
  </si>
  <si>
    <t>Message Type Indicator 2100 = Inquiry Request</t>
  </si>
  <si>
    <t>YES</t>
  </si>
  <si>
    <t>Bit Map</t>
  </si>
  <si>
    <t>h</t>
  </si>
  <si>
    <t>Primary Bitmap</t>
  </si>
  <si>
    <t>4030004100010000 = use field 2, 11,</t>
  </si>
  <si>
    <t>12, 26, 32, 48 of ISO8583:2003 Data</t>
  </si>
  <si>
    <t>Element</t>
  </si>
  <si>
    <t>Length of PAN</t>
  </si>
  <si>
    <t>zero left-padding</t>
  </si>
  <si>
    <t>Length of PAN 05</t>
  </si>
  <si>
    <t>Primary Account Number (PAN)</t>
  </si>
  <si>
    <t>X</t>
  </si>
  <si>
    <t>Billing Code for NON-EL-BILL 53504</t>
  </si>
  <si>
    <t>Switcher Trace Audit Number</t>
  </si>
  <si>
    <t>Switcher Trace Audit Number 000000000000</t>
  </si>
  <si>
    <t>Date &amp; Time, Local</t>
  </si>
  <si>
    <t>Transaction</t>
  </si>
  <si>
    <t>CCYYMMDDhhmmss</t>
  </si>
  <si>
    <t>Date &amp; Time of local transaction</t>
  </si>
  <si>
    <t>Merchant Category Code</t>
  </si>
  <si>
    <t>6010 = Teller</t>
  </si>
  <si>
    <t>6011 = ATM</t>
  </si>
  <si>
    <t>6012 = POS</t>
  </si>
  <si>
    <t>6013 = AutoDebit/giralisasi</t>
  </si>
  <si>
    <t>6014 = Internet</t>
  </si>
  <si>
    <t>6015 = Kiosk</t>
  </si>
  <si>
    <t>6016 = Phone Banking / Call Center 6017 = Mobile Banking</t>
  </si>
  <si>
    <t>6018 = EDC</t>
  </si>
  <si>
    <t>Length of Bank Code</t>
  </si>
  <si>
    <t>Length of Bank Code 07</t>
  </si>
  <si>
    <t>Bank Code</t>
  </si>
  <si>
    <t>an</t>
  </si>
  <si>
    <t>Length of Additional Private Data</t>
  </si>
  <si>
    <t>Length of additional private data (sub field of data element 48) for MTI=2100</t>
  </si>
  <si>
    <t>Sum of sub-fields length</t>
  </si>
  <si>
    <t>Additional Private Data</t>
  </si>
  <si>
    <t>Switcher ID</t>
  </si>
  <si>
    <t>Switcher Identification Code</t>
  </si>
  <si>
    <t>Custom (sub data element</t>
  </si>
  <si>
    <t>48:1)</t>
  </si>
  <si>
    <t>Registration Number</t>
  </si>
  <si>
    <t>space left-padding</t>
  </si>
  <si>
    <t>Registration Number 0000000000000</t>
  </si>
  <si>
    <t>48:2)</t>
  </si>
  <si>
    <t>Transaction Code</t>
  </si>
  <si>
    <t>Transaction Code RESERVED</t>
  </si>
  <si>
    <t>Currently always set to 000</t>
  </si>
  <si>
    <t>Custom (sub data element 48:3)</t>
  </si>
  <si>
    <t>Message Type Indicator 2110 = Inquiry Response</t>
  </si>
  <si>
    <t>Primary Bitmap 5030004102010004 = use field 2, 4,</t>
  </si>
  <si>
    <t>11, 12, 26, 32, 39, 48, 62 of</t>
  </si>
  <si>
    <t>ISO8583:2003 Data Element</t>
  </si>
  <si>
    <t>Identical to same field in inquiry request message</t>
  </si>
  <si>
    <t>Transaction Amount</t>
  </si>
  <si>
    <t>ISO Currency Code</t>
  </si>
  <si>
    <t>ISO Currency Code Indonesian Rupiah = 360 360</t>
  </si>
  <si>
    <t>Currency Minor Unit</t>
  </si>
  <si>
    <t>Number of decimal value 0 = no decimal value</t>
  </si>
  <si>
    <t>n = n-last digits of value amount are decimal values</t>
  </si>
  <si>
    <t>Value Amount</t>
  </si>
  <si>
    <t>(Total Transaction Amount from DE48 without decimal values) 000000000000</t>
  </si>
  <si>
    <t>Date &amp; Time, Local Transaction</t>
  </si>
  <si>
    <t>Response Code (RC)</t>
  </si>
  <si>
    <t>0000 = successful 0005 = ERROR - Other</t>
  </si>
  <si>
    <t>0011 = ERROR - Need to sign-on 0015 = ERROR - Unknown Registration Number</t>
  </si>
  <si>
    <t>0016 = ERROR - PRR Subscriber 0017 = ERROR - Subscriber still have bills to pay</t>
  </si>
  <si>
    <t>0030 = ERROR - Invalid message 0031 = ERROR - Unregistered Bank Code</t>
  </si>
  <si>
    <t>0032 = ERROR - Unregistered Switching</t>
  </si>
  <si>
    <t>0033 = ERROR - Unregistered Product 0034 = ERROR - Unregistered Terminal</t>
  </si>
  <si>
    <t>0045 = ERROR - Invalid admin charges</t>
  </si>
  <si>
    <t>0048 = ERROR - Registration is expired</t>
  </si>
  <si>
    <t>0068 = ERROR - Timeout in Switching 0088 = ERROR - Bill already paid</t>
  </si>
  <si>
    <t>0090 = ERROR - Cut-off is in progress</t>
  </si>
  <si>
    <t>Length of additional private data (sub field of data element 48) for MTI=2110</t>
  </si>
  <si>
    <t>Sum of sub-fields length 133 if RC != 0000</t>
  </si>
  <si>
    <t>235 if RC = 0000</t>
  </si>
  <si>
    <t>Transaction Name</t>
  </si>
  <si>
    <t>ans</t>
  </si>
  <si>
    <t>space right-padding</t>
  </si>
  <si>
    <t>48:4)</t>
  </si>
  <si>
    <t>Registration Date</t>
  </si>
  <si>
    <t>CCYYMMDD</t>
  </si>
  <si>
    <t>Registration Date in CM@X Available if RC in {0000, 0048, 0088}</t>
  </si>
  <si>
    <t>48:5)</t>
  </si>
  <si>
    <t>Expiration Date</t>
  </si>
  <si>
    <t>Expiration Date of Registration Available if RC in {0000, 0048, 0088}</t>
  </si>
  <si>
    <t>48:6)</t>
  </si>
  <si>
    <t>Subscriber ID</t>
  </si>
  <si>
    <t>Available if RC in {0000, 0088}</t>
  </si>
  <si>
    <t>48:7)</t>
  </si>
  <si>
    <t>Subscriber Name</t>
  </si>
  <si>
    <t>48:8)</t>
  </si>
  <si>
    <t>PLN Reference Number</t>
  </si>
  <si>
    <t>zero right-padding</t>
  </si>
  <si>
    <t>PLN Reference Number Available if RC in {0000, 0088}</t>
  </si>
  <si>
    <t>48:9)</t>
  </si>
  <si>
    <t>Service Unit</t>
  </si>
  <si>
    <t>Service Unit Code Available if RC=0000</t>
  </si>
  <si>
    <t>Custom (sub</t>
  </si>
  <si>
    <t>data element 48:10)</t>
  </si>
  <si>
    <t>Service Unit Address</t>
  </si>
  <si>
    <t>Service Unit Address Available if RC=0000</t>
  </si>
  <si>
    <t>48:11)</t>
  </si>
  <si>
    <t>Service Unit Phone</t>
  </si>
  <si>
    <t>ns</t>
  </si>
  <si>
    <t>Service Unit Phone Available if RC=0000</t>
  </si>
  <si>
    <t>48:12)</t>
  </si>
  <si>
    <t>Total Transaction Amount Minor Unit</t>
  </si>
  <si>
    <t>Total Transaction Amount Minor Unit Available if RC=0000</t>
  </si>
  <si>
    <t>Currently always set to 2</t>
  </si>
  <si>
    <t>Custom (sub data element 48:13)</t>
  </si>
  <si>
    <t>Total Transaction Amount</t>
  </si>
  <si>
    <t>Total Transaction Amount TA = RPTAG + AC</t>
  </si>
  <si>
    <t>Available if RC=0000 00000000000000000</t>
  </si>
  <si>
    <t>Custom (sub data element 48:14)</t>
  </si>
  <si>
    <t>PLN-BILL Minor Unit</t>
  </si>
  <si>
    <t>PLN-Bill Minor Unit Available if RC=0000 Currently always set to 2</t>
  </si>
  <si>
    <t>Custom (sub data element 48:15)</t>
  </si>
  <si>
    <t>PLN-BILL Value (RPTAG)</t>
  </si>
  <si>
    <t>PLN-Bill</t>
  </si>
  <si>
    <t>Custom (sub data element 48:16)</t>
  </si>
  <si>
    <t>Administration Charge Minor Unit</t>
  </si>
  <si>
    <t>Administration Charge Minor Unit Available if RC=0000</t>
  </si>
  <si>
    <t>Custom (sub data element 48:17)</t>
  </si>
  <si>
    <t>Administration Charge (AC)</t>
  </si>
  <si>
    <t>Administration Charge Available if RC=0000 0000000000</t>
  </si>
  <si>
    <t>Custom (sub data element 48:18)</t>
  </si>
  <si>
    <t>Length of Additional Private Data #2</t>
  </si>
  <si>
    <t>Length of additional private data #2 (sub field of data element 62) for MTI=2110</t>
  </si>
  <si>
    <t>Sum of sub-fields length Available if RC=0000 020</t>
  </si>
  <si>
    <t>Additional Private Data #2</t>
  </si>
  <si>
    <t>Available if RC=0000</t>
  </si>
  <si>
    <t>Bill Component Type</t>
  </si>
  <si>
    <t>Bill Component Type Always set to 01</t>
  </si>
  <si>
    <t>data element 62:1)</t>
  </si>
  <si>
    <t>Bill Component Minor Unit</t>
  </si>
  <si>
    <t>Bill Component Minor Unit Currently always set to 2</t>
  </si>
  <si>
    <t>data element 62:2)</t>
  </si>
  <si>
    <t>Bill Component Value Amount</t>
  </si>
  <si>
    <t>Bill Component Value Amount 00000000000000000</t>
  </si>
  <si>
    <t>62:3)</t>
  </si>
  <si>
    <t>String mti          = inputMessage.length() &gt;= 4 ? inputMessage.substring(0, 4) : null;</t>
  </si>
  <si>
    <t>mti</t>
  </si>
  <si>
    <t>bitMap</t>
  </si>
  <si>
    <t>pan_len</t>
  </si>
  <si>
    <t>pan</t>
  </si>
  <si>
    <t>ISOCurrCode</t>
  </si>
  <si>
    <t>CurrMinorUnit</t>
  </si>
  <si>
    <t>CurrValueAmount</t>
  </si>
  <si>
    <t>switcher_tan</t>
  </si>
  <si>
    <t>dtl_trans</t>
  </si>
  <si>
    <t>merchant</t>
  </si>
  <si>
    <t>bank_len</t>
  </si>
  <si>
    <t>bank_id</t>
  </si>
  <si>
    <t>RC</t>
  </si>
  <si>
    <t>apd_Len</t>
  </si>
  <si>
    <t>switcher_id</t>
  </si>
  <si>
    <t>register_num</t>
  </si>
  <si>
    <t>trans_code</t>
  </si>
  <si>
    <t>trans_name</t>
  </si>
  <si>
    <t>register_date</t>
  </si>
  <si>
    <t>register_expiredate</t>
  </si>
  <si>
    <t>Subscriber_id</t>
  </si>
  <si>
    <t>Subscriber_name</t>
  </si>
  <si>
    <t>refnunum_srv</t>
  </si>
  <si>
    <t>service_unit</t>
  </si>
  <si>
    <t>service_unitaddress</t>
  </si>
  <si>
    <t>service_unitphone</t>
  </si>
  <si>
    <t>trans_amount_minorunit</t>
  </si>
  <si>
    <t>trans_amount</t>
  </si>
  <si>
    <t>servbill_minorunit</t>
  </si>
  <si>
    <t>servbill_value</t>
  </si>
  <si>
    <t>servbill_ChargeAdminValue</t>
  </si>
  <si>
    <t>servbill_ChargeAdminMinorUnit</t>
  </si>
  <si>
    <t>apd2_Len</t>
  </si>
  <si>
    <t>apd2_BillCompType</t>
  </si>
  <si>
    <t>apd2_BillCompMinorunit</t>
  </si>
  <si>
    <t>apd2_BillCompValue</t>
  </si>
  <si>
    <t>Message Type Indicator 2200 = Payment Request</t>
  </si>
  <si>
    <t>Primary Bitmap 5030004100010004 = use field 2, 4,</t>
  </si>
  <si>
    <t>11, 12, 26, 32, 48, 62 of</t>
  </si>
  <si>
    <t>Must be identical to same field in inquiry response message</t>
  </si>
  <si>
    <t>Transaction Amount (with admin charges) and will be validated by Switcher</t>
  </si>
  <si>
    <t>TC = RPTAG + AC 000000000000</t>
  </si>
  <si>
    <t>Partner Central Trace Audit Number</t>
  </si>
  <si>
    <t>data element 48:3)</t>
  </si>
  <si>
    <t>data element 48:6)</t>
  </si>
  <si>
    <t>data element 48:7)</t>
  </si>
  <si>
    <t>Switcher Receipt Reference Number</t>
  </si>
  <si>
    <t>Switcher Receipt Reference Number Switcher must provide the value of receipt reference number printed on customer receipt</t>
  </si>
  <si>
    <t>Custom (sub data element 48:10)</t>
  </si>
  <si>
    <t>data element 48:13)</t>
  </si>
  <si>
    <t>48:14)</t>
  </si>
  <si>
    <t>48:15)</t>
  </si>
  <si>
    <t>data element 48:16)</t>
  </si>
  <si>
    <t>48:17)</t>
  </si>
  <si>
    <t>48:18)</t>
  </si>
  <si>
    <t>Must be identical to same field in inquiry response message (managed partner central only)</t>
  </si>
  <si>
    <t>Custom (sub data element 48:19)</t>
  </si>
  <si>
    <t>Length of additional private data #2 (sub field of data element 62) for MTI=2200</t>
  </si>
  <si>
    <t>Sum of sub-fields length Available if RC=0000 016</t>
  </si>
  <si>
    <t>62:1)</t>
  </si>
  <si>
    <t>62:2)</t>
  </si>
  <si>
    <t>data element 62:3)</t>
  </si>
  <si>
    <t> String mti          = inputObject.get("mti").getAsString();</t>
  </si>
  <si>
    <t>Message Type Indicator 2210 = Payment Response</t>
  </si>
  <si>
    <t>Primary Bitmap 5032004102010006 = use field 2, 4,</t>
  </si>
  <si>
    <t>11, 12, 15, 26, 32, 39, 48, 62, 63 of</t>
  </si>
  <si>
    <t>Identical to same field in payment request message</t>
  </si>
  <si>
    <t>Date, Settlement</t>
  </si>
  <si>
    <t>Date of settlement (refer to PLN cut- off for reconciliation purpose)</t>
  </si>
  <si>
    <t>For instance, if cut-off at 16:00:00 (PLN Gateway Time), then all payment start from 16:00:01 must be reconciled as next-day transaction</t>
  </si>
  <si>
    <t>0011 = ERROR - Need to sign-on 0013 = ERROR - Invalid Transaction Amount</t>
  </si>
  <si>
    <t>0015 = ERROR - Unknown Registration Number</t>
  </si>
  <si>
    <t>0033 = ERROR - Unregistered Product 0048 = ERROR - Registration is expired</t>
  </si>
  <si>
    <t>0068 = ERROR - Timeout</t>
  </si>
  <si>
    <t>0088 = ERROR - Bills already paid 0090 = ERROR - Cut-off is in progress 0093 = ERROR - Invalid Switcher Trace Audit Number</t>
  </si>
  <si>
    <t>0097 = ERROR - Switching ID and/or Bank Code is not identical with inquiry</t>
  </si>
  <si>
    <t>0098 = ERROR - PLN Reference</t>
  </si>
  <si>
    <t>Number is not valid</t>
  </si>
  <si>
    <t>48:3)</t>
  </si>
  <si>
    <t>data element 48:9)</t>
  </si>
  <si>
    <t>48:13)</t>
  </si>
  <si>
    <t>48:16)</t>
  </si>
  <si>
    <t>48:19)</t>
  </si>
  <si>
    <t>Length of Info Text</t>
  </si>
  <si>
    <t>Info Text</t>
  </si>
  <si>
    <t>Custom Message from PLN</t>
  </si>
  <si>
    <t>e.g. "Hemat Listrik &amp; Ayo Bebas Narkoba"</t>
  </si>
  <si>
    <t>date_settlement</t>
  </si>
  <si>
    <t>service_unit_address</t>
  </si>
  <si>
    <t>service_unit_phone</t>
  </si>
  <si>
    <t>info_text_len</t>
  </si>
  <si>
    <t>parsedObject.addProperty("MTI", mti);</t>
  </si>
  <si>
    <t>info_text</t>
  </si>
  <si>
    <t>a</t>
  </si>
  <si>
    <t>b</t>
  </si>
  <si>
    <t>"type_masge"    : 2,</t>
  </si>
  <si>
    <t>"mti"   : "2200",</t>
  </si>
  <si>
    <t>"bitMap": "5030004100010004",</t>
  </si>
  <si>
    <t>"pan_len"       : "05",</t>
  </si>
  <si>
    <t>"pan"   : "11504",</t>
  </si>
  <si>
    <t>"ISOCurrCode"   : "360",</t>
  </si>
  <si>
    <t>"CurrMinorUnit" : "0",</t>
  </si>
  <si>
    <t>"CurrValueAmount"       : "000000866000",</t>
  </si>
  <si>
    <t>"dtl_trans"     : "20250108011310",</t>
  </si>
  <si>
    <t>"merchant"      : "6017",</t>
  </si>
  <si>
    <t>"bank_len"      : "07",</t>
  </si>
  <si>
    <t>"bank_id"       : "0080061",</t>
  </si>
  <si>
    <t>"apd_Len"       : "267",</t>
  </si>
  <si>
    <t>"switcher_id"   : "008CA01",</t>
  </si>
  <si>
    <t>"register_num"  : "1122112005828",</t>
  </si>
  <si>
    <t>"trans_code"    : "012",</t>
  </si>
  <si>
    <t>"trans_name"    : "PENYAMBUNGAN BARU",</t>
  </si>
  <si>
    <t>"register_date" : "20160412",</t>
  </si>
  <si>
    <t>"register_expiredate"   : "02022222",</t>
  </si>
  <si>
    <t>"Subscriber_id" : "    ",</t>
  </si>
  <si>
    <t>"Subscriber_name"       : "UMAR ABDI",</t>
  </si>
  <si>
    <t>"service_unit"  : "11221",</t>
  </si>
  <si>
    <t>"service_unitaddress"   : "   ",</t>
  </si>
  <si>
    <t>"service_unitphone"     : "123    ",</t>
  </si>
  <si>
    <t>"trans_amount_minorunit": "2",</t>
  </si>
  <si>
    <t>"trans_amount"  : "00000000086600000",</t>
  </si>
  <si>
    <t>"servbill_minorunit"    : "2",</t>
  </si>
  <si>
    <t>"servbill_value": "00000000086600000",</t>
  </si>
  <si>
    <t>"servbill_ChargeAdminMinorUnit" : "2",</t>
  </si>
  <si>
    <t>"servbill_ChargeAdminValue"     : "0000000000",</t>
  </si>
  <si>
    <t>"apd2_Len"      : "022",</t>
  </si>
  <si>
    <t>"apd2_BillCompType"     : "01",</t>
  </si>
  <si>
    <t>"apd2_BillCompMinorunit": "0",</t>
  </si>
  <si>
    <t>"apd2_BillCompValue"    : "12000000000000000"</t>
  </si>
  <si>
    <t>"MTI": "2110",</t>
  </si>
  <si>
    <t>"bit_map": "5030004102010004",</t>
  </si>
  <si>
    <t>"pan_len": "05",</t>
  </si>
  <si>
    <t>"pan": "11504",</t>
  </si>
  <si>
    <t>"iso_curr_code": "360",</t>
  </si>
  <si>
    <t>"curr_minor_unit": "0",</t>
  </si>
  <si>
    <t>"curr_value_amount": "000000866000",</t>
  </si>
  <si>
    <t>"switcher_tan": "000000000001",</t>
  </si>
  <si>
    <t>"dtl_trans": "20250108011310",</t>
  </si>
  <si>
    <t>"merchant": "6017",</t>
  </si>
  <si>
    <t>"bank_len": "07",</t>
  </si>
  <si>
    <t>"bank_id": "0080061",</t>
  </si>
  <si>
    <t>"response_code": "0000",</t>
  </si>
  <si>
    <t>"apd_len": "235",</t>
  </si>
  <si>
    <t>"switcher_id": "008CA01",</t>
  </si>
  <si>
    <t>"register_num": "1122112005828",</t>
  </si>
  <si>
    <t>"trans_code": "012",</t>
  </si>
  <si>
    <t>"trans_name": "PENYAMBUNGAN BARU        ",</t>
  </si>
  <si>
    <t>"register_date": "20160412",</t>
  </si>
  <si>
    <t>"register_expire_date": "02022222",</t>
  </si>
  <si>
    <t>"subscriber_id": "            ",</t>
  </si>
  <si>
    <t>"subscriber_name": "UMAR ABDI",</t>
  </si>
  <si>
    <t>"service_unit": "11221",</t>
  </si>
  <si>
    <t>"service_unit_address": "   ",</t>
  </si>
  <si>
    <t>"service_unit_phone": "123            ",</t>
  </si>
  <si>
    <t>"trans_amount_minor_unit": "2",</t>
  </si>
  <si>
    <t>"trans_amount": "00000000086600000",</t>
  </si>
  <si>
    <t>"serv_bill_minor_unit": "2",</t>
  </si>
  <si>
    <t>"serv_bill_value": "00000000086600000",</t>
  </si>
  <si>
    <t>"serv_bill_charge_admin_minor_unit": "2",</t>
  </si>
  <si>
    <t>"serv_bill_charge_admin_value": "0000000000",</t>
  </si>
  <si>
    <t>"apd2_len": "022",</t>
  </si>
  <si>
    <t>"apd2_bill_comp_type": "01",</t>
  </si>
  <si>
    <t>"apd2_bill_comp_minor_unit": "0",</t>
  </si>
  <si>
    <t>"apd2_bill_comp_value": "12000000000000000"</t>
  </si>
  <si>
    <t>"mti":"2200",</t>
  </si>
  <si>
    <t>"bitMap":"5030004100010004",</t>
  </si>
  <si>
    <t>"pan":"11504",</t>
  </si>
  <si>
    <t>"ISOCurrCode":"360",</t>
  </si>
  <si>
    <t>"CurrMinorUnit":"0",</t>
  </si>
  <si>
    <t>"CurrValueAmount":"000000866000",</t>
  </si>
  <si>
    <t>"switchertan":"000000000001",</t>
  </si>
  <si>
    <t>"merchant":"6017",</t>
  </si>
  <si>
    <t>asli 2110</t>
  </si>
  <si>
    <t>KONVERSI- 2110</t>
  </si>
  <si>
    <t>KONVERSI- 2200</t>
  </si>
  <si>
    <t>ANALISA</t>
  </si>
  <si>
    <t>5030004100010004</t>
  </si>
  <si>
    <t>]</t>
  </si>
  <si>
    <t>    }</t>
  </si>
  <si>
    <t>"switchertan"  : "000000000001",</t>
  </si>
  <si>
    <t>"ref_num_srv"  : "FAC51A720EB7445EB00AEF3BF8093C44",</t>
  </si>
  <si>
    <t>"ref_nunum_switcher"     : "CD5AE684AD124DBE9CAA8F1F04444444",</t>
  </si>
  <si>
    <t>"ref_num_srv": "2AEC8D3B85454F6D87B8638703C401BD",</t>
  </si>
  <si>
    <t>"apd_Len"       : "235",</t>
  </si>
  <si>
    <t>"Subscriber_id" : "            ",</t>
  </si>
  <si>
    <t>"ref_num_srv": "99E79CF12C6C45CFB30A65C42A84BB24",</t>
  </si>
  <si>
    <t>"trans_name": "PENYAMBUNGAN BARU",</t>
  </si>
  <si>
    <t>"subscriber_id": "    ",</t>
  </si>
  <si>
    <t>"service_unit_phone": "123    ",</t>
  </si>
  <si>
    <t>"type_masge":2,</t>
  </si>
  <si>
    <t>"pan_len":"05",</t>
  </si>
  <si>
    <t>"dtl_trans":"20250108011310",</t>
  </si>
  <si>
    <t>"bank_len":"07",</t>
  </si>
  <si>
    <t>"bank_id":"0080061",</t>
  </si>
  <si>
    <t>"apd_Len":"267",</t>
  </si>
  <si>
    <t>"switcher_id":"008CA01",</t>
  </si>
  <si>
    <t>"register_num":"1122112005828",</t>
  </si>
  <si>
    <t>"trans_code":"012",</t>
  </si>
  <si>
    <t>"trans_name":"PENYAMBUNGANBARU",</t>
  </si>
  <si>
    <t>"register_date":"20160412",</t>
  </si>
  <si>
    <t>"register_expiredate":"02022222",</t>
  </si>
  <si>
    <t>"Subscriber_id":"",</t>
  </si>
  <si>
    <t>"Subscriber_name":"UMARABDI",</t>
  </si>
  <si>
    <t>"ref_num_srv":"00830B20818243ADA18C0240071578D4",</t>
  </si>
  <si>
    <t>"ref_nunum_switcher":"CD5AE684AD124DBE9CAA8F1F04444444",</t>
  </si>
  <si>
    <t>"service_unit":"11221",</t>
  </si>
  <si>
    <t>"service_unitaddress":"",</t>
  </si>
  <si>
    <t>"service_unitphone":"123",</t>
  </si>
  <si>
    <t>"trans_amount_minorunit":"2",</t>
  </si>
  <si>
    <t>"trans_amount":"00000000086600000",</t>
  </si>
  <si>
    <t>"servbill_minorunit":"2",</t>
  </si>
  <si>
    <t>"servbill_value":"00000000086600000",</t>
  </si>
  <si>
    <t>"servbill_ChargeAdminMinorUnit":"2",</t>
  </si>
  <si>
    <t>"servbill_ChargeAdminValue":"0000000000",</t>
  </si>
  <si>
    <t>"apd2_Len":"022",</t>
  </si>
  <si>
    <t>"apd2_BillCompType":"01",</t>
  </si>
  <si>
    <t>"apd2_BillCompMinorunit":"0",</t>
  </si>
  <si>
    <t>"apd2_BillCompValue":"12000000000000000"</t>
  </si>
  <si>
    <t>A</t>
  </si>
  <si>
    <t>B</t>
  </si>
  <si>
    <t>C</t>
  </si>
  <si>
    <t>D</t>
  </si>
  <si>
    <t>E</t>
  </si>
  <si>
    <t>F</t>
  </si>
  <si>
    <t>G</t>
  </si>
  <si>
    <t>"type_masge"  : 2,</t>
  </si>
  <si>
    <t>String mti     = inputObject.get("mti").getAsString();</t>
  </si>
  <si>
    <t>String bit_map  = inputObject.get("bit_map").getAsString();</t>
  </si>
  <si>
    <t>String pan_len = inputObject.get("pan_len").getAsString();</t>
  </si>
  <si>
    <t>String pan     = inputObject.get("pan").getAsString();</t>
  </si>
  <si>
    <t>String CurrMinorUnit                = inputObject.get("CurrMinorUnit").getAsString();</t>
  </si>
  <si>
    <t>String CurrValueAmount              = inputObject.get("CurrValueAmount").getAsString();</t>
  </si>
  <si>
    <t>String dtl_trans                    = inputObject.get("dtl_trans").getAsString();</t>
  </si>
  <si>
    <t>String merchant                     = inputObject.get("merchant").getAsString();</t>
  </si>
  <si>
    <t>String bank_len                     = inputObject.get("bank_len").getAsString();</t>
  </si>
  <si>
    <t>String bank_id = inputObject.get("bank_id").getAsString();</t>
  </si>
  <si>
    <t>String apd_Len = inputObject.get("apd_Len").getAsString();</t>
  </si>
  <si>
    <t>String switcher_id                  = inputObject.get("switcher_id").getAsString();</t>
  </si>
  <si>
    <t>String register_num                 = inputObject.get("register_num").getAsString();</t>
  </si>
  <si>
    <t>String trans_code                   = inputObject.get("trans_code").getAsString();</t>
  </si>
  <si>
    <t>String trans_name                   = inputObject.get("trans_name").getAsString();</t>
  </si>
  <si>
    <t>String register_date                = inputObject.get("register_date").getAsString();</t>
  </si>
  <si>
    <t>String register_expiredate          = inputObject.get("register_expiredate").getAsString();</t>
  </si>
  <si>
    <t>String Subscriber_id                = inputObject.get("Subscriber_id").getAsString();</t>
  </si>
  <si>
    <t>String Subscriber_name              = inputObject.get("Subscriber_name").getAsString();</t>
  </si>
  <si>
    <t>String ref_num_srv                  = inputObject.get("ref_num_srv").getAsString();</t>
  </si>
  <si>
    <t>String service_unit                 = inputObject.get("service_unit").getAsString();</t>
  </si>
  <si>
    <t>String service_unitaddress          = inputObject.get("service_unitaddress").getAsString();</t>
  </si>
  <si>
    <t>String service_unitphone            = inputObject.get("service_unitphone").getAsString();</t>
  </si>
  <si>
    <t>String trans_amount_minorunit       = inputObject.get("trans_amount_minorunit").getAsString();</t>
  </si>
  <si>
    <t>String trans_amount                 = inputObject.get("trans_amount").getAsString();</t>
  </si>
  <si>
    <t>String servbill_minorunit           = inputObject.get("servbill_minorunit").getAsString();</t>
  </si>
  <si>
    <t>String servbill_value               = inputObject.get("servbill_value").getAsString();</t>
  </si>
  <si>
    <t>String servbill_ChargeAdminMinorUnit= inputObject.get("servbill_ChargeAdminMinorUnit").getAsString();</t>
  </si>
  <si>
    <t>String servbill_ChargeAdminValue    = inputObject.get("servbill_ChargeAdminValue").getAsString();</t>
  </si>
  <si>
    <t>String apd2_Len                     = inputObject.get("apd2_Len").getAsString();</t>
  </si>
  <si>
    <t>String apd2_BillCompType            = inputObject.get("apd2_BillCompType").getAsString();</t>
  </si>
  <si>
    <t>String apd2_BillCompMinorunit       = inputObject.get("apd2_BillCompMinorunit").getAsString();</t>
  </si>
  <si>
    <t>String apd2_BillCompValue           = inputObject.get("apd2_BillCompValue").getAsString();</t>
  </si>
  <si>
    <t>CurrISOCode</t>
  </si>
  <si>
    <t>ref_num_srv</t>
  </si>
  <si>
    <t>ref_num_switcher</t>
  </si>
  <si>
    <t>String CurrISOCode                  = inputObject.get("CurrISOCode").getAsString();</t>
  </si>
  <si>
    <t>String switcher_tan                  = inputObject.get("switcher_tan").getAsString();</t>
  </si>
  <si>
    <t>String ref_num_switcher             = inputObject.get("ref_num_switcher").getAsString();</t>
  </si>
  <si>
    <t>type_masge:2,</t>
  </si>
  <si>
    <t xml:space="preserve">        "mti":"2200",</t>
  </si>
  <si>
    <t xml:space="preserve">        "pan_len":"05",</t>
  </si>
  <si>
    <t xml:space="preserve">        "pan":"11504",</t>
  </si>
  <si>
    <t xml:space="preserve">        "CurrISOCode":"360",</t>
  </si>
  <si>
    <t xml:space="preserve">        "CurrMinorUnit":"0",</t>
  </si>
  <si>
    <t xml:space="preserve">        "CurrValueAmount":"000000866000",</t>
  </si>
  <si>
    <t xml:space="preserve">        "switcher_tan":"000000000001",</t>
  </si>
  <si>
    <t xml:space="preserve">        "dtl_trans":"20250108011310",</t>
  </si>
  <si>
    <t xml:space="preserve">        "merchant":"6017",</t>
  </si>
  <si>
    <t xml:space="preserve">        "bank_len":"07",</t>
  </si>
  <si>
    <t xml:space="preserve">        "bank_id":"0080061",</t>
  </si>
  <si>
    <t xml:space="preserve">        "apd_Len":"235",</t>
  </si>
  <si>
    <t xml:space="preserve">        "switcher_id":"008CA01",</t>
  </si>
  <si>
    <t xml:space="preserve">        "register_num":"1122112005828",</t>
  </si>
  <si>
    <t xml:space="preserve">        "trans_code":"012",</t>
  </si>
  <si>
    <t xml:space="preserve">        "trans_name":"PENYAMBUNGAN BARU        ",</t>
  </si>
  <si>
    <t xml:space="preserve">        "register_date":"20160412",</t>
  </si>
  <si>
    <t xml:space="preserve">        "register_expiredate":"02022222",</t>
  </si>
  <si>
    <t xml:space="preserve">        "Subscriber_id":"            ",</t>
  </si>
  <si>
    <t xml:space="preserve">        "Subscriber_name":"UMAR ABDI                ",</t>
  </si>
  <si>
    <t xml:space="preserve">        "service_unit":"11221",</t>
  </si>
  <si>
    <t xml:space="preserve">        "service_unitaddress":"                                   ",</t>
  </si>
  <si>
    <t xml:space="preserve">        "service_unitphone":"123            ",</t>
  </si>
  <si>
    <t xml:space="preserve">        "trans_amount_minorunit":"2",</t>
  </si>
  <si>
    <t xml:space="preserve">        "trans_amount":"00000000086600000",</t>
  </si>
  <si>
    <t xml:space="preserve">        "servbill_minorunit":"2",</t>
  </si>
  <si>
    <t xml:space="preserve">        "servbill_value":"00000000086600000",</t>
  </si>
  <si>
    <t xml:space="preserve">        "servbill_ChargeAdminMinorUnit":"2",</t>
  </si>
  <si>
    <t xml:space="preserve">        "servbill_ChargeAdminValue":"0000000000",</t>
  </si>
  <si>
    <t xml:space="preserve">        "apd2_Len":"022",</t>
  </si>
  <si>
    <t xml:space="preserve">        "apd2_BillCompType":"01",</t>
  </si>
  <si>
    <t xml:space="preserve">        "apd2_BillCompMinorunit":"0",</t>
  </si>
  <si>
    <t xml:space="preserve">        "apd2_BillCompValue":"12000000000000000"</t>
  </si>
  <si>
    <t>bit_map</t>
  </si>
  <si>
    <t>pan_len:"05",</t>
  </si>
  <si>
    <t>pan:"11504",</t>
  </si>
  <si>
    <t>switcher_tan:"000000000001",</t>
  </si>
  <si>
    <t>dtl_trans:"20250108011310",</t>
  </si>
  <si>
    <t>merchant:"6017",</t>
  </si>
  <si>
    <t>bank_len:"07",</t>
  </si>
  <si>
    <t>bank_id:"0080061",</t>
  </si>
  <si>
    <t>switcher_id:"008CA01",</t>
  </si>
  <si>
    <t>register_num:"1122112005828",</t>
  </si>
  <si>
    <t xml:space="preserve">        "bit_map":"5030004102010004",</t>
  </si>
  <si>
    <t xml:space="preserve">        "ref_num_srv":"12990854B90F4BA38FF845D795A9CA32",</t>
  </si>
  <si>
    <t xml:space="preserve">        "ref_num_switcher":"CD5AE684AD124DBE9CAA8F1F04444443",</t>
  </si>
  <si>
    <t>210040300041000100000511504000000000001202501080113106017070080061023008CA011122112005828000</t>
  </si>
  <si>
    <t>mti:"2100",</t>
  </si>
  <si>
    <t>bit_map:"4030004100010000",</t>
  </si>
  <si>
    <t>apd_Len:"023",</t>
  </si>
  <si>
    <t>trans_code:"000"</t>
  </si>
  <si>
    <t>JALAN</t>
  </si>
  <si>
    <t>SPECT</t>
  </si>
  <si>
    <t> "mti"  : "2100",</t>
  </si>
  <si>
    <t> "bit_map"     : "4030004100010000",</t>
  </si>
  <si>
    <t> "pan_len"     : "05",</t>
  </si>
  <si>
    <t> "pan"  : "11504",</t>
  </si>
  <si>
    <t> "switcher_tan": "000000000001",</t>
  </si>
  <si>
    <t> "dtl_trans"   : "20250108011310",</t>
  </si>
  <si>
    <t> "merchant"    : "6017",</t>
  </si>
  <si>
    <t> "bank_len"    : "07",</t>
  </si>
  <si>
    <t> "bank_id"     : "0080061",</t>
  </si>
  <si>
    <t> "apd_Len"     : "023",</t>
  </si>
  <si>
    <t> "switcher_len": "007",</t>
  </si>
  <si>
    <t> "switcher_id" : "008CA01",</t>
  </si>
  <si>
    <t> "register_num": "1122112005828",</t>
  </si>
  <si>
    <t> "trans_code"  : "000"</t>
  </si>
  <si>
    <t>Switcher Length</t>
  </si>
  <si>
    <t>Switcher Identification Code length</t>
  </si>
  <si>
    <t>ikan</t>
  </si>
  <si>
    <t>me</t>
  </si>
  <si>
    <t>210040300041000100000511504000000000001202501091604466017070080061023008CA011122112005828000</t>
  </si>
  <si>
    <t>String mti          = inputObject.get("mti").getAsString();</t>
  </si>
  <si>
    <t>21105030004102010004051150436000000008660000000000000012025010916044660170700800610000235008CA011122112005828012PENYAMBUNGAN BARU        2016041202022222            UMAR ABDI                9B990B3B680C48F0B6E658642709410411221                                   123            200000000086600000200000000086600000200000000000220101200000000000000000</t>
  </si>
  <si>
    <t>2200503000410001000405115043600000000866000000000000001202501091610126017070080061267008CA011122112005828012PENYAMBUNGAN BARU        2016041202022222            UMAR ABDI                9B990B3B680C48F0B6E6586427094104CD5AE684AD124DBE9CAA8F1F0444444411221                                   123            200000000086600000200000000086600000200000000000220101200000000000000000</t>
  </si>
  <si>
    <t>buat 2200</t>
  </si>
  <si>
    <t>21_22</t>
  </si>
  <si>
    <t>Json22_21</t>
  </si>
  <si>
    <t>22005030004102010004051150436000000008660000000000000012025010913131060170700800612671122112005828012PENYAMBUNGAN BARU        2016041202022222            UMAR ABDI                AA7BDDF969E1439D9D0F989462D97CE6CD5AE684AD124DBE9CAA8F1F0444444411221                                    123            20222000000000002201012000000000000000</t>
  </si>
  <si>
    <t>catatan :</t>
  </si>
  <si>
    <t>apd2_BillCompValue length 17 menjadi 19</t>
  </si>
  <si>
    <t>12000000000000000</t>
  </si>
  <si>
    <t>Res_2110</t>
  </si>
  <si>
    <t>Message Type Indicator 2400 = Reversal Request</t>
  </si>
  <si>
    <t>2401 = Reversal Repeat Request (2x)</t>
  </si>
  <si>
    <t>Primary Bitmap 5030004100010104 = use field 2, 4,</t>
  </si>
  <si>
    <t>11, 12, 26, 32, 48, 56, 62 of</t>
  </si>
  <si>
    <t>Must be identical to same field in payment request message</t>
  </si>
  <si>
    <t>data element 48:8)</t>
  </si>
  <si>
    <t>data element 48:19)</t>
  </si>
  <si>
    <t>Length of Original Data Element</t>
  </si>
  <si>
    <t>Length of Original Data Element 37</t>
  </si>
  <si>
    <t>Original Data Element</t>
  </si>
  <si>
    <t>Original MTI</t>
  </si>
  <si>
    <t>MTI of Payment 2200</t>
  </si>
  <si>
    <t>56:1)</t>
  </si>
  <si>
    <t>Original Switcher Trace Audit Number</t>
  </si>
  <si>
    <t>Original Switcher Trace Audit Number in payment request</t>
  </si>
  <si>
    <t>message</t>
  </si>
  <si>
    <t>56:2)</t>
  </si>
  <si>
    <t>Original Date &amp; Time Local Transaction</t>
  </si>
  <si>
    <t>Original Date &amp; Time Local Transaction in payment request</t>
  </si>
  <si>
    <t>56:3)</t>
  </si>
  <si>
    <t>Original Bank Code</t>
  </si>
  <si>
    <t>Original Bank Code in payment request message</t>
  </si>
  <si>
    <t>56:4)</t>
  </si>
  <si>
    <t>Length of additional private data #2 (sub field of data element 62) for MTI=2400/2401</t>
  </si>
  <si>
    <t>Message Type Indicator 2410 = Reversal Response</t>
  </si>
  <si>
    <t>2411 = Reversal Repeat Response</t>
  </si>
  <si>
    <t>5030004102010104 = use field 2, 4,</t>
  </si>
  <si>
    <t>11, 12, 26, 32, 39, 48, 56, 62 of</t>
  </si>
  <si>
    <t>Identical to same field in reversal request message</t>
  </si>
  <si>
    <t>0011 = ERROR - Need to sign-on 0012 = ERROR - Settlement had been done</t>
  </si>
  <si>
    <t>0013 = ERROR - Invalid Transaction Amount</t>
  </si>
  <si>
    <t>0063 = ERROR - No payment 0068 = ERROR - Timeout</t>
  </si>
  <si>
    <t>0094 = ERROR - Reversal had been done</t>
  </si>
  <si>
    <t>0097 = ERROR - Invalid original data element</t>
  </si>
  <si>
    <t>VSI Receipt Reference Number</t>
  </si>
  <si>
    <t>48:10)</t>
  </si>
  <si>
    <t>data element 48:12)</t>
  </si>
  <si>
    <t>Original Partner Central Trace Audit Number</t>
  </si>
  <si>
    <t>data element 56:2)</t>
  </si>
  <si>
    <t>mti_2200</t>
  </si>
  <si>
    <t>date_settlement_2200</t>
  </si>
  <si>
    <t>bank_id_2200</t>
  </si>
  <si>
    <t>Res_2210</t>
  </si>
  <si>
    <t>buat 2400</t>
  </si>
  <si>
    <t>2400503000410001010405115043600000000866000000000000001202501091610126017070080061267008CA011122112005828012PENYAMBUNGAN BARU        2016041202022222            UMAR ABDI                9B990B3B680C48F0B6E6586427094104CD5AE684AD124DBE9CAA8F1F0444444411221                                   123            200000000086600000200000000086600000200000000003722000000000000012025010916101200800610220101200000000000000000</t>
  </si>
  <si>
    <t>2210503200410201000605115043600000000866000000000000001202501091610122025010960170700800610000267008CA011122112005828012PENYAMBUNGAN BARU        2016041202022222            UMAR ABDI                9B990B3B680C48F0B6E6586427094104CD5AE684AD124DBE9CAA8F1F0444444411221                                   123            200000000086600000200000000086600000200000000000220101200000000000000000054Bila Mati Lampu hub :"Tukang Listrik" atau " PE EL EN"</t>
  </si>
  <si>
    <t>22_24</t>
  </si>
  <si>
    <t>Json22_24</t>
  </si>
  <si>
    <t>awal</t>
  </si>
  <si>
    <t>3 (julah panjang data bit 48 = 023)</t>
  </si>
  <si>
    <t>apd_Len_2200</t>
  </si>
  <si>
    <t>c</t>
  </si>
  <si>
    <t>d</t>
  </si>
  <si>
    <t>e</t>
  </si>
  <si>
    <t>f</t>
  </si>
  <si>
    <t>switcher_tan_2200</t>
  </si>
  <si>
    <t>"typeMsg":2,</t>
  </si>
  <si>
    <t>String</t>
  </si>
  <si>
    <t>=</t>
  </si>
  <si>
    <t>inputObject.get("mti").getAsString();</t>
  </si>
  <si>
    <t>inputObject.get("bit_map").getAsString();</t>
  </si>
  <si>
    <t>inputObject.get("pan_len").getAsString();</t>
  </si>
  <si>
    <t>inputObject.get("pan").getAsString();</t>
  </si>
  <si>
    <t>inputObject.get("CurrISOCode").getAsString();</t>
  </si>
  <si>
    <t>inputObject.get("CurrMinorUnit").getAsString();</t>
  </si>
  <si>
    <t>inputObject.get("CurrValueAmount").getAsString();</t>
  </si>
  <si>
    <t>inputObject.get("switcher_tan").getAsString();</t>
  </si>
  <si>
    <t>inputObject.get("dtl_trans").getAsString();</t>
  </si>
  <si>
    <t>inputObject.get("merchant").getAsString();</t>
  </si>
  <si>
    <t>inputObject.get("bank_len").getAsString();</t>
  </si>
  <si>
    <t>inputObject.get("bank_id").getAsString();</t>
  </si>
  <si>
    <t>inputObject.get("apd_Len").getAsString();</t>
  </si>
  <si>
    <t>inputObject.get("switcher_id").getAsString();</t>
  </si>
  <si>
    <t>inputObject.get("register_num").getAsString();</t>
  </si>
  <si>
    <t>inputObject.get("trans_code").getAsString();</t>
  </si>
  <si>
    <t>inputObject.get("trans_name").getAsString();</t>
  </si>
  <si>
    <t>inputObject.get("register_date").getAsString();</t>
  </si>
  <si>
    <t>inputObject.get("register_expiredate").getAsString();</t>
  </si>
  <si>
    <t>inputObject.get("Subscriber_id").getAsString();</t>
  </si>
  <si>
    <t>inputObject.get("Subscriber_name").getAsString();</t>
  </si>
  <si>
    <t>inputObject.get("ref_num_srv").getAsString();</t>
  </si>
  <si>
    <t>inputObject.get("ref_num_switcher").getAsString();</t>
  </si>
  <si>
    <t>inputObject.get("service_unit").getAsString();</t>
  </si>
  <si>
    <t>inputObject.get("service_unitaddress").getAsString();</t>
  </si>
  <si>
    <t>inputObject.get("service_unitphone").getAsString();</t>
  </si>
  <si>
    <t>inputObject.get("trans_amount_minorunit").getAsString();</t>
  </si>
  <si>
    <t>inputObject.get("trans_amount").getAsString();</t>
  </si>
  <si>
    <t>inputObject.get("servbill_minorunit").getAsString();</t>
  </si>
  <si>
    <t>inputObject.get("servbill_value").getAsString();</t>
  </si>
  <si>
    <t>inputObject.get("servbill_ChargeAdminMinorUnit").getAsString();</t>
  </si>
  <si>
    <t>inputObject.get("servbill_ChargeAdminValue").getAsString();</t>
  </si>
  <si>
    <t>inputObject.get("apd_Len_2200").getAsString();</t>
  </si>
  <si>
    <t>inputObject.get("mti_2200").getAsString();</t>
  </si>
  <si>
    <t>inputObject.get("switcher_tan_2200").getAsString();</t>
  </si>
  <si>
    <t>inputObject.get("date_settlement_2200").getAsString();</t>
  </si>
  <si>
    <t>inputObject.get("bank_id_2200").getAsString();</t>
  </si>
  <si>
    <t>inputObject.get("apd2_Len").getAsString();</t>
  </si>
  <si>
    <t>inputObject.get("apd2_BillCompType").getAsString();</t>
  </si>
  <si>
    <t>inputObject.get("apd2_BillCompMinorunit").getAsString();</t>
  </si>
  <si>
    <t>inputObject.get("apd2_BillCompValue").getAsString();</t>
  </si>
  <si>
    <t>"bitMap",</t>
  </si>
  <si>
    <t>parsedObject.addProperty("mti", mti);</t>
  </si>
  <si>
    <t>refnunum_switch</t>
  </si>
  <si>
    <t>24105030004102010104051150436000000008660000000000000012024123110144360170700800610000267008CA011122112005828012PENYAMBUNGAN BARU        2016041202022222            UMAR ABDI                4E7B5BE34B6D4EB79107015C0C7F73AACD5AE684AD124DBE9CAA8F1F0444444411221                                   123            200000000086600000200000000086600000200000000003722000000000000012024123110144300800610220101200000000000000000</t>
  </si>
  <si>
    <t>2400</t>
  </si>
  <si>
    <t>37</t>
  </si>
  <si>
    <t>24105030004102010104051150436000000008660000000000000012025011308131060170700800610097267008CA011122112005828012PENYAMBUNGAN BARU        2016041202022222            UMAR ABDI                E4258FB3907A4CAAB0C7E4FBBE303B52CD5AE684AD124DBE9CAA8F1F0444444411221                                   123            200000000086600000200000000086600000200000000003722000000000000012025010916101200800610220101200000000000000000</t>
  </si>
  <si>
    <t>0090 = ERROR - Cut-off is in progress 0092 = ERROR - Switcher Receipt Reference Number is not available 
0093 = ERROR - Invalid Switcher Trace Audit Number</t>
  </si>
  <si>
    <t>21105030004102010004051150436000000008660000000000000012025011308131060170700800610000235008CA011122112005828012PENYAMBUNGAN BARU        2016041202022222            UMAR ABDI                196A38CDEB3F4AFDB966977BBA91BBBF11221                                   123            200000000086600000200000000086600000200000000000220101200000000000000000</t>
  </si>
  <si>
    <t>2210503200410201000605115043600000000866000000000000001202501130813102025011760170700800610000267008CA011122112005828012PENYAMBUNGAN BARU        2016041202022222            UMAR ABDI                196A38CDEB3F4AFDB966977BBA91BBBFCD5AE684AD124DBE9CAA8F1F0444444411221                                   123            200000000086600000200000000086600000200000000000220101200000000000000000054Bila Mati Lampu hub :\"Tukang Listrik\" atau \" PE EL EN\"</t>
  </si>
  <si>
    <t>Message Type Indicator 2800 = NetMan Request</t>
  </si>
  <si>
    <t>0010000001010000 = use field 12,</t>
  </si>
  <si>
    <t>40, 48 of ISO8583:2003 Data Element</t>
  </si>
  <si>
    <t>Action Code</t>
  </si>
  <si>
    <t>001 = sign-on</t>
  </si>
  <si>
    <t>002 = sign-off 301 = echo test</t>
  </si>
  <si>
    <t>Length of additional private data (sub field of data element 48) for MTI=2800</t>
  </si>
  <si>
    <t>Switcher Identification Code (provided by PLN)</t>
  </si>
  <si>
    <t>Custom (sub data element 48:1)</t>
  </si>
  <si>
    <t>Message Type Indicator 2810 = NetMan Response</t>
  </si>
  <si>
    <t>0010000003010000 = use field 12, 39,</t>
  </si>
  <si>
    <t>40, 48 of ISO8583 Data Element</t>
  </si>
  <si>
    <t>Response Code</t>
  </si>
  <si>
    <t>0011 = ERROR - Need to sign-on 0030 = ERROR - Invalid message 0032 = ERROR - Unregistered Switching</t>
  </si>
  <si>
    <t>Length of additional private data (sub field of data element 48) for MTI=2810</t>
  </si>
  <si>
    <t>2800001000000101000020241216135329001007008CA01</t>
  </si>
  <si>
    <t>action_code</t>
  </si>
  <si>
    <t>apd_len</t>
  </si>
  <si>
    <t>Identical to same field in network management request message</t>
  </si>
  <si>
    <t>rc</t>
  </si>
  <si>
    <t>0010000003010000</t>
  </si>
  <si>
    <t>0000</t>
  </si>
  <si>
    <t>2810</t>
  </si>
  <si>
    <t>28100010000003010000202412161353290000001007008CA01ÿ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</si>
</sst>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sz val="9"/>
      <color theme="1"/>
      <name val="Times New Roman"/>
      <family val="1"/>
    </font>
    <font>
      <sz val="10"/>
      <color rgb="FFFF0000"/>
      <name val="Calibri"/>
      <family val="2"/>
      <scheme val="minor"/>
    </font>
    <font>
      <b/>
      <sz val="8"/>
      <name val="Consolas"/>
      <family val="3"/>
    </font>
    <font>
      <b/>
      <sz val="11"/>
      <color theme="1"/>
      <name val="Calibri"/>
      <family val="2"/>
      <scheme val="minor"/>
    </font>
    <font>
      <sz val="12"/>
      <name val="Consolas"/>
      <family val="3"/>
    </font>
    <font>
      <sz val="8"/>
      <name val="Consolas"/>
      <family val="3"/>
    </font>
    <font>
      <sz val="11"/>
      <color theme="1"/>
      <name val="Times New Roman"/>
      <family val="1"/>
    </font>
    <font>
      <sz val="11"/>
      <name val="Consolas"/>
      <family val="3"/>
    </font>
    <font>
      <b/>
      <sz val="10"/>
      <name val="Consolas"/>
      <family val="3"/>
    </font>
    <font>
      <b/>
      <sz val="10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theme="1"/>
      <name val="Consolas"/>
      <family val="3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1"/>
      <color rgb="FFC0000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color rgb="FFCE9178"/>
      <name val="Consolas"/>
      <family val="3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89">
    <xf numFmtId="0" fontId="0" fillId="0" borderId="0" xfId="0"/>
    <xf numFmtId="0" fontId="0" fillId="2" borderId="1" xfId="0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 indent="6"/>
    </xf>
    <xf numFmtId="0" fontId="1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left" vertical="center" wrapText="1" indent="3"/>
    </xf>
    <xf numFmtId="0" fontId="1" fillId="2" borderId="2" xfId="0" applyFont="1" applyFill="1" applyBorder="1" applyAlignment="1">
      <alignment horizontal="left" vertical="center" wrapText="1" indent="7"/>
    </xf>
    <xf numFmtId="0" fontId="1" fillId="2" borderId="2" xfId="0" applyFont="1" applyFill="1" applyBorder="1" applyAlignment="1">
      <alignment horizontal="left" vertical="center" wrapText="1" indent="1"/>
    </xf>
    <xf numFmtId="0" fontId="1" fillId="2" borderId="2" xfId="0" applyFont="1" applyFill="1" applyBorder="1" applyAlignment="1">
      <alignment horizontal="left" vertical="center" wrapText="1" indent="2"/>
    </xf>
    <xf numFmtId="0" fontId="2" fillId="0" borderId="3" xfId="0" applyFont="1" applyBorder="1" applyAlignment="1">
      <alignment horizontal="right" vertical="center" wrapText="1"/>
    </xf>
    <xf numFmtId="0" fontId="2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0" fontId="2" fillId="0" borderId="2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5" xfId="0" applyFont="1" applyBorder="1" applyAlignment="1">
      <alignment horizontal="right" vertical="center" wrapText="1"/>
    </xf>
    <xf numFmtId="0" fontId="3" fillId="0" borderId="6" xfId="0" applyFont="1" applyBorder="1" applyAlignment="1">
      <alignment vertical="center" wrapText="1"/>
    </xf>
    <xf numFmtId="0" fontId="2" fillId="0" borderId="6" xfId="0" applyFont="1" applyBorder="1" applyAlignment="1">
      <alignment horizontal="right" vertical="center" wrapText="1"/>
    </xf>
    <xf numFmtId="0" fontId="4" fillId="0" borderId="6" xfId="0" applyFont="1" applyBorder="1" applyAlignment="1">
      <alignment vertical="center" wrapText="1"/>
    </xf>
    <xf numFmtId="0" fontId="2" fillId="3" borderId="6" xfId="0" applyFont="1" applyFill="1" applyBorder="1" applyAlignment="1">
      <alignment horizontal="right" vertical="center" wrapText="1"/>
    </xf>
    <xf numFmtId="0" fontId="5" fillId="0" borderId="6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1" fillId="2" borderId="2" xfId="0" applyFont="1" applyFill="1" applyBorder="1" applyAlignment="1">
      <alignment horizontal="left" vertical="center" wrapText="1" indent="6"/>
    </xf>
    <xf numFmtId="0" fontId="2" fillId="0" borderId="5" xfId="0" applyFont="1" applyBorder="1" applyAlignment="1">
      <alignment horizontal="righ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/>
    <xf numFmtId="0" fontId="6" fillId="0" borderId="0" xfId="0" applyFont="1" applyAlignment="1"/>
    <xf numFmtId="0" fontId="1" fillId="2" borderId="2" xfId="0" applyFont="1" applyFill="1" applyBorder="1" applyAlignment="1">
      <alignment horizontal="left" vertical="center" wrapText="1" indent="6"/>
    </xf>
    <xf numFmtId="0" fontId="1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justify" vertical="center" wrapText="1"/>
    </xf>
    <xf numFmtId="0" fontId="0" fillId="0" borderId="0" xfId="0" quotePrefix="1"/>
    <xf numFmtId="0" fontId="1" fillId="2" borderId="2" xfId="0" applyFont="1" applyFill="1" applyBorder="1" applyAlignment="1">
      <alignment horizontal="left" vertical="center" wrapText="1" indent="6"/>
    </xf>
    <xf numFmtId="0" fontId="2" fillId="0" borderId="1" xfId="0" applyFont="1" applyBorder="1" applyAlignment="1">
      <alignment horizontal="righ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0" fillId="2" borderId="1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3" xfId="0" applyFont="1" applyBorder="1" applyAlignment="1">
      <alignment horizontal="right" vertical="center" wrapText="1"/>
    </xf>
    <xf numFmtId="0" fontId="0" fillId="0" borderId="4" xfId="0" applyFont="1" applyBorder="1" applyAlignment="1">
      <alignment vertical="center" wrapText="1"/>
    </xf>
    <xf numFmtId="0" fontId="10" fillId="0" borderId="4" xfId="0" applyFont="1" applyBorder="1" applyAlignment="1">
      <alignment vertical="center" wrapText="1"/>
    </xf>
    <xf numFmtId="0" fontId="0" fillId="0" borderId="4" xfId="0" applyFont="1" applyBorder="1" applyAlignment="1">
      <alignment horizontal="right" vertical="center" wrapText="1"/>
    </xf>
    <xf numFmtId="0" fontId="11" fillId="0" borderId="0" xfId="0" applyFont="1" applyAlignment="1">
      <alignment vertical="center"/>
    </xf>
    <xf numFmtId="0" fontId="0" fillId="0" borderId="2" xfId="0" applyFont="1" applyBorder="1" applyAlignment="1">
      <alignment vertical="center" wrapText="1"/>
    </xf>
    <xf numFmtId="0" fontId="0" fillId="0" borderId="6" xfId="0" applyFont="1" applyBorder="1" applyAlignment="1">
      <alignment vertical="center" wrapText="1"/>
    </xf>
    <xf numFmtId="0" fontId="0" fillId="0" borderId="5" xfId="0" applyFont="1" applyBorder="1" applyAlignment="1">
      <alignment horizontal="right" vertical="center" wrapText="1"/>
    </xf>
    <xf numFmtId="0" fontId="10" fillId="0" borderId="6" xfId="0" applyFont="1" applyBorder="1" applyAlignment="1">
      <alignment vertical="center" wrapText="1"/>
    </xf>
    <xf numFmtId="0" fontId="0" fillId="0" borderId="6" xfId="0" applyFont="1" applyBorder="1" applyAlignment="1">
      <alignment horizontal="right" vertical="center" wrapText="1"/>
    </xf>
    <xf numFmtId="0" fontId="0" fillId="0" borderId="5" xfId="0" applyFont="1" applyBorder="1" applyAlignment="1">
      <alignment horizontal="left" vertical="center" wrapText="1" indent="2"/>
    </xf>
    <xf numFmtId="0" fontId="2" fillId="0" borderId="0" xfId="0" applyFont="1"/>
    <xf numFmtId="0" fontId="12" fillId="0" borderId="0" xfId="0" applyFont="1" applyAlignment="1"/>
    <xf numFmtId="0" fontId="13" fillId="0" borderId="0" xfId="0" applyFont="1"/>
    <xf numFmtId="0" fontId="9" fillId="0" borderId="0" xfId="0" applyFont="1" applyAlignment="1">
      <alignment horizontal="left" vertical="center"/>
    </xf>
    <xf numFmtId="0" fontId="7" fillId="0" borderId="0" xfId="0" quotePrefix="1" applyFont="1"/>
    <xf numFmtId="0" fontId="7" fillId="3" borderId="0" xfId="0" quotePrefix="1" applyFont="1" applyFill="1"/>
    <xf numFmtId="0" fontId="14" fillId="3" borderId="0" xfId="0" applyFont="1" applyFill="1"/>
    <xf numFmtId="0" fontId="15" fillId="0" borderId="0" xfId="0" applyFont="1"/>
    <xf numFmtId="0" fontId="2" fillId="0" borderId="8" xfId="0" applyFont="1" applyBorder="1" applyAlignment="1">
      <alignment vertical="center" wrapText="1"/>
    </xf>
    <xf numFmtId="0" fontId="1" fillId="2" borderId="2" xfId="0" applyFont="1" applyFill="1" applyBorder="1" applyAlignment="1">
      <alignment horizontal="left" vertical="center" wrapText="1" indent="6"/>
    </xf>
    <xf numFmtId="0" fontId="0" fillId="0" borderId="0" xfId="0" applyFill="1"/>
    <xf numFmtId="0" fontId="7" fillId="4" borderId="0" xfId="0" applyFont="1" applyFill="1" applyAlignment="1">
      <alignment horizontal="center"/>
    </xf>
    <xf numFmtId="0" fontId="7" fillId="4" borderId="0" xfId="0" quotePrefix="1" applyFont="1" applyFill="1" applyAlignment="1">
      <alignment horizontal="center"/>
    </xf>
    <xf numFmtId="1" fontId="0" fillId="0" borderId="0" xfId="0" applyNumberFormat="1"/>
    <xf numFmtId="0" fontId="1" fillId="2" borderId="0" xfId="0" applyFont="1" applyFill="1" applyBorder="1" applyAlignment="1">
      <alignment horizontal="left" vertical="center" wrapText="1" indent="6"/>
    </xf>
    <xf numFmtId="0" fontId="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7" fillId="0" borderId="0" xfId="0" applyFont="1"/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3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11" xfId="0" applyFont="1" applyBorder="1" applyAlignment="1">
      <alignment vertical="center" wrapText="1"/>
    </xf>
    <xf numFmtId="0" fontId="20" fillId="0" borderId="0" xfId="0" applyFont="1"/>
    <xf numFmtId="1" fontId="20" fillId="0" borderId="0" xfId="0" applyNumberFormat="1" applyFont="1"/>
    <xf numFmtId="0" fontId="21" fillId="0" borderId="0" xfId="0" applyFont="1"/>
    <xf numFmtId="0" fontId="5" fillId="0" borderId="8" xfId="0" applyFont="1" applyBorder="1" applyAlignment="1">
      <alignment horizontal="right" vertical="center" wrapText="1"/>
    </xf>
    <xf numFmtId="0" fontId="0" fillId="5" borderId="0" xfId="0" applyFill="1"/>
    <xf numFmtId="0" fontId="2" fillId="0" borderId="5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left" vertical="center" wrapText="1" indent="2"/>
    </xf>
    <xf numFmtId="0" fontId="1" fillId="2" borderId="2" xfId="0" applyFont="1" applyFill="1" applyBorder="1" applyAlignment="1">
      <alignment horizontal="left" vertical="center" wrapText="1" indent="6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 indent="6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 indent="5"/>
    </xf>
    <xf numFmtId="0" fontId="2" fillId="0" borderId="13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1" fillId="0" borderId="0" xfId="0" applyFont="1" applyFill="1" applyBorder="1" applyAlignment="1">
      <alignment horizontal="left" vertical="center" wrapText="1" indent="6"/>
    </xf>
    <xf numFmtId="0" fontId="1" fillId="0" borderId="0" xfId="0" applyFont="1" applyFill="1" applyBorder="1" applyAlignment="1">
      <alignment horizontal="left" vertical="center" wrapText="1" indent="2"/>
    </xf>
    <xf numFmtId="0" fontId="7" fillId="0" borderId="0" xfId="0" applyFont="1" applyFill="1" applyAlignment="1">
      <alignment horizontal="center"/>
    </xf>
    <xf numFmtId="0" fontId="7" fillId="0" borderId="0" xfId="0" quotePrefix="1" applyFont="1" applyFill="1" applyAlignment="1">
      <alignment horizontal="center"/>
    </xf>
    <xf numFmtId="1" fontId="2" fillId="0" borderId="0" xfId="0" applyNumberFormat="1" applyFont="1"/>
    <xf numFmtId="0" fontId="23" fillId="0" borderId="6" xfId="0" applyFont="1" applyBorder="1" applyAlignment="1">
      <alignment horizontal="right" vertical="center" wrapText="1"/>
    </xf>
    <xf numFmtId="0" fontId="5" fillId="0" borderId="0" xfId="0" applyFont="1"/>
    <xf numFmtId="0" fontId="10" fillId="3" borderId="6" xfId="0" applyFont="1" applyFill="1" applyBorder="1" applyAlignment="1">
      <alignment vertical="center" wrapText="1"/>
    </xf>
    <xf numFmtId="0" fontId="0" fillId="3" borderId="6" xfId="0" applyFont="1" applyFill="1" applyBorder="1" applyAlignment="1">
      <alignment vertical="center" wrapText="1"/>
    </xf>
    <xf numFmtId="0" fontId="23" fillId="3" borderId="6" xfId="0" applyFont="1" applyFill="1" applyBorder="1" applyAlignment="1">
      <alignment horizontal="right" vertical="center" wrapText="1"/>
    </xf>
    <xf numFmtId="0" fontId="0" fillId="3" borderId="6" xfId="0" applyFont="1" applyFill="1" applyBorder="1" applyAlignment="1">
      <alignment horizontal="right" vertical="center" wrapText="1"/>
    </xf>
    <xf numFmtId="0" fontId="0" fillId="3" borderId="2" xfId="0" applyFont="1" applyFill="1" applyBorder="1" applyAlignment="1">
      <alignment vertical="center" wrapText="1"/>
    </xf>
    <xf numFmtId="0" fontId="24" fillId="0" borderId="0" xfId="0" applyFont="1"/>
    <xf numFmtId="1" fontId="0" fillId="0" borderId="0" xfId="0" applyNumberFormat="1" applyFill="1" applyBorder="1"/>
    <xf numFmtId="1" fontId="0" fillId="0" borderId="0" xfId="0" applyNumberFormat="1" applyFill="1" applyBorder="1" applyAlignment="1"/>
    <xf numFmtId="0" fontId="25" fillId="0" borderId="0" xfId="0" applyFont="1" applyAlignment="1">
      <alignment vertical="center"/>
    </xf>
    <xf numFmtId="0" fontId="1" fillId="2" borderId="2" xfId="0" applyFont="1" applyFill="1" applyBorder="1" applyAlignment="1">
      <alignment horizontal="left" vertical="center" wrapText="1" indent="6"/>
    </xf>
    <xf numFmtId="0" fontId="2" fillId="0" borderId="5" xfId="0" applyFont="1" applyBorder="1" applyAlignment="1">
      <alignment horizontal="right" vertical="center" wrapText="1"/>
    </xf>
    <xf numFmtId="0" fontId="3" fillId="0" borderId="8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left" vertical="center" wrapText="1" indent="2"/>
    </xf>
    <xf numFmtId="0" fontId="1" fillId="2" borderId="2" xfId="0" applyFont="1" applyFill="1" applyBorder="1" applyAlignment="1">
      <alignment horizontal="center" vertical="center" wrapText="1"/>
    </xf>
    <xf numFmtId="0" fontId="26" fillId="6" borderId="0" xfId="0" applyFont="1" applyFill="1"/>
    <xf numFmtId="0" fontId="2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2" fillId="0" borderId="5" xfId="0" applyFont="1" applyBorder="1" applyAlignment="1">
      <alignment horizontal="righ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left" vertical="center" wrapText="1" indent="5"/>
    </xf>
    <xf numFmtId="0" fontId="1" fillId="2" borderId="6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horizontal="left" vertical="center" wrapText="1" indent="3"/>
    </xf>
    <xf numFmtId="0" fontId="1" fillId="2" borderId="6" xfId="0" applyFont="1" applyFill="1" applyBorder="1" applyAlignment="1">
      <alignment horizontal="left" vertical="center" wrapText="1" indent="7"/>
    </xf>
    <xf numFmtId="0" fontId="1" fillId="2" borderId="6" xfId="0" applyFont="1" applyFill="1" applyBorder="1" applyAlignment="1">
      <alignment horizontal="left" vertical="center" wrapText="1" indent="1"/>
    </xf>
    <xf numFmtId="0" fontId="1" fillId="2" borderId="6" xfId="0" applyFont="1" applyFill="1" applyBorder="1" applyAlignment="1">
      <alignment horizontal="left" vertical="center" wrapText="1" indent="2"/>
    </xf>
    <xf numFmtId="0" fontId="1" fillId="2" borderId="7" xfId="0" applyFont="1" applyFill="1" applyBorder="1" applyAlignment="1">
      <alignment horizontal="left" vertical="center" wrapText="1" indent="6"/>
    </xf>
    <xf numFmtId="0" fontId="1" fillId="2" borderId="2" xfId="0" applyFont="1" applyFill="1" applyBorder="1" applyAlignment="1">
      <alignment horizontal="left" vertical="center" wrapText="1" indent="6"/>
    </xf>
    <xf numFmtId="0" fontId="2" fillId="0" borderId="8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10" xfId="0" applyFont="1" applyBorder="1" applyAlignment="1">
      <alignment horizontal="right" vertical="center" wrapText="1"/>
    </xf>
    <xf numFmtId="0" fontId="2" fillId="0" borderId="8" xfId="0" applyFont="1" applyBorder="1" applyAlignment="1">
      <alignment horizontal="left" vertical="center" wrapText="1" indent="2"/>
    </xf>
    <xf numFmtId="0" fontId="2" fillId="0" borderId="1" xfId="0" applyFont="1" applyBorder="1" applyAlignment="1">
      <alignment horizontal="left" vertical="center" wrapText="1" indent="2"/>
    </xf>
    <xf numFmtId="0" fontId="2" fillId="0" borderId="5" xfId="0" applyFont="1" applyBorder="1" applyAlignment="1">
      <alignment horizontal="left" vertical="center" wrapText="1" indent="2"/>
    </xf>
    <xf numFmtId="0" fontId="2" fillId="0" borderId="9" xfId="0" applyFont="1" applyBorder="1" applyAlignment="1">
      <alignment horizontal="right" vertical="center" wrapText="1"/>
    </xf>
    <xf numFmtId="0" fontId="2" fillId="0" borderId="10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2" fillId="0" borderId="12" xfId="0" applyFont="1" applyBorder="1" applyAlignment="1">
      <alignment horizontal="right" vertical="center" wrapText="1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0" fillId="0" borderId="8" xfId="0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0" fontId="0" fillId="0" borderId="5" xfId="0" applyBorder="1" applyAlignment="1">
      <alignment horizontal="left" vertical="center" wrapText="1" indent="2"/>
    </xf>
    <xf numFmtId="0" fontId="4" fillId="0" borderId="8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2" fillId="3" borderId="8" xfId="0" applyFont="1" applyFill="1" applyBorder="1" applyAlignment="1">
      <alignment horizontal="right" vertical="center" wrapText="1"/>
    </xf>
    <xf numFmtId="0" fontId="2" fillId="3" borderId="5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right" vertical="center" wrapText="1"/>
    </xf>
    <xf numFmtId="0" fontId="0" fillId="0" borderId="8" xfId="0" applyFont="1" applyBorder="1" applyAlignment="1">
      <alignment horizontal="left" vertical="center" wrapText="1" indent="2"/>
    </xf>
    <xf numFmtId="0" fontId="0" fillId="0" borderId="5" xfId="0" applyFont="1" applyBorder="1" applyAlignment="1">
      <alignment horizontal="left" vertical="center" wrapText="1" indent="2"/>
    </xf>
    <xf numFmtId="0" fontId="0" fillId="0" borderId="8" xfId="0" applyFont="1" applyBorder="1" applyAlignment="1">
      <alignment vertical="center" wrapText="1"/>
    </xf>
    <xf numFmtId="0" fontId="0" fillId="0" borderId="5" xfId="0" applyFont="1" applyBorder="1" applyAlignment="1">
      <alignment vertical="center" wrapText="1"/>
    </xf>
    <xf numFmtId="0" fontId="10" fillId="0" borderId="8" xfId="0" applyFont="1" applyBorder="1" applyAlignment="1">
      <alignment vertical="center" wrapText="1"/>
    </xf>
    <xf numFmtId="0" fontId="10" fillId="0" borderId="5" xfId="0" applyFont="1" applyBorder="1" applyAlignment="1">
      <alignment vertical="center" wrapText="1"/>
    </xf>
    <xf numFmtId="0" fontId="0" fillId="0" borderId="8" xfId="0" applyFont="1" applyBorder="1" applyAlignment="1">
      <alignment horizontal="left" vertical="center" wrapText="1" indent="3"/>
    </xf>
    <xf numFmtId="0" fontId="0" fillId="0" borderId="5" xfId="0" applyFont="1" applyBorder="1" applyAlignment="1">
      <alignment horizontal="left" vertical="center" wrapText="1" indent="3"/>
    </xf>
    <xf numFmtId="0" fontId="0" fillId="0" borderId="8" xfId="0" applyFont="1" applyBorder="1" applyAlignment="1">
      <alignment horizontal="right" vertical="center" wrapText="1"/>
    </xf>
    <xf numFmtId="0" fontId="0" fillId="0" borderId="5" xfId="0" applyFont="1" applyBorder="1" applyAlignment="1">
      <alignment horizontal="right" vertical="center" wrapText="1"/>
    </xf>
    <xf numFmtId="0" fontId="0" fillId="0" borderId="1" xfId="0" applyFont="1" applyBorder="1" applyAlignment="1">
      <alignment horizontal="left" vertical="center" wrapText="1" indent="2"/>
    </xf>
    <xf numFmtId="0" fontId="0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right" vertical="center" wrapText="1"/>
    </xf>
    <xf numFmtId="0" fontId="10" fillId="3" borderId="8" xfId="0" applyFont="1" applyFill="1" applyBorder="1" applyAlignment="1">
      <alignment vertical="center" wrapText="1"/>
    </xf>
    <xf numFmtId="0" fontId="10" fillId="3" borderId="5" xfId="0" applyFont="1" applyFill="1" applyBorder="1" applyAlignment="1">
      <alignment vertical="center" wrapText="1"/>
    </xf>
    <xf numFmtId="0" fontId="0" fillId="3" borderId="8" xfId="0" applyFon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3" borderId="8" xfId="0" applyFont="1" applyFill="1" applyBorder="1" applyAlignment="1">
      <alignment horizontal="left" vertical="center" wrapText="1" indent="3"/>
    </xf>
    <xf numFmtId="0" fontId="0" fillId="3" borderId="5" xfId="0" applyFont="1" applyFill="1" applyBorder="1" applyAlignment="1">
      <alignment horizontal="left" vertical="center" wrapText="1" indent="3"/>
    </xf>
    <xf numFmtId="0" fontId="0" fillId="3" borderId="8" xfId="0" applyFont="1" applyFill="1" applyBorder="1" applyAlignment="1">
      <alignment horizontal="right" vertical="center" wrapText="1"/>
    </xf>
    <xf numFmtId="0" fontId="0" fillId="3" borderId="5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87B23-33AF-461A-BF43-FC2B21B6DF33}">
  <dimension ref="A2:N19"/>
  <sheetViews>
    <sheetView topLeftCell="A10" workbookViewId="0">
      <selection activeCell="M6" sqref="M6:M18"/>
    </sheetView>
  </sheetViews>
  <sheetFormatPr defaultRowHeight="14.4" x14ac:dyDescent="0.3"/>
  <cols>
    <col min="2" max="2" width="17.77734375" customWidth="1"/>
    <col min="7" max="7" width="22.77734375" customWidth="1"/>
    <col min="8" max="8" width="15.21875" customWidth="1"/>
    <col min="13" max="13" width="11" customWidth="1"/>
    <col min="14" max="14" width="17.21875" bestFit="1" customWidth="1"/>
  </cols>
  <sheetData>
    <row r="2" spans="1:14" ht="14.4" customHeight="1" x14ac:dyDescent="0.3">
      <c r="A2" s="1"/>
      <c r="B2" s="3"/>
      <c r="C2" s="3"/>
      <c r="D2" s="3"/>
      <c r="E2" s="3"/>
      <c r="F2" s="3"/>
      <c r="G2" s="3"/>
      <c r="H2" s="130" t="s">
        <v>7</v>
      </c>
      <c r="I2" s="131"/>
    </row>
    <row r="3" spans="1:14" ht="80.400000000000006" customHeight="1" thickBot="1" x14ac:dyDescent="0.35">
      <c r="A3" s="122" t="s">
        <v>0</v>
      </c>
      <c r="B3" s="123" t="s">
        <v>1</v>
      </c>
      <c r="C3" s="124" t="s">
        <v>2</v>
      </c>
      <c r="D3" s="125" t="s">
        <v>3</v>
      </c>
      <c r="E3" s="125" t="s">
        <v>4</v>
      </c>
      <c r="F3" s="126" t="s">
        <v>5</v>
      </c>
      <c r="G3" s="127" t="s">
        <v>6</v>
      </c>
      <c r="H3" s="128" t="s">
        <v>8</v>
      </c>
      <c r="I3" s="129" t="s">
        <v>9</v>
      </c>
      <c r="M3" s="45" t="s">
        <v>629</v>
      </c>
    </row>
    <row r="4" spans="1:14" ht="15" thickBot="1" x14ac:dyDescent="0.35">
      <c r="A4" s="122"/>
      <c r="B4" s="123"/>
      <c r="C4" s="124"/>
      <c r="D4" s="125"/>
      <c r="E4" s="125"/>
      <c r="F4" s="126"/>
      <c r="G4" s="127"/>
      <c r="H4" s="128"/>
      <c r="I4" s="129"/>
      <c r="K4" t="s">
        <v>373</v>
      </c>
      <c r="L4" t="s">
        <v>374</v>
      </c>
      <c r="M4" t="s">
        <v>375</v>
      </c>
      <c r="N4" t="s">
        <v>376</v>
      </c>
    </row>
    <row r="5" spans="1:14" ht="15" thickBot="1" x14ac:dyDescent="0.35">
      <c r="A5" s="122"/>
      <c r="B5" s="123"/>
      <c r="C5" s="124"/>
      <c r="D5" s="125"/>
      <c r="E5" s="125"/>
      <c r="F5" s="126"/>
      <c r="G5" s="127"/>
      <c r="H5" s="128"/>
      <c r="I5" s="129"/>
      <c r="L5">
        <v>1</v>
      </c>
      <c r="M5" s="106"/>
    </row>
    <row r="6" spans="1:14" ht="28.2" thickBot="1" x14ac:dyDescent="0.35">
      <c r="A6" s="120">
        <v>1</v>
      </c>
      <c r="B6" s="16" t="s">
        <v>10</v>
      </c>
      <c r="C6" s="18"/>
      <c r="D6" s="16" t="s">
        <v>11</v>
      </c>
      <c r="E6" s="19">
        <v>4</v>
      </c>
      <c r="F6" s="18"/>
      <c r="G6" s="16" t="s">
        <v>614</v>
      </c>
      <c r="H6" s="16" t="s">
        <v>13</v>
      </c>
      <c r="I6" s="18"/>
      <c r="K6">
        <f>E6</f>
        <v>4</v>
      </c>
      <c r="L6">
        <f t="shared" ref="L6:L19" si="0">L5+K6</f>
        <v>5</v>
      </c>
      <c r="M6" t="s">
        <v>155</v>
      </c>
      <c r="N6" t="str">
        <f t="shared" ref="N6:N18" si="1">IF(K6=0,"",MID($M$3,L5,K6))</f>
        <v>2800</v>
      </c>
    </row>
    <row r="7" spans="1:14" x14ac:dyDescent="0.3">
      <c r="A7" s="132">
        <v>2</v>
      </c>
      <c r="B7" s="135" t="s">
        <v>14</v>
      </c>
      <c r="C7" s="138"/>
      <c r="D7" s="135" t="s">
        <v>15</v>
      </c>
      <c r="E7" s="132">
        <v>16</v>
      </c>
      <c r="F7" s="138"/>
      <c r="G7" s="15" t="s">
        <v>14</v>
      </c>
      <c r="H7" s="135" t="s">
        <v>13</v>
      </c>
      <c r="I7" s="132">
        <v>1</v>
      </c>
      <c r="K7">
        <f t="shared" ref="K7:K19" si="2">E7</f>
        <v>16</v>
      </c>
      <c r="L7">
        <f t="shared" si="0"/>
        <v>21</v>
      </c>
      <c r="M7" t="s">
        <v>454</v>
      </c>
      <c r="N7" t="str">
        <f t="shared" si="1"/>
        <v>0010000001010000</v>
      </c>
    </row>
    <row r="8" spans="1:14" ht="27.6" x14ac:dyDescent="0.3">
      <c r="A8" s="133"/>
      <c r="B8" s="136"/>
      <c r="C8" s="139"/>
      <c r="D8" s="136"/>
      <c r="E8" s="133"/>
      <c r="F8" s="139"/>
      <c r="G8" s="15" t="s">
        <v>615</v>
      </c>
      <c r="H8" s="136"/>
      <c r="I8" s="133"/>
      <c r="K8">
        <f t="shared" si="2"/>
        <v>0</v>
      </c>
      <c r="L8">
        <f t="shared" si="0"/>
        <v>21</v>
      </c>
      <c r="N8" t="str">
        <f t="shared" si="1"/>
        <v/>
      </c>
    </row>
    <row r="9" spans="1:14" ht="28.2" thickBot="1" x14ac:dyDescent="0.35">
      <c r="A9" s="134"/>
      <c r="B9" s="137"/>
      <c r="C9" s="140"/>
      <c r="D9" s="137"/>
      <c r="E9" s="134"/>
      <c r="F9" s="140"/>
      <c r="G9" s="16" t="s">
        <v>616</v>
      </c>
      <c r="H9" s="137"/>
      <c r="I9" s="134"/>
      <c r="K9">
        <f t="shared" si="2"/>
        <v>0</v>
      </c>
      <c r="L9">
        <f t="shared" si="0"/>
        <v>21</v>
      </c>
      <c r="N9" t="str">
        <f t="shared" si="1"/>
        <v/>
      </c>
    </row>
    <row r="10" spans="1:14" x14ac:dyDescent="0.3">
      <c r="A10" s="132">
        <v>3</v>
      </c>
      <c r="B10" s="15" t="s">
        <v>28</v>
      </c>
      <c r="C10" s="138"/>
      <c r="D10" s="135" t="s">
        <v>11</v>
      </c>
      <c r="E10" s="132">
        <v>14</v>
      </c>
      <c r="F10" s="135" t="s">
        <v>30</v>
      </c>
      <c r="G10" s="135" t="s">
        <v>31</v>
      </c>
      <c r="H10" s="135" t="s">
        <v>13</v>
      </c>
      <c r="I10" s="132">
        <v>12</v>
      </c>
      <c r="K10">
        <f t="shared" si="2"/>
        <v>14</v>
      </c>
      <c r="L10">
        <f t="shared" si="0"/>
        <v>35</v>
      </c>
      <c r="M10" t="s">
        <v>163</v>
      </c>
      <c r="N10" t="str">
        <f t="shared" si="1"/>
        <v>20241216135329</v>
      </c>
    </row>
    <row r="11" spans="1:14" ht="15" thickBot="1" x14ac:dyDescent="0.35">
      <c r="A11" s="134"/>
      <c r="B11" s="16" t="s">
        <v>29</v>
      </c>
      <c r="C11" s="140"/>
      <c r="D11" s="137"/>
      <c r="E11" s="134"/>
      <c r="F11" s="137"/>
      <c r="G11" s="137"/>
      <c r="H11" s="137"/>
      <c r="I11" s="134"/>
      <c r="K11">
        <f t="shared" si="2"/>
        <v>0</v>
      </c>
      <c r="L11">
        <f t="shared" si="0"/>
        <v>35</v>
      </c>
      <c r="N11" t="str">
        <f t="shared" si="1"/>
        <v/>
      </c>
    </row>
    <row r="12" spans="1:14" x14ac:dyDescent="0.3">
      <c r="A12" s="132">
        <v>4</v>
      </c>
      <c r="B12" s="135" t="s">
        <v>617</v>
      </c>
      <c r="C12" s="138"/>
      <c r="D12" s="135" t="s">
        <v>11</v>
      </c>
      <c r="E12" s="132">
        <v>3</v>
      </c>
      <c r="F12" s="138"/>
      <c r="G12" s="15" t="s">
        <v>618</v>
      </c>
      <c r="H12" s="135" t="s">
        <v>13</v>
      </c>
      <c r="I12" s="132">
        <v>40</v>
      </c>
      <c r="K12">
        <f t="shared" si="2"/>
        <v>3</v>
      </c>
      <c r="L12">
        <f t="shared" si="0"/>
        <v>38</v>
      </c>
      <c r="M12" t="s">
        <v>630</v>
      </c>
      <c r="N12" t="str">
        <f t="shared" si="1"/>
        <v>001</v>
      </c>
    </row>
    <row r="13" spans="1:14" ht="28.2" thickBot="1" x14ac:dyDescent="0.35">
      <c r="A13" s="134"/>
      <c r="B13" s="137"/>
      <c r="C13" s="140"/>
      <c r="D13" s="137"/>
      <c r="E13" s="134"/>
      <c r="F13" s="140"/>
      <c r="G13" s="16" t="s">
        <v>619</v>
      </c>
      <c r="H13" s="137"/>
      <c r="I13" s="134"/>
      <c r="K13">
        <f t="shared" si="2"/>
        <v>0</v>
      </c>
      <c r="L13">
        <f t="shared" si="0"/>
        <v>38</v>
      </c>
      <c r="N13" t="str">
        <f t="shared" si="1"/>
        <v/>
      </c>
    </row>
    <row r="14" spans="1:14" ht="41.4" x14ac:dyDescent="0.3">
      <c r="A14" s="132">
        <v>5</v>
      </c>
      <c r="B14" s="135" t="s">
        <v>45</v>
      </c>
      <c r="C14" s="138"/>
      <c r="D14" s="135" t="s">
        <v>11</v>
      </c>
      <c r="E14" s="132">
        <v>3</v>
      </c>
      <c r="F14" s="135" t="s">
        <v>21</v>
      </c>
      <c r="G14" s="15" t="s">
        <v>620</v>
      </c>
      <c r="H14" s="135" t="s">
        <v>13</v>
      </c>
      <c r="I14" s="132">
        <v>48</v>
      </c>
      <c r="K14">
        <f t="shared" si="2"/>
        <v>3</v>
      </c>
      <c r="L14">
        <f t="shared" si="0"/>
        <v>41</v>
      </c>
      <c r="M14" t="s">
        <v>631</v>
      </c>
      <c r="N14" t="str">
        <f t="shared" si="1"/>
        <v>007</v>
      </c>
    </row>
    <row r="15" spans="1:14" x14ac:dyDescent="0.3">
      <c r="A15" s="133"/>
      <c r="B15" s="136"/>
      <c r="C15" s="139"/>
      <c r="D15" s="136"/>
      <c r="E15" s="133"/>
      <c r="F15" s="136"/>
      <c r="G15" s="15" t="s">
        <v>47</v>
      </c>
      <c r="H15" s="136"/>
      <c r="I15" s="133"/>
      <c r="K15">
        <f t="shared" si="2"/>
        <v>0</v>
      </c>
      <c r="L15">
        <f t="shared" si="0"/>
        <v>41</v>
      </c>
      <c r="N15" t="str">
        <f t="shared" si="1"/>
        <v/>
      </c>
    </row>
    <row r="16" spans="1:14" ht="15" thickBot="1" x14ac:dyDescent="0.35">
      <c r="A16" s="134"/>
      <c r="B16" s="137"/>
      <c r="C16" s="140"/>
      <c r="D16" s="137"/>
      <c r="E16" s="134"/>
      <c r="F16" s="137"/>
      <c r="G16" s="16">
        <v>7</v>
      </c>
      <c r="H16" s="137"/>
      <c r="I16" s="134"/>
      <c r="K16">
        <f t="shared" si="2"/>
        <v>0</v>
      </c>
      <c r="L16">
        <f t="shared" si="0"/>
        <v>41</v>
      </c>
      <c r="N16" t="str">
        <f t="shared" si="1"/>
        <v/>
      </c>
    </row>
    <row r="17" spans="1:14" ht="15" thickBot="1" x14ac:dyDescent="0.35">
      <c r="A17" s="132">
        <v>6</v>
      </c>
      <c r="B17" s="135" t="s">
        <v>48</v>
      </c>
      <c r="C17" s="18"/>
      <c r="D17" s="18"/>
      <c r="E17" s="18"/>
      <c r="F17" s="18"/>
      <c r="G17" s="18"/>
      <c r="H17" s="16" t="s">
        <v>13</v>
      </c>
      <c r="I17" s="19">
        <v>48</v>
      </c>
      <c r="K17">
        <f t="shared" si="2"/>
        <v>0</v>
      </c>
      <c r="L17">
        <f t="shared" si="0"/>
        <v>41</v>
      </c>
      <c r="N17" t="str">
        <f t="shared" si="1"/>
        <v/>
      </c>
    </row>
    <row r="18" spans="1:14" ht="27.6" x14ac:dyDescent="0.3">
      <c r="A18" s="133"/>
      <c r="B18" s="136"/>
      <c r="C18" s="135" t="s">
        <v>49</v>
      </c>
      <c r="D18" s="135" t="s">
        <v>44</v>
      </c>
      <c r="E18" s="132">
        <v>7</v>
      </c>
      <c r="F18" s="135" t="s">
        <v>21</v>
      </c>
      <c r="G18" s="15" t="s">
        <v>621</v>
      </c>
      <c r="H18" s="135" t="s">
        <v>622</v>
      </c>
      <c r="I18" s="132">
        <v>48</v>
      </c>
      <c r="K18">
        <f t="shared" si="2"/>
        <v>7</v>
      </c>
      <c r="L18">
        <f t="shared" si="0"/>
        <v>48</v>
      </c>
      <c r="M18" t="s">
        <v>169</v>
      </c>
      <c r="N18" t="str">
        <f t="shared" si="1"/>
        <v>008CA01</v>
      </c>
    </row>
    <row r="19" spans="1:14" ht="15" thickBot="1" x14ac:dyDescent="0.35">
      <c r="A19" s="134"/>
      <c r="B19" s="137"/>
      <c r="C19" s="137"/>
      <c r="D19" s="137"/>
      <c r="E19" s="134"/>
      <c r="F19" s="137"/>
      <c r="G19" s="16">
        <v>0</v>
      </c>
      <c r="H19" s="137"/>
      <c r="I19" s="134"/>
      <c r="K19">
        <f t="shared" si="2"/>
        <v>0</v>
      </c>
      <c r="L19">
        <f t="shared" si="0"/>
        <v>48</v>
      </c>
    </row>
  </sheetData>
  <mergeCells count="41">
    <mergeCell ref="H14:H16"/>
    <mergeCell ref="I14:I16"/>
    <mergeCell ref="A17:A19"/>
    <mergeCell ref="B17:B19"/>
    <mergeCell ref="C18:C19"/>
    <mergeCell ref="D18:D19"/>
    <mergeCell ref="E18:E19"/>
    <mergeCell ref="F18:F19"/>
    <mergeCell ref="H18:H19"/>
    <mergeCell ref="I18:I19"/>
    <mergeCell ref="A14:A16"/>
    <mergeCell ref="B14:B16"/>
    <mergeCell ref="C14:C16"/>
    <mergeCell ref="D14:D16"/>
    <mergeCell ref="E14:E16"/>
    <mergeCell ref="F14:F16"/>
    <mergeCell ref="H10:H11"/>
    <mergeCell ref="I10:I11"/>
    <mergeCell ref="A12:A13"/>
    <mergeCell ref="B12:B13"/>
    <mergeCell ref="C12:C13"/>
    <mergeCell ref="D12:D13"/>
    <mergeCell ref="E12:E13"/>
    <mergeCell ref="F12:F13"/>
    <mergeCell ref="H12:H13"/>
    <mergeCell ref="I12:I13"/>
    <mergeCell ref="A10:A11"/>
    <mergeCell ref="C10:C11"/>
    <mergeCell ref="D10:D11"/>
    <mergeCell ref="E10:E11"/>
    <mergeCell ref="F10:F11"/>
    <mergeCell ref="G10:G11"/>
    <mergeCell ref="H2:I2"/>
    <mergeCell ref="A7:A9"/>
    <mergeCell ref="B7:B9"/>
    <mergeCell ref="C7:C9"/>
    <mergeCell ref="D7:D9"/>
    <mergeCell ref="E7:E9"/>
    <mergeCell ref="F7:F9"/>
    <mergeCell ref="H7:H9"/>
    <mergeCell ref="I7:I9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4F35D-1A20-4840-B5F3-DF06BBF3F516}">
  <dimension ref="A4:S98"/>
  <sheetViews>
    <sheetView topLeftCell="C25" workbookViewId="0">
      <selection activeCell="G35" sqref="A35:XFD35"/>
    </sheetView>
  </sheetViews>
  <sheetFormatPr defaultRowHeight="14.4" x14ac:dyDescent="0.3"/>
  <cols>
    <col min="2" max="2" width="26.21875" customWidth="1"/>
    <col min="3" max="3" width="17.6640625" customWidth="1"/>
    <col min="6" max="6" width="14.88671875" customWidth="1"/>
    <col min="7" max="7" width="46.88671875" customWidth="1"/>
    <col min="8" max="8" width="8.21875" bestFit="1" customWidth="1"/>
    <col min="13" max="13" width="15.77734375" customWidth="1"/>
    <col min="15" max="15" width="34" bestFit="1" customWidth="1"/>
    <col min="16" max="16" width="10.5546875" customWidth="1"/>
    <col min="17" max="17" width="93.21875" bestFit="1" customWidth="1"/>
    <col min="18" max="18" width="96.33203125" bestFit="1" customWidth="1"/>
  </cols>
  <sheetData>
    <row r="4" spans="1:19" x14ac:dyDescent="0.3">
      <c r="K4" s="40"/>
      <c r="L4" s="40"/>
      <c r="M4" s="76" t="s">
        <v>490</v>
      </c>
      <c r="N4" s="76" t="s">
        <v>607</v>
      </c>
      <c r="O4" s="76"/>
      <c r="P4" s="76"/>
      <c r="Q4" s="40"/>
      <c r="R4" s="40"/>
      <c r="S4" s="40"/>
    </row>
    <row r="5" spans="1:19" x14ac:dyDescent="0.3">
      <c r="K5" s="40"/>
      <c r="L5" s="40"/>
      <c r="M5" s="76" t="s">
        <v>491</v>
      </c>
      <c r="N5" s="45" t="s">
        <v>610</v>
      </c>
      <c r="O5" s="45"/>
      <c r="P5" s="45"/>
      <c r="Q5" s="40"/>
      <c r="R5" s="40"/>
      <c r="S5" s="40"/>
    </row>
    <row r="6" spans="1:19" x14ac:dyDescent="0.3">
      <c r="K6" s="40"/>
      <c r="L6" s="40"/>
      <c r="M6" s="77"/>
      <c r="N6" s="78"/>
      <c r="O6" s="78"/>
      <c r="P6" s="78"/>
      <c r="Q6" s="40"/>
      <c r="R6" s="40"/>
      <c r="S6" s="40"/>
    </row>
    <row r="7" spans="1:19" x14ac:dyDescent="0.3">
      <c r="K7" s="40"/>
      <c r="L7" s="40"/>
      <c r="M7" s="77"/>
      <c r="N7" s="78"/>
      <c r="O7" s="78"/>
      <c r="P7" s="78"/>
      <c r="Q7" s="40"/>
      <c r="R7" s="40"/>
      <c r="S7" s="40" t="s">
        <v>246</v>
      </c>
    </row>
    <row r="8" spans="1:19" ht="14.4" customHeight="1" x14ac:dyDescent="0.3">
      <c r="A8" s="1"/>
      <c r="B8" s="3"/>
      <c r="C8" s="3"/>
      <c r="D8" s="3"/>
      <c r="E8" s="3"/>
      <c r="F8" s="3"/>
      <c r="G8" s="3"/>
      <c r="H8" s="130" t="s">
        <v>7</v>
      </c>
      <c r="I8" s="131"/>
      <c r="K8" s="40"/>
      <c r="L8" s="52">
        <v>0</v>
      </c>
      <c r="M8" s="77">
        <v>1</v>
      </c>
      <c r="N8" s="45" t="s">
        <v>610</v>
      </c>
      <c r="O8" s="45"/>
      <c r="P8" s="45"/>
      <c r="Q8" s="40"/>
      <c r="R8" s="40"/>
      <c r="S8" s="40" t="s">
        <v>249</v>
      </c>
    </row>
    <row r="9" spans="1:19" ht="43.2" x14ac:dyDescent="0.3">
      <c r="A9" s="2" t="s">
        <v>0</v>
      </c>
      <c r="B9" s="115" t="s">
        <v>1</v>
      </c>
      <c r="C9" s="107" t="s">
        <v>2</v>
      </c>
      <c r="D9" s="6" t="s">
        <v>3</v>
      </c>
      <c r="E9" s="6" t="s">
        <v>4</v>
      </c>
      <c r="F9" s="7" t="s">
        <v>5</v>
      </c>
      <c r="G9" s="8" t="s">
        <v>6</v>
      </c>
      <c r="H9" s="6" t="s">
        <v>8</v>
      </c>
      <c r="I9" s="10" t="s">
        <v>9</v>
      </c>
      <c r="K9" s="40" t="s">
        <v>24</v>
      </c>
      <c r="L9" s="52" t="s">
        <v>373</v>
      </c>
      <c r="M9" s="77" t="s">
        <v>374</v>
      </c>
      <c r="N9" s="77" t="s">
        <v>375</v>
      </c>
      <c r="O9" s="77"/>
      <c r="P9" s="77"/>
      <c r="Q9" s="45" t="s">
        <v>376</v>
      </c>
      <c r="R9" s="40" t="s">
        <v>377</v>
      </c>
      <c r="S9" s="40" t="s">
        <v>378</v>
      </c>
    </row>
    <row r="10" spans="1:19" ht="15" thickBot="1" x14ac:dyDescent="0.35">
      <c r="A10" s="2"/>
      <c r="B10" s="115"/>
      <c r="C10" s="107"/>
      <c r="D10" s="6"/>
      <c r="E10" s="6"/>
      <c r="F10" s="7"/>
      <c r="G10" s="8"/>
      <c r="H10" s="6"/>
      <c r="I10" s="10"/>
      <c r="K10" s="40">
        <v>0</v>
      </c>
      <c r="L10" s="52">
        <v>1</v>
      </c>
      <c r="M10" s="77"/>
      <c r="N10" s="77"/>
      <c r="O10" s="77"/>
      <c r="P10" s="77"/>
      <c r="Q10" s="45"/>
      <c r="R10" s="40"/>
      <c r="S10" s="40"/>
    </row>
    <row r="11" spans="1:19" x14ac:dyDescent="0.3">
      <c r="A11" s="132">
        <v>1</v>
      </c>
      <c r="B11" s="135" t="s">
        <v>10</v>
      </c>
      <c r="C11" s="138"/>
      <c r="D11" s="135" t="s">
        <v>11</v>
      </c>
      <c r="E11" s="132">
        <v>4</v>
      </c>
      <c r="F11" s="138"/>
      <c r="G11" s="88" t="s">
        <v>528</v>
      </c>
      <c r="H11" s="135" t="s">
        <v>13</v>
      </c>
      <c r="I11" s="138"/>
      <c r="K11" s="52">
        <f>E11</f>
        <v>4</v>
      </c>
      <c r="L11" s="52">
        <f>L10+K11</f>
        <v>5</v>
      </c>
      <c r="M11" s="52" t="s">
        <v>155</v>
      </c>
      <c r="N11" s="95">
        <v>5</v>
      </c>
      <c r="O11" s="52" t="str">
        <f>MID($N$8,L10,K11)</f>
        <v>2410</v>
      </c>
      <c r="P11" s="77" t="s">
        <v>604</v>
      </c>
      <c r="Q11" s="53" t="b">
        <v>0</v>
      </c>
      <c r="R11" s="40"/>
      <c r="S11" s="45" t="s">
        <v>605</v>
      </c>
    </row>
    <row r="12" spans="1:19" ht="15" thickBot="1" x14ac:dyDescent="0.35">
      <c r="A12" s="134"/>
      <c r="B12" s="137"/>
      <c r="C12" s="140"/>
      <c r="D12" s="137"/>
      <c r="E12" s="134"/>
      <c r="F12" s="140"/>
      <c r="G12" s="16" t="s">
        <v>529</v>
      </c>
      <c r="H12" s="137"/>
      <c r="I12" s="140"/>
      <c r="K12" s="52">
        <f t="shared" ref="K12:K75" si="0">E12</f>
        <v>0</v>
      </c>
      <c r="L12" s="52">
        <f t="shared" ref="L12:L75" si="1">L11+K12</f>
        <v>5</v>
      </c>
      <c r="N12" s="95"/>
      <c r="O12" s="52" t="str">
        <f t="shared" ref="O12:O75" si="2">MID($N$8,L11,K12)</f>
        <v/>
      </c>
      <c r="P12" s="77"/>
      <c r="Q12" s="53"/>
      <c r="R12" s="40"/>
      <c r="S12" s="45"/>
    </row>
    <row r="13" spans="1:19" x14ac:dyDescent="0.3">
      <c r="A13" s="132">
        <v>2</v>
      </c>
      <c r="B13" s="135" t="s">
        <v>14</v>
      </c>
      <c r="C13" s="138"/>
      <c r="D13" s="135" t="s">
        <v>15</v>
      </c>
      <c r="E13" s="132">
        <v>16</v>
      </c>
      <c r="F13" s="138"/>
      <c r="G13" s="15" t="s">
        <v>14</v>
      </c>
      <c r="H13" s="135" t="s">
        <v>13</v>
      </c>
      <c r="I13" s="132">
        <v>1</v>
      </c>
      <c r="K13" s="52">
        <f t="shared" si="0"/>
        <v>16</v>
      </c>
      <c r="L13" s="52">
        <f t="shared" si="1"/>
        <v>21</v>
      </c>
      <c r="M13" s="52" t="s">
        <v>156</v>
      </c>
      <c r="N13" s="95">
        <f t="shared" ref="N13" si="3">N12+K13</f>
        <v>16</v>
      </c>
      <c r="O13" s="52" t="str">
        <f t="shared" si="2"/>
        <v>5030004102010104</v>
      </c>
      <c r="P13" s="77" t="str">
        <f t="shared" ref="P13" si="4">IF(M14="","",_xlfn.CONCAT("""",M14,""","))</f>
        <v/>
      </c>
      <c r="Q13" s="53" t="str">
        <f t="shared" ref="Q13" si="5">IF(K13&gt;0,_xlfn.CONCAT("String ",M13,"          = inputMessage.length() &gt;=", L13," ? inputMessage.substring(",L12,",",L13,") : null;",""))</f>
        <v>String bitMap          = inputMessage.length() &gt;=21 ? inputMessage.substring(5,21) : null;</v>
      </c>
      <c r="R13" s="53" t="str">
        <f t="shared" ref="R13" si="6">IF(L13&gt;0,_xlfn.CONCAT("String ",N13,"          = inputMessage.length() &gt;=", M13," ? inputMessage.substring(",M12,",",M13,") : null;",""))</f>
        <v>String 16          = inputMessage.length() &gt;=bitMap ? inputMessage.substring(,bitMap) : null;</v>
      </c>
    </row>
    <row r="14" spans="1:19" x14ac:dyDescent="0.3">
      <c r="A14" s="133"/>
      <c r="B14" s="136"/>
      <c r="C14" s="139"/>
      <c r="D14" s="136"/>
      <c r="E14" s="133"/>
      <c r="F14" s="139"/>
      <c r="G14" s="15" t="s">
        <v>530</v>
      </c>
      <c r="H14" s="136"/>
      <c r="I14" s="133"/>
      <c r="K14" s="52">
        <f t="shared" si="0"/>
        <v>0</v>
      </c>
      <c r="L14" s="52">
        <f t="shared" si="1"/>
        <v>21</v>
      </c>
      <c r="M14" s="52"/>
      <c r="O14" s="52" t="str">
        <f t="shared" si="2"/>
        <v/>
      </c>
    </row>
    <row r="15" spans="1:19" x14ac:dyDescent="0.3">
      <c r="A15" s="133"/>
      <c r="B15" s="136"/>
      <c r="C15" s="139"/>
      <c r="D15" s="136"/>
      <c r="E15" s="133"/>
      <c r="F15" s="139"/>
      <c r="G15" s="15" t="s">
        <v>531</v>
      </c>
      <c r="H15" s="136"/>
      <c r="I15" s="133"/>
      <c r="K15" s="52">
        <f t="shared" si="0"/>
        <v>0</v>
      </c>
      <c r="L15" s="52">
        <f t="shared" si="1"/>
        <v>21</v>
      </c>
      <c r="M15" s="52"/>
      <c r="O15" s="52" t="str">
        <f t="shared" si="2"/>
        <v/>
      </c>
    </row>
    <row r="16" spans="1:19" ht="15" thickBot="1" x14ac:dyDescent="0.35">
      <c r="A16" s="134"/>
      <c r="B16" s="137"/>
      <c r="C16" s="140"/>
      <c r="D16" s="137"/>
      <c r="E16" s="134"/>
      <c r="F16" s="140"/>
      <c r="G16" s="16" t="s">
        <v>64</v>
      </c>
      <c r="H16" s="137"/>
      <c r="I16" s="134"/>
      <c r="K16" s="52">
        <f t="shared" si="0"/>
        <v>0</v>
      </c>
      <c r="L16" s="52">
        <f t="shared" si="1"/>
        <v>21</v>
      </c>
      <c r="M16" s="52"/>
      <c r="O16" s="52" t="str">
        <f t="shared" si="2"/>
        <v/>
      </c>
    </row>
    <row r="17" spans="1:15" ht="15" thickBot="1" x14ac:dyDescent="0.35">
      <c r="A17" s="108">
        <v>3</v>
      </c>
      <c r="B17" s="16" t="s">
        <v>20</v>
      </c>
      <c r="C17" s="18"/>
      <c r="D17" s="16" t="s">
        <v>11</v>
      </c>
      <c r="E17" s="19">
        <v>2</v>
      </c>
      <c r="F17" s="16" t="s">
        <v>21</v>
      </c>
      <c r="G17" s="16" t="s">
        <v>532</v>
      </c>
      <c r="H17" s="16" t="s">
        <v>13</v>
      </c>
      <c r="I17" s="19">
        <v>2</v>
      </c>
      <c r="K17" s="52">
        <f t="shared" si="0"/>
        <v>2</v>
      </c>
      <c r="L17" s="52">
        <f t="shared" si="1"/>
        <v>23</v>
      </c>
      <c r="M17" s="52" t="s">
        <v>157</v>
      </c>
      <c r="O17" s="52" t="str">
        <f t="shared" si="2"/>
        <v>05</v>
      </c>
    </row>
    <row r="18" spans="1:15" ht="15" thickBot="1" x14ac:dyDescent="0.35">
      <c r="A18" s="108">
        <v>4</v>
      </c>
      <c r="B18" s="16" t="s">
        <v>23</v>
      </c>
      <c r="C18" s="18"/>
      <c r="D18" s="16" t="s">
        <v>11</v>
      </c>
      <c r="E18" s="19">
        <v>5</v>
      </c>
      <c r="F18" s="18"/>
      <c r="G18" s="16" t="s">
        <v>532</v>
      </c>
      <c r="H18" s="16" t="s">
        <v>13</v>
      </c>
      <c r="I18" s="19">
        <v>2</v>
      </c>
      <c r="K18" s="52">
        <f t="shared" si="0"/>
        <v>5</v>
      </c>
      <c r="L18" s="52">
        <f t="shared" si="1"/>
        <v>28</v>
      </c>
      <c r="M18" s="52" t="s">
        <v>158</v>
      </c>
      <c r="O18" s="52" t="str">
        <f t="shared" si="2"/>
        <v>11504</v>
      </c>
    </row>
    <row r="19" spans="1:15" ht="15" thickBot="1" x14ac:dyDescent="0.35">
      <c r="A19" s="132">
        <v>5</v>
      </c>
      <c r="B19" s="135" t="s">
        <v>66</v>
      </c>
      <c r="C19" s="18"/>
      <c r="D19" s="16" t="s">
        <v>11</v>
      </c>
      <c r="F19" s="19">
        <v>16</v>
      </c>
      <c r="G19" s="18"/>
      <c r="H19" s="16" t="s">
        <v>13</v>
      </c>
      <c r="I19" s="19">
        <v>4</v>
      </c>
      <c r="K19" s="52">
        <f t="shared" si="0"/>
        <v>0</v>
      </c>
      <c r="L19" s="52">
        <f t="shared" si="1"/>
        <v>28</v>
      </c>
      <c r="M19" s="52"/>
      <c r="O19" s="52" t="str">
        <f>MID($N$8,L18,K19)</f>
        <v/>
      </c>
    </row>
    <row r="20" spans="1:15" ht="15" thickBot="1" x14ac:dyDescent="0.35">
      <c r="A20" s="133"/>
      <c r="B20" s="136"/>
      <c r="C20" s="16" t="s">
        <v>67</v>
      </c>
      <c r="D20" s="16" t="s">
        <v>11</v>
      </c>
      <c r="E20" s="19">
        <v>3</v>
      </c>
      <c r="F20" s="18"/>
      <c r="G20" s="16" t="s">
        <v>532</v>
      </c>
      <c r="H20" s="16" t="s">
        <v>13</v>
      </c>
      <c r="I20" s="19">
        <v>4</v>
      </c>
      <c r="K20" s="52">
        <f t="shared" si="0"/>
        <v>3</v>
      </c>
      <c r="L20" s="52">
        <f t="shared" si="1"/>
        <v>31</v>
      </c>
      <c r="M20" s="52" t="s">
        <v>159</v>
      </c>
      <c r="O20" s="52" t="str">
        <f t="shared" si="2"/>
        <v>360</v>
      </c>
    </row>
    <row r="21" spans="1:15" ht="15" thickBot="1" x14ac:dyDescent="0.35">
      <c r="A21" s="133"/>
      <c r="B21" s="136"/>
      <c r="C21" s="16" t="s">
        <v>69</v>
      </c>
      <c r="D21" s="16" t="s">
        <v>11</v>
      </c>
      <c r="E21" s="19">
        <v>1</v>
      </c>
      <c r="F21" s="18"/>
      <c r="G21" s="16" t="s">
        <v>532</v>
      </c>
      <c r="H21" s="16" t="s">
        <v>13</v>
      </c>
      <c r="I21" s="19">
        <v>4</v>
      </c>
      <c r="K21" s="52">
        <f t="shared" si="0"/>
        <v>1</v>
      </c>
      <c r="L21" s="52">
        <f t="shared" si="1"/>
        <v>32</v>
      </c>
      <c r="M21" s="52" t="s">
        <v>160</v>
      </c>
      <c r="O21" s="52" t="str">
        <f t="shared" si="2"/>
        <v>0</v>
      </c>
    </row>
    <row r="22" spans="1:15" ht="15" thickBot="1" x14ac:dyDescent="0.35">
      <c r="A22" s="134"/>
      <c r="B22" s="137"/>
      <c r="C22" s="16" t="s">
        <v>72</v>
      </c>
      <c r="D22" s="16" t="s">
        <v>11</v>
      </c>
      <c r="E22" s="19">
        <v>12</v>
      </c>
      <c r="F22" s="16" t="s">
        <v>21</v>
      </c>
      <c r="G22" s="16" t="s">
        <v>532</v>
      </c>
      <c r="H22" s="16" t="s">
        <v>13</v>
      </c>
      <c r="I22" s="19">
        <v>4</v>
      </c>
      <c r="K22" s="52">
        <f t="shared" si="0"/>
        <v>12</v>
      </c>
      <c r="L22" s="52">
        <f t="shared" si="1"/>
        <v>44</v>
      </c>
      <c r="M22" s="52" t="s">
        <v>161</v>
      </c>
      <c r="O22" s="52" t="str">
        <f t="shared" si="2"/>
        <v>000000866000</v>
      </c>
    </row>
    <row r="23" spans="1:15" ht="28.2" thickBot="1" x14ac:dyDescent="0.35">
      <c r="A23" s="108">
        <v>6</v>
      </c>
      <c r="B23" s="16" t="s">
        <v>197</v>
      </c>
      <c r="C23" s="18"/>
      <c r="D23" s="16" t="s">
        <v>11</v>
      </c>
      <c r="E23" s="19">
        <v>12</v>
      </c>
      <c r="F23" s="18"/>
      <c r="G23" s="16" t="s">
        <v>532</v>
      </c>
      <c r="H23" s="16" t="s">
        <v>13</v>
      </c>
      <c r="I23" s="19">
        <v>11</v>
      </c>
      <c r="K23" s="52">
        <f t="shared" si="0"/>
        <v>12</v>
      </c>
      <c r="L23" s="52">
        <f t="shared" si="1"/>
        <v>56</v>
      </c>
      <c r="M23" s="52" t="s">
        <v>162</v>
      </c>
      <c r="O23" s="52" t="str">
        <f t="shared" si="2"/>
        <v>000000000001</v>
      </c>
    </row>
    <row r="24" spans="1:15" ht="28.2" thickBot="1" x14ac:dyDescent="0.35">
      <c r="A24" s="108">
        <v>7</v>
      </c>
      <c r="B24" s="16" t="s">
        <v>74</v>
      </c>
      <c r="C24" s="18"/>
      <c r="D24" s="16" t="s">
        <v>11</v>
      </c>
      <c r="E24" s="19">
        <v>14</v>
      </c>
      <c r="F24" s="16" t="s">
        <v>30</v>
      </c>
      <c r="G24" s="16" t="s">
        <v>532</v>
      </c>
      <c r="H24" s="16" t="s">
        <v>13</v>
      </c>
      <c r="I24" s="19">
        <v>12</v>
      </c>
      <c r="K24" s="52">
        <f t="shared" si="0"/>
        <v>14</v>
      </c>
      <c r="L24" s="52">
        <f t="shared" si="1"/>
        <v>70</v>
      </c>
      <c r="M24" s="52" t="s">
        <v>163</v>
      </c>
      <c r="O24" s="52" t="str">
        <f t="shared" si="2"/>
        <v>20250113081310</v>
      </c>
    </row>
    <row r="25" spans="1:15" ht="15" thickBot="1" x14ac:dyDescent="0.35">
      <c r="A25" s="108">
        <v>8</v>
      </c>
      <c r="B25" s="16" t="s">
        <v>32</v>
      </c>
      <c r="C25" s="18"/>
      <c r="D25" s="16" t="s">
        <v>11</v>
      </c>
      <c r="E25" s="19">
        <v>4</v>
      </c>
      <c r="F25" s="18"/>
      <c r="G25" s="16" t="s">
        <v>532</v>
      </c>
      <c r="H25" s="16" t="s">
        <v>13</v>
      </c>
      <c r="I25" s="19">
        <v>26</v>
      </c>
      <c r="K25" s="52">
        <f t="shared" si="0"/>
        <v>4</v>
      </c>
      <c r="L25" s="52">
        <f t="shared" si="1"/>
        <v>74</v>
      </c>
      <c r="M25" s="52" t="s">
        <v>164</v>
      </c>
      <c r="O25" s="52" t="str">
        <f t="shared" si="2"/>
        <v>6017</v>
      </c>
    </row>
    <row r="26" spans="1:15" ht="15" thickBot="1" x14ac:dyDescent="0.35">
      <c r="A26" s="108">
        <v>9</v>
      </c>
      <c r="B26" s="16" t="s">
        <v>41</v>
      </c>
      <c r="C26" s="18"/>
      <c r="D26" s="16" t="s">
        <v>11</v>
      </c>
      <c r="E26" s="19">
        <v>2</v>
      </c>
      <c r="F26" s="16" t="s">
        <v>21</v>
      </c>
      <c r="G26" s="16" t="s">
        <v>532</v>
      </c>
      <c r="H26" s="18"/>
      <c r="I26" s="19">
        <v>32</v>
      </c>
      <c r="K26" s="52">
        <f t="shared" si="0"/>
        <v>2</v>
      </c>
      <c r="L26" s="52">
        <f t="shared" si="1"/>
        <v>76</v>
      </c>
      <c r="M26" s="52" t="s">
        <v>165</v>
      </c>
      <c r="O26" s="52" t="str">
        <f t="shared" si="2"/>
        <v>07</v>
      </c>
    </row>
    <row r="27" spans="1:15" ht="15" thickBot="1" x14ac:dyDescent="0.35">
      <c r="A27" s="108">
        <v>10</v>
      </c>
      <c r="B27" s="16" t="s">
        <v>43</v>
      </c>
      <c r="C27" s="18"/>
      <c r="D27" s="16" t="s">
        <v>11</v>
      </c>
      <c r="E27" s="19">
        <v>7</v>
      </c>
      <c r="F27" s="16" t="s">
        <v>21</v>
      </c>
      <c r="G27" s="16" t="s">
        <v>532</v>
      </c>
      <c r="H27" s="16" t="s">
        <v>13</v>
      </c>
      <c r="I27" s="19">
        <v>32</v>
      </c>
      <c r="K27" s="52">
        <f t="shared" si="0"/>
        <v>7</v>
      </c>
      <c r="L27" s="52">
        <f t="shared" si="1"/>
        <v>83</v>
      </c>
      <c r="M27" s="52" t="s">
        <v>166</v>
      </c>
      <c r="O27" s="52" t="str">
        <f>MID($N$8,L26,K27)</f>
        <v>0080061</v>
      </c>
    </row>
    <row r="28" spans="1:15" x14ac:dyDescent="0.3">
      <c r="A28" s="132">
        <v>11</v>
      </c>
      <c r="B28" s="135" t="s">
        <v>75</v>
      </c>
      <c r="C28" s="138"/>
      <c r="D28" s="135" t="s">
        <v>11</v>
      </c>
      <c r="E28" s="132">
        <v>4</v>
      </c>
      <c r="F28" s="138"/>
      <c r="G28" s="15" t="s">
        <v>76</v>
      </c>
      <c r="H28" s="135" t="s">
        <v>13</v>
      </c>
      <c r="I28" s="132">
        <v>39</v>
      </c>
      <c r="K28" s="52">
        <f t="shared" si="0"/>
        <v>4</v>
      </c>
      <c r="L28" s="52">
        <f t="shared" si="1"/>
        <v>87</v>
      </c>
      <c r="M28" s="117" t="s">
        <v>167</v>
      </c>
      <c r="N28" s="118"/>
      <c r="O28" s="117" t="str">
        <f>MID($N$8,L27,K28)</f>
        <v>0097</v>
      </c>
    </row>
    <row r="29" spans="1:15" ht="27.6" x14ac:dyDescent="0.3">
      <c r="A29" s="133"/>
      <c r="B29" s="136"/>
      <c r="C29" s="139"/>
      <c r="D29" s="136"/>
      <c r="E29" s="133"/>
      <c r="F29" s="139"/>
      <c r="G29" s="15" t="s">
        <v>533</v>
      </c>
      <c r="H29" s="136"/>
      <c r="I29" s="133"/>
      <c r="K29" s="52">
        <f t="shared" si="0"/>
        <v>0</v>
      </c>
      <c r="L29" s="52">
        <f t="shared" si="1"/>
        <v>87</v>
      </c>
      <c r="M29" s="52"/>
      <c r="O29" s="52" t="str">
        <f t="shared" si="2"/>
        <v/>
      </c>
    </row>
    <row r="30" spans="1:15" x14ac:dyDescent="0.3">
      <c r="A30" s="133"/>
      <c r="B30" s="136"/>
      <c r="C30" s="139"/>
      <c r="D30" s="136"/>
      <c r="E30" s="133"/>
      <c r="F30" s="139"/>
      <c r="G30" s="15" t="s">
        <v>534</v>
      </c>
      <c r="H30" s="136"/>
      <c r="I30" s="133"/>
      <c r="K30" s="52">
        <f t="shared" si="0"/>
        <v>0</v>
      </c>
      <c r="L30" s="52">
        <f t="shared" si="1"/>
        <v>87</v>
      </c>
      <c r="M30" s="52"/>
      <c r="O30" s="52" t="str">
        <f t="shared" si="2"/>
        <v/>
      </c>
    </row>
    <row r="31" spans="1:15" x14ac:dyDescent="0.3">
      <c r="A31" s="133"/>
      <c r="B31" s="136"/>
      <c r="C31" s="139"/>
      <c r="D31" s="136"/>
      <c r="E31" s="133"/>
      <c r="F31" s="139"/>
      <c r="G31" s="15" t="s">
        <v>226</v>
      </c>
      <c r="H31" s="136"/>
      <c r="I31" s="133"/>
      <c r="K31" s="52">
        <f t="shared" si="0"/>
        <v>0</v>
      </c>
      <c r="L31" s="52">
        <f t="shared" si="1"/>
        <v>87</v>
      </c>
      <c r="M31" s="52"/>
      <c r="O31" s="52" t="str">
        <f t="shared" si="2"/>
        <v/>
      </c>
    </row>
    <row r="32" spans="1:15" ht="27.6" x14ac:dyDescent="0.3">
      <c r="A32" s="133"/>
      <c r="B32" s="136"/>
      <c r="C32" s="139"/>
      <c r="D32" s="136"/>
      <c r="E32" s="133"/>
      <c r="F32" s="139"/>
      <c r="G32" s="15" t="s">
        <v>79</v>
      </c>
      <c r="H32" s="136"/>
      <c r="I32" s="133"/>
      <c r="K32" s="52">
        <f t="shared" si="0"/>
        <v>0</v>
      </c>
      <c r="L32" s="52">
        <f t="shared" si="1"/>
        <v>87</v>
      </c>
      <c r="M32" s="52"/>
      <c r="O32" s="52" t="str">
        <f t="shared" si="2"/>
        <v/>
      </c>
    </row>
    <row r="33" spans="1:15" x14ac:dyDescent="0.3">
      <c r="A33" s="133"/>
      <c r="B33" s="136"/>
      <c r="C33" s="139"/>
      <c r="D33" s="136"/>
      <c r="E33" s="133"/>
      <c r="F33" s="139"/>
      <c r="G33" s="15" t="s">
        <v>80</v>
      </c>
      <c r="H33" s="136"/>
      <c r="I33" s="133"/>
      <c r="K33" s="52">
        <f t="shared" si="0"/>
        <v>0</v>
      </c>
      <c r="L33" s="52">
        <f t="shared" si="1"/>
        <v>87</v>
      </c>
      <c r="M33" s="52"/>
      <c r="O33" s="52" t="str">
        <f t="shared" si="2"/>
        <v/>
      </c>
    </row>
    <row r="34" spans="1:15" ht="27.6" x14ac:dyDescent="0.3">
      <c r="A34" s="133"/>
      <c r="B34" s="136"/>
      <c r="C34" s="139"/>
      <c r="D34" s="136"/>
      <c r="E34" s="133"/>
      <c r="F34" s="139"/>
      <c r="G34" s="15" t="s">
        <v>227</v>
      </c>
      <c r="H34" s="136"/>
      <c r="I34" s="133"/>
      <c r="K34" s="52">
        <f t="shared" si="0"/>
        <v>0</v>
      </c>
      <c r="L34" s="52">
        <f t="shared" si="1"/>
        <v>87</v>
      </c>
      <c r="M34" s="52"/>
      <c r="O34" s="52" t="str">
        <f t="shared" si="2"/>
        <v/>
      </c>
    </row>
    <row r="35" spans="1:15" x14ac:dyDescent="0.3">
      <c r="A35" s="133"/>
      <c r="B35" s="136"/>
      <c r="C35" s="139"/>
      <c r="D35" s="136"/>
      <c r="E35" s="133"/>
      <c r="F35" s="139"/>
      <c r="G35" s="15" t="s">
        <v>535</v>
      </c>
      <c r="H35" s="136"/>
      <c r="I35" s="133"/>
      <c r="K35" s="52">
        <f t="shared" si="0"/>
        <v>0</v>
      </c>
      <c r="L35" s="52">
        <f t="shared" si="1"/>
        <v>87</v>
      </c>
      <c r="M35" s="52"/>
      <c r="O35" s="52" t="str">
        <f t="shared" si="2"/>
        <v/>
      </c>
    </row>
    <row r="36" spans="1:15" ht="41.4" x14ac:dyDescent="0.3">
      <c r="A36" s="133"/>
      <c r="B36" s="136"/>
      <c r="C36" s="139"/>
      <c r="D36" s="136"/>
      <c r="E36" s="133"/>
      <c r="F36" s="139"/>
      <c r="G36" s="15" t="s">
        <v>611</v>
      </c>
      <c r="H36" s="136"/>
      <c r="I36" s="133"/>
      <c r="K36" s="52">
        <f t="shared" si="0"/>
        <v>0</v>
      </c>
      <c r="L36" s="52">
        <f t="shared" si="1"/>
        <v>87</v>
      </c>
      <c r="M36" s="52"/>
      <c r="O36" s="52" t="str">
        <f t="shared" si="2"/>
        <v/>
      </c>
    </row>
    <row r="37" spans="1:15" x14ac:dyDescent="0.3">
      <c r="A37" s="133"/>
      <c r="B37" s="136"/>
      <c r="C37" s="139"/>
      <c r="D37" s="136"/>
      <c r="E37" s="133"/>
      <c r="F37" s="139"/>
      <c r="G37" s="15" t="s">
        <v>536</v>
      </c>
      <c r="H37" s="136"/>
      <c r="I37" s="133"/>
      <c r="K37" s="52">
        <f t="shared" si="0"/>
        <v>0</v>
      </c>
      <c r="L37" s="52">
        <f t="shared" si="1"/>
        <v>87</v>
      </c>
      <c r="M37" s="52"/>
      <c r="O37" s="52" t="str">
        <f t="shared" si="2"/>
        <v/>
      </c>
    </row>
    <row r="38" spans="1:15" x14ac:dyDescent="0.3">
      <c r="A38" s="133"/>
      <c r="B38" s="136"/>
      <c r="C38" s="139"/>
      <c r="D38" s="136"/>
      <c r="E38" s="133"/>
      <c r="F38" s="139"/>
      <c r="G38" s="15" t="s">
        <v>537</v>
      </c>
      <c r="H38" s="136"/>
      <c r="I38" s="133"/>
      <c r="K38" s="52">
        <f t="shared" si="0"/>
        <v>0</v>
      </c>
      <c r="L38" s="52">
        <f t="shared" si="1"/>
        <v>87</v>
      </c>
      <c r="M38" s="52"/>
      <c r="O38" s="52" t="str">
        <f t="shared" si="2"/>
        <v/>
      </c>
    </row>
    <row r="39" spans="1:15" ht="25.2" customHeight="1" x14ac:dyDescent="0.3">
      <c r="A39" s="133"/>
      <c r="B39" s="136"/>
      <c r="C39" s="139"/>
      <c r="D39" s="136"/>
      <c r="E39" s="133"/>
      <c r="F39" s="139"/>
      <c r="G39" s="15" t="s">
        <v>231</v>
      </c>
      <c r="H39" s="136"/>
      <c r="I39" s="133"/>
      <c r="K39" s="52">
        <f t="shared" si="0"/>
        <v>0</v>
      </c>
      <c r="L39" s="52">
        <f t="shared" si="1"/>
        <v>87</v>
      </c>
      <c r="M39" s="52"/>
      <c r="O39" s="52" t="str">
        <f t="shared" si="2"/>
        <v/>
      </c>
    </row>
    <row r="40" spans="1:15" ht="15" thickBot="1" x14ac:dyDescent="0.35">
      <c r="A40" s="134"/>
      <c r="B40" s="137"/>
      <c r="C40" s="140"/>
      <c r="D40" s="137"/>
      <c r="E40" s="134"/>
      <c r="F40" s="140"/>
      <c r="G40" s="16" t="s">
        <v>232</v>
      </c>
      <c r="H40" s="137"/>
      <c r="I40" s="134"/>
      <c r="K40" s="52">
        <f t="shared" si="0"/>
        <v>0</v>
      </c>
      <c r="L40" s="52">
        <f t="shared" si="1"/>
        <v>87</v>
      </c>
      <c r="M40" s="52"/>
      <c r="O40" s="52" t="str">
        <f t="shared" si="2"/>
        <v/>
      </c>
    </row>
    <row r="41" spans="1:15" ht="28.2" thickBot="1" x14ac:dyDescent="0.35">
      <c r="A41" s="108">
        <v>12</v>
      </c>
      <c r="B41" s="16" t="s">
        <v>45</v>
      </c>
      <c r="C41" s="18"/>
      <c r="D41" s="16" t="s">
        <v>11</v>
      </c>
      <c r="E41" s="19">
        <v>3</v>
      </c>
      <c r="F41" s="16" t="s">
        <v>21</v>
      </c>
      <c r="G41" s="16" t="s">
        <v>532</v>
      </c>
      <c r="H41" s="16" t="s">
        <v>13</v>
      </c>
      <c r="I41" s="19">
        <v>48</v>
      </c>
      <c r="K41" s="52">
        <f t="shared" si="0"/>
        <v>3</v>
      </c>
      <c r="L41" s="52">
        <f t="shared" si="1"/>
        <v>90</v>
      </c>
      <c r="M41" s="103" t="s">
        <v>168</v>
      </c>
      <c r="O41" s="52" t="str">
        <f t="shared" si="2"/>
        <v>267</v>
      </c>
    </row>
    <row r="42" spans="1:15" ht="15" thickBot="1" x14ac:dyDescent="0.35">
      <c r="A42" s="108">
        <v>13</v>
      </c>
      <c r="B42" s="16" t="s">
        <v>48</v>
      </c>
      <c r="C42" s="18"/>
      <c r="D42" s="18"/>
      <c r="E42" s="18"/>
      <c r="F42" s="18"/>
      <c r="G42" s="18"/>
      <c r="H42" s="16" t="s">
        <v>13</v>
      </c>
      <c r="I42" s="18"/>
      <c r="K42" s="52">
        <f t="shared" si="0"/>
        <v>0</v>
      </c>
      <c r="L42" s="52">
        <f t="shared" si="1"/>
        <v>90</v>
      </c>
      <c r="M42" s="52"/>
      <c r="O42" s="52" t="str">
        <f t="shared" si="2"/>
        <v/>
      </c>
    </row>
    <row r="43" spans="1:15" ht="41.4" x14ac:dyDescent="0.3">
      <c r="A43" s="156"/>
      <c r="B43" s="156"/>
      <c r="C43" s="135" t="s">
        <v>49</v>
      </c>
      <c r="D43" s="135" t="s">
        <v>44</v>
      </c>
      <c r="E43" s="132">
        <v>7</v>
      </c>
      <c r="F43" s="135" t="s">
        <v>21</v>
      </c>
      <c r="G43" s="135" t="s">
        <v>532</v>
      </c>
      <c r="H43" s="15" t="s">
        <v>51</v>
      </c>
      <c r="I43" s="132">
        <v>48</v>
      </c>
      <c r="K43" s="52">
        <f t="shared" si="0"/>
        <v>7</v>
      </c>
      <c r="L43" s="52">
        <f t="shared" si="1"/>
        <v>97</v>
      </c>
      <c r="M43" s="52" t="s">
        <v>169</v>
      </c>
      <c r="O43" s="52" t="str">
        <f t="shared" si="2"/>
        <v>008CA01</v>
      </c>
    </row>
    <row r="44" spans="1:15" ht="15" thickBot="1" x14ac:dyDescent="0.35">
      <c r="A44" s="160"/>
      <c r="B44" s="160"/>
      <c r="C44" s="137"/>
      <c r="D44" s="137"/>
      <c r="E44" s="134"/>
      <c r="F44" s="137"/>
      <c r="G44" s="137"/>
      <c r="H44" s="16" t="s">
        <v>52</v>
      </c>
      <c r="I44" s="134"/>
      <c r="K44" s="52">
        <f t="shared" si="0"/>
        <v>0</v>
      </c>
      <c r="L44" s="52">
        <f t="shared" si="1"/>
        <v>97</v>
      </c>
      <c r="M44" s="52"/>
      <c r="O44" s="52" t="str">
        <f t="shared" si="2"/>
        <v/>
      </c>
    </row>
    <row r="45" spans="1:15" ht="41.4" x14ac:dyDescent="0.3">
      <c r="A45" s="160"/>
      <c r="B45" s="160"/>
      <c r="C45" s="135" t="s">
        <v>53</v>
      </c>
      <c r="D45" s="135" t="s">
        <v>11</v>
      </c>
      <c r="E45" s="132">
        <v>13</v>
      </c>
      <c r="F45" s="135" t="s">
        <v>54</v>
      </c>
      <c r="G45" s="135" t="s">
        <v>532</v>
      </c>
      <c r="H45" s="15" t="s">
        <v>51</v>
      </c>
      <c r="I45" s="132">
        <v>48</v>
      </c>
      <c r="K45" s="52">
        <f t="shared" si="0"/>
        <v>13</v>
      </c>
      <c r="L45" s="52">
        <f t="shared" si="1"/>
        <v>110</v>
      </c>
      <c r="M45" s="52" t="s">
        <v>170</v>
      </c>
      <c r="O45" s="52" t="str">
        <f t="shared" si="2"/>
        <v>1122112005828</v>
      </c>
    </row>
    <row r="46" spans="1:15" ht="15" thickBot="1" x14ac:dyDescent="0.35">
      <c r="A46" s="160"/>
      <c r="B46" s="160"/>
      <c r="C46" s="137"/>
      <c r="D46" s="137"/>
      <c r="E46" s="134"/>
      <c r="F46" s="137"/>
      <c r="G46" s="137"/>
      <c r="H46" s="16" t="s">
        <v>56</v>
      </c>
      <c r="I46" s="134"/>
      <c r="K46" s="52">
        <f t="shared" si="0"/>
        <v>0</v>
      </c>
      <c r="L46" s="52">
        <f t="shared" si="1"/>
        <v>110</v>
      </c>
      <c r="M46" s="52"/>
      <c r="O46" s="52" t="str">
        <f t="shared" si="2"/>
        <v/>
      </c>
    </row>
    <row r="47" spans="1:15" ht="41.4" x14ac:dyDescent="0.3">
      <c r="A47" s="160"/>
      <c r="B47" s="160"/>
      <c r="C47" s="135" t="s">
        <v>57</v>
      </c>
      <c r="D47" s="135" t="s">
        <v>44</v>
      </c>
      <c r="E47" s="132">
        <v>3</v>
      </c>
      <c r="F47" s="135" t="s">
        <v>21</v>
      </c>
      <c r="G47" s="135" t="s">
        <v>532</v>
      </c>
      <c r="H47" s="15" t="s">
        <v>51</v>
      </c>
      <c r="I47" s="132">
        <v>48</v>
      </c>
      <c r="K47" s="52">
        <f t="shared" si="0"/>
        <v>3</v>
      </c>
      <c r="L47" s="52">
        <f t="shared" si="1"/>
        <v>113</v>
      </c>
      <c r="M47" s="52" t="s">
        <v>171</v>
      </c>
      <c r="O47" s="52" t="str">
        <f t="shared" si="2"/>
        <v>012</v>
      </c>
    </row>
    <row r="48" spans="1:15" ht="15" thickBot="1" x14ac:dyDescent="0.35">
      <c r="A48" s="160"/>
      <c r="B48" s="160"/>
      <c r="C48" s="137"/>
      <c r="D48" s="137"/>
      <c r="E48" s="134"/>
      <c r="F48" s="137"/>
      <c r="G48" s="137"/>
      <c r="H48" s="16" t="s">
        <v>233</v>
      </c>
      <c r="I48" s="134"/>
      <c r="K48" s="52">
        <f t="shared" si="0"/>
        <v>0</v>
      </c>
      <c r="L48" s="52">
        <f t="shared" si="1"/>
        <v>113</v>
      </c>
      <c r="M48" s="52"/>
      <c r="O48" s="52" t="str">
        <f t="shared" si="2"/>
        <v/>
      </c>
    </row>
    <row r="49" spans="1:15" ht="41.4" x14ac:dyDescent="0.3">
      <c r="A49" s="160"/>
      <c r="B49" s="160"/>
      <c r="C49" s="135" t="s">
        <v>89</v>
      </c>
      <c r="D49" s="135" t="s">
        <v>90</v>
      </c>
      <c r="E49" s="132">
        <v>25</v>
      </c>
      <c r="F49" s="135" t="s">
        <v>91</v>
      </c>
      <c r="G49" s="135" t="s">
        <v>532</v>
      </c>
      <c r="H49" s="15" t="s">
        <v>51</v>
      </c>
      <c r="I49" s="132">
        <v>48</v>
      </c>
      <c r="K49" s="52">
        <f t="shared" si="0"/>
        <v>25</v>
      </c>
      <c r="L49" s="52">
        <f t="shared" si="1"/>
        <v>138</v>
      </c>
      <c r="M49" s="52" t="s">
        <v>172</v>
      </c>
      <c r="O49" s="52" t="str">
        <f t="shared" si="2"/>
        <v>PENYAMBUNGAN BARU        </v>
      </c>
    </row>
    <row r="50" spans="1:15" ht="15" thickBot="1" x14ac:dyDescent="0.35">
      <c r="A50" s="160"/>
      <c r="B50" s="160"/>
      <c r="C50" s="137"/>
      <c r="D50" s="137"/>
      <c r="E50" s="134"/>
      <c r="F50" s="137"/>
      <c r="G50" s="137"/>
      <c r="H50" s="16" t="s">
        <v>92</v>
      </c>
      <c r="I50" s="134"/>
      <c r="K50" s="52">
        <f t="shared" si="0"/>
        <v>0</v>
      </c>
      <c r="L50" s="52">
        <f t="shared" si="1"/>
        <v>138</v>
      </c>
      <c r="M50" s="52"/>
      <c r="O50" s="52" t="str">
        <f t="shared" si="2"/>
        <v/>
      </c>
    </row>
    <row r="51" spans="1:15" ht="41.4" x14ac:dyDescent="0.3">
      <c r="A51" s="160"/>
      <c r="B51" s="160"/>
      <c r="C51" s="135" t="s">
        <v>93</v>
      </c>
      <c r="D51" s="135" t="s">
        <v>11</v>
      </c>
      <c r="E51" s="132">
        <v>8</v>
      </c>
      <c r="F51" s="135" t="s">
        <v>94</v>
      </c>
      <c r="G51" s="135" t="s">
        <v>532</v>
      </c>
      <c r="H51" s="15" t="s">
        <v>51</v>
      </c>
      <c r="I51" s="132">
        <v>48</v>
      </c>
      <c r="K51" s="52">
        <f t="shared" si="0"/>
        <v>8</v>
      </c>
      <c r="L51" s="52">
        <f t="shared" si="1"/>
        <v>146</v>
      </c>
      <c r="M51" s="52" t="s">
        <v>173</v>
      </c>
      <c r="O51" s="52" t="str">
        <f t="shared" si="2"/>
        <v>20160412</v>
      </c>
    </row>
    <row r="52" spans="1:15" ht="15" thickBot="1" x14ac:dyDescent="0.35">
      <c r="A52" s="160"/>
      <c r="B52" s="160"/>
      <c r="C52" s="137"/>
      <c r="D52" s="137"/>
      <c r="E52" s="134"/>
      <c r="F52" s="137"/>
      <c r="G52" s="137"/>
      <c r="H52" s="16" t="s">
        <v>96</v>
      </c>
      <c r="I52" s="134"/>
      <c r="K52" s="52">
        <f t="shared" si="0"/>
        <v>0</v>
      </c>
      <c r="L52" s="52">
        <f t="shared" si="1"/>
        <v>146</v>
      </c>
      <c r="M52" s="52"/>
      <c r="O52" s="52" t="str">
        <f t="shared" si="2"/>
        <v/>
      </c>
    </row>
    <row r="53" spans="1:15" ht="41.4" x14ac:dyDescent="0.3">
      <c r="A53" s="160"/>
      <c r="B53" s="160"/>
      <c r="C53" s="135" t="s">
        <v>97</v>
      </c>
      <c r="D53" s="135" t="s">
        <v>11</v>
      </c>
      <c r="E53" s="132">
        <v>8</v>
      </c>
      <c r="F53" s="135" t="s">
        <v>94</v>
      </c>
      <c r="G53" s="135" t="s">
        <v>532</v>
      </c>
      <c r="H53" s="15" t="s">
        <v>51</v>
      </c>
      <c r="I53" s="132">
        <v>48</v>
      </c>
      <c r="K53" s="52">
        <f t="shared" si="0"/>
        <v>8</v>
      </c>
      <c r="L53" s="52">
        <f t="shared" si="1"/>
        <v>154</v>
      </c>
      <c r="M53" s="52" t="s">
        <v>174</v>
      </c>
      <c r="O53" s="52" t="str">
        <f t="shared" si="2"/>
        <v>02022222</v>
      </c>
    </row>
    <row r="54" spans="1:15" ht="15" thickBot="1" x14ac:dyDescent="0.35">
      <c r="A54" s="160"/>
      <c r="B54" s="160"/>
      <c r="C54" s="137"/>
      <c r="D54" s="137"/>
      <c r="E54" s="134"/>
      <c r="F54" s="137"/>
      <c r="G54" s="137"/>
      <c r="H54" s="16" t="s">
        <v>99</v>
      </c>
      <c r="I54" s="134"/>
      <c r="K54" s="52">
        <f t="shared" si="0"/>
        <v>0</v>
      </c>
      <c r="L54" s="52">
        <f t="shared" si="1"/>
        <v>154</v>
      </c>
      <c r="M54" s="52"/>
      <c r="O54" s="52" t="str">
        <f t="shared" si="2"/>
        <v/>
      </c>
    </row>
    <row r="55" spans="1:15" ht="41.4" x14ac:dyDescent="0.3">
      <c r="A55" s="160"/>
      <c r="B55" s="160"/>
      <c r="C55" s="135" t="s">
        <v>100</v>
      </c>
      <c r="D55" s="135" t="s">
        <v>11</v>
      </c>
      <c r="E55" s="132">
        <v>12</v>
      </c>
      <c r="F55" s="135" t="s">
        <v>21</v>
      </c>
      <c r="G55" s="135" t="s">
        <v>532</v>
      </c>
      <c r="H55" s="15" t="s">
        <v>51</v>
      </c>
      <c r="I55" s="132">
        <v>48</v>
      </c>
      <c r="K55" s="52">
        <f t="shared" si="0"/>
        <v>12</v>
      </c>
      <c r="L55" s="52">
        <f t="shared" si="1"/>
        <v>166</v>
      </c>
      <c r="M55" s="52" t="s">
        <v>175</v>
      </c>
      <c r="O55" s="52" t="str">
        <f t="shared" si="2"/>
        <v>            </v>
      </c>
    </row>
    <row r="56" spans="1:15" ht="15" thickBot="1" x14ac:dyDescent="0.35">
      <c r="A56" s="160"/>
      <c r="B56" s="160"/>
      <c r="C56" s="137"/>
      <c r="D56" s="137"/>
      <c r="E56" s="134"/>
      <c r="F56" s="137"/>
      <c r="G56" s="137"/>
      <c r="H56" s="16" t="s">
        <v>102</v>
      </c>
      <c r="I56" s="134"/>
      <c r="K56" s="52">
        <f t="shared" si="0"/>
        <v>0</v>
      </c>
      <c r="L56" s="52">
        <f t="shared" si="1"/>
        <v>166</v>
      </c>
      <c r="M56" s="52"/>
      <c r="O56" s="52" t="str">
        <f t="shared" si="2"/>
        <v/>
      </c>
    </row>
    <row r="57" spans="1:15" ht="41.4" x14ac:dyDescent="0.3">
      <c r="A57" s="160"/>
      <c r="B57" s="160"/>
      <c r="C57" s="135" t="s">
        <v>103</v>
      </c>
      <c r="D57" s="135" t="s">
        <v>44</v>
      </c>
      <c r="E57" s="132">
        <v>25</v>
      </c>
      <c r="F57" s="135" t="s">
        <v>91</v>
      </c>
      <c r="G57" s="135" t="s">
        <v>532</v>
      </c>
      <c r="H57" s="15" t="s">
        <v>51</v>
      </c>
      <c r="I57" s="132">
        <v>48</v>
      </c>
      <c r="K57" s="52">
        <f t="shared" si="0"/>
        <v>25</v>
      </c>
      <c r="L57" s="52">
        <f t="shared" si="1"/>
        <v>191</v>
      </c>
      <c r="M57" s="52" t="s">
        <v>176</v>
      </c>
      <c r="O57" s="52" t="str">
        <f t="shared" si="2"/>
        <v>UMAR ABDI                </v>
      </c>
    </row>
    <row r="58" spans="1:15" ht="15" thickBot="1" x14ac:dyDescent="0.35">
      <c r="A58" s="160"/>
      <c r="B58" s="160"/>
      <c r="C58" s="137"/>
      <c r="D58" s="137"/>
      <c r="E58" s="134"/>
      <c r="F58" s="137"/>
      <c r="G58" s="137"/>
      <c r="H58" s="16" t="s">
        <v>104</v>
      </c>
      <c r="I58" s="134"/>
      <c r="K58" s="52">
        <f t="shared" si="0"/>
        <v>0</v>
      </c>
      <c r="L58" s="52">
        <f t="shared" si="1"/>
        <v>191</v>
      </c>
      <c r="M58" s="52"/>
      <c r="O58" s="52" t="str">
        <f t="shared" si="2"/>
        <v/>
      </c>
    </row>
    <row r="59" spans="1:15" ht="27.6" x14ac:dyDescent="0.3">
      <c r="A59" s="160"/>
      <c r="B59" s="160"/>
      <c r="C59" s="135" t="s">
        <v>105</v>
      </c>
      <c r="D59" s="135" t="s">
        <v>44</v>
      </c>
      <c r="E59" s="132">
        <v>32</v>
      </c>
      <c r="F59" s="135" t="s">
        <v>106</v>
      </c>
      <c r="G59" s="135" t="s">
        <v>532</v>
      </c>
      <c r="H59" s="15" t="s">
        <v>111</v>
      </c>
      <c r="I59" s="132">
        <v>48</v>
      </c>
      <c r="K59" s="52">
        <f t="shared" si="0"/>
        <v>32</v>
      </c>
      <c r="L59" s="52">
        <f t="shared" si="1"/>
        <v>223</v>
      </c>
      <c r="M59" s="52" t="s">
        <v>177</v>
      </c>
      <c r="O59" s="52" t="str">
        <f t="shared" si="2"/>
        <v>E4258FB3907A4CAAB0C7E4FBBE303B52</v>
      </c>
    </row>
    <row r="60" spans="1:15" ht="42" thickBot="1" x14ac:dyDescent="0.35">
      <c r="A60" s="160"/>
      <c r="B60" s="160"/>
      <c r="C60" s="137"/>
      <c r="D60" s="137"/>
      <c r="E60" s="134"/>
      <c r="F60" s="137"/>
      <c r="G60" s="137"/>
      <c r="H60" s="16" t="s">
        <v>234</v>
      </c>
      <c r="I60" s="134"/>
      <c r="K60" s="52">
        <f t="shared" si="0"/>
        <v>0</v>
      </c>
      <c r="L60" s="52">
        <f t="shared" si="1"/>
        <v>223</v>
      </c>
      <c r="M60" s="52"/>
      <c r="O60" s="52" t="str">
        <f t="shared" si="2"/>
        <v/>
      </c>
    </row>
    <row r="61" spans="1:15" ht="41.4" x14ac:dyDescent="0.3">
      <c r="A61" s="160"/>
      <c r="B61" s="160"/>
      <c r="C61" s="135" t="s">
        <v>538</v>
      </c>
      <c r="D61" s="135" t="s">
        <v>44</v>
      </c>
      <c r="E61" s="132">
        <v>32</v>
      </c>
      <c r="F61" s="135" t="s">
        <v>106</v>
      </c>
      <c r="G61" s="135" t="s">
        <v>532</v>
      </c>
      <c r="H61" s="15" t="s">
        <v>51</v>
      </c>
      <c r="I61" s="132">
        <v>48</v>
      </c>
      <c r="K61" s="52">
        <f t="shared" si="0"/>
        <v>32</v>
      </c>
      <c r="L61" s="52">
        <f t="shared" si="1"/>
        <v>255</v>
      </c>
      <c r="M61" s="52" t="s">
        <v>606</v>
      </c>
      <c r="O61" s="52" t="str">
        <f t="shared" si="2"/>
        <v>CD5AE684AD124DBE9CAA8F1F04444444</v>
      </c>
    </row>
    <row r="62" spans="1:15" ht="15" thickBot="1" x14ac:dyDescent="0.35">
      <c r="A62" s="160"/>
      <c r="B62" s="160"/>
      <c r="C62" s="137"/>
      <c r="D62" s="137"/>
      <c r="E62" s="134"/>
      <c r="F62" s="137"/>
      <c r="G62" s="137"/>
      <c r="H62" s="16" t="s">
        <v>539</v>
      </c>
      <c r="I62" s="134"/>
      <c r="K62" s="52">
        <f t="shared" si="0"/>
        <v>0</v>
      </c>
      <c r="L62" s="52">
        <f t="shared" si="1"/>
        <v>255</v>
      </c>
      <c r="M62" s="52"/>
      <c r="O62" s="52" t="str">
        <f t="shared" si="2"/>
        <v/>
      </c>
    </row>
    <row r="63" spans="1:15" ht="41.4" x14ac:dyDescent="0.3">
      <c r="A63" s="160"/>
      <c r="B63" s="160"/>
      <c r="C63" s="135" t="s">
        <v>109</v>
      </c>
      <c r="D63" s="135" t="s">
        <v>44</v>
      </c>
      <c r="E63" s="132">
        <v>5</v>
      </c>
      <c r="F63" s="156"/>
      <c r="G63" s="135" t="s">
        <v>532</v>
      </c>
      <c r="H63" s="15" t="s">
        <v>51</v>
      </c>
      <c r="I63" s="132">
        <v>48</v>
      </c>
      <c r="K63" s="52">
        <f t="shared" si="0"/>
        <v>5</v>
      </c>
      <c r="L63" s="52">
        <f t="shared" si="1"/>
        <v>260</v>
      </c>
      <c r="M63" s="52" t="s">
        <v>178</v>
      </c>
      <c r="O63" s="52" t="str">
        <f t="shared" si="2"/>
        <v>11221</v>
      </c>
    </row>
    <row r="64" spans="1:15" ht="15" thickBot="1" x14ac:dyDescent="0.35">
      <c r="A64" s="160"/>
      <c r="B64" s="160"/>
      <c r="C64" s="137"/>
      <c r="D64" s="137"/>
      <c r="E64" s="134"/>
      <c r="F64" s="157"/>
      <c r="G64" s="137"/>
      <c r="H64" s="16" t="s">
        <v>115</v>
      </c>
      <c r="I64" s="134"/>
      <c r="K64" s="52">
        <f t="shared" si="0"/>
        <v>0</v>
      </c>
      <c r="L64" s="52">
        <f t="shared" si="1"/>
        <v>260</v>
      </c>
      <c r="M64" s="52"/>
      <c r="O64" s="52" t="str">
        <f t="shared" si="2"/>
        <v/>
      </c>
    </row>
    <row r="65" spans="1:15" ht="27.6" x14ac:dyDescent="0.3">
      <c r="A65" s="160"/>
      <c r="B65" s="160"/>
      <c r="C65" s="135" t="s">
        <v>113</v>
      </c>
      <c r="D65" s="135" t="s">
        <v>44</v>
      </c>
      <c r="E65" s="132">
        <v>35</v>
      </c>
      <c r="F65" s="135" t="s">
        <v>91</v>
      </c>
      <c r="G65" s="135" t="s">
        <v>532</v>
      </c>
      <c r="H65" s="15" t="s">
        <v>111</v>
      </c>
      <c r="I65" s="132">
        <v>48</v>
      </c>
      <c r="K65" s="52">
        <f t="shared" si="0"/>
        <v>35</v>
      </c>
      <c r="L65" s="52">
        <f t="shared" si="1"/>
        <v>295</v>
      </c>
      <c r="M65" s="52" t="s">
        <v>243</v>
      </c>
      <c r="O65" s="52" t="str">
        <f t="shared" si="2"/>
        <v>                                   </v>
      </c>
    </row>
    <row r="66" spans="1:15" ht="42" thickBot="1" x14ac:dyDescent="0.35">
      <c r="A66" s="157"/>
      <c r="B66" s="157"/>
      <c r="C66" s="137"/>
      <c r="D66" s="137"/>
      <c r="E66" s="134"/>
      <c r="F66" s="137"/>
      <c r="G66" s="137"/>
      <c r="H66" s="16" t="s">
        <v>540</v>
      </c>
      <c r="I66" s="134"/>
      <c r="K66" s="52">
        <f t="shared" si="0"/>
        <v>0</v>
      </c>
      <c r="L66" s="52">
        <f t="shared" si="1"/>
        <v>295</v>
      </c>
      <c r="M66" s="52"/>
      <c r="O66" s="52" t="str">
        <f t="shared" si="2"/>
        <v/>
      </c>
    </row>
    <row r="67" spans="1:15" ht="41.4" x14ac:dyDescent="0.3">
      <c r="A67" s="156"/>
      <c r="B67" s="156"/>
      <c r="C67" s="135" t="s">
        <v>116</v>
      </c>
      <c r="D67" s="135" t="s">
        <v>117</v>
      </c>
      <c r="E67" s="132">
        <v>15</v>
      </c>
      <c r="F67" s="135" t="s">
        <v>91</v>
      </c>
      <c r="G67" s="135" t="s">
        <v>532</v>
      </c>
      <c r="H67" s="15" t="s">
        <v>51</v>
      </c>
      <c r="I67" s="132">
        <v>48</v>
      </c>
      <c r="K67" s="52">
        <f t="shared" si="0"/>
        <v>15</v>
      </c>
      <c r="L67" s="52">
        <f t="shared" si="1"/>
        <v>310</v>
      </c>
      <c r="M67" s="52" t="s">
        <v>244</v>
      </c>
      <c r="O67" s="52" t="str">
        <f t="shared" si="2"/>
        <v>123            </v>
      </c>
    </row>
    <row r="68" spans="1:15" ht="15" thickBot="1" x14ac:dyDescent="0.35">
      <c r="A68" s="160"/>
      <c r="B68" s="160"/>
      <c r="C68" s="137"/>
      <c r="D68" s="137"/>
      <c r="E68" s="134"/>
      <c r="F68" s="137"/>
      <c r="G68" s="137"/>
      <c r="H68" s="16" t="s">
        <v>235</v>
      </c>
      <c r="I68" s="134"/>
      <c r="K68" s="52">
        <f t="shared" si="0"/>
        <v>0</v>
      </c>
      <c r="L68" s="52">
        <f t="shared" si="1"/>
        <v>310</v>
      </c>
      <c r="M68" s="52"/>
      <c r="O68" s="52" t="str">
        <f t="shared" si="2"/>
        <v/>
      </c>
    </row>
    <row r="69" spans="1:15" ht="41.4" x14ac:dyDescent="0.3">
      <c r="A69" s="160"/>
      <c r="B69" s="160"/>
      <c r="C69" s="135" t="s">
        <v>120</v>
      </c>
      <c r="D69" s="135" t="s">
        <v>11</v>
      </c>
      <c r="E69" s="132">
        <v>1</v>
      </c>
      <c r="F69" s="135" t="s">
        <v>21</v>
      </c>
      <c r="G69" s="135" t="s">
        <v>532</v>
      </c>
      <c r="H69" s="15" t="s">
        <v>51</v>
      </c>
      <c r="I69" s="132">
        <v>48</v>
      </c>
      <c r="K69" s="52">
        <f t="shared" si="0"/>
        <v>1</v>
      </c>
      <c r="L69" s="52">
        <f t="shared" si="1"/>
        <v>311</v>
      </c>
      <c r="M69" s="52" t="s">
        <v>181</v>
      </c>
      <c r="O69" s="52" t="str">
        <f t="shared" si="2"/>
        <v>2</v>
      </c>
    </row>
    <row r="70" spans="1:15" ht="15" thickBot="1" x14ac:dyDescent="0.35">
      <c r="A70" s="160"/>
      <c r="B70" s="160"/>
      <c r="C70" s="137"/>
      <c r="D70" s="137"/>
      <c r="E70" s="134"/>
      <c r="F70" s="137"/>
      <c r="G70" s="137"/>
      <c r="H70" s="16" t="s">
        <v>205</v>
      </c>
      <c r="I70" s="134"/>
      <c r="K70" s="52">
        <f t="shared" si="0"/>
        <v>0</v>
      </c>
      <c r="L70" s="52">
        <f t="shared" si="1"/>
        <v>311</v>
      </c>
      <c r="M70" s="52"/>
      <c r="O70" s="52" t="str">
        <f t="shared" si="2"/>
        <v/>
      </c>
    </row>
    <row r="71" spans="1:15" ht="41.4" x14ac:dyDescent="0.3">
      <c r="A71" s="160"/>
      <c r="B71" s="160"/>
      <c r="C71" s="135" t="s">
        <v>124</v>
      </c>
      <c r="D71" s="156"/>
      <c r="E71" s="132">
        <v>17</v>
      </c>
      <c r="F71" s="135" t="s">
        <v>21</v>
      </c>
      <c r="G71" s="135" t="s">
        <v>532</v>
      </c>
      <c r="H71" s="15" t="s">
        <v>51</v>
      </c>
      <c r="I71" s="132">
        <v>48</v>
      </c>
      <c r="K71" s="52">
        <f t="shared" si="0"/>
        <v>17</v>
      </c>
      <c r="L71" s="52">
        <f t="shared" si="1"/>
        <v>328</v>
      </c>
      <c r="M71" s="52" t="s">
        <v>182</v>
      </c>
      <c r="O71" s="52" t="str">
        <f t="shared" si="2"/>
        <v>00000000086600000</v>
      </c>
    </row>
    <row r="72" spans="1:15" ht="15" thickBot="1" x14ac:dyDescent="0.35">
      <c r="A72" s="160"/>
      <c r="B72" s="160"/>
      <c r="C72" s="137"/>
      <c r="D72" s="157"/>
      <c r="E72" s="134"/>
      <c r="F72" s="137"/>
      <c r="G72" s="137"/>
      <c r="H72" s="16" t="s">
        <v>206</v>
      </c>
      <c r="I72" s="134"/>
      <c r="K72" s="52">
        <f t="shared" si="0"/>
        <v>0</v>
      </c>
      <c r="L72" s="52">
        <f t="shared" si="1"/>
        <v>328</v>
      </c>
      <c r="M72" s="52"/>
      <c r="O72" s="52" t="str">
        <f t="shared" si="2"/>
        <v/>
      </c>
    </row>
    <row r="73" spans="1:15" ht="41.4" x14ac:dyDescent="0.3">
      <c r="A73" s="160"/>
      <c r="B73" s="160"/>
      <c r="C73" s="135" t="s">
        <v>128</v>
      </c>
      <c r="D73" s="135" t="s">
        <v>11</v>
      </c>
      <c r="E73" s="132">
        <v>1</v>
      </c>
      <c r="F73" s="135" t="s">
        <v>21</v>
      </c>
      <c r="G73" s="135" t="s">
        <v>532</v>
      </c>
      <c r="H73" s="15" t="s">
        <v>51</v>
      </c>
      <c r="I73" s="132">
        <v>48</v>
      </c>
      <c r="K73" s="52">
        <f t="shared" si="0"/>
        <v>1</v>
      </c>
      <c r="L73" s="52">
        <f t="shared" si="1"/>
        <v>329</v>
      </c>
      <c r="M73" s="52" t="s">
        <v>183</v>
      </c>
      <c r="O73" s="52" t="str">
        <f t="shared" si="2"/>
        <v>2</v>
      </c>
    </row>
    <row r="74" spans="1:15" ht="15" thickBot="1" x14ac:dyDescent="0.35">
      <c r="A74" s="160"/>
      <c r="B74" s="160"/>
      <c r="C74" s="137"/>
      <c r="D74" s="137"/>
      <c r="E74" s="134"/>
      <c r="F74" s="137"/>
      <c r="G74" s="137"/>
      <c r="H74" s="16" t="s">
        <v>236</v>
      </c>
      <c r="I74" s="134"/>
      <c r="K74" s="52">
        <f t="shared" si="0"/>
        <v>0</v>
      </c>
      <c r="L74" s="52">
        <f t="shared" si="1"/>
        <v>329</v>
      </c>
      <c r="M74" s="52"/>
      <c r="O74" s="52" t="str">
        <f t="shared" si="2"/>
        <v/>
      </c>
    </row>
    <row r="75" spans="1:15" ht="41.4" x14ac:dyDescent="0.3">
      <c r="A75" s="160"/>
      <c r="B75" s="160"/>
      <c r="C75" s="135" t="s">
        <v>131</v>
      </c>
      <c r="D75" s="135" t="s">
        <v>11</v>
      </c>
      <c r="E75" s="132">
        <v>17</v>
      </c>
      <c r="F75" s="135" t="s">
        <v>21</v>
      </c>
      <c r="G75" s="135" t="s">
        <v>532</v>
      </c>
      <c r="H75" s="15" t="s">
        <v>51</v>
      </c>
      <c r="I75" s="132">
        <v>48</v>
      </c>
      <c r="K75" s="52">
        <f t="shared" si="0"/>
        <v>17</v>
      </c>
      <c r="L75" s="52">
        <f t="shared" si="1"/>
        <v>346</v>
      </c>
      <c r="M75" s="52" t="s">
        <v>184</v>
      </c>
      <c r="O75" s="52" t="str">
        <f t="shared" si="2"/>
        <v>00000000086600000</v>
      </c>
    </row>
    <row r="76" spans="1:15" ht="15" thickBot="1" x14ac:dyDescent="0.35">
      <c r="A76" s="160"/>
      <c r="B76" s="160"/>
      <c r="C76" s="137"/>
      <c r="D76" s="137"/>
      <c r="E76" s="134"/>
      <c r="F76" s="137"/>
      <c r="G76" s="137"/>
      <c r="H76" s="16" t="s">
        <v>208</v>
      </c>
      <c r="I76" s="134"/>
      <c r="K76" s="52">
        <f t="shared" ref="K76:K98" si="7">E76</f>
        <v>0</v>
      </c>
      <c r="L76" s="52">
        <f t="shared" ref="L76:L97" si="8">L75+K76</f>
        <v>346</v>
      </c>
      <c r="M76" s="52"/>
      <c r="O76" s="52" t="str">
        <f t="shared" ref="O76:O97" si="9">MID($N$8,L75,K76)</f>
        <v/>
      </c>
    </row>
    <row r="77" spans="1:15" ht="41.4" x14ac:dyDescent="0.3">
      <c r="A77" s="160"/>
      <c r="B77" s="160"/>
      <c r="C77" s="135" t="s">
        <v>134</v>
      </c>
      <c r="D77" s="135" t="s">
        <v>11</v>
      </c>
      <c r="E77" s="132">
        <v>1</v>
      </c>
      <c r="F77" s="135" t="s">
        <v>21</v>
      </c>
      <c r="G77" s="135" t="s">
        <v>532</v>
      </c>
      <c r="H77" s="15" t="s">
        <v>51</v>
      </c>
      <c r="I77" s="132">
        <v>48</v>
      </c>
      <c r="K77" s="52">
        <f t="shared" si="7"/>
        <v>1</v>
      </c>
      <c r="L77" s="52">
        <f t="shared" si="8"/>
        <v>347</v>
      </c>
      <c r="M77" s="52" t="s">
        <v>186</v>
      </c>
      <c r="O77" s="52" t="str">
        <f t="shared" si="9"/>
        <v>2</v>
      </c>
    </row>
    <row r="78" spans="1:15" ht="15" thickBot="1" x14ac:dyDescent="0.35">
      <c r="A78" s="160"/>
      <c r="B78" s="160"/>
      <c r="C78" s="137"/>
      <c r="D78" s="137"/>
      <c r="E78" s="134"/>
      <c r="F78" s="137"/>
      <c r="G78" s="137"/>
      <c r="H78" s="16" t="s">
        <v>209</v>
      </c>
      <c r="I78" s="134"/>
      <c r="K78" s="52">
        <f t="shared" si="7"/>
        <v>0</v>
      </c>
      <c r="L78" s="52">
        <f t="shared" si="8"/>
        <v>347</v>
      </c>
      <c r="M78" s="52"/>
      <c r="O78" s="52" t="str">
        <f t="shared" si="9"/>
        <v/>
      </c>
    </row>
    <row r="79" spans="1:15" ht="41.4" x14ac:dyDescent="0.3">
      <c r="A79" s="160"/>
      <c r="B79" s="160"/>
      <c r="C79" s="135" t="s">
        <v>137</v>
      </c>
      <c r="D79" s="135" t="s">
        <v>11</v>
      </c>
      <c r="E79" s="132">
        <v>10</v>
      </c>
      <c r="F79" s="135" t="s">
        <v>21</v>
      </c>
      <c r="G79" s="135" t="s">
        <v>532</v>
      </c>
      <c r="H79" s="15" t="s">
        <v>51</v>
      </c>
      <c r="I79" s="132">
        <v>48</v>
      </c>
      <c r="K79" s="52">
        <f t="shared" si="7"/>
        <v>10</v>
      </c>
      <c r="L79" s="52">
        <f t="shared" si="8"/>
        <v>357</v>
      </c>
      <c r="M79" s="52" t="s">
        <v>185</v>
      </c>
      <c r="O79" s="52" t="str">
        <f t="shared" si="9"/>
        <v>0000000000</v>
      </c>
    </row>
    <row r="80" spans="1:15" ht="15" thickBot="1" x14ac:dyDescent="0.35">
      <c r="A80" s="157"/>
      <c r="B80" s="157"/>
      <c r="C80" s="137"/>
      <c r="D80" s="137"/>
      <c r="E80" s="134"/>
      <c r="F80" s="137"/>
      <c r="G80" s="137"/>
      <c r="H80" s="16" t="s">
        <v>237</v>
      </c>
      <c r="I80" s="134"/>
      <c r="K80" s="52">
        <f t="shared" si="7"/>
        <v>0</v>
      </c>
      <c r="L80" s="52">
        <f t="shared" si="8"/>
        <v>357</v>
      </c>
      <c r="M80" s="52"/>
      <c r="O80" s="52" t="str">
        <f t="shared" si="9"/>
        <v/>
      </c>
    </row>
    <row r="81" spans="1:15" ht="15" thickBot="1" x14ac:dyDescent="0.35">
      <c r="A81" s="114">
        <v>14</v>
      </c>
      <c r="B81" s="16" t="s">
        <v>511</v>
      </c>
      <c r="C81" s="20"/>
      <c r="D81" s="16" t="s">
        <v>11</v>
      </c>
      <c r="E81" s="19">
        <v>2</v>
      </c>
      <c r="F81" s="20"/>
      <c r="G81" s="16" t="s">
        <v>532</v>
      </c>
      <c r="H81" s="16" t="s">
        <v>13</v>
      </c>
      <c r="I81" s="19">
        <v>56</v>
      </c>
      <c r="K81" s="52">
        <f t="shared" si="7"/>
        <v>2</v>
      </c>
      <c r="L81" s="52">
        <f t="shared" si="8"/>
        <v>359</v>
      </c>
      <c r="M81" s="52" t="s">
        <v>554</v>
      </c>
      <c r="O81" s="52" t="str">
        <f t="shared" si="9"/>
        <v>37</v>
      </c>
    </row>
    <row r="82" spans="1:15" ht="15" thickBot="1" x14ac:dyDescent="0.35">
      <c r="A82" s="143">
        <v>15</v>
      </c>
      <c r="B82" s="135" t="s">
        <v>513</v>
      </c>
      <c r="C82" s="20"/>
      <c r="D82" s="20"/>
      <c r="E82" s="20"/>
      <c r="F82" s="20"/>
      <c r="G82" s="20"/>
      <c r="H82" s="16" t="s">
        <v>13</v>
      </c>
      <c r="I82" s="19">
        <v>56</v>
      </c>
      <c r="K82" s="52">
        <f t="shared" si="7"/>
        <v>0</v>
      </c>
      <c r="L82" s="52">
        <f t="shared" si="8"/>
        <v>359</v>
      </c>
      <c r="O82" s="52" t="str">
        <f t="shared" si="9"/>
        <v/>
      </c>
    </row>
    <row r="83" spans="1:15" ht="41.4" x14ac:dyDescent="0.3">
      <c r="A83" s="144"/>
      <c r="B83" s="136"/>
      <c r="C83" s="135" t="s">
        <v>514</v>
      </c>
      <c r="D83" s="135" t="s">
        <v>11</v>
      </c>
      <c r="E83" s="132">
        <v>4</v>
      </c>
      <c r="F83" s="156"/>
      <c r="G83" s="135" t="s">
        <v>532</v>
      </c>
      <c r="H83" s="15" t="s">
        <v>51</v>
      </c>
      <c r="I83" s="132">
        <v>56</v>
      </c>
      <c r="K83" s="52">
        <f t="shared" si="7"/>
        <v>4</v>
      </c>
      <c r="L83" s="52">
        <f t="shared" si="8"/>
        <v>363</v>
      </c>
      <c r="M83" t="s">
        <v>543</v>
      </c>
      <c r="O83" s="52" t="str">
        <f t="shared" si="9"/>
        <v>2200</v>
      </c>
    </row>
    <row r="84" spans="1:15" ht="15" thickBot="1" x14ac:dyDescent="0.35">
      <c r="A84" s="144"/>
      <c r="B84" s="136"/>
      <c r="C84" s="137"/>
      <c r="D84" s="137"/>
      <c r="E84" s="134"/>
      <c r="F84" s="157"/>
      <c r="G84" s="137"/>
      <c r="H84" s="16" t="s">
        <v>516</v>
      </c>
      <c r="I84" s="134"/>
      <c r="K84" s="52">
        <f t="shared" si="7"/>
        <v>0</v>
      </c>
      <c r="L84" s="52">
        <f t="shared" si="8"/>
        <v>363</v>
      </c>
      <c r="O84" s="52" t="str">
        <f t="shared" si="9"/>
        <v/>
      </c>
    </row>
    <row r="85" spans="1:15" ht="27.6" x14ac:dyDescent="0.3">
      <c r="A85" s="144"/>
      <c r="B85" s="136"/>
      <c r="C85" s="135" t="s">
        <v>541</v>
      </c>
      <c r="D85" s="135" t="s">
        <v>11</v>
      </c>
      <c r="E85" s="132">
        <v>12</v>
      </c>
      <c r="F85" s="156"/>
      <c r="G85" s="135" t="s">
        <v>532</v>
      </c>
      <c r="H85" s="15" t="s">
        <v>111</v>
      </c>
      <c r="I85" s="132">
        <v>56</v>
      </c>
      <c r="K85" s="52">
        <f t="shared" si="7"/>
        <v>12</v>
      </c>
      <c r="L85" s="52">
        <f t="shared" si="8"/>
        <v>375</v>
      </c>
      <c r="M85" s="52" t="s">
        <v>559</v>
      </c>
      <c r="O85" s="52" t="str">
        <f t="shared" si="9"/>
        <v>000000000001</v>
      </c>
    </row>
    <row r="86" spans="1:15" ht="42" thickBot="1" x14ac:dyDescent="0.35">
      <c r="A86" s="144"/>
      <c r="B86" s="136"/>
      <c r="C86" s="137"/>
      <c r="D86" s="137"/>
      <c r="E86" s="134"/>
      <c r="F86" s="157"/>
      <c r="G86" s="137"/>
      <c r="H86" s="16" t="s">
        <v>542</v>
      </c>
      <c r="I86" s="134"/>
      <c r="K86" s="52">
        <f t="shared" si="7"/>
        <v>0</v>
      </c>
      <c r="L86" s="52">
        <f t="shared" si="8"/>
        <v>375</v>
      </c>
      <c r="O86" s="52" t="str">
        <f t="shared" si="9"/>
        <v/>
      </c>
    </row>
    <row r="87" spans="1:15" ht="41.4" x14ac:dyDescent="0.3">
      <c r="A87" s="144"/>
      <c r="B87" s="136"/>
      <c r="C87" s="135" t="s">
        <v>521</v>
      </c>
      <c r="D87" s="135" t="s">
        <v>11</v>
      </c>
      <c r="E87" s="132">
        <v>14</v>
      </c>
      <c r="F87" s="135" t="s">
        <v>30</v>
      </c>
      <c r="G87" s="135" t="s">
        <v>532</v>
      </c>
      <c r="H87" s="15" t="s">
        <v>51</v>
      </c>
      <c r="I87" s="132">
        <v>56</v>
      </c>
      <c r="K87" s="52">
        <f t="shared" si="7"/>
        <v>14</v>
      </c>
      <c r="L87" s="52">
        <f t="shared" si="8"/>
        <v>389</v>
      </c>
      <c r="M87" s="54" t="s">
        <v>544</v>
      </c>
      <c r="O87" s="52" t="str">
        <f t="shared" si="9"/>
        <v>20250109161012</v>
      </c>
    </row>
    <row r="88" spans="1:15" ht="15" thickBot="1" x14ac:dyDescent="0.35">
      <c r="A88" s="144"/>
      <c r="B88" s="136"/>
      <c r="C88" s="137"/>
      <c r="D88" s="137"/>
      <c r="E88" s="134"/>
      <c r="F88" s="137"/>
      <c r="G88" s="137"/>
      <c r="H88" s="16" t="s">
        <v>523</v>
      </c>
      <c r="I88" s="134"/>
      <c r="K88" s="52">
        <f t="shared" si="7"/>
        <v>0</v>
      </c>
      <c r="L88" s="52">
        <f t="shared" si="8"/>
        <v>389</v>
      </c>
      <c r="O88" s="52" t="str">
        <f t="shared" si="9"/>
        <v/>
      </c>
    </row>
    <row r="89" spans="1:15" ht="41.4" x14ac:dyDescent="0.3">
      <c r="A89" s="144"/>
      <c r="B89" s="136"/>
      <c r="C89" s="135" t="s">
        <v>524</v>
      </c>
      <c r="D89" s="135" t="s">
        <v>11</v>
      </c>
      <c r="E89" s="132">
        <v>7</v>
      </c>
      <c r="F89" s="135" t="s">
        <v>21</v>
      </c>
      <c r="G89" s="135" t="s">
        <v>532</v>
      </c>
      <c r="H89" s="15" t="s">
        <v>51</v>
      </c>
      <c r="I89" s="132">
        <v>56</v>
      </c>
      <c r="K89" s="52">
        <f t="shared" si="7"/>
        <v>7</v>
      </c>
      <c r="L89" s="52">
        <f t="shared" si="8"/>
        <v>396</v>
      </c>
      <c r="M89" s="52" t="s">
        <v>545</v>
      </c>
      <c r="O89" s="52" t="str">
        <f t="shared" si="9"/>
        <v>0080061</v>
      </c>
    </row>
    <row r="90" spans="1:15" ht="15" thickBot="1" x14ac:dyDescent="0.35">
      <c r="A90" s="145"/>
      <c r="B90" s="137"/>
      <c r="C90" s="137"/>
      <c r="D90" s="137"/>
      <c r="E90" s="134"/>
      <c r="F90" s="137"/>
      <c r="G90" s="137"/>
      <c r="H90" s="16" t="s">
        <v>526</v>
      </c>
      <c r="I90" s="134"/>
      <c r="K90" s="52">
        <f t="shared" si="7"/>
        <v>0</v>
      </c>
      <c r="L90" s="52">
        <f t="shared" si="8"/>
        <v>396</v>
      </c>
      <c r="O90" s="52" t="str">
        <f t="shared" si="9"/>
        <v/>
      </c>
    </row>
    <row r="91" spans="1:15" ht="28.2" thickBot="1" x14ac:dyDescent="0.35">
      <c r="A91" s="114">
        <v>16</v>
      </c>
      <c r="B91" s="16" t="s">
        <v>140</v>
      </c>
      <c r="C91" s="18"/>
      <c r="D91" s="16" t="s">
        <v>11</v>
      </c>
      <c r="E91" s="19">
        <v>3</v>
      </c>
      <c r="F91" s="16" t="s">
        <v>21</v>
      </c>
      <c r="G91" s="16" t="s">
        <v>532</v>
      </c>
      <c r="H91" s="16" t="s">
        <v>13</v>
      </c>
      <c r="I91" s="19">
        <v>62</v>
      </c>
      <c r="K91" s="52">
        <f t="shared" si="7"/>
        <v>3</v>
      </c>
      <c r="L91" s="52">
        <f t="shared" si="8"/>
        <v>399</v>
      </c>
      <c r="M91" s="52" t="s">
        <v>187</v>
      </c>
      <c r="O91" s="52" t="str">
        <f t="shared" si="9"/>
        <v>022</v>
      </c>
    </row>
    <row r="92" spans="1:15" ht="15" thickBot="1" x14ac:dyDescent="0.35">
      <c r="A92" s="143">
        <v>17</v>
      </c>
      <c r="B92" s="135" t="s">
        <v>143</v>
      </c>
      <c r="C92" s="18"/>
      <c r="D92" s="18"/>
      <c r="E92" s="18"/>
      <c r="F92" s="18"/>
      <c r="G92" s="18"/>
      <c r="H92" s="16" t="s">
        <v>13</v>
      </c>
      <c r="I92" s="19">
        <v>62</v>
      </c>
      <c r="K92" s="52">
        <f t="shared" si="7"/>
        <v>0</v>
      </c>
      <c r="L92" s="52">
        <f t="shared" si="8"/>
        <v>399</v>
      </c>
      <c r="M92" s="52"/>
      <c r="O92" s="52" t="str">
        <f t="shared" si="9"/>
        <v/>
      </c>
    </row>
    <row r="93" spans="1:15" ht="41.4" x14ac:dyDescent="0.3">
      <c r="A93" s="144"/>
      <c r="B93" s="136"/>
      <c r="C93" s="135" t="s">
        <v>145</v>
      </c>
      <c r="D93" s="135" t="s">
        <v>11</v>
      </c>
      <c r="E93" s="132">
        <v>2</v>
      </c>
      <c r="F93" s="135" t="s">
        <v>21</v>
      </c>
      <c r="G93" s="135" t="s">
        <v>532</v>
      </c>
      <c r="H93" s="15" t="s">
        <v>51</v>
      </c>
      <c r="I93" s="132">
        <v>62</v>
      </c>
      <c r="K93" s="52">
        <f t="shared" si="7"/>
        <v>2</v>
      </c>
      <c r="L93" s="52">
        <f t="shared" si="8"/>
        <v>401</v>
      </c>
      <c r="M93" s="52" t="s">
        <v>188</v>
      </c>
      <c r="O93" s="52" t="str">
        <f t="shared" si="9"/>
        <v>01</v>
      </c>
    </row>
    <row r="94" spans="1:15" ht="15" thickBot="1" x14ac:dyDescent="0.35">
      <c r="A94" s="144"/>
      <c r="B94" s="136"/>
      <c r="C94" s="137"/>
      <c r="D94" s="137"/>
      <c r="E94" s="134"/>
      <c r="F94" s="137"/>
      <c r="G94" s="137"/>
      <c r="H94" s="16" t="s">
        <v>214</v>
      </c>
      <c r="I94" s="134"/>
      <c r="K94" s="52">
        <f t="shared" si="7"/>
        <v>0</v>
      </c>
      <c r="L94" s="52">
        <f t="shared" si="8"/>
        <v>401</v>
      </c>
      <c r="M94" s="52"/>
      <c r="O94" s="52" t="str">
        <f t="shared" si="9"/>
        <v/>
      </c>
    </row>
    <row r="95" spans="1:15" ht="41.4" x14ac:dyDescent="0.3">
      <c r="A95" s="144"/>
      <c r="B95" s="136"/>
      <c r="C95" s="135" t="s">
        <v>148</v>
      </c>
      <c r="D95" s="135" t="s">
        <v>11</v>
      </c>
      <c r="E95" s="132">
        <v>1</v>
      </c>
      <c r="F95" s="135" t="s">
        <v>21</v>
      </c>
      <c r="G95" s="135" t="s">
        <v>532</v>
      </c>
      <c r="H95" s="15" t="s">
        <v>51</v>
      </c>
      <c r="I95" s="132">
        <v>62</v>
      </c>
      <c r="K95" s="52">
        <f t="shared" si="7"/>
        <v>1</v>
      </c>
      <c r="L95" s="52">
        <f t="shared" si="8"/>
        <v>402</v>
      </c>
      <c r="M95" s="52" t="s">
        <v>189</v>
      </c>
      <c r="O95" s="52" t="str">
        <f t="shared" si="9"/>
        <v>0</v>
      </c>
    </row>
    <row r="96" spans="1:15" ht="15" thickBot="1" x14ac:dyDescent="0.35">
      <c r="A96" s="144"/>
      <c r="B96" s="136"/>
      <c r="C96" s="137"/>
      <c r="D96" s="137"/>
      <c r="E96" s="134"/>
      <c r="F96" s="137"/>
      <c r="G96" s="137"/>
      <c r="H96" s="16" t="s">
        <v>215</v>
      </c>
      <c r="I96" s="134"/>
      <c r="K96" s="52">
        <f t="shared" si="7"/>
        <v>0</v>
      </c>
      <c r="L96" s="52">
        <f t="shared" si="8"/>
        <v>402</v>
      </c>
      <c r="M96" s="52"/>
      <c r="O96" s="52" t="str">
        <f t="shared" si="9"/>
        <v/>
      </c>
    </row>
    <row r="97" spans="1:15" ht="41.4" x14ac:dyDescent="0.3">
      <c r="A97" s="144"/>
      <c r="B97" s="136"/>
      <c r="C97" s="135" t="s">
        <v>151</v>
      </c>
      <c r="D97" s="135" t="s">
        <v>11</v>
      </c>
      <c r="E97" s="132">
        <v>17</v>
      </c>
      <c r="F97" s="135" t="s">
        <v>21</v>
      </c>
      <c r="G97" s="135" t="s">
        <v>532</v>
      </c>
      <c r="H97" s="15" t="s">
        <v>51</v>
      </c>
      <c r="I97" s="132">
        <v>62</v>
      </c>
      <c r="K97" s="52">
        <f t="shared" si="7"/>
        <v>17</v>
      </c>
      <c r="L97" s="52">
        <f t="shared" si="8"/>
        <v>419</v>
      </c>
      <c r="M97" s="52" t="s">
        <v>190</v>
      </c>
      <c r="O97" s="52" t="str">
        <f t="shared" si="9"/>
        <v>12000000000000000</v>
      </c>
    </row>
    <row r="98" spans="1:15" ht="15" thickBot="1" x14ac:dyDescent="0.35">
      <c r="A98" s="145"/>
      <c r="B98" s="137"/>
      <c r="C98" s="137"/>
      <c r="D98" s="137"/>
      <c r="E98" s="134"/>
      <c r="F98" s="137"/>
      <c r="G98" s="137"/>
      <c r="H98" s="16" t="s">
        <v>153</v>
      </c>
      <c r="I98" s="134"/>
      <c r="K98" s="52">
        <f t="shared" si="7"/>
        <v>0</v>
      </c>
    </row>
  </sheetData>
  <autoFilter ref="K9:S98" xr:uid="{92E4F35D-1A20-4840-B5F3-DF06BBF3F516}"/>
  <mergeCells count="191">
    <mergeCell ref="G97:G98"/>
    <mergeCell ref="I97:I98"/>
    <mergeCell ref="G93:G94"/>
    <mergeCell ref="I93:I94"/>
    <mergeCell ref="C95:C96"/>
    <mergeCell ref="D95:D96"/>
    <mergeCell ref="E95:E96"/>
    <mergeCell ref="F95:F96"/>
    <mergeCell ref="G95:G96"/>
    <mergeCell ref="I95:I96"/>
    <mergeCell ref="A92:A98"/>
    <mergeCell ref="B92:B98"/>
    <mergeCell ref="C93:C94"/>
    <mergeCell ref="D93:D94"/>
    <mergeCell ref="E93:E94"/>
    <mergeCell ref="F93:F94"/>
    <mergeCell ref="C97:C98"/>
    <mergeCell ref="D97:D98"/>
    <mergeCell ref="E97:E98"/>
    <mergeCell ref="F97:F98"/>
    <mergeCell ref="G87:G88"/>
    <mergeCell ref="I87:I88"/>
    <mergeCell ref="C89:C90"/>
    <mergeCell ref="D89:D90"/>
    <mergeCell ref="E89:E90"/>
    <mergeCell ref="F89:F90"/>
    <mergeCell ref="G89:G90"/>
    <mergeCell ref="I89:I90"/>
    <mergeCell ref="G83:G84"/>
    <mergeCell ref="I83:I84"/>
    <mergeCell ref="C85:C86"/>
    <mergeCell ref="D85:D86"/>
    <mergeCell ref="E85:E86"/>
    <mergeCell ref="F85:F86"/>
    <mergeCell ref="G85:G86"/>
    <mergeCell ref="I85:I86"/>
    <mergeCell ref="A82:A90"/>
    <mergeCell ref="B82:B90"/>
    <mergeCell ref="C83:C84"/>
    <mergeCell ref="D83:D84"/>
    <mergeCell ref="E83:E84"/>
    <mergeCell ref="F83:F84"/>
    <mergeCell ref="C87:C88"/>
    <mergeCell ref="D87:D88"/>
    <mergeCell ref="E87:E88"/>
    <mergeCell ref="F87:F88"/>
    <mergeCell ref="G71:G72"/>
    <mergeCell ref="I71:I72"/>
    <mergeCell ref="C73:C74"/>
    <mergeCell ref="D73:D74"/>
    <mergeCell ref="E73:E74"/>
    <mergeCell ref="F73:F74"/>
    <mergeCell ref="G73:G74"/>
    <mergeCell ref="I73:I74"/>
    <mergeCell ref="C79:C80"/>
    <mergeCell ref="D79:D80"/>
    <mergeCell ref="E79:E80"/>
    <mergeCell ref="F79:F80"/>
    <mergeCell ref="G79:G80"/>
    <mergeCell ref="I79:I80"/>
    <mergeCell ref="C77:C78"/>
    <mergeCell ref="D77:D78"/>
    <mergeCell ref="E77:E78"/>
    <mergeCell ref="F77:F78"/>
    <mergeCell ref="G77:G78"/>
    <mergeCell ref="I77:I78"/>
    <mergeCell ref="G67:G68"/>
    <mergeCell ref="I67:I68"/>
    <mergeCell ref="C69:C70"/>
    <mergeCell ref="D69:D70"/>
    <mergeCell ref="E69:E70"/>
    <mergeCell ref="F69:F70"/>
    <mergeCell ref="G69:G70"/>
    <mergeCell ref="I69:I70"/>
    <mergeCell ref="A67:A80"/>
    <mergeCell ref="B67:B80"/>
    <mergeCell ref="C67:C68"/>
    <mergeCell ref="D67:D68"/>
    <mergeCell ref="E67:E68"/>
    <mergeCell ref="F67:F68"/>
    <mergeCell ref="C71:C72"/>
    <mergeCell ref="D71:D72"/>
    <mergeCell ref="E71:E72"/>
    <mergeCell ref="F71:F72"/>
    <mergeCell ref="C75:C76"/>
    <mergeCell ref="D75:D76"/>
    <mergeCell ref="E75:E76"/>
    <mergeCell ref="F75:F76"/>
    <mergeCell ref="G75:G76"/>
    <mergeCell ref="I75:I76"/>
    <mergeCell ref="C65:C66"/>
    <mergeCell ref="D65:D66"/>
    <mergeCell ref="E65:E66"/>
    <mergeCell ref="F65:F66"/>
    <mergeCell ref="G65:G66"/>
    <mergeCell ref="I65:I66"/>
    <mergeCell ref="C63:C64"/>
    <mergeCell ref="D63:D64"/>
    <mergeCell ref="E63:E64"/>
    <mergeCell ref="F63:F64"/>
    <mergeCell ref="G63:G64"/>
    <mergeCell ref="I63:I64"/>
    <mergeCell ref="C61:C62"/>
    <mergeCell ref="D61:D62"/>
    <mergeCell ref="E61:E62"/>
    <mergeCell ref="F61:F62"/>
    <mergeCell ref="G61:G62"/>
    <mergeCell ref="I61:I62"/>
    <mergeCell ref="C59:C60"/>
    <mergeCell ref="D59:D60"/>
    <mergeCell ref="E59:E60"/>
    <mergeCell ref="F59:F60"/>
    <mergeCell ref="G59:G60"/>
    <mergeCell ref="I59:I60"/>
    <mergeCell ref="C57:C58"/>
    <mergeCell ref="D57:D58"/>
    <mergeCell ref="E57:E58"/>
    <mergeCell ref="F57:F58"/>
    <mergeCell ref="G57:G58"/>
    <mergeCell ref="I57:I58"/>
    <mergeCell ref="C55:C56"/>
    <mergeCell ref="D55:D56"/>
    <mergeCell ref="E55:E56"/>
    <mergeCell ref="F55:F56"/>
    <mergeCell ref="G55:G56"/>
    <mergeCell ref="I55:I56"/>
    <mergeCell ref="E47:E48"/>
    <mergeCell ref="F47:F48"/>
    <mergeCell ref="G47:G48"/>
    <mergeCell ref="I47:I48"/>
    <mergeCell ref="C53:C54"/>
    <mergeCell ref="D53:D54"/>
    <mergeCell ref="E53:E54"/>
    <mergeCell ref="F53:F54"/>
    <mergeCell ref="G53:G54"/>
    <mergeCell ref="I53:I54"/>
    <mergeCell ref="C51:C52"/>
    <mergeCell ref="D51:D52"/>
    <mergeCell ref="E51:E52"/>
    <mergeCell ref="F51:F52"/>
    <mergeCell ref="G51:G52"/>
    <mergeCell ref="I51:I52"/>
    <mergeCell ref="C45:C46"/>
    <mergeCell ref="D45:D46"/>
    <mergeCell ref="E45:E46"/>
    <mergeCell ref="F45:F46"/>
    <mergeCell ref="G45:G46"/>
    <mergeCell ref="I45:I46"/>
    <mergeCell ref="H28:H40"/>
    <mergeCell ref="I28:I40"/>
    <mergeCell ref="A43:A66"/>
    <mergeCell ref="B43:B66"/>
    <mergeCell ref="C43:C44"/>
    <mergeCell ref="D43:D44"/>
    <mergeCell ref="E43:E44"/>
    <mergeCell ref="F43:F44"/>
    <mergeCell ref="G43:G44"/>
    <mergeCell ref="I43:I44"/>
    <mergeCell ref="C49:C50"/>
    <mergeCell ref="D49:D50"/>
    <mergeCell ref="E49:E50"/>
    <mergeCell ref="F49:F50"/>
    <mergeCell ref="G49:G50"/>
    <mergeCell ref="I49:I50"/>
    <mergeCell ref="C47:C48"/>
    <mergeCell ref="D47:D48"/>
    <mergeCell ref="H13:H16"/>
    <mergeCell ref="I13:I16"/>
    <mergeCell ref="A19:A22"/>
    <mergeCell ref="B19:B22"/>
    <mergeCell ref="A28:A40"/>
    <mergeCell ref="B28:B40"/>
    <mergeCell ref="C28:C40"/>
    <mergeCell ref="D28:D40"/>
    <mergeCell ref="E28:E40"/>
    <mergeCell ref="F28:F40"/>
    <mergeCell ref="A13:A16"/>
    <mergeCell ref="B13:B16"/>
    <mergeCell ref="C13:C16"/>
    <mergeCell ref="D13:D16"/>
    <mergeCell ref="E13:E16"/>
    <mergeCell ref="F13:F16"/>
    <mergeCell ref="H8:I8"/>
    <mergeCell ref="A11:A12"/>
    <mergeCell ref="B11:B12"/>
    <mergeCell ref="C11:C12"/>
    <mergeCell ref="D11:D12"/>
    <mergeCell ref="E11:E12"/>
    <mergeCell ref="F11:F12"/>
    <mergeCell ref="H11:H12"/>
    <mergeCell ref="I11:I1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A5C7A-C8C0-4801-8FEA-D5E591039D56}">
  <dimension ref="A1:D41"/>
  <sheetViews>
    <sheetView topLeftCell="A22" workbookViewId="0">
      <selection activeCell="A22" sqref="A22:D41"/>
    </sheetView>
  </sheetViews>
  <sheetFormatPr defaultRowHeight="14.4" x14ac:dyDescent="0.3"/>
  <cols>
    <col min="2" max="2" width="50.33203125" customWidth="1"/>
    <col min="4" max="4" width="54.44140625" bestFit="1" customWidth="1"/>
  </cols>
  <sheetData>
    <row r="1" spans="1:4" x14ac:dyDescent="0.3">
      <c r="A1" t="s">
        <v>561</v>
      </c>
      <c r="B1" t="s">
        <v>155</v>
      </c>
      <c r="C1" t="s">
        <v>562</v>
      </c>
      <c r="D1" t="s">
        <v>563</v>
      </c>
    </row>
    <row r="2" spans="1:4" x14ac:dyDescent="0.3">
      <c r="A2" t="s">
        <v>561</v>
      </c>
      <c r="B2" t="s">
        <v>454</v>
      </c>
      <c r="C2" t="s">
        <v>562</v>
      </c>
      <c r="D2" t="s">
        <v>564</v>
      </c>
    </row>
    <row r="3" spans="1:4" x14ac:dyDescent="0.3">
      <c r="A3" t="s">
        <v>561</v>
      </c>
      <c r="B3" t="s">
        <v>157</v>
      </c>
      <c r="C3" t="s">
        <v>562</v>
      </c>
      <c r="D3" t="s">
        <v>565</v>
      </c>
    </row>
    <row r="4" spans="1:4" x14ac:dyDescent="0.3">
      <c r="A4" t="s">
        <v>561</v>
      </c>
      <c r="B4" t="s">
        <v>158</v>
      </c>
      <c r="C4" t="s">
        <v>562</v>
      </c>
      <c r="D4" t="s">
        <v>566</v>
      </c>
    </row>
    <row r="5" spans="1:4" x14ac:dyDescent="0.3">
      <c r="A5" t="s">
        <v>561</v>
      </c>
      <c r="B5" t="s">
        <v>414</v>
      </c>
      <c r="C5" t="s">
        <v>562</v>
      </c>
      <c r="D5" t="s">
        <v>567</v>
      </c>
    </row>
    <row r="6" spans="1:4" x14ac:dyDescent="0.3">
      <c r="A6" t="s">
        <v>561</v>
      </c>
      <c r="B6" t="s">
        <v>160</v>
      </c>
      <c r="C6" t="s">
        <v>562</v>
      </c>
      <c r="D6" t="s">
        <v>568</v>
      </c>
    </row>
    <row r="7" spans="1:4" x14ac:dyDescent="0.3">
      <c r="A7" t="s">
        <v>561</v>
      </c>
      <c r="B7" t="s">
        <v>161</v>
      </c>
      <c r="C7" t="s">
        <v>562</v>
      </c>
      <c r="D7" t="s">
        <v>569</v>
      </c>
    </row>
    <row r="8" spans="1:4" x14ac:dyDescent="0.3">
      <c r="A8" t="s">
        <v>561</v>
      </c>
      <c r="B8" t="s">
        <v>162</v>
      </c>
      <c r="C8" t="s">
        <v>562</v>
      </c>
      <c r="D8" t="s">
        <v>570</v>
      </c>
    </row>
    <row r="9" spans="1:4" x14ac:dyDescent="0.3">
      <c r="A9" t="s">
        <v>561</v>
      </c>
      <c r="B9" t="s">
        <v>163</v>
      </c>
      <c r="C9" t="s">
        <v>562</v>
      </c>
      <c r="D9" t="s">
        <v>571</v>
      </c>
    </row>
    <row r="10" spans="1:4" x14ac:dyDescent="0.3">
      <c r="A10" t="s">
        <v>561</v>
      </c>
      <c r="B10" t="s">
        <v>164</v>
      </c>
      <c r="C10" t="s">
        <v>562</v>
      </c>
      <c r="D10" t="s">
        <v>572</v>
      </c>
    </row>
    <row r="11" spans="1:4" x14ac:dyDescent="0.3">
      <c r="A11" t="s">
        <v>561</v>
      </c>
      <c r="B11" t="s">
        <v>165</v>
      </c>
      <c r="C11" t="s">
        <v>562</v>
      </c>
      <c r="D11" t="s">
        <v>573</v>
      </c>
    </row>
    <row r="12" spans="1:4" x14ac:dyDescent="0.3">
      <c r="A12" t="s">
        <v>561</v>
      </c>
      <c r="B12" t="s">
        <v>166</v>
      </c>
      <c r="C12" t="s">
        <v>562</v>
      </c>
      <c r="D12" t="s">
        <v>574</v>
      </c>
    </row>
    <row r="13" spans="1:4" x14ac:dyDescent="0.3">
      <c r="A13" t="s">
        <v>561</v>
      </c>
      <c r="B13" t="s">
        <v>168</v>
      </c>
      <c r="C13" t="s">
        <v>562</v>
      </c>
      <c r="D13" t="s">
        <v>575</v>
      </c>
    </row>
    <row r="14" spans="1:4" x14ac:dyDescent="0.3">
      <c r="A14" t="s">
        <v>561</v>
      </c>
      <c r="B14" t="s">
        <v>169</v>
      </c>
      <c r="C14" t="s">
        <v>562</v>
      </c>
      <c r="D14" t="s">
        <v>576</v>
      </c>
    </row>
    <row r="15" spans="1:4" x14ac:dyDescent="0.3">
      <c r="A15" t="s">
        <v>561</v>
      </c>
      <c r="B15" t="s">
        <v>170</v>
      </c>
      <c r="C15" t="s">
        <v>562</v>
      </c>
      <c r="D15" t="s">
        <v>577</v>
      </c>
    </row>
    <row r="16" spans="1:4" x14ac:dyDescent="0.3">
      <c r="A16" t="s">
        <v>561</v>
      </c>
      <c r="B16" t="s">
        <v>171</v>
      </c>
      <c r="C16" t="s">
        <v>562</v>
      </c>
      <c r="D16" t="s">
        <v>578</v>
      </c>
    </row>
    <row r="17" spans="1:4" x14ac:dyDescent="0.3">
      <c r="A17" t="s">
        <v>561</v>
      </c>
      <c r="B17" t="s">
        <v>172</v>
      </c>
      <c r="C17" t="s">
        <v>562</v>
      </c>
      <c r="D17" t="s">
        <v>579</v>
      </c>
    </row>
    <row r="18" spans="1:4" x14ac:dyDescent="0.3">
      <c r="A18" t="s">
        <v>561</v>
      </c>
      <c r="B18" t="s">
        <v>173</v>
      </c>
      <c r="C18" t="s">
        <v>562</v>
      </c>
      <c r="D18" t="s">
        <v>580</v>
      </c>
    </row>
    <row r="19" spans="1:4" x14ac:dyDescent="0.3">
      <c r="A19" t="s">
        <v>561</v>
      </c>
      <c r="B19" t="s">
        <v>174</v>
      </c>
      <c r="C19" t="s">
        <v>562</v>
      </c>
      <c r="D19" t="s">
        <v>581</v>
      </c>
    </row>
    <row r="20" spans="1:4" x14ac:dyDescent="0.3">
      <c r="A20" t="s">
        <v>561</v>
      </c>
      <c r="B20" t="s">
        <v>175</v>
      </c>
      <c r="C20" t="s">
        <v>562</v>
      </c>
      <c r="D20" t="s">
        <v>582</v>
      </c>
    </row>
    <row r="21" spans="1:4" x14ac:dyDescent="0.3">
      <c r="A21" t="s">
        <v>561</v>
      </c>
      <c r="B21" t="s">
        <v>176</v>
      </c>
      <c r="C21" t="s">
        <v>562</v>
      </c>
      <c r="D21" t="s">
        <v>583</v>
      </c>
    </row>
    <row r="22" spans="1:4" x14ac:dyDescent="0.3">
      <c r="A22" t="s">
        <v>561</v>
      </c>
      <c r="B22" t="s">
        <v>415</v>
      </c>
      <c r="C22" t="s">
        <v>562</v>
      </c>
      <c r="D22" t="s">
        <v>584</v>
      </c>
    </row>
    <row r="23" spans="1:4" x14ac:dyDescent="0.3">
      <c r="A23" t="s">
        <v>561</v>
      </c>
      <c r="B23" t="s">
        <v>416</v>
      </c>
      <c r="C23" t="s">
        <v>562</v>
      </c>
      <c r="D23" t="s">
        <v>585</v>
      </c>
    </row>
    <row r="24" spans="1:4" x14ac:dyDescent="0.3">
      <c r="A24" t="s">
        <v>561</v>
      </c>
      <c r="B24" t="s">
        <v>178</v>
      </c>
      <c r="C24" t="s">
        <v>562</v>
      </c>
      <c r="D24" t="s">
        <v>586</v>
      </c>
    </row>
    <row r="25" spans="1:4" x14ac:dyDescent="0.3">
      <c r="A25" t="s">
        <v>561</v>
      </c>
      <c r="B25" t="s">
        <v>179</v>
      </c>
      <c r="C25" t="s">
        <v>562</v>
      </c>
      <c r="D25" t="s">
        <v>587</v>
      </c>
    </row>
    <row r="26" spans="1:4" x14ac:dyDescent="0.3">
      <c r="A26" t="s">
        <v>561</v>
      </c>
      <c r="B26" t="s">
        <v>180</v>
      </c>
      <c r="C26" t="s">
        <v>562</v>
      </c>
      <c r="D26" t="s">
        <v>588</v>
      </c>
    </row>
    <row r="27" spans="1:4" x14ac:dyDescent="0.3">
      <c r="A27" t="s">
        <v>561</v>
      </c>
      <c r="B27" t="s">
        <v>181</v>
      </c>
      <c r="C27" t="s">
        <v>562</v>
      </c>
      <c r="D27" t="s">
        <v>589</v>
      </c>
    </row>
    <row r="28" spans="1:4" x14ac:dyDescent="0.3">
      <c r="A28" t="s">
        <v>561</v>
      </c>
      <c r="B28" t="s">
        <v>182</v>
      </c>
      <c r="C28" t="s">
        <v>562</v>
      </c>
      <c r="D28" t="s">
        <v>590</v>
      </c>
    </row>
    <row r="29" spans="1:4" x14ac:dyDescent="0.3">
      <c r="A29" t="s">
        <v>561</v>
      </c>
      <c r="B29" t="s">
        <v>183</v>
      </c>
      <c r="C29" t="s">
        <v>562</v>
      </c>
      <c r="D29" t="s">
        <v>591</v>
      </c>
    </row>
    <row r="30" spans="1:4" x14ac:dyDescent="0.3">
      <c r="A30" t="s">
        <v>561</v>
      </c>
      <c r="B30" t="s">
        <v>184</v>
      </c>
      <c r="C30" t="s">
        <v>562</v>
      </c>
      <c r="D30" t="s">
        <v>592</v>
      </c>
    </row>
    <row r="31" spans="1:4" x14ac:dyDescent="0.3">
      <c r="A31" t="s">
        <v>561</v>
      </c>
      <c r="B31" t="s">
        <v>186</v>
      </c>
      <c r="C31" t="s">
        <v>562</v>
      </c>
      <c r="D31" t="s">
        <v>593</v>
      </c>
    </row>
    <row r="32" spans="1:4" x14ac:dyDescent="0.3">
      <c r="A32" t="s">
        <v>561</v>
      </c>
      <c r="B32" t="s">
        <v>185</v>
      </c>
      <c r="C32" t="s">
        <v>562</v>
      </c>
      <c r="D32" t="s">
        <v>594</v>
      </c>
    </row>
    <row r="33" spans="1:4" x14ac:dyDescent="0.3">
      <c r="A33" t="s">
        <v>561</v>
      </c>
      <c r="B33" t="s">
        <v>554</v>
      </c>
      <c r="C33" t="s">
        <v>562</v>
      </c>
      <c r="D33" t="s">
        <v>595</v>
      </c>
    </row>
    <row r="34" spans="1:4" x14ac:dyDescent="0.3">
      <c r="A34" t="s">
        <v>561</v>
      </c>
      <c r="B34" t="s">
        <v>543</v>
      </c>
      <c r="C34" t="s">
        <v>562</v>
      </c>
      <c r="D34" t="s">
        <v>596</v>
      </c>
    </row>
    <row r="35" spans="1:4" x14ac:dyDescent="0.3">
      <c r="A35" t="s">
        <v>561</v>
      </c>
      <c r="B35" t="s">
        <v>559</v>
      </c>
      <c r="C35" t="s">
        <v>562</v>
      </c>
      <c r="D35" t="s">
        <v>597</v>
      </c>
    </row>
    <row r="36" spans="1:4" x14ac:dyDescent="0.3">
      <c r="A36" t="s">
        <v>561</v>
      </c>
      <c r="B36" t="s">
        <v>544</v>
      </c>
      <c r="C36" t="s">
        <v>562</v>
      </c>
      <c r="D36" t="s">
        <v>598</v>
      </c>
    </row>
    <row r="37" spans="1:4" x14ac:dyDescent="0.3">
      <c r="A37" t="s">
        <v>561</v>
      </c>
      <c r="B37" t="s">
        <v>545</v>
      </c>
      <c r="C37" t="s">
        <v>562</v>
      </c>
      <c r="D37" t="s">
        <v>599</v>
      </c>
    </row>
    <row r="38" spans="1:4" x14ac:dyDescent="0.3">
      <c r="A38" t="s">
        <v>561</v>
      </c>
      <c r="B38" t="s">
        <v>187</v>
      </c>
      <c r="C38" t="s">
        <v>562</v>
      </c>
      <c r="D38" t="s">
        <v>600</v>
      </c>
    </row>
    <row r="39" spans="1:4" x14ac:dyDescent="0.3">
      <c r="A39" t="s">
        <v>561</v>
      </c>
      <c r="B39" t="s">
        <v>188</v>
      </c>
      <c r="C39" t="s">
        <v>562</v>
      </c>
      <c r="D39" t="s">
        <v>601</v>
      </c>
    </row>
    <row r="40" spans="1:4" x14ac:dyDescent="0.3">
      <c r="A40" t="s">
        <v>561</v>
      </c>
      <c r="B40" t="s">
        <v>189</v>
      </c>
      <c r="C40" t="s">
        <v>562</v>
      </c>
      <c r="D40" t="s">
        <v>602</v>
      </c>
    </row>
    <row r="41" spans="1:4" x14ac:dyDescent="0.3">
      <c r="A41" t="s">
        <v>561</v>
      </c>
      <c r="B41" t="s">
        <v>190</v>
      </c>
      <c r="C41" t="s">
        <v>562</v>
      </c>
      <c r="D41" t="s">
        <v>603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33F36-FA0A-443C-BDD4-8D3DF002BAF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8C997-F796-428F-B639-D129DC2C7B9B}">
  <dimension ref="A1:B18"/>
  <sheetViews>
    <sheetView workbookViewId="0">
      <selection activeCell="A13" sqref="A13"/>
    </sheetView>
  </sheetViews>
  <sheetFormatPr defaultRowHeight="14.4" x14ac:dyDescent="0.3"/>
  <cols>
    <col min="1" max="1" width="36.44140625" bestFit="1" customWidth="1"/>
    <col min="2" max="2" width="32.33203125" bestFit="1" customWidth="1"/>
  </cols>
  <sheetData>
    <row r="1" spans="1:2" x14ac:dyDescent="0.3">
      <c r="A1" s="69" t="s">
        <v>472</v>
      </c>
      <c r="B1" s="69" t="s">
        <v>473</v>
      </c>
    </row>
    <row r="2" spans="1:2" x14ac:dyDescent="0.3">
      <c r="A2" s="71" t="s">
        <v>380</v>
      </c>
      <c r="B2" s="71" t="s">
        <v>380</v>
      </c>
    </row>
    <row r="3" spans="1:2" x14ac:dyDescent="0.3">
      <c r="A3" s="71" t="s">
        <v>474</v>
      </c>
      <c r="B3" s="70" t="s">
        <v>468</v>
      </c>
    </row>
    <row r="4" spans="1:2" x14ac:dyDescent="0.3">
      <c r="A4" s="71" t="s">
        <v>475</v>
      </c>
      <c r="B4" s="70" t="s">
        <v>469</v>
      </c>
    </row>
    <row r="5" spans="1:2" x14ac:dyDescent="0.3">
      <c r="A5" s="71" t="s">
        <v>476</v>
      </c>
      <c r="B5" s="70" t="s">
        <v>455</v>
      </c>
    </row>
    <row r="6" spans="1:2" x14ac:dyDescent="0.3">
      <c r="A6" s="71" t="s">
        <v>477</v>
      </c>
      <c r="B6" s="70" t="s">
        <v>456</v>
      </c>
    </row>
    <row r="7" spans="1:2" x14ac:dyDescent="0.3">
      <c r="A7" s="71" t="s">
        <v>478</v>
      </c>
      <c r="B7" s="70" t="s">
        <v>457</v>
      </c>
    </row>
    <row r="8" spans="1:2" x14ac:dyDescent="0.3">
      <c r="A8" s="71" t="s">
        <v>479</v>
      </c>
      <c r="B8" s="70" t="s">
        <v>458</v>
      </c>
    </row>
    <row r="9" spans="1:2" x14ac:dyDescent="0.3">
      <c r="A9" s="71" t="s">
        <v>480</v>
      </c>
      <c r="B9" s="70" t="s">
        <v>459</v>
      </c>
    </row>
    <row r="10" spans="1:2" x14ac:dyDescent="0.3">
      <c r="A10" s="71" t="s">
        <v>481</v>
      </c>
      <c r="B10" s="70" t="s">
        <v>460</v>
      </c>
    </row>
    <row r="11" spans="1:2" x14ac:dyDescent="0.3">
      <c r="A11" s="71" t="s">
        <v>482</v>
      </c>
      <c r="B11" s="70" t="s">
        <v>461</v>
      </c>
    </row>
    <row r="12" spans="1:2" x14ac:dyDescent="0.3">
      <c r="A12" s="71" t="s">
        <v>483</v>
      </c>
      <c r="B12" s="70" t="s">
        <v>470</v>
      </c>
    </row>
    <row r="13" spans="1:2" x14ac:dyDescent="0.3">
      <c r="A13" s="72"/>
      <c r="B13" s="72" t="s">
        <v>484</v>
      </c>
    </row>
    <row r="14" spans="1:2" x14ac:dyDescent="0.3">
      <c r="A14" s="71" t="s">
        <v>485</v>
      </c>
      <c r="B14" s="70" t="s">
        <v>462</v>
      </c>
    </row>
    <row r="15" spans="1:2" x14ac:dyDescent="0.3">
      <c r="A15" s="71" t="s">
        <v>486</v>
      </c>
      <c r="B15" s="70" t="s">
        <v>463</v>
      </c>
    </row>
    <row r="16" spans="1:2" x14ac:dyDescent="0.3">
      <c r="A16" s="71" t="s">
        <v>487</v>
      </c>
      <c r="B16" s="70" t="s">
        <v>471</v>
      </c>
    </row>
    <row r="17" spans="2:2" x14ac:dyDescent="0.3">
      <c r="B17" s="70"/>
    </row>
    <row r="18" spans="2:2" x14ac:dyDescent="0.3">
      <c r="B18" s="7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19DE8-114D-4D7C-910B-E4F80F16EEB5}">
  <dimension ref="B3:F42"/>
  <sheetViews>
    <sheetView zoomScale="80" zoomScaleNormal="80" workbookViewId="0">
      <selection activeCell="C27" sqref="C27"/>
    </sheetView>
  </sheetViews>
  <sheetFormatPr defaultRowHeight="14.4" x14ac:dyDescent="0.3"/>
  <cols>
    <col min="2" max="2" width="57.77734375" bestFit="1" customWidth="1"/>
    <col min="3" max="3" width="65.109375" bestFit="1" customWidth="1"/>
    <col min="4" max="4" width="62.88671875" bestFit="1" customWidth="1"/>
    <col min="5" max="5" width="49.21875" bestFit="1" customWidth="1"/>
  </cols>
  <sheetData>
    <row r="3" spans="2:6" x14ac:dyDescent="0.3">
      <c r="B3" s="56" t="s">
        <v>327</v>
      </c>
      <c r="C3" s="56" t="s">
        <v>327</v>
      </c>
      <c r="D3" s="57" t="s">
        <v>328</v>
      </c>
      <c r="E3" s="57" t="s">
        <v>329</v>
      </c>
      <c r="F3" s="57" t="s">
        <v>330</v>
      </c>
    </row>
    <row r="4" spans="2:6" x14ac:dyDescent="0.3">
      <c r="B4" s="45" t="s">
        <v>284</v>
      </c>
      <c r="C4" s="45" t="s">
        <v>344</v>
      </c>
      <c r="D4" s="40" t="str">
        <f>UPPER(SUBSTITUTE(SUBSTITUTE(B4, "_", "")," ",""))</f>
        <v>"MTI":"2110",</v>
      </c>
      <c r="E4" s="40" t="str">
        <f t="shared" ref="E4:E15" si="0">UPPER(SUBSTITUTE(SUBSTITUTE(C5, "_", "")," ",""))</f>
        <v>"MTI":"2200",</v>
      </c>
      <c r="F4" s="59">
        <f t="shared" ref="F4:F17" si="1">IF(D4=E4,0,1)</f>
        <v>1</v>
      </c>
    </row>
    <row r="5" spans="2:6" x14ac:dyDescent="0.3">
      <c r="B5" s="45" t="s">
        <v>285</v>
      </c>
      <c r="C5" s="45" t="s">
        <v>319</v>
      </c>
      <c r="D5" s="40" t="str">
        <f t="shared" ref="D5:D41" si="2">UPPER(SUBSTITUTE(SUBSTITUTE(B5, "_", "")," ",""))</f>
        <v>"BITMAP":"5030004102010004",</v>
      </c>
      <c r="E5" s="40" t="str">
        <f t="shared" si="0"/>
        <v>"BITMAP":"5030004100010004",</v>
      </c>
      <c r="F5" s="59">
        <f t="shared" si="1"/>
        <v>1</v>
      </c>
    </row>
    <row r="6" spans="2:6" x14ac:dyDescent="0.3">
      <c r="B6" s="45" t="s">
        <v>286</v>
      </c>
      <c r="C6" s="45" t="s">
        <v>320</v>
      </c>
      <c r="D6" s="40" t="str">
        <f t="shared" si="2"/>
        <v>"PANLEN":"05",</v>
      </c>
      <c r="E6" s="40" t="str">
        <f t="shared" si="0"/>
        <v>"PANLEN":"05",</v>
      </c>
      <c r="F6" s="59">
        <f t="shared" si="1"/>
        <v>0</v>
      </c>
    </row>
    <row r="7" spans="2:6" x14ac:dyDescent="0.3">
      <c r="B7" s="45" t="s">
        <v>287</v>
      </c>
      <c r="C7" s="45" t="s">
        <v>345</v>
      </c>
      <c r="D7" s="40" t="str">
        <f t="shared" si="2"/>
        <v>"PAN":"11504",</v>
      </c>
      <c r="E7" s="40" t="str">
        <f t="shared" si="0"/>
        <v>"PAN":"11504",</v>
      </c>
      <c r="F7" s="59">
        <f t="shared" si="1"/>
        <v>0</v>
      </c>
    </row>
    <row r="8" spans="2:6" x14ac:dyDescent="0.3">
      <c r="B8" s="45" t="s">
        <v>288</v>
      </c>
      <c r="C8" s="45" t="s">
        <v>321</v>
      </c>
      <c r="D8" s="40" t="str">
        <f t="shared" si="2"/>
        <v>"ISOCURRCODE":"360",</v>
      </c>
      <c r="E8" s="40" t="str">
        <f t="shared" si="0"/>
        <v>"ISOCURRCODE":"360",</v>
      </c>
      <c r="F8" s="59">
        <f t="shared" si="1"/>
        <v>0</v>
      </c>
    </row>
    <row r="9" spans="2:6" x14ac:dyDescent="0.3">
      <c r="B9" s="45" t="s">
        <v>289</v>
      </c>
      <c r="C9" s="45" t="s">
        <v>322</v>
      </c>
      <c r="D9" s="40" t="str">
        <f t="shared" si="2"/>
        <v>"CURRMINORUNIT":"0",</v>
      </c>
      <c r="E9" s="40" t="str">
        <f t="shared" si="0"/>
        <v>"CURRMINORUNIT":"0",</v>
      </c>
      <c r="F9" s="59">
        <f t="shared" si="1"/>
        <v>0</v>
      </c>
    </row>
    <row r="10" spans="2:6" x14ac:dyDescent="0.3">
      <c r="B10" s="45" t="s">
        <v>290</v>
      </c>
      <c r="C10" s="45" t="s">
        <v>323</v>
      </c>
      <c r="D10" s="40" t="str">
        <f t="shared" si="2"/>
        <v>"CURRVALUEAMOUNT":"000000866000",</v>
      </c>
      <c r="E10" s="40" t="str">
        <f t="shared" si="0"/>
        <v>"CURRVALUEAMOUNT":"000000866000",</v>
      </c>
      <c r="F10" s="59">
        <f t="shared" si="1"/>
        <v>0</v>
      </c>
    </row>
    <row r="11" spans="2:6" x14ac:dyDescent="0.3">
      <c r="B11" s="45" t="s">
        <v>291</v>
      </c>
      <c r="C11" s="45" t="s">
        <v>324</v>
      </c>
      <c r="D11" s="40" t="str">
        <f t="shared" si="2"/>
        <v>"SWITCHERTAN":"000000000001",</v>
      </c>
      <c r="E11" s="40" t="str">
        <f t="shared" si="0"/>
        <v>"SWITCHERTAN":"000000000001",</v>
      </c>
      <c r="F11" s="59">
        <f t="shared" si="1"/>
        <v>0</v>
      </c>
    </row>
    <row r="12" spans="2:6" x14ac:dyDescent="0.3">
      <c r="B12" s="45" t="s">
        <v>292</v>
      </c>
      <c r="C12" s="45" t="s">
        <v>325</v>
      </c>
      <c r="D12" s="40" t="str">
        <f t="shared" si="2"/>
        <v>"DTLTRANS":"20250108011310",</v>
      </c>
      <c r="E12" s="40" t="str">
        <f t="shared" si="0"/>
        <v>"DTLTRANS":"20250108011310",</v>
      </c>
      <c r="F12" s="59">
        <f t="shared" si="1"/>
        <v>0</v>
      </c>
    </row>
    <row r="13" spans="2:6" x14ac:dyDescent="0.3">
      <c r="B13" s="45" t="s">
        <v>293</v>
      </c>
      <c r="C13" s="45" t="s">
        <v>346</v>
      </c>
      <c r="D13" s="40" t="str">
        <f t="shared" si="2"/>
        <v>"MERCHANT":"6017",</v>
      </c>
      <c r="E13" s="40" t="str">
        <f t="shared" si="0"/>
        <v>"MERCHANT":"6017",</v>
      </c>
      <c r="F13" s="59">
        <f t="shared" si="1"/>
        <v>0</v>
      </c>
    </row>
    <row r="14" spans="2:6" x14ac:dyDescent="0.3">
      <c r="B14" s="45" t="s">
        <v>294</v>
      </c>
      <c r="C14" s="45" t="s">
        <v>326</v>
      </c>
      <c r="D14" s="40" t="str">
        <f t="shared" si="2"/>
        <v>"BANKLEN":"07",</v>
      </c>
      <c r="E14" s="40" t="str">
        <f t="shared" si="0"/>
        <v>"BANKLEN":"07",</v>
      </c>
      <c r="F14" s="59">
        <f t="shared" si="1"/>
        <v>0</v>
      </c>
    </row>
    <row r="15" spans="2:6" x14ac:dyDescent="0.3">
      <c r="B15" s="45" t="s">
        <v>295</v>
      </c>
      <c r="C15" s="45" t="s">
        <v>347</v>
      </c>
      <c r="D15" s="40" t="str">
        <f t="shared" si="2"/>
        <v>"BANKID":"0080061",</v>
      </c>
      <c r="E15" s="40" t="str">
        <f t="shared" si="0"/>
        <v>"BANKID":"0080061",</v>
      </c>
      <c r="F15" s="59">
        <f t="shared" si="1"/>
        <v>0</v>
      </c>
    </row>
    <row r="16" spans="2:6" s="58" customFormat="1" x14ac:dyDescent="0.3">
      <c r="B16" s="45" t="s">
        <v>296</v>
      </c>
      <c r="C16" s="45" t="s">
        <v>348</v>
      </c>
      <c r="D16" s="40" t="str">
        <f t="shared" si="2"/>
        <v>"RESPONSECODE":"0000",</v>
      </c>
      <c r="E16" s="40"/>
      <c r="F16" s="59">
        <f t="shared" si="1"/>
        <v>1</v>
      </c>
    </row>
    <row r="17" spans="2:6" x14ac:dyDescent="0.3">
      <c r="B17" s="45" t="s">
        <v>297</v>
      </c>
      <c r="C17" s="45" t="s">
        <v>349</v>
      </c>
      <c r="D17" s="40" t="str">
        <f t="shared" si="2"/>
        <v>"APDLEN":"235",</v>
      </c>
      <c r="E17" s="40" t="str">
        <f t="shared" ref="E17:E40" si="3">UPPER(SUBSTITUTE(SUBSTITUTE(C17, "_", "")," ",""))</f>
        <v>"APDLEN":"267",</v>
      </c>
      <c r="F17" s="59">
        <f t="shared" si="1"/>
        <v>1</v>
      </c>
    </row>
    <row r="18" spans="2:6" x14ac:dyDescent="0.3">
      <c r="B18" s="45" t="s">
        <v>298</v>
      </c>
      <c r="C18" s="45" t="s">
        <v>350</v>
      </c>
      <c r="D18" s="40" t="str">
        <f t="shared" si="2"/>
        <v>"SWITCHERID":"008CA01",</v>
      </c>
      <c r="E18" s="40" t="str">
        <f t="shared" si="3"/>
        <v>"SWITCHERID":"008CA01",</v>
      </c>
      <c r="F18" s="59">
        <f t="shared" ref="F18:F41" si="4">IF(D18=E18,0,1)</f>
        <v>0</v>
      </c>
    </row>
    <row r="19" spans="2:6" x14ac:dyDescent="0.3">
      <c r="B19" s="45" t="s">
        <v>299</v>
      </c>
      <c r="C19" s="45" t="s">
        <v>351</v>
      </c>
      <c r="D19" s="40" t="str">
        <f t="shared" si="2"/>
        <v>"REGISTERNUM":"1122112005828",</v>
      </c>
      <c r="E19" s="40" t="str">
        <f t="shared" si="3"/>
        <v>"REGISTERNUM":"1122112005828",</v>
      </c>
      <c r="F19" s="59">
        <f t="shared" si="4"/>
        <v>0</v>
      </c>
    </row>
    <row r="20" spans="2:6" x14ac:dyDescent="0.3">
      <c r="B20" s="45" t="s">
        <v>300</v>
      </c>
      <c r="C20" s="45" t="s">
        <v>352</v>
      </c>
      <c r="D20" s="40" t="str">
        <f t="shared" si="2"/>
        <v>"TRANSCODE":"012",</v>
      </c>
      <c r="E20" s="40" t="str">
        <f t="shared" si="3"/>
        <v>"TRANSCODE":"012",</v>
      </c>
      <c r="F20" s="59">
        <f t="shared" si="4"/>
        <v>0</v>
      </c>
    </row>
    <row r="21" spans="2:6" x14ac:dyDescent="0.3">
      <c r="B21" s="45" t="s">
        <v>341</v>
      </c>
      <c r="C21" s="45" t="s">
        <v>353</v>
      </c>
      <c r="D21" s="40" t="str">
        <f t="shared" si="2"/>
        <v>"TRANSNAME":"PENYAMBUNGANBARU",</v>
      </c>
      <c r="E21" s="40" t="str">
        <f t="shared" si="3"/>
        <v>"TRANSNAME":"PENYAMBUNGANBARU",</v>
      </c>
      <c r="F21" s="59">
        <f t="shared" si="4"/>
        <v>0</v>
      </c>
    </row>
    <row r="22" spans="2:6" x14ac:dyDescent="0.3">
      <c r="B22" s="45" t="s">
        <v>302</v>
      </c>
      <c r="C22" s="45" t="s">
        <v>354</v>
      </c>
      <c r="D22" s="40" t="str">
        <f t="shared" si="2"/>
        <v>"REGISTERDATE":"20160412",</v>
      </c>
      <c r="E22" s="40" t="str">
        <f t="shared" si="3"/>
        <v>"REGISTERDATE":"20160412",</v>
      </c>
      <c r="F22" s="59">
        <f t="shared" si="4"/>
        <v>0</v>
      </c>
    </row>
    <row r="23" spans="2:6" x14ac:dyDescent="0.3">
      <c r="B23" s="45" t="s">
        <v>303</v>
      </c>
      <c r="C23" s="45" t="s">
        <v>355</v>
      </c>
      <c r="D23" s="40" t="str">
        <f t="shared" si="2"/>
        <v>"REGISTEREXPIREDATE":"02022222",</v>
      </c>
      <c r="E23" s="40" t="str">
        <f t="shared" si="3"/>
        <v>"REGISTEREXPIREDATE":"02022222",</v>
      </c>
      <c r="F23" s="59">
        <f t="shared" si="4"/>
        <v>0</v>
      </c>
    </row>
    <row r="24" spans="2:6" x14ac:dyDescent="0.3">
      <c r="B24" s="45" t="s">
        <v>342</v>
      </c>
      <c r="C24" s="45" t="s">
        <v>356</v>
      </c>
      <c r="D24" s="40" t="str">
        <f t="shared" si="2"/>
        <v>"SUBSCRIBERID":"",</v>
      </c>
      <c r="E24" s="40" t="str">
        <f t="shared" si="3"/>
        <v>"SUBSCRIBERID":"",</v>
      </c>
      <c r="F24" s="59">
        <f t="shared" si="4"/>
        <v>0</v>
      </c>
    </row>
    <row r="25" spans="2:6" x14ac:dyDescent="0.3">
      <c r="B25" s="45" t="s">
        <v>305</v>
      </c>
      <c r="C25" s="45" t="s">
        <v>357</v>
      </c>
      <c r="D25" s="40" t="str">
        <f t="shared" si="2"/>
        <v>"SUBSCRIBERNAME":"UMARABDI",</v>
      </c>
      <c r="E25" s="40" t="str">
        <f t="shared" si="3"/>
        <v>"SUBSCRIBERNAME":"UMARABDI",</v>
      </c>
      <c r="F25" s="59">
        <f t="shared" si="4"/>
        <v>0</v>
      </c>
    </row>
    <row r="26" spans="2:6" x14ac:dyDescent="0.3">
      <c r="B26" s="45" t="s">
        <v>340</v>
      </c>
      <c r="C26" s="45" t="s">
        <v>358</v>
      </c>
      <c r="D26" s="40" t="str">
        <f t="shared" si="2"/>
        <v>"REFNUMSRV":"99E79CF12C6C45CFB30A65C42A84BB24",</v>
      </c>
      <c r="E26" s="40" t="str">
        <f t="shared" si="3"/>
        <v>"REFNUMSRV":"00830B20818243ADA18C0240071578D4",</v>
      </c>
      <c r="F26" s="59">
        <f t="shared" si="4"/>
        <v>1</v>
      </c>
    </row>
    <row r="27" spans="2:6" x14ac:dyDescent="0.3">
      <c r="B27" s="45"/>
      <c r="C27" s="45" t="s">
        <v>359</v>
      </c>
      <c r="D27" s="40" t="str">
        <f t="shared" si="2"/>
        <v/>
      </c>
      <c r="E27" s="40" t="str">
        <f t="shared" si="3"/>
        <v>"REFNUNUMSWITCHER":"CD5AE684AD124DBE9CAA8F1F04444444",</v>
      </c>
      <c r="F27" s="59">
        <f t="shared" si="4"/>
        <v>1</v>
      </c>
    </row>
    <row r="28" spans="2:6" x14ac:dyDescent="0.3">
      <c r="B28" s="45" t="s">
        <v>306</v>
      </c>
      <c r="C28" s="45" t="s">
        <v>360</v>
      </c>
      <c r="D28" s="40" t="str">
        <f t="shared" si="2"/>
        <v>"SERVICEUNIT":"11221",</v>
      </c>
      <c r="E28" s="40" t="str">
        <f t="shared" si="3"/>
        <v>"SERVICEUNIT":"11221",</v>
      </c>
      <c r="F28" s="59">
        <f t="shared" si="4"/>
        <v>0</v>
      </c>
    </row>
    <row r="29" spans="2:6" x14ac:dyDescent="0.3">
      <c r="B29" s="45" t="s">
        <v>307</v>
      </c>
      <c r="C29" s="45" t="s">
        <v>361</v>
      </c>
      <c r="D29" s="40" t="str">
        <f t="shared" si="2"/>
        <v>"SERVICEUNITADDRESS":"",</v>
      </c>
      <c r="E29" s="40" t="str">
        <f t="shared" si="3"/>
        <v>"SERVICEUNITADDRESS":"",</v>
      </c>
      <c r="F29" s="59">
        <f t="shared" si="4"/>
        <v>0</v>
      </c>
    </row>
    <row r="30" spans="2:6" x14ac:dyDescent="0.3">
      <c r="B30" s="45" t="s">
        <v>343</v>
      </c>
      <c r="C30" s="45" t="s">
        <v>362</v>
      </c>
      <c r="D30" s="40" t="str">
        <f t="shared" si="2"/>
        <v>"SERVICEUNITPHONE":"123",</v>
      </c>
      <c r="E30" s="40" t="str">
        <f t="shared" si="3"/>
        <v>"SERVICEUNITPHONE":"123",</v>
      </c>
      <c r="F30" s="59">
        <f t="shared" si="4"/>
        <v>0</v>
      </c>
    </row>
    <row r="31" spans="2:6" x14ac:dyDescent="0.3">
      <c r="B31" s="45" t="s">
        <v>309</v>
      </c>
      <c r="C31" s="45" t="s">
        <v>363</v>
      </c>
      <c r="D31" s="40" t="str">
        <f t="shared" si="2"/>
        <v>"TRANSAMOUNTMINORUNIT":"2",</v>
      </c>
      <c r="E31" s="40" t="str">
        <f t="shared" si="3"/>
        <v>"TRANSAMOUNTMINORUNIT":"2",</v>
      </c>
      <c r="F31" s="59">
        <f t="shared" si="4"/>
        <v>0</v>
      </c>
    </row>
    <row r="32" spans="2:6" x14ac:dyDescent="0.3">
      <c r="B32" s="45" t="s">
        <v>310</v>
      </c>
      <c r="C32" s="45" t="s">
        <v>364</v>
      </c>
      <c r="D32" s="40" t="str">
        <f t="shared" si="2"/>
        <v>"TRANSAMOUNT":"00000000086600000",</v>
      </c>
      <c r="E32" s="40" t="str">
        <f t="shared" si="3"/>
        <v>"TRANSAMOUNT":"00000000086600000",</v>
      </c>
      <c r="F32" s="59">
        <f t="shared" si="4"/>
        <v>0</v>
      </c>
    </row>
    <row r="33" spans="2:6" x14ac:dyDescent="0.3">
      <c r="B33" s="45" t="s">
        <v>311</v>
      </c>
      <c r="C33" s="45" t="s">
        <v>365</v>
      </c>
      <c r="D33" s="40" t="str">
        <f t="shared" si="2"/>
        <v>"SERVBILLMINORUNIT":"2",</v>
      </c>
      <c r="E33" s="40" t="str">
        <f t="shared" si="3"/>
        <v>"SERVBILLMINORUNIT":"2",</v>
      </c>
      <c r="F33" s="59">
        <f t="shared" si="4"/>
        <v>0</v>
      </c>
    </row>
    <row r="34" spans="2:6" x14ac:dyDescent="0.3">
      <c r="B34" s="45" t="s">
        <v>312</v>
      </c>
      <c r="C34" s="45" t="s">
        <v>366</v>
      </c>
      <c r="D34" s="40" t="str">
        <f t="shared" si="2"/>
        <v>"SERVBILLVALUE":"00000000086600000",</v>
      </c>
      <c r="E34" s="40" t="str">
        <f t="shared" si="3"/>
        <v>"SERVBILLVALUE":"00000000086600000",</v>
      </c>
      <c r="F34" s="59">
        <f t="shared" si="4"/>
        <v>0</v>
      </c>
    </row>
    <row r="35" spans="2:6" x14ac:dyDescent="0.3">
      <c r="B35" s="45" t="s">
        <v>313</v>
      </c>
      <c r="C35" s="45" t="s">
        <v>367</v>
      </c>
      <c r="D35" s="40" t="str">
        <f t="shared" si="2"/>
        <v>"SERVBILLCHARGEADMINMINORUNIT":"2",</v>
      </c>
      <c r="E35" s="40" t="str">
        <f t="shared" si="3"/>
        <v>"SERVBILLCHARGEADMINMINORUNIT":"2",</v>
      </c>
      <c r="F35" s="59">
        <f t="shared" si="4"/>
        <v>0</v>
      </c>
    </row>
    <row r="36" spans="2:6" x14ac:dyDescent="0.3">
      <c r="B36" s="45" t="s">
        <v>314</v>
      </c>
      <c r="C36" s="45" t="s">
        <v>368</v>
      </c>
      <c r="D36" s="40" t="str">
        <f t="shared" si="2"/>
        <v>"SERVBILLCHARGEADMINVALUE":"0000000000",</v>
      </c>
      <c r="E36" s="40" t="str">
        <f t="shared" si="3"/>
        <v>"SERVBILLCHARGEADMINVALUE":"0000000000",</v>
      </c>
      <c r="F36" s="59">
        <f t="shared" si="4"/>
        <v>0</v>
      </c>
    </row>
    <row r="37" spans="2:6" x14ac:dyDescent="0.3">
      <c r="B37" s="45" t="s">
        <v>315</v>
      </c>
      <c r="C37" s="45" t="s">
        <v>369</v>
      </c>
      <c r="D37" s="40" t="str">
        <f t="shared" si="2"/>
        <v>"APD2LEN":"022",</v>
      </c>
      <c r="E37" s="40" t="str">
        <f t="shared" si="3"/>
        <v>"APD2LEN":"022",</v>
      </c>
      <c r="F37" s="59">
        <f t="shared" si="4"/>
        <v>0</v>
      </c>
    </row>
    <row r="38" spans="2:6" x14ac:dyDescent="0.3">
      <c r="B38" s="45" t="s">
        <v>316</v>
      </c>
      <c r="C38" s="45" t="s">
        <v>370</v>
      </c>
      <c r="D38" s="40" t="str">
        <f t="shared" si="2"/>
        <v>"APD2BILLCOMPTYPE":"01",</v>
      </c>
      <c r="E38" s="40" t="str">
        <f t="shared" si="3"/>
        <v>"APD2BILLCOMPTYPE":"01",</v>
      </c>
      <c r="F38" s="59">
        <f t="shared" si="4"/>
        <v>0</v>
      </c>
    </row>
    <row r="39" spans="2:6" x14ac:dyDescent="0.3">
      <c r="B39" s="45" t="s">
        <v>317</v>
      </c>
      <c r="C39" s="45" t="s">
        <v>371</v>
      </c>
      <c r="D39" s="40" t="str">
        <f t="shared" si="2"/>
        <v>"APD2BILLCOMPMINORUNIT":"0",</v>
      </c>
      <c r="E39" s="40" t="str">
        <f t="shared" si="3"/>
        <v>"APD2BILLCOMPMINORUNIT":"0",</v>
      </c>
      <c r="F39" s="59">
        <f t="shared" si="4"/>
        <v>0</v>
      </c>
    </row>
    <row r="40" spans="2:6" x14ac:dyDescent="0.3">
      <c r="B40" s="45" t="s">
        <v>318</v>
      </c>
      <c r="C40" s="45" t="s">
        <v>372</v>
      </c>
      <c r="D40" s="40" t="str">
        <f t="shared" si="2"/>
        <v>"APD2BILLCOMPVALUE":"12000000000000000"</v>
      </c>
      <c r="E40" s="40" t="str">
        <f t="shared" si="3"/>
        <v>"APD2BILLCOMPVALUE":"12000000000000000"</v>
      </c>
      <c r="F40" s="59">
        <f t="shared" si="4"/>
        <v>0</v>
      </c>
    </row>
    <row r="41" spans="2:6" x14ac:dyDescent="0.3">
      <c r="D41" s="40" t="str">
        <f t="shared" si="2"/>
        <v/>
      </c>
      <c r="E41" s="40"/>
      <c r="F41" s="59">
        <f t="shared" si="4"/>
        <v>0</v>
      </c>
    </row>
    <row r="42" spans="2:6" x14ac:dyDescent="0.3">
      <c r="E42" s="40"/>
    </row>
  </sheetData>
  <autoFilter ref="C3:F41" xr:uid="{A8019DE8-114D-4D7C-910B-E4F80F16EEB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B9892-D053-443E-B776-7930DA036864}">
  <sheetPr filterMode="1"/>
  <dimension ref="A4:N25"/>
  <sheetViews>
    <sheetView topLeftCell="A6" workbookViewId="0">
      <selection activeCell="G33" sqref="G33"/>
    </sheetView>
  </sheetViews>
  <sheetFormatPr defaultRowHeight="14.4" x14ac:dyDescent="0.3"/>
  <cols>
    <col min="2" max="2" width="17.88671875" customWidth="1"/>
    <col min="7" max="7" width="30.77734375" customWidth="1"/>
    <col min="12" max="12" width="11.109375" bestFit="1" customWidth="1"/>
    <col min="13" max="13" width="49.21875" bestFit="1" customWidth="1"/>
    <col min="14" max="14" width="13.21875" bestFit="1" customWidth="1"/>
  </cols>
  <sheetData>
    <row r="4" spans="1:14" ht="14.4" customHeight="1" x14ac:dyDescent="0.3">
      <c r="A4" s="1"/>
      <c r="B4" s="3"/>
      <c r="C4" s="3"/>
      <c r="D4" s="3"/>
      <c r="E4" s="3"/>
      <c r="F4" s="3"/>
      <c r="G4" s="3"/>
      <c r="H4" s="130" t="s">
        <v>7</v>
      </c>
      <c r="I4" s="131"/>
      <c r="M4" t="s">
        <v>629</v>
      </c>
    </row>
    <row r="5" spans="1:14" ht="115.2" x14ac:dyDescent="0.3">
      <c r="A5" s="2" t="s">
        <v>0</v>
      </c>
      <c r="B5" s="121" t="s">
        <v>1</v>
      </c>
      <c r="C5" s="87" t="s">
        <v>2</v>
      </c>
      <c r="D5" s="6" t="s">
        <v>3</v>
      </c>
      <c r="E5" s="6" t="s">
        <v>4</v>
      </c>
      <c r="F5" s="7" t="s">
        <v>5</v>
      </c>
      <c r="G5" s="8" t="s">
        <v>6</v>
      </c>
      <c r="H5" s="9" t="s">
        <v>8</v>
      </c>
      <c r="I5" s="10" t="s">
        <v>9</v>
      </c>
      <c r="L5" t="s">
        <v>637</v>
      </c>
    </row>
    <row r="6" spans="1:14" x14ac:dyDescent="0.3">
      <c r="A6" s="2"/>
      <c r="B6" s="121"/>
      <c r="C6" s="87"/>
      <c r="D6" s="6"/>
      <c r="E6" s="6"/>
      <c r="F6" s="7"/>
      <c r="G6" s="8"/>
      <c r="H6" s="9"/>
      <c r="I6" s="10"/>
      <c r="K6" s="32" t="s">
        <v>636</v>
      </c>
      <c r="L6" t="str">
        <f>_xlfn.CONCAT(M8,M9,M12,M14,M18,M20,M24)</f>
        <v>28100010000003010000202412161353290000001007008CA01</v>
      </c>
    </row>
    <row r="7" spans="1:14" ht="15" thickBot="1" x14ac:dyDescent="0.35">
      <c r="A7" s="2"/>
      <c r="B7" s="121"/>
      <c r="C7" s="87"/>
      <c r="D7" s="6"/>
      <c r="E7" s="6"/>
      <c r="F7" s="7"/>
      <c r="G7" s="8"/>
      <c r="H7" s="9"/>
      <c r="I7" s="10"/>
      <c r="K7" t="s">
        <v>373</v>
      </c>
      <c r="L7" t="s">
        <v>374</v>
      </c>
      <c r="M7" t="s">
        <v>375</v>
      </c>
      <c r="N7" t="s">
        <v>376</v>
      </c>
    </row>
    <row r="8" spans="1:14" ht="28.2" thickBot="1" x14ac:dyDescent="0.35">
      <c r="A8" s="11">
        <v>1</v>
      </c>
      <c r="B8" s="12" t="s">
        <v>10</v>
      </c>
      <c r="C8" s="13"/>
      <c r="D8" s="12" t="s">
        <v>11</v>
      </c>
      <c r="E8" s="14">
        <v>4</v>
      </c>
      <c r="F8" s="13"/>
      <c r="G8" s="12" t="s">
        <v>623</v>
      </c>
      <c r="H8" s="12" t="s">
        <v>13</v>
      </c>
      <c r="I8" s="13"/>
      <c r="K8">
        <f>E8</f>
        <v>4</v>
      </c>
      <c r="L8" t="s">
        <v>155</v>
      </c>
      <c r="M8">
        <v>2810</v>
      </c>
      <c r="N8" t="str">
        <f>IF(K8=0,"",_xlfn.CONCAT("""",L8,""","))</f>
        <v>"mti",</v>
      </c>
    </row>
    <row r="9" spans="1:14" ht="15" thickBot="1" x14ac:dyDescent="0.35">
      <c r="A9" s="132">
        <v>2</v>
      </c>
      <c r="B9" s="135" t="s">
        <v>14</v>
      </c>
      <c r="C9" s="138"/>
      <c r="D9" s="135" t="s">
        <v>15</v>
      </c>
      <c r="E9" s="132">
        <v>16</v>
      </c>
      <c r="F9" s="138"/>
      <c r="G9" s="15" t="s">
        <v>14</v>
      </c>
      <c r="H9" s="135" t="s">
        <v>13</v>
      </c>
      <c r="I9" s="132">
        <v>1</v>
      </c>
      <c r="K9">
        <f t="shared" ref="K9:K25" si="0">E9</f>
        <v>16</v>
      </c>
      <c r="L9" t="s">
        <v>454</v>
      </c>
      <c r="M9" s="32" t="s">
        <v>634</v>
      </c>
      <c r="N9" t="str">
        <f t="shared" ref="N9:N25" si="1">IF(K9=0,"",_xlfn.CONCAT("""",L9,""","))</f>
        <v>"bit_map",</v>
      </c>
    </row>
    <row r="10" spans="1:14" ht="28.2" hidden="1" thickBot="1" x14ac:dyDescent="0.35">
      <c r="A10" s="133"/>
      <c r="B10" s="136"/>
      <c r="C10" s="139"/>
      <c r="D10" s="136"/>
      <c r="E10" s="133"/>
      <c r="F10" s="139"/>
      <c r="G10" s="15" t="s">
        <v>624</v>
      </c>
      <c r="H10" s="136"/>
      <c r="I10" s="133"/>
      <c r="K10">
        <f t="shared" si="0"/>
        <v>0</v>
      </c>
      <c r="N10" t="str">
        <f t="shared" si="1"/>
        <v/>
      </c>
    </row>
    <row r="11" spans="1:14" ht="15" hidden="1" thickBot="1" x14ac:dyDescent="0.35">
      <c r="A11" s="134"/>
      <c r="B11" s="137"/>
      <c r="C11" s="140"/>
      <c r="D11" s="137"/>
      <c r="E11" s="134"/>
      <c r="F11" s="140"/>
      <c r="G11" s="16" t="s">
        <v>625</v>
      </c>
      <c r="H11" s="137"/>
      <c r="I11" s="134"/>
      <c r="K11">
        <f t="shared" si="0"/>
        <v>0</v>
      </c>
      <c r="N11" t="str">
        <f t="shared" si="1"/>
        <v/>
      </c>
    </row>
    <row r="12" spans="1:14" ht="15" thickBot="1" x14ac:dyDescent="0.35">
      <c r="A12" s="132">
        <v>3</v>
      </c>
      <c r="B12" s="15" t="s">
        <v>28</v>
      </c>
      <c r="C12" s="138"/>
      <c r="D12" s="135" t="s">
        <v>11</v>
      </c>
      <c r="E12" s="132">
        <v>14</v>
      </c>
      <c r="F12" s="135" t="s">
        <v>30</v>
      </c>
      <c r="G12" s="135" t="s">
        <v>31</v>
      </c>
      <c r="H12" s="135" t="s">
        <v>13</v>
      </c>
      <c r="I12" s="132">
        <v>12</v>
      </c>
      <c r="K12">
        <f t="shared" si="0"/>
        <v>14</v>
      </c>
      <c r="L12" t="s">
        <v>163</v>
      </c>
      <c r="M12" t="str">
        <f>'2800'!N10</f>
        <v>20241216135329</v>
      </c>
      <c r="N12" t="str">
        <f t="shared" si="1"/>
        <v>"dtl_trans",</v>
      </c>
    </row>
    <row r="13" spans="1:14" ht="15" hidden="1" thickBot="1" x14ac:dyDescent="0.35">
      <c r="A13" s="134"/>
      <c r="B13" s="16" t="s">
        <v>29</v>
      </c>
      <c r="C13" s="140"/>
      <c r="D13" s="137"/>
      <c r="E13" s="134"/>
      <c r="F13" s="137"/>
      <c r="G13" s="137"/>
      <c r="H13" s="137"/>
      <c r="I13" s="134"/>
      <c r="K13">
        <f t="shared" si="0"/>
        <v>0</v>
      </c>
      <c r="N13" t="str">
        <f t="shared" si="1"/>
        <v/>
      </c>
    </row>
    <row r="14" spans="1:14" ht="28.2" thickBot="1" x14ac:dyDescent="0.35">
      <c r="A14" s="132">
        <v>4</v>
      </c>
      <c r="B14" s="135" t="s">
        <v>626</v>
      </c>
      <c r="C14" s="138"/>
      <c r="D14" s="135" t="s">
        <v>11</v>
      </c>
      <c r="E14" s="132">
        <v>4</v>
      </c>
      <c r="F14" s="138"/>
      <c r="G14" s="15" t="s">
        <v>76</v>
      </c>
      <c r="H14" s="135" t="s">
        <v>13</v>
      </c>
      <c r="I14" s="132">
        <v>39</v>
      </c>
      <c r="K14">
        <f t="shared" si="0"/>
        <v>4</v>
      </c>
      <c r="L14" t="s">
        <v>633</v>
      </c>
      <c r="M14" s="32" t="s">
        <v>635</v>
      </c>
      <c r="N14" t="str">
        <f t="shared" si="1"/>
        <v>"rc",</v>
      </c>
    </row>
    <row r="15" spans="1:14" ht="42" hidden="1" thickBot="1" x14ac:dyDescent="0.35">
      <c r="A15" s="133"/>
      <c r="B15" s="136"/>
      <c r="C15" s="139"/>
      <c r="D15" s="136"/>
      <c r="E15" s="133"/>
      <c r="F15" s="139"/>
      <c r="G15" s="15" t="s">
        <v>627</v>
      </c>
      <c r="H15" s="136"/>
      <c r="I15" s="133"/>
      <c r="K15">
        <f t="shared" si="0"/>
        <v>0</v>
      </c>
      <c r="N15" t="str">
        <f t="shared" si="1"/>
        <v/>
      </c>
    </row>
    <row r="16" spans="1:14" ht="15" hidden="1" thickBot="1" x14ac:dyDescent="0.35">
      <c r="A16" s="133"/>
      <c r="B16" s="136"/>
      <c r="C16" s="139"/>
      <c r="D16" s="136"/>
      <c r="E16" s="133"/>
      <c r="F16" s="139"/>
      <c r="G16" s="15" t="s">
        <v>228</v>
      </c>
      <c r="H16" s="136"/>
      <c r="I16" s="133"/>
      <c r="K16">
        <f t="shared" si="0"/>
        <v>0</v>
      </c>
      <c r="N16" t="str">
        <f t="shared" si="1"/>
        <v/>
      </c>
    </row>
    <row r="17" spans="1:14" ht="15" hidden="1" thickBot="1" x14ac:dyDescent="0.35">
      <c r="A17" s="134"/>
      <c r="B17" s="137"/>
      <c r="C17" s="140"/>
      <c r="D17" s="137"/>
      <c r="E17" s="134"/>
      <c r="F17" s="140"/>
      <c r="G17" s="16" t="s">
        <v>85</v>
      </c>
      <c r="H17" s="137"/>
      <c r="I17" s="134"/>
      <c r="K17">
        <f t="shared" si="0"/>
        <v>0</v>
      </c>
      <c r="N17" t="str">
        <f t="shared" si="1"/>
        <v/>
      </c>
    </row>
    <row r="18" spans="1:14" ht="15" thickBot="1" x14ac:dyDescent="0.35">
      <c r="A18" s="132">
        <v>5</v>
      </c>
      <c r="B18" s="135" t="s">
        <v>617</v>
      </c>
      <c r="C18" s="138"/>
      <c r="D18" s="135" t="s">
        <v>11</v>
      </c>
      <c r="E18" s="132">
        <v>3</v>
      </c>
      <c r="F18" s="138"/>
      <c r="G18" s="15" t="s">
        <v>618</v>
      </c>
      <c r="H18" s="135" t="s">
        <v>13</v>
      </c>
      <c r="I18" s="132">
        <v>40</v>
      </c>
      <c r="K18">
        <f t="shared" si="0"/>
        <v>3</v>
      </c>
      <c r="L18" t="s">
        <v>630</v>
      </c>
      <c r="M18" t="str">
        <f>'2800'!N12</f>
        <v>001</v>
      </c>
      <c r="N18" t="str">
        <f t="shared" si="1"/>
        <v>"action_code",</v>
      </c>
    </row>
    <row r="19" spans="1:14" ht="15" hidden="1" thickBot="1" x14ac:dyDescent="0.35">
      <c r="A19" s="134"/>
      <c r="B19" s="137"/>
      <c r="C19" s="140"/>
      <c r="D19" s="137"/>
      <c r="E19" s="134"/>
      <c r="F19" s="140"/>
      <c r="G19" s="16" t="s">
        <v>619</v>
      </c>
      <c r="H19" s="137"/>
      <c r="I19" s="134"/>
      <c r="K19">
        <f t="shared" si="0"/>
        <v>0</v>
      </c>
      <c r="N19" t="str">
        <f t="shared" si="1"/>
        <v/>
      </c>
    </row>
    <row r="20" spans="1:14" ht="42" thickBot="1" x14ac:dyDescent="0.35">
      <c r="A20" s="132">
        <v>6</v>
      </c>
      <c r="B20" s="135" t="s">
        <v>45</v>
      </c>
      <c r="C20" s="138"/>
      <c r="D20" s="135" t="s">
        <v>11</v>
      </c>
      <c r="E20" s="132">
        <v>3</v>
      </c>
      <c r="F20" s="135" t="s">
        <v>21</v>
      </c>
      <c r="G20" s="15" t="s">
        <v>628</v>
      </c>
      <c r="H20" s="135" t="s">
        <v>13</v>
      </c>
      <c r="I20" s="132">
        <v>48</v>
      </c>
      <c r="K20">
        <f t="shared" si="0"/>
        <v>3</v>
      </c>
      <c r="L20" t="s">
        <v>631</v>
      </c>
      <c r="M20" t="str">
        <f>'2800'!N14</f>
        <v>007</v>
      </c>
      <c r="N20" t="str">
        <f t="shared" si="1"/>
        <v>"apd_len",</v>
      </c>
    </row>
    <row r="21" spans="1:14" ht="15" hidden="1" thickBot="1" x14ac:dyDescent="0.35">
      <c r="A21" s="133"/>
      <c r="B21" s="136"/>
      <c r="C21" s="139"/>
      <c r="D21" s="136"/>
      <c r="E21" s="133"/>
      <c r="F21" s="136"/>
      <c r="G21" s="15" t="s">
        <v>47</v>
      </c>
      <c r="H21" s="136"/>
      <c r="I21" s="133"/>
      <c r="K21">
        <f t="shared" si="0"/>
        <v>0</v>
      </c>
      <c r="N21" t="str">
        <f t="shared" si="1"/>
        <v/>
      </c>
    </row>
    <row r="22" spans="1:14" ht="15" hidden="1" thickBot="1" x14ac:dyDescent="0.35">
      <c r="A22" s="134"/>
      <c r="B22" s="137"/>
      <c r="C22" s="140"/>
      <c r="D22" s="137"/>
      <c r="E22" s="134"/>
      <c r="F22" s="137"/>
      <c r="G22" s="16">
        <v>7</v>
      </c>
      <c r="H22" s="137"/>
      <c r="I22" s="134"/>
      <c r="K22">
        <f t="shared" si="0"/>
        <v>0</v>
      </c>
      <c r="N22" t="str">
        <f t="shared" si="1"/>
        <v/>
      </c>
    </row>
    <row r="23" spans="1:14" ht="48" hidden="1" customHeight="1" thickBot="1" x14ac:dyDescent="0.35">
      <c r="A23" s="120">
        <v>7</v>
      </c>
      <c r="B23" s="16" t="s">
        <v>48</v>
      </c>
      <c r="C23" s="18"/>
      <c r="D23" s="18"/>
      <c r="E23" s="18"/>
      <c r="F23" s="18"/>
      <c r="G23" s="18"/>
      <c r="H23" s="16" t="s">
        <v>13</v>
      </c>
      <c r="I23" s="19">
        <v>48</v>
      </c>
      <c r="K23">
        <f t="shared" si="0"/>
        <v>0</v>
      </c>
      <c r="N23" t="str">
        <f t="shared" si="1"/>
        <v/>
      </c>
    </row>
    <row r="24" spans="1:14" ht="41.4" x14ac:dyDescent="0.3">
      <c r="A24" s="138"/>
      <c r="B24" s="138"/>
      <c r="C24" s="135" t="s">
        <v>49</v>
      </c>
      <c r="D24" s="135" t="s">
        <v>44</v>
      </c>
      <c r="E24" s="132">
        <v>7</v>
      </c>
      <c r="F24" s="135" t="s">
        <v>21</v>
      </c>
      <c r="G24" s="135" t="s">
        <v>632</v>
      </c>
      <c r="H24" s="15" t="s">
        <v>51</v>
      </c>
      <c r="I24" s="132">
        <v>48</v>
      </c>
      <c r="K24">
        <f t="shared" si="0"/>
        <v>7</v>
      </c>
      <c r="L24" t="s">
        <v>169</v>
      </c>
      <c r="M24" t="str">
        <f>'2800'!N18</f>
        <v>008CA01</v>
      </c>
      <c r="N24" t="str">
        <f t="shared" si="1"/>
        <v>"switcher_id",</v>
      </c>
    </row>
    <row r="25" spans="1:14" ht="15" hidden="1" thickBot="1" x14ac:dyDescent="0.35">
      <c r="A25" s="140"/>
      <c r="B25" s="140"/>
      <c r="C25" s="137"/>
      <c r="D25" s="137"/>
      <c r="E25" s="134"/>
      <c r="F25" s="137"/>
      <c r="G25" s="137"/>
      <c r="H25" s="16" t="s">
        <v>52</v>
      </c>
      <c r="I25" s="134"/>
      <c r="K25">
        <f t="shared" si="0"/>
        <v>0</v>
      </c>
      <c r="N25" t="str">
        <f t="shared" si="1"/>
        <v/>
      </c>
    </row>
  </sheetData>
  <autoFilter ref="K7:N25" xr:uid="{621B9892-D053-443E-B776-7930DA036864}">
    <filterColumn colId="3">
      <customFilters>
        <customFilter operator="notEqual" val=" "/>
      </customFilters>
    </filterColumn>
  </autoFilter>
  <mergeCells count="49">
    <mergeCell ref="G24:G25"/>
    <mergeCell ref="I24:I25"/>
    <mergeCell ref="A24:A25"/>
    <mergeCell ref="B24:B25"/>
    <mergeCell ref="C24:C25"/>
    <mergeCell ref="D24:D25"/>
    <mergeCell ref="E24:E25"/>
    <mergeCell ref="F24:F25"/>
    <mergeCell ref="H18:H19"/>
    <mergeCell ref="I18:I19"/>
    <mergeCell ref="A20:A22"/>
    <mergeCell ref="B20:B22"/>
    <mergeCell ref="C20:C22"/>
    <mergeCell ref="D20:D22"/>
    <mergeCell ref="E20:E22"/>
    <mergeCell ref="F20:F22"/>
    <mergeCell ref="H20:H22"/>
    <mergeCell ref="I20:I22"/>
    <mergeCell ref="A18:A19"/>
    <mergeCell ref="B18:B19"/>
    <mergeCell ref="C18:C19"/>
    <mergeCell ref="D18:D19"/>
    <mergeCell ref="E18:E19"/>
    <mergeCell ref="F18:F19"/>
    <mergeCell ref="H12:H13"/>
    <mergeCell ref="I12:I13"/>
    <mergeCell ref="A14:A17"/>
    <mergeCell ref="B14:B17"/>
    <mergeCell ref="C14:C17"/>
    <mergeCell ref="D14:D17"/>
    <mergeCell ref="E14:E17"/>
    <mergeCell ref="F14:F17"/>
    <mergeCell ref="H14:H17"/>
    <mergeCell ref="I14:I17"/>
    <mergeCell ref="A12:A13"/>
    <mergeCell ref="C12:C13"/>
    <mergeCell ref="D12:D13"/>
    <mergeCell ref="E12:E13"/>
    <mergeCell ref="F12:F13"/>
    <mergeCell ref="G12:G13"/>
    <mergeCell ref="H4:I4"/>
    <mergeCell ref="A9:A11"/>
    <mergeCell ref="B9:B11"/>
    <mergeCell ref="C9:C11"/>
    <mergeCell ref="D9:D11"/>
    <mergeCell ref="E9:E11"/>
    <mergeCell ref="F9:F11"/>
    <mergeCell ref="H9:H11"/>
    <mergeCell ref="I9:I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A066A-C633-4728-AFF3-1B4CAAED6C72}">
  <dimension ref="B2:S38"/>
  <sheetViews>
    <sheetView tabSelected="1" topLeftCell="I1" zoomScale="80" zoomScaleNormal="80" workbookViewId="0">
      <selection activeCell="S8" sqref="S8:S13"/>
    </sheetView>
  </sheetViews>
  <sheetFormatPr defaultColWidth="5.44140625" defaultRowHeight="14.4" x14ac:dyDescent="0.3"/>
  <cols>
    <col min="3" max="3" width="21.5546875" customWidth="1"/>
    <col min="6" max="6" width="12.5546875" customWidth="1"/>
    <col min="7" max="7" width="17.44140625" customWidth="1"/>
    <col min="8" max="8" width="56" customWidth="1"/>
    <col min="9" max="9" width="7.109375" bestFit="1" customWidth="1"/>
    <col min="10" max="10" width="11.6640625" bestFit="1" customWidth="1"/>
    <col min="11" max="11" width="2.44140625" customWidth="1"/>
    <col min="13" max="13" width="8.109375" bestFit="1" customWidth="1"/>
    <col min="14" max="14" width="11.88671875" customWidth="1"/>
    <col min="15" max="15" width="18.5546875" customWidth="1"/>
    <col min="16" max="16" width="34.33203125" customWidth="1"/>
    <col min="17" max="17" width="61" bestFit="1" customWidth="1"/>
    <col min="19" max="19" width="54.44140625" bestFit="1" customWidth="1"/>
  </cols>
  <sheetData>
    <row r="2" spans="2:19" x14ac:dyDescent="0.3">
      <c r="O2" s="37" t="s">
        <v>493</v>
      </c>
    </row>
    <row r="3" spans="2:19" x14ac:dyDescent="0.3">
      <c r="N3" t="s">
        <v>490</v>
      </c>
      <c r="O3" s="76" t="s">
        <v>492</v>
      </c>
    </row>
    <row r="4" spans="2:19" x14ac:dyDescent="0.3">
      <c r="B4" s="1"/>
      <c r="C4" s="3"/>
      <c r="D4" s="3"/>
      <c r="E4" s="3"/>
      <c r="F4" s="3"/>
      <c r="G4" s="3"/>
      <c r="H4" s="3"/>
      <c r="I4" s="130" t="s">
        <v>7</v>
      </c>
      <c r="J4" s="131"/>
      <c r="N4" t="s">
        <v>491</v>
      </c>
      <c r="O4" s="76" t="s">
        <v>467</v>
      </c>
    </row>
    <row r="5" spans="2:19" ht="115.2" x14ac:dyDescent="0.3">
      <c r="B5" s="2" t="s">
        <v>0</v>
      </c>
      <c r="C5" s="4" t="s">
        <v>1</v>
      </c>
      <c r="D5" s="5" t="s">
        <v>2</v>
      </c>
      <c r="E5" s="6" t="s">
        <v>3</v>
      </c>
      <c r="F5" s="6" t="s">
        <v>4</v>
      </c>
      <c r="G5" s="7" t="s">
        <v>5</v>
      </c>
      <c r="H5" s="8" t="s">
        <v>6</v>
      </c>
      <c r="I5" s="9" t="s">
        <v>8</v>
      </c>
      <c r="J5" s="10" t="s">
        <v>9</v>
      </c>
      <c r="O5" t="s">
        <v>492</v>
      </c>
    </row>
    <row r="6" spans="2:19" x14ac:dyDescent="0.3">
      <c r="B6" s="2"/>
      <c r="C6" s="35"/>
      <c r="D6" s="33"/>
      <c r="E6" s="6"/>
      <c r="F6" s="6"/>
      <c r="G6" s="7"/>
      <c r="H6" s="8"/>
      <c r="I6" s="9"/>
      <c r="J6" s="10"/>
      <c r="L6" s="67" t="s">
        <v>373</v>
      </c>
      <c r="M6" s="67" t="s">
        <v>374</v>
      </c>
      <c r="N6" s="67" t="s">
        <v>375</v>
      </c>
      <c r="O6" s="68" t="s">
        <v>376</v>
      </c>
      <c r="P6" s="67" t="s">
        <v>377</v>
      </c>
      <c r="Q6" s="67" t="s">
        <v>377</v>
      </c>
    </row>
    <row r="7" spans="2:19" ht="15" thickBot="1" x14ac:dyDescent="0.35">
      <c r="B7" s="2"/>
      <c r="C7" s="35"/>
      <c r="D7" s="33"/>
      <c r="E7" s="6"/>
      <c r="F7" s="6"/>
      <c r="G7" s="7"/>
      <c r="H7" s="8"/>
      <c r="I7" s="9"/>
      <c r="J7" s="10"/>
      <c r="L7" s="67"/>
      <c r="M7" s="67">
        <v>1</v>
      </c>
      <c r="N7" s="67"/>
      <c r="O7" s="68"/>
      <c r="P7" s="67"/>
    </row>
    <row r="8" spans="2:19" ht="15" thickBot="1" x14ac:dyDescent="0.35">
      <c r="B8" s="11">
        <v>1</v>
      </c>
      <c r="C8" s="12" t="s">
        <v>10</v>
      </c>
      <c r="D8" s="13"/>
      <c r="E8" s="12" t="s">
        <v>11</v>
      </c>
      <c r="F8" s="14">
        <v>4</v>
      </c>
      <c r="G8" s="13"/>
      <c r="H8" s="12" t="s">
        <v>12</v>
      </c>
      <c r="I8" s="12" t="s">
        <v>13</v>
      </c>
      <c r="J8" s="13"/>
      <c r="L8">
        <f>F8</f>
        <v>4</v>
      </c>
      <c r="M8">
        <f>M7+L8</f>
        <v>5</v>
      </c>
      <c r="N8" t="s">
        <v>155</v>
      </c>
      <c r="O8" t="str">
        <f>MID($O$4,M7,L8)</f>
        <v>2100</v>
      </c>
      <c r="P8" t="str">
        <f>IF(N8="","",_xlfn.CONCAT("""",N8,""":""",O8,""","))</f>
        <v>"mti":"2100",</v>
      </c>
      <c r="Q8" t="str">
        <f>IF(N8="","",_xlfn.CONCAT("String ",N8,"          = inputObject.get(""",N8,""").getAsString();"))</f>
        <v>String mti          = inputObject.get("mti").getAsString();</v>
      </c>
      <c r="S8" t="str">
        <f>IF(L8=0,"", _xlfn.CONCAT(N8,"                := LPAD(NVL(SUBSTR(inquery, ",M7,",",L8,"), '0'),4,'0');"))</f>
        <v>mti                := LPAD(NVL(SUBSTR(inquery, 1,4), '0'),4,'0');</v>
      </c>
    </row>
    <row r="9" spans="2:19" x14ac:dyDescent="0.3">
      <c r="B9" s="132">
        <v>2</v>
      </c>
      <c r="C9" s="150" t="s">
        <v>14</v>
      </c>
      <c r="D9" s="138"/>
      <c r="E9" s="135" t="s">
        <v>15</v>
      </c>
      <c r="F9" s="132">
        <v>16</v>
      </c>
      <c r="G9" s="138"/>
      <c r="H9" s="15" t="s">
        <v>16</v>
      </c>
      <c r="I9" s="135" t="s">
        <v>13</v>
      </c>
      <c r="J9" s="132">
        <v>1</v>
      </c>
      <c r="L9">
        <f t="shared" ref="L9:L37" si="0">F9</f>
        <v>16</v>
      </c>
      <c r="M9">
        <f>M8+L9</f>
        <v>21</v>
      </c>
      <c r="N9" t="s">
        <v>454</v>
      </c>
      <c r="O9" t="str">
        <f>MID($O$4,M8,L9)</f>
        <v>4030004100010000</v>
      </c>
      <c r="P9" t="str">
        <f t="shared" ref="P9:P36" si="1">IF(N9="","",_xlfn.CONCAT("""",N9,""":""",O9,""","))</f>
        <v>"bit_map":"4030004100010000",</v>
      </c>
      <c r="Q9" t="str">
        <f>IF(N9="","",_xlfn.CONCAT("String ",N9,"          = inputObject.get(""",N9,""").getAsString();"))</f>
        <v>String bit_map          = inputObject.get("bit_map").getAsString();</v>
      </c>
      <c r="S9" t="str">
        <f t="shared" ref="S9:S13" si="2">IF(L9=0,"", _xlfn.CONCAT(N9,"                := LPAD(NVL(SUBSTR(inquery, ",M8,",",L9,"), '0'),4,'0');"))</f>
        <v>bit_map                := LPAD(NVL(SUBSTR(inquery, 5,16), '0'),4,'0');</v>
      </c>
    </row>
    <row r="10" spans="2:19" x14ac:dyDescent="0.3">
      <c r="B10" s="133"/>
      <c r="C10" s="151"/>
      <c r="D10" s="139"/>
      <c r="E10" s="136"/>
      <c r="F10" s="133"/>
      <c r="G10" s="139"/>
      <c r="H10" s="15" t="s">
        <v>17</v>
      </c>
      <c r="I10" s="136"/>
      <c r="J10" s="133"/>
      <c r="L10">
        <f t="shared" si="0"/>
        <v>0</v>
      </c>
      <c r="M10">
        <f t="shared" ref="M10:M37" si="3">M9+L10</f>
        <v>21</v>
      </c>
      <c r="O10" t="str">
        <f>MID($O$4,M9,L10)</f>
        <v/>
      </c>
      <c r="P10" t="str">
        <f t="shared" si="1"/>
        <v/>
      </c>
      <c r="Q10" t="str">
        <f t="shared" ref="Q10:Q35" si="4">IF(N10="","",_xlfn.CONCAT("String mti          = inputObject.get(""",N10,""").getAsString();"))</f>
        <v/>
      </c>
      <c r="S10" t="str">
        <f t="shared" si="2"/>
        <v/>
      </c>
    </row>
    <row r="11" spans="2:19" x14ac:dyDescent="0.3">
      <c r="B11" s="133"/>
      <c r="C11" s="151"/>
      <c r="D11" s="139"/>
      <c r="E11" s="136"/>
      <c r="F11" s="133"/>
      <c r="G11" s="139"/>
      <c r="H11" s="15" t="s">
        <v>18</v>
      </c>
      <c r="I11" s="136"/>
      <c r="J11" s="133"/>
      <c r="L11">
        <f t="shared" si="0"/>
        <v>0</v>
      </c>
      <c r="M11">
        <f t="shared" si="3"/>
        <v>21</v>
      </c>
      <c r="O11" t="str">
        <f>MID($O$4,M10,L11)</f>
        <v/>
      </c>
      <c r="P11" t="str">
        <f t="shared" si="1"/>
        <v/>
      </c>
      <c r="Q11" t="str">
        <f t="shared" si="4"/>
        <v/>
      </c>
      <c r="S11" t="str">
        <f t="shared" si="2"/>
        <v/>
      </c>
    </row>
    <row r="12" spans="2:19" ht="15" thickBot="1" x14ac:dyDescent="0.35">
      <c r="B12" s="134"/>
      <c r="C12" s="152"/>
      <c r="D12" s="140"/>
      <c r="E12" s="137"/>
      <c r="F12" s="134"/>
      <c r="G12" s="140"/>
      <c r="H12" s="16" t="s">
        <v>19</v>
      </c>
      <c r="I12" s="137"/>
      <c r="J12" s="134"/>
      <c r="L12">
        <f t="shared" si="0"/>
        <v>0</v>
      </c>
      <c r="M12">
        <f t="shared" si="3"/>
        <v>21</v>
      </c>
      <c r="O12" t="str">
        <f>MID($O$4,M11,L12)</f>
        <v/>
      </c>
      <c r="P12" t="str">
        <f t="shared" si="1"/>
        <v/>
      </c>
      <c r="Q12" t="str">
        <f t="shared" si="4"/>
        <v/>
      </c>
      <c r="S12" t="str">
        <f t="shared" si="2"/>
        <v/>
      </c>
    </row>
    <row r="13" spans="2:19" ht="15" thickBot="1" x14ac:dyDescent="0.35">
      <c r="B13" s="17">
        <v>3</v>
      </c>
      <c r="C13" s="22" t="s">
        <v>20</v>
      </c>
      <c r="D13" s="18"/>
      <c r="E13" s="16" t="s">
        <v>11</v>
      </c>
      <c r="F13" s="19">
        <v>2</v>
      </c>
      <c r="G13" s="16" t="s">
        <v>21</v>
      </c>
      <c r="H13" s="16" t="s">
        <v>22</v>
      </c>
      <c r="I13" s="16" t="s">
        <v>13</v>
      </c>
      <c r="J13" s="19">
        <v>2</v>
      </c>
      <c r="L13">
        <f t="shared" si="0"/>
        <v>2</v>
      </c>
      <c r="M13">
        <f t="shared" si="3"/>
        <v>23</v>
      </c>
      <c r="N13" t="s">
        <v>157</v>
      </c>
      <c r="O13" t="str">
        <f t="shared" ref="O13:O16" si="5">MID($O$4,M12,L13)</f>
        <v>05</v>
      </c>
      <c r="P13" t="str">
        <f t="shared" si="1"/>
        <v>"pan_len":"05",</v>
      </c>
      <c r="Q13" t="str">
        <f t="shared" ref="Q13:Q16" si="6">IF(N13="","",_xlfn.CONCAT("String ",N13,"          = inputObject.get(""",N13,""").getAsString();"))</f>
        <v>String pan_len          = inputObject.get("pan_len").getAsString();</v>
      </c>
      <c r="S13" t="str">
        <f t="shared" si="2"/>
        <v>pan_len                := LPAD(NVL(SUBSTR(inquery, 21,2), '0'),4,'0');</v>
      </c>
    </row>
    <row r="14" spans="2:19" ht="28.2" thickBot="1" x14ac:dyDescent="0.35">
      <c r="B14" s="17">
        <v>4</v>
      </c>
      <c r="C14" s="22" t="s">
        <v>23</v>
      </c>
      <c r="D14" s="16" t="s">
        <v>24</v>
      </c>
      <c r="E14" s="16" t="s">
        <v>11</v>
      </c>
      <c r="F14" s="19">
        <v>5</v>
      </c>
      <c r="G14" s="18"/>
      <c r="H14" s="16" t="s">
        <v>25</v>
      </c>
      <c r="I14" s="16" t="s">
        <v>13</v>
      </c>
      <c r="J14" s="19">
        <v>2</v>
      </c>
      <c r="L14">
        <f t="shared" si="0"/>
        <v>5</v>
      </c>
      <c r="M14">
        <f t="shared" si="3"/>
        <v>28</v>
      </c>
      <c r="N14" t="s">
        <v>158</v>
      </c>
      <c r="O14" t="str">
        <f t="shared" si="5"/>
        <v>11504</v>
      </c>
      <c r="P14" t="str">
        <f t="shared" si="1"/>
        <v>"pan":"11504",</v>
      </c>
      <c r="Q14" t="str">
        <f t="shared" si="6"/>
        <v>String pan          = inputObject.get("pan").getAsString();</v>
      </c>
    </row>
    <row r="15" spans="2:19" ht="28.2" thickBot="1" x14ac:dyDescent="0.35">
      <c r="B15" s="17">
        <v>5</v>
      </c>
      <c r="C15" s="22" t="s">
        <v>26</v>
      </c>
      <c r="D15" s="18"/>
      <c r="E15" s="16" t="s">
        <v>11</v>
      </c>
      <c r="F15" s="19">
        <v>12</v>
      </c>
      <c r="G15" s="18"/>
      <c r="H15" s="16" t="s">
        <v>27</v>
      </c>
      <c r="I15" s="16" t="s">
        <v>13</v>
      </c>
      <c r="J15" s="19">
        <v>11</v>
      </c>
      <c r="L15">
        <f t="shared" si="0"/>
        <v>12</v>
      </c>
      <c r="M15">
        <f t="shared" si="3"/>
        <v>40</v>
      </c>
      <c r="N15" t="s">
        <v>162</v>
      </c>
      <c r="O15" t="str">
        <f t="shared" si="5"/>
        <v>000000000001</v>
      </c>
      <c r="P15" t="str">
        <f t="shared" si="1"/>
        <v>"switcher_tan":"000000000001",</v>
      </c>
      <c r="Q15" t="str">
        <f t="shared" si="6"/>
        <v>String switcher_tan          = inputObject.get("switcher_tan").getAsString();</v>
      </c>
    </row>
    <row r="16" spans="2:19" x14ac:dyDescent="0.3">
      <c r="B16" s="132">
        <v>6</v>
      </c>
      <c r="C16" s="23" t="s">
        <v>28</v>
      </c>
      <c r="D16" s="138"/>
      <c r="E16" s="135" t="s">
        <v>11</v>
      </c>
      <c r="F16" s="132">
        <v>14</v>
      </c>
      <c r="G16" s="135" t="s">
        <v>30</v>
      </c>
      <c r="H16" s="135" t="s">
        <v>31</v>
      </c>
      <c r="I16" s="135" t="s">
        <v>13</v>
      </c>
      <c r="J16" s="132">
        <v>12</v>
      </c>
      <c r="L16">
        <f t="shared" si="0"/>
        <v>14</v>
      </c>
      <c r="M16">
        <f t="shared" si="3"/>
        <v>54</v>
      </c>
      <c r="N16" t="s">
        <v>163</v>
      </c>
      <c r="O16" t="str">
        <f t="shared" si="5"/>
        <v>20250108011310</v>
      </c>
      <c r="P16" t="str">
        <f t="shared" si="1"/>
        <v>"dtl_trans":"20250108011310",</v>
      </c>
      <c r="Q16" t="str">
        <f t="shared" si="6"/>
        <v>String dtl_trans          = inputObject.get("dtl_trans").getAsString();</v>
      </c>
    </row>
    <row r="17" spans="2:17" ht="15" thickBot="1" x14ac:dyDescent="0.35">
      <c r="B17" s="134"/>
      <c r="C17" s="22" t="s">
        <v>29</v>
      </c>
      <c r="D17" s="140"/>
      <c r="E17" s="137"/>
      <c r="F17" s="134"/>
      <c r="G17" s="137"/>
      <c r="H17" s="137"/>
      <c r="I17" s="137"/>
      <c r="J17" s="134"/>
      <c r="L17">
        <f t="shared" si="0"/>
        <v>0</v>
      </c>
      <c r="M17">
        <f t="shared" si="3"/>
        <v>54</v>
      </c>
      <c r="O17" t="str">
        <f t="shared" ref="O17:O25" si="7">MID($O$4,M16,L17)</f>
        <v/>
      </c>
      <c r="P17" t="str">
        <f t="shared" si="1"/>
        <v/>
      </c>
      <c r="Q17" t="str">
        <f t="shared" si="4"/>
        <v/>
      </c>
    </row>
    <row r="18" spans="2:17" x14ac:dyDescent="0.3">
      <c r="B18" s="132">
        <v>7</v>
      </c>
      <c r="C18" s="150" t="s">
        <v>32</v>
      </c>
      <c r="D18" s="138"/>
      <c r="E18" s="135" t="s">
        <v>11</v>
      </c>
      <c r="F18" s="132">
        <v>4</v>
      </c>
      <c r="G18" s="138"/>
      <c r="H18" s="15" t="s">
        <v>33</v>
      </c>
      <c r="I18" s="135" t="s">
        <v>13</v>
      </c>
      <c r="J18" s="132">
        <v>26</v>
      </c>
      <c r="L18">
        <f t="shared" si="0"/>
        <v>4</v>
      </c>
      <c r="M18">
        <f>M17+L18</f>
        <v>58</v>
      </c>
      <c r="N18" t="s">
        <v>164</v>
      </c>
      <c r="O18" t="str">
        <f t="shared" si="7"/>
        <v>6017</v>
      </c>
      <c r="P18" t="str">
        <f t="shared" si="1"/>
        <v>"merchant":"6017",</v>
      </c>
      <c r="Q18" t="str">
        <f>IF(N18="","",_xlfn.CONCAT("String ",N18,"          = inputObject.get(""",N18,""").getAsString();"))</f>
        <v>String merchant          = inputObject.get("merchant").getAsString();</v>
      </c>
    </row>
    <row r="19" spans="2:17" x14ac:dyDescent="0.3">
      <c r="B19" s="133"/>
      <c r="C19" s="151"/>
      <c r="D19" s="139"/>
      <c r="E19" s="136"/>
      <c r="F19" s="133"/>
      <c r="G19" s="139"/>
      <c r="H19" s="15" t="s">
        <v>34</v>
      </c>
      <c r="I19" s="136"/>
      <c r="J19" s="133"/>
      <c r="L19">
        <f t="shared" si="0"/>
        <v>0</v>
      </c>
      <c r="M19">
        <f t="shared" si="3"/>
        <v>58</v>
      </c>
      <c r="O19" t="str">
        <f t="shared" si="7"/>
        <v/>
      </c>
      <c r="P19" t="str">
        <f t="shared" si="1"/>
        <v/>
      </c>
      <c r="Q19" t="str">
        <f t="shared" si="4"/>
        <v/>
      </c>
    </row>
    <row r="20" spans="2:17" x14ac:dyDescent="0.3">
      <c r="B20" s="133"/>
      <c r="C20" s="151"/>
      <c r="D20" s="139"/>
      <c r="E20" s="136"/>
      <c r="F20" s="133"/>
      <c r="G20" s="139"/>
      <c r="H20" s="15" t="s">
        <v>35</v>
      </c>
      <c r="I20" s="136"/>
      <c r="J20" s="133"/>
      <c r="L20">
        <f t="shared" si="0"/>
        <v>0</v>
      </c>
      <c r="M20">
        <f t="shared" si="3"/>
        <v>58</v>
      </c>
      <c r="O20" t="str">
        <f t="shared" si="7"/>
        <v/>
      </c>
      <c r="P20" t="str">
        <f t="shared" si="1"/>
        <v/>
      </c>
      <c r="Q20" t="str">
        <f t="shared" si="4"/>
        <v/>
      </c>
    </row>
    <row r="21" spans="2:17" x14ac:dyDescent="0.3">
      <c r="B21" s="133"/>
      <c r="C21" s="151"/>
      <c r="D21" s="139"/>
      <c r="E21" s="136"/>
      <c r="F21" s="133"/>
      <c r="G21" s="139"/>
      <c r="H21" s="15" t="s">
        <v>36</v>
      </c>
      <c r="I21" s="136"/>
      <c r="J21" s="133"/>
      <c r="L21">
        <f t="shared" si="0"/>
        <v>0</v>
      </c>
      <c r="M21">
        <f t="shared" si="3"/>
        <v>58</v>
      </c>
      <c r="O21" t="str">
        <f t="shared" si="7"/>
        <v/>
      </c>
      <c r="P21" t="str">
        <f t="shared" si="1"/>
        <v/>
      </c>
      <c r="Q21" t="str">
        <f t="shared" si="4"/>
        <v/>
      </c>
    </row>
    <row r="22" spans="2:17" x14ac:dyDescent="0.3">
      <c r="B22" s="133"/>
      <c r="C22" s="151"/>
      <c r="D22" s="139"/>
      <c r="E22" s="136"/>
      <c r="F22" s="133"/>
      <c r="G22" s="139"/>
      <c r="H22" s="15" t="s">
        <v>37</v>
      </c>
      <c r="I22" s="136"/>
      <c r="J22" s="133"/>
      <c r="L22">
        <f t="shared" si="0"/>
        <v>0</v>
      </c>
      <c r="M22">
        <f t="shared" si="3"/>
        <v>58</v>
      </c>
      <c r="O22" t="str">
        <f t="shared" si="7"/>
        <v/>
      </c>
      <c r="P22" t="str">
        <f t="shared" si="1"/>
        <v/>
      </c>
      <c r="Q22" t="str">
        <f t="shared" si="4"/>
        <v/>
      </c>
    </row>
    <row r="23" spans="2:17" x14ac:dyDescent="0.3">
      <c r="B23" s="133"/>
      <c r="C23" s="151"/>
      <c r="D23" s="139"/>
      <c r="E23" s="136"/>
      <c r="F23" s="133"/>
      <c r="G23" s="139"/>
      <c r="H23" s="15" t="s">
        <v>38</v>
      </c>
      <c r="I23" s="136"/>
      <c r="J23" s="133"/>
      <c r="L23">
        <f t="shared" si="0"/>
        <v>0</v>
      </c>
      <c r="M23">
        <f t="shared" si="3"/>
        <v>58</v>
      </c>
      <c r="O23" t="str">
        <f t="shared" si="7"/>
        <v/>
      </c>
      <c r="P23" t="str">
        <f t="shared" si="1"/>
        <v/>
      </c>
      <c r="Q23" t="str">
        <f t="shared" si="4"/>
        <v/>
      </c>
    </row>
    <row r="24" spans="2:17" x14ac:dyDescent="0.3">
      <c r="B24" s="133"/>
      <c r="C24" s="151"/>
      <c r="D24" s="139"/>
      <c r="E24" s="136"/>
      <c r="F24" s="133"/>
      <c r="G24" s="139"/>
      <c r="H24" s="15" t="s">
        <v>39</v>
      </c>
      <c r="I24" s="136"/>
      <c r="J24" s="133"/>
      <c r="L24">
        <f t="shared" si="0"/>
        <v>0</v>
      </c>
      <c r="M24">
        <f t="shared" si="3"/>
        <v>58</v>
      </c>
      <c r="O24" t="str">
        <f t="shared" si="7"/>
        <v/>
      </c>
      <c r="P24" t="str">
        <f t="shared" si="1"/>
        <v/>
      </c>
      <c r="Q24" t="str">
        <f t="shared" si="4"/>
        <v/>
      </c>
    </row>
    <row r="25" spans="2:17" ht="15" thickBot="1" x14ac:dyDescent="0.35">
      <c r="B25" s="134"/>
      <c r="C25" s="152"/>
      <c r="D25" s="140"/>
      <c r="E25" s="137"/>
      <c r="F25" s="134"/>
      <c r="G25" s="140"/>
      <c r="H25" s="16" t="s">
        <v>40</v>
      </c>
      <c r="I25" s="137"/>
      <c r="J25" s="134"/>
      <c r="L25">
        <f t="shared" si="0"/>
        <v>0</v>
      </c>
      <c r="M25">
        <f t="shared" si="3"/>
        <v>58</v>
      </c>
      <c r="O25" t="str">
        <f t="shared" si="7"/>
        <v/>
      </c>
      <c r="P25" t="str">
        <f t="shared" si="1"/>
        <v/>
      </c>
      <c r="Q25" t="str">
        <f t="shared" si="4"/>
        <v/>
      </c>
    </row>
    <row r="26" spans="2:17" ht="15" thickBot="1" x14ac:dyDescent="0.35">
      <c r="B26" s="17">
        <v>8</v>
      </c>
      <c r="C26" s="22" t="s">
        <v>41</v>
      </c>
      <c r="D26" s="18"/>
      <c r="E26" s="16" t="s">
        <v>11</v>
      </c>
      <c r="F26" s="19">
        <v>2</v>
      </c>
      <c r="G26" s="16" t="s">
        <v>21</v>
      </c>
      <c r="H26" s="16" t="s">
        <v>42</v>
      </c>
      <c r="I26" s="18"/>
      <c r="J26" s="19">
        <v>32</v>
      </c>
      <c r="L26">
        <f t="shared" si="0"/>
        <v>2</v>
      </c>
      <c r="M26">
        <f t="shared" si="3"/>
        <v>60</v>
      </c>
      <c r="N26" t="s">
        <v>165</v>
      </c>
      <c r="O26" t="str">
        <f t="shared" ref="O26:O28" si="8">MID($O$4,M25,L26)</f>
        <v>07</v>
      </c>
      <c r="P26" t="str">
        <f t="shared" si="1"/>
        <v>"bank_len":"07",</v>
      </c>
      <c r="Q26" t="str">
        <f t="shared" ref="Q26:Q28" si="9">IF(N26="","",_xlfn.CONCAT("String ",N26,"          = inputObject.get(""",N26,""").getAsString();"))</f>
        <v>String bank_len          = inputObject.get("bank_len").getAsString();</v>
      </c>
    </row>
    <row r="27" spans="2:17" ht="15" thickBot="1" x14ac:dyDescent="0.35">
      <c r="B27" s="34">
        <v>9</v>
      </c>
      <c r="C27" s="23" t="s">
        <v>43</v>
      </c>
      <c r="D27" s="73"/>
      <c r="E27" s="15" t="s">
        <v>44</v>
      </c>
      <c r="F27" s="74">
        <v>7</v>
      </c>
      <c r="G27" s="15" t="s">
        <v>21</v>
      </c>
      <c r="H27" s="15" t="s">
        <v>43</v>
      </c>
      <c r="I27" s="15" t="s">
        <v>13</v>
      </c>
      <c r="J27" s="74">
        <v>32</v>
      </c>
      <c r="L27">
        <f t="shared" si="0"/>
        <v>7</v>
      </c>
      <c r="M27">
        <f t="shared" si="3"/>
        <v>67</v>
      </c>
      <c r="N27" t="s">
        <v>166</v>
      </c>
      <c r="O27" t="str">
        <f t="shared" si="8"/>
        <v>0080061</v>
      </c>
      <c r="P27" t="str">
        <f t="shared" si="1"/>
        <v>"bank_id":"0080061",</v>
      </c>
      <c r="Q27" t="str">
        <f t="shared" si="9"/>
        <v>String bank_id          = inputObject.get("bank_id").getAsString();</v>
      </c>
    </row>
    <row r="28" spans="2:17" ht="51.6" customHeight="1" thickBot="1" x14ac:dyDescent="0.35">
      <c r="B28" s="146">
        <v>10</v>
      </c>
      <c r="C28" s="147" t="s">
        <v>45</v>
      </c>
      <c r="D28" s="148"/>
      <c r="E28" s="141" t="s">
        <v>11</v>
      </c>
      <c r="F28" s="149" t="s">
        <v>553</v>
      </c>
      <c r="G28" s="141" t="s">
        <v>21</v>
      </c>
      <c r="H28" s="75" t="s">
        <v>46</v>
      </c>
      <c r="I28" s="141" t="s">
        <v>13</v>
      </c>
      <c r="J28" s="142">
        <v>48</v>
      </c>
      <c r="L28" t="str">
        <f t="shared" si="0"/>
        <v>3 (julah panjang data bit 48 = 023)</v>
      </c>
      <c r="M28" t="e">
        <f t="shared" si="3"/>
        <v>#VALUE!</v>
      </c>
      <c r="N28" t="s">
        <v>168</v>
      </c>
      <c r="O28" t="e">
        <f t="shared" si="8"/>
        <v>#VALUE!</v>
      </c>
      <c r="P28" t="e">
        <f t="shared" si="1"/>
        <v>#VALUE!</v>
      </c>
      <c r="Q28" t="str">
        <f t="shared" si="9"/>
        <v>String apd_Len          = inputObject.get("apd_Len").getAsString();</v>
      </c>
    </row>
    <row r="29" spans="2:17" x14ac:dyDescent="0.3">
      <c r="B29" s="133"/>
      <c r="C29" s="136"/>
      <c r="D29" s="139"/>
      <c r="E29" s="136"/>
      <c r="F29" s="133"/>
      <c r="G29" s="136"/>
      <c r="H29" s="15" t="s">
        <v>47</v>
      </c>
      <c r="I29" s="136"/>
      <c r="J29" s="133"/>
      <c r="L29">
        <f t="shared" si="0"/>
        <v>0</v>
      </c>
      <c r="M29" t="e">
        <f t="shared" si="3"/>
        <v>#VALUE!</v>
      </c>
      <c r="O29" t="e">
        <f>MID($O$4,M28,L29)</f>
        <v>#VALUE!</v>
      </c>
      <c r="P29" t="str">
        <f t="shared" si="1"/>
        <v/>
      </c>
      <c r="Q29" t="str">
        <f t="shared" si="4"/>
        <v/>
      </c>
    </row>
    <row r="30" spans="2:17" ht="15" thickBot="1" x14ac:dyDescent="0.35">
      <c r="B30" s="134"/>
      <c r="C30" s="137"/>
      <c r="D30" s="140"/>
      <c r="E30" s="137"/>
      <c r="F30" s="134"/>
      <c r="G30" s="137"/>
      <c r="H30" s="16">
        <v>23</v>
      </c>
      <c r="I30" s="137"/>
      <c r="J30" s="134"/>
      <c r="L30">
        <f t="shared" si="0"/>
        <v>0</v>
      </c>
      <c r="M30" t="e">
        <f t="shared" si="3"/>
        <v>#VALUE!</v>
      </c>
      <c r="O30" t="e">
        <f>MID($O$4,M29,L30)</f>
        <v>#VALUE!</v>
      </c>
      <c r="P30" t="str">
        <f t="shared" si="1"/>
        <v/>
      </c>
      <c r="Q30" t="str">
        <f t="shared" si="4"/>
        <v/>
      </c>
    </row>
    <row r="31" spans="2:17" ht="53.4" thickBot="1" x14ac:dyDescent="0.35">
      <c r="B31" s="143">
        <v>11</v>
      </c>
      <c r="C31" s="135" t="s">
        <v>48</v>
      </c>
      <c r="D31" s="18" t="s">
        <v>488</v>
      </c>
      <c r="E31" s="18"/>
      <c r="F31" s="18">
        <v>3</v>
      </c>
      <c r="G31" s="18" t="s">
        <v>21</v>
      </c>
      <c r="H31" s="18" t="s">
        <v>489</v>
      </c>
      <c r="I31" s="16" t="s">
        <v>13</v>
      </c>
      <c r="J31" s="19">
        <v>48</v>
      </c>
      <c r="M31" t="e">
        <f t="shared" si="3"/>
        <v>#VALUE!</v>
      </c>
      <c r="O31" t="e">
        <f t="shared" ref="O31:O34" si="10">MID($O$4,M30,L31)</f>
        <v>#VALUE!</v>
      </c>
      <c r="P31" t="str">
        <f t="shared" si="1"/>
        <v/>
      </c>
      <c r="Q31" t="str">
        <f t="shared" si="4"/>
        <v/>
      </c>
    </row>
    <row r="32" spans="2:17" ht="69" x14ac:dyDescent="0.3">
      <c r="B32" s="144"/>
      <c r="C32" s="136"/>
      <c r="D32" s="135" t="s">
        <v>49</v>
      </c>
      <c r="E32" s="135" t="s">
        <v>44</v>
      </c>
      <c r="F32" s="132">
        <v>7</v>
      </c>
      <c r="G32" s="135" t="s">
        <v>21</v>
      </c>
      <c r="H32" s="135" t="s">
        <v>50</v>
      </c>
      <c r="I32" s="15" t="s">
        <v>51</v>
      </c>
      <c r="J32" s="132">
        <v>48</v>
      </c>
      <c r="L32">
        <f t="shared" si="0"/>
        <v>7</v>
      </c>
      <c r="M32" t="e">
        <f t="shared" si="3"/>
        <v>#VALUE!</v>
      </c>
      <c r="N32" t="s">
        <v>169</v>
      </c>
      <c r="O32" t="e">
        <f t="shared" si="10"/>
        <v>#VALUE!</v>
      </c>
      <c r="P32" t="e">
        <f t="shared" si="1"/>
        <v>#VALUE!</v>
      </c>
      <c r="Q32" t="str">
        <f>IF(N32="","",_xlfn.CONCAT("String ",N32,"          = inputObject.get(""",N32,""").getAsString();"))</f>
        <v>String switcher_id          = inputObject.get("switcher_id").getAsString();</v>
      </c>
    </row>
    <row r="33" spans="2:17" ht="37.799999999999997" customHeight="1" thickBot="1" x14ac:dyDescent="0.35">
      <c r="B33" s="144"/>
      <c r="C33" s="136"/>
      <c r="D33" s="137"/>
      <c r="E33" s="137"/>
      <c r="F33" s="134"/>
      <c r="G33" s="137"/>
      <c r="H33" s="137"/>
      <c r="I33" s="16" t="s">
        <v>52</v>
      </c>
      <c r="J33" s="134"/>
      <c r="L33">
        <f t="shared" si="0"/>
        <v>0</v>
      </c>
      <c r="M33" t="e">
        <f t="shared" si="3"/>
        <v>#VALUE!</v>
      </c>
      <c r="O33" t="e">
        <f t="shared" si="10"/>
        <v>#VALUE!</v>
      </c>
      <c r="P33" t="str">
        <f t="shared" si="1"/>
        <v/>
      </c>
      <c r="Q33" t="str">
        <f t="shared" si="4"/>
        <v/>
      </c>
    </row>
    <row r="34" spans="2:17" ht="69" x14ac:dyDescent="0.3">
      <c r="B34" s="144"/>
      <c r="C34" s="136"/>
      <c r="D34" s="135" t="s">
        <v>53</v>
      </c>
      <c r="E34" s="135" t="s">
        <v>11</v>
      </c>
      <c r="F34" s="132">
        <v>13</v>
      </c>
      <c r="G34" s="135" t="s">
        <v>54</v>
      </c>
      <c r="H34" s="135" t="s">
        <v>55</v>
      </c>
      <c r="I34" s="15" t="s">
        <v>51</v>
      </c>
      <c r="J34" s="132">
        <v>48</v>
      </c>
      <c r="L34">
        <f t="shared" si="0"/>
        <v>13</v>
      </c>
      <c r="M34" t="e">
        <f t="shared" si="3"/>
        <v>#VALUE!</v>
      </c>
      <c r="N34" t="s">
        <v>170</v>
      </c>
      <c r="O34" t="e">
        <f t="shared" si="10"/>
        <v>#VALUE!</v>
      </c>
      <c r="P34" t="e">
        <f t="shared" si="1"/>
        <v>#VALUE!</v>
      </c>
      <c r="Q34" t="str">
        <f>IF(N34="","",_xlfn.CONCAT("String ",N34,"          = inputObject.get(""",N34,""").getAsString();"))</f>
        <v>String register_num          = inputObject.get("register_num").getAsString();</v>
      </c>
    </row>
    <row r="35" spans="2:17" ht="15" thickBot="1" x14ac:dyDescent="0.35">
      <c r="B35" s="144"/>
      <c r="C35" s="136"/>
      <c r="D35" s="137"/>
      <c r="E35" s="137"/>
      <c r="F35" s="134"/>
      <c r="G35" s="137"/>
      <c r="H35" s="137"/>
      <c r="I35" s="16" t="s">
        <v>56</v>
      </c>
      <c r="J35" s="134"/>
      <c r="L35">
        <f t="shared" si="0"/>
        <v>0</v>
      </c>
      <c r="M35" t="e">
        <f t="shared" si="3"/>
        <v>#VALUE!</v>
      </c>
      <c r="O35" t="e">
        <f>MID($O$4,M34,L35)</f>
        <v>#VALUE!</v>
      </c>
      <c r="P35" t="str">
        <f t="shared" si="1"/>
        <v/>
      </c>
      <c r="Q35" t="str">
        <f t="shared" si="4"/>
        <v/>
      </c>
    </row>
    <row r="36" spans="2:17" x14ac:dyDescent="0.3">
      <c r="B36" s="144"/>
      <c r="C36" s="136"/>
      <c r="D36" s="135" t="s">
        <v>57</v>
      </c>
      <c r="E36" s="135" t="s">
        <v>11</v>
      </c>
      <c r="F36" s="132">
        <v>3</v>
      </c>
      <c r="G36" s="135" t="s">
        <v>21</v>
      </c>
      <c r="H36" s="15" t="s">
        <v>58</v>
      </c>
      <c r="I36" s="135" t="s">
        <v>60</v>
      </c>
      <c r="J36" s="132">
        <v>48</v>
      </c>
      <c r="L36">
        <f t="shared" si="0"/>
        <v>3</v>
      </c>
      <c r="M36" t="e">
        <f>M35+L36</f>
        <v>#VALUE!</v>
      </c>
      <c r="N36" t="s">
        <v>171</v>
      </c>
      <c r="O36" t="e">
        <f>MID($O$4,M35,L36)</f>
        <v>#VALUE!</v>
      </c>
      <c r="P36" t="e">
        <f t="shared" si="1"/>
        <v>#VALUE!</v>
      </c>
      <c r="Q36" t="str">
        <f>IF(N36="","",_xlfn.CONCAT("String ",N36,"          = inputObject.get(""",N36,""").getAsString();"))</f>
        <v>String trans_code          = inputObject.get("trans_code").getAsString();</v>
      </c>
    </row>
    <row r="37" spans="2:17" ht="15" thickBot="1" x14ac:dyDescent="0.35">
      <c r="B37" s="145"/>
      <c r="C37" s="137"/>
      <c r="D37" s="137"/>
      <c r="E37" s="137"/>
      <c r="F37" s="134"/>
      <c r="G37" s="137"/>
      <c r="H37" s="16" t="s">
        <v>59</v>
      </c>
      <c r="I37" s="137"/>
      <c r="J37" s="134"/>
      <c r="L37">
        <f t="shared" si="0"/>
        <v>0</v>
      </c>
      <c r="M37" t="e">
        <f t="shared" si="3"/>
        <v>#VALUE!</v>
      </c>
    </row>
    <row r="38" spans="2:17" x14ac:dyDescent="0.3">
      <c r="F38">
        <f>SUBTOTAL(9,F32:F37)</f>
        <v>23</v>
      </c>
    </row>
  </sheetData>
  <autoFilter ref="L6:Q38" xr:uid="{DB1A066A-C633-4728-AFF3-1B4CAAED6C72}"/>
  <mergeCells count="53">
    <mergeCell ref="I4:J4"/>
    <mergeCell ref="B9:B12"/>
    <mergeCell ref="C9:C12"/>
    <mergeCell ref="D9:D12"/>
    <mergeCell ref="E9:E12"/>
    <mergeCell ref="F9:F12"/>
    <mergeCell ref="G9:G12"/>
    <mergeCell ref="I9:I12"/>
    <mergeCell ref="J9:J12"/>
    <mergeCell ref="I16:I17"/>
    <mergeCell ref="J16:J17"/>
    <mergeCell ref="B18:B25"/>
    <mergeCell ref="C18:C25"/>
    <mergeCell ref="D18:D25"/>
    <mergeCell ref="E18:E25"/>
    <mergeCell ref="F18:F25"/>
    <mergeCell ref="G18:G25"/>
    <mergeCell ref="I18:I25"/>
    <mergeCell ref="J18:J25"/>
    <mergeCell ref="B16:B17"/>
    <mergeCell ref="D16:D17"/>
    <mergeCell ref="E16:E17"/>
    <mergeCell ref="F16:F17"/>
    <mergeCell ref="G16:G17"/>
    <mergeCell ref="H16:H17"/>
    <mergeCell ref="I28:I30"/>
    <mergeCell ref="J28:J30"/>
    <mergeCell ref="B31:B37"/>
    <mergeCell ref="C31:C37"/>
    <mergeCell ref="D32:D33"/>
    <mergeCell ref="E32:E33"/>
    <mergeCell ref="F32:F33"/>
    <mergeCell ref="G32:G33"/>
    <mergeCell ref="H32:H33"/>
    <mergeCell ref="J32:J33"/>
    <mergeCell ref="B28:B30"/>
    <mergeCell ref="C28:C30"/>
    <mergeCell ref="D28:D30"/>
    <mergeCell ref="E28:E30"/>
    <mergeCell ref="F28:F30"/>
    <mergeCell ref="G28:G30"/>
    <mergeCell ref="J36:J37"/>
    <mergeCell ref="D34:D35"/>
    <mergeCell ref="E34:E35"/>
    <mergeCell ref="F34:F35"/>
    <mergeCell ref="G34:G35"/>
    <mergeCell ref="H34:H35"/>
    <mergeCell ref="J34:J35"/>
    <mergeCell ref="D36:D37"/>
    <mergeCell ref="E36:E37"/>
    <mergeCell ref="F36:F37"/>
    <mergeCell ref="G36:G37"/>
    <mergeCell ref="I36:I3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07ED5-5DE9-4C4A-9997-59ABDC71EA13}">
  <sheetPr filterMode="1"/>
  <dimension ref="A1:Q84"/>
  <sheetViews>
    <sheetView topLeftCell="C1" zoomScale="80" zoomScaleNormal="80" workbookViewId="0">
      <selection activeCell="N5" sqref="N5"/>
    </sheetView>
  </sheetViews>
  <sheetFormatPr defaultRowHeight="14.4" x14ac:dyDescent="0.3"/>
  <cols>
    <col min="2" max="2" width="16.33203125" customWidth="1"/>
    <col min="3" max="3" width="17.6640625" bestFit="1" customWidth="1"/>
    <col min="7" max="7" width="39.77734375" customWidth="1"/>
    <col min="9" max="9" width="8.33203125" bestFit="1" customWidth="1"/>
    <col min="11" max="13" width="8.88671875" style="65"/>
    <col min="14" max="14" width="27.21875" bestFit="1" customWidth="1"/>
    <col min="15" max="15" width="51.109375" customWidth="1"/>
    <col min="16" max="16" width="94" style="27" bestFit="1" customWidth="1"/>
    <col min="17" max="17" width="31.6640625" bestFit="1" customWidth="1"/>
  </cols>
  <sheetData>
    <row r="1" spans="1:17" x14ac:dyDescent="0.3">
      <c r="M1" s="76" t="s">
        <v>490</v>
      </c>
      <c r="N1" s="76" t="s">
        <v>494</v>
      </c>
    </row>
    <row r="2" spans="1:17" x14ac:dyDescent="0.3">
      <c r="M2" s="76" t="s">
        <v>491</v>
      </c>
      <c r="N2" s="106" t="s">
        <v>612</v>
      </c>
    </row>
    <row r="3" spans="1:17" x14ac:dyDescent="0.3">
      <c r="A3" s="1"/>
      <c r="B3" s="3"/>
      <c r="C3" s="3"/>
      <c r="D3" s="3"/>
      <c r="E3" s="3"/>
      <c r="F3" s="3"/>
      <c r="G3" s="3"/>
      <c r="H3" s="164" t="s">
        <v>7</v>
      </c>
      <c r="I3" s="165"/>
      <c r="M3" s="77"/>
      <c r="N3" s="78"/>
      <c r="P3" s="28" t="s">
        <v>154</v>
      </c>
    </row>
    <row r="4" spans="1:17" ht="43.2" x14ac:dyDescent="0.3">
      <c r="A4" s="2" t="s">
        <v>0</v>
      </c>
      <c r="B4" s="4" t="s">
        <v>1</v>
      </c>
      <c r="C4" s="5" t="s">
        <v>2</v>
      </c>
      <c r="D4" s="6" t="s">
        <v>3</v>
      </c>
      <c r="E4" s="6" t="s">
        <v>4</v>
      </c>
      <c r="F4" s="7" t="s">
        <v>5</v>
      </c>
      <c r="G4" s="8" t="s">
        <v>6</v>
      </c>
      <c r="H4" s="9" t="s">
        <v>8</v>
      </c>
      <c r="I4" s="10" t="s">
        <v>9</v>
      </c>
      <c r="K4" s="65">
        <v>0</v>
      </c>
      <c r="L4" s="65">
        <v>0</v>
      </c>
      <c r="M4" s="77"/>
      <c r="N4" s="78">
        <v>1</v>
      </c>
    </row>
    <row r="5" spans="1:17" ht="15" thickBot="1" x14ac:dyDescent="0.35">
      <c r="A5" s="2"/>
      <c r="B5" s="35"/>
      <c r="C5" s="33"/>
      <c r="D5" s="6"/>
      <c r="E5" s="6"/>
      <c r="F5" s="7"/>
      <c r="G5" s="8"/>
      <c r="H5" s="9"/>
      <c r="I5" s="10"/>
      <c r="N5" s="106" t="s">
        <v>612</v>
      </c>
    </row>
    <row r="6" spans="1:17" ht="15" thickBot="1" x14ac:dyDescent="0.35">
      <c r="A6" s="11">
        <v>1</v>
      </c>
      <c r="B6" s="12" t="s">
        <v>10</v>
      </c>
      <c r="C6" s="13"/>
      <c r="D6" s="12" t="s">
        <v>11</v>
      </c>
      <c r="E6" s="14">
        <v>4</v>
      </c>
      <c r="F6" s="13"/>
      <c r="G6" s="12" t="s">
        <v>61</v>
      </c>
      <c r="H6" s="12" t="s">
        <v>13</v>
      </c>
      <c r="I6" s="13"/>
      <c r="K6" s="65" t="s">
        <v>248</v>
      </c>
      <c r="L6" s="65" t="s">
        <v>249</v>
      </c>
      <c r="M6" s="65" t="s">
        <v>555</v>
      </c>
      <c r="N6" s="45" t="s">
        <v>556</v>
      </c>
      <c r="O6" s="104" t="s">
        <v>557</v>
      </c>
      <c r="P6" s="105" t="s">
        <v>558</v>
      </c>
    </row>
    <row r="7" spans="1:17" ht="27.6" x14ac:dyDescent="0.3">
      <c r="A7" s="132">
        <v>2</v>
      </c>
      <c r="B7" s="135" t="s">
        <v>14</v>
      </c>
      <c r="C7" s="138"/>
      <c r="D7" s="135" t="s">
        <v>15</v>
      </c>
      <c r="E7" s="132">
        <v>16</v>
      </c>
      <c r="F7" s="138"/>
      <c r="G7" s="15" t="s">
        <v>62</v>
      </c>
      <c r="H7" s="135" t="s">
        <v>13</v>
      </c>
      <c r="I7" s="132">
        <v>1</v>
      </c>
      <c r="M7" s="77">
        <v>1</v>
      </c>
      <c r="N7" s="45"/>
    </row>
    <row r="8" spans="1:17" x14ac:dyDescent="0.3">
      <c r="A8" s="133"/>
      <c r="B8" s="136"/>
      <c r="C8" s="139"/>
      <c r="D8" s="136"/>
      <c r="E8" s="133"/>
      <c r="F8" s="139"/>
      <c r="G8" s="15" t="s">
        <v>63</v>
      </c>
      <c r="H8" s="136"/>
      <c r="I8" s="133"/>
      <c r="K8" s="65">
        <f t="shared" ref="K8:K13" si="0">E6</f>
        <v>4</v>
      </c>
      <c r="L8" s="65">
        <f>K4+K8</f>
        <v>4</v>
      </c>
      <c r="M8" s="65">
        <f>M7+K8</f>
        <v>5</v>
      </c>
      <c r="N8" t="s">
        <v>155</v>
      </c>
      <c r="O8" t="str">
        <f>IF(N8="","",MID($N$5,M7,K8))</f>
        <v>2110</v>
      </c>
      <c r="P8" s="28" t="str">
        <f>IF(K8&gt;0,_xlfn.CONCAT("String ",N8,"          = inputMessage.length() &gt;=", L8," ? inputMessage.substring(",L4,",",L8,") : null;",""))</f>
        <v>String mti          = inputMessage.length() &gt;=4 ? inputMessage.substring(0,4) : null;</v>
      </c>
      <c r="Q8" t="str">
        <f>_xlfn.CONCAT("""",N8,""",")</f>
        <v>"mti",</v>
      </c>
    </row>
    <row r="9" spans="1:17" ht="15" thickBot="1" x14ac:dyDescent="0.35">
      <c r="A9" s="134"/>
      <c r="B9" s="137"/>
      <c r="C9" s="140"/>
      <c r="D9" s="137"/>
      <c r="E9" s="134"/>
      <c r="F9" s="140"/>
      <c r="G9" s="16" t="s">
        <v>64</v>
      </c>
      <c r="H9" s="137"/>
      <c r="I9" s="134"/>
      <c r="K9" s="65">
        <f t="shared" si="0"/>
        <v>16</v>
      </c>
      <c r="L9" s="65">
        <f>L8+K9</f>
        <v>20</v>
      </c>
      <c r="M9" s="65">
        <f t="shared" ref="M9:M72" si="1">M8+K9</f>
        <v>21</v>
      </c>
      <c r="N9" t="s">
        <v>156</v>
      </c>
      <c r="O9" t="str">
        <f>IF(N9="","",MID($N$5,M8,K9))</f>
        <v>5030004102010004</v>
      </c>
      <c r="P9" s="28" t="str">
        <f t="shared" ref="P9:P72" si="2">IF(K9&gt;0,_xlfn.CONCAT("String ",N9,"          = inputMessage.length() &gt;=", L9," ? inputMessage.substring(",L8,",",L9,") : null;",""))</f>
        <v>String bitMap          = inputMessage.length() &gt;=20 ? inputMessage.substring(4,20) : null;</v>
      </c>
      <c r="Q9" t="str">
        <f>_xlfn.CONCAT("""",N9,""",")</f>
        <v>"bitMap",</v>
      </c>
    </row>
    <row r="10" spans="1:17" ht="28.2" hidden="1" thickBot="1" x14ac:dyDescent="0.35">
      <c r="A10" s="17">
        <v>3</v>
      </c>
      <c r="B10" s="16" t="s">
        <v>20</v>
      </c>
      <c r="C10" s="18"/>
      <c r="D10" s="16" t="s">
        <v>11</v>
      </c>
      <c r="E10" s="19">
        <v>2</v>
      </c>
      <c r="F10" s="16" t="s">
        <v>21</v>
      </c>
      <c r="G10" s="16" t="s">
        <v>65</v>
      </c>
      <c r="H10" s="16" t="s">
        <v>13</v>
      </c>
      <c r="I10" s="19">
        <v>2</v>
      </c>
      <c r="K10" s="65">
        <f t="shared" si="0"/>
        <v>0</v>
      </c>
      <c r="L10" s="65">
        <f t="shared" ref="L10:L73" si="3">L9+K10</f>
        <v>20</v>
      </c>
      <c r="M10" s="65">
        <f t="shared" si="1"/>
        <v>21</v>
      </c>
      <c r="O10" t="str">
        <f t="shared" ref="O10:O73" si="4">IF(N10="","",MID($N$5,M9,K10))</f>
        <v/>
      </c>
      <c r="P10" s="28" t="b">
        <f t="shared" si="2"/>
        <v>0</v>
      </c>
    </row>
    <row r="11" spans="1:17" ht="28.2" hidden="1" thickBot="1" x14ac:dyDescent="0.35">
      <c r="A11" s="17">
        <v>4</v>
      </c>
      <c r="B11" s="16" t="s">
        <v>23</v>
      </c>
      <c r="C11" s="18"/>
      <c r="D11" s="16" t="s">
        <v>11</v>
      </c>
      <c r="E11" s="19">
        <v>5</v>
      </c>
      <c r="F11" s="18"/>
      <c r="G11" s="16" t="s">
        <v>65</v>
      </c>
      <c r="H11" s="16" t="s">
        <v>13</v>
      </c>
      <c r="I11" s="19">
        <v>2</v>
      </c>
      <c r="K11" s="65">
        <f t="shared" si="0"/>
        <v>0</v>
      </c>
      <c r="L11" s="65">
        <f t="shared" si="3"/>
        <v>20</v>
      </c>
      <c r="M11" s="65">
        <f t="shared" si="1"/>
        <v>21</v>
      </c>
      <c r="O11" t="str">
        <f t="shared" si="4"/>
        <v/>
      </c>
      <c r="P11" s="28" t="b">
        <f t="shared" si="2"/>
        <v>0</v>
      </c>
    </row>
    <row r="12" spans="1:17" ht="15" thickBot="1" x14ac:dyDescent="0.35">
      <c r="A12" s="132">
        <v>5</v>
      </c>
      <c r="B12" s="135" t="s">
        <v>66</v>
      </c>
      <c r="C12" s="18"/>
      <c r="D12" s="16" t="s">
        <v>11</v>
      </c>
      <c r="E12" s="19">
        <v>16</v>
      </c>
      <c r="F12" s="18"/>
      <c r="G12" s="18"/>
      <c r="H12" s="16" t="s">
        <v>13</v>
      </c>
      <c r="I12" s="19">
        <v>4</v>
      </c>
      <c r="K12" s="65">
        <f t="shared" si="0"/>
        <v>2</v>
      </c>
      <c r="L12" s="65">
        <f t="shared" si="3"/>
        <v>22</v>
      </c>
      <c r="M12" s="65">
        <f t="shared" si="1"/>
        <v>23</v>
      </c>
      <c r="N12" t="s">
        <v>157</v>
      </c>
      <c r="O12" t="str">
        <f t="shared" si="4"/>
        <v>05</v>
      </c>
      <c r="P12" s="28" t="str">
        <f t="shared" si="2"/>
        <v>String pan_len          = inputMessage.length() &gt;=22 ? inputMessage.substring(20,22) : null;</v>
      </c>
      <c r="Q12" t="str">
        <f t="shared" ref="Q12:Q16" si="5">_xlfn.CONCAT("""",N12,""",")</f>
        <v>"pan_len",</v>
      </c>
    </row>
    <row r="13" spans="1:17" ht="15" thickBot="1" x14ac:dyDescent="0.35">
      <c r="A13" s="133"/>
      <c r="B13" s="136"/>
      <c r="C13" s="16" t="s">
        <v>67</v>
      </c>
      <c r="D13" s="16" t="s">
        <v>11</v>
      </c>
      <c r="E13" s="19">
        <v>3</v>
      </c>
      <c r="F13" s="18"/>
      <c r="G13" s="16" t="s">
        <v>68</v>
      </c>
      <c r="H13" s="16" t="s">
        <v>13</v>
      </c>
      <c r="I13" s="19">
        <v>4</v>
      </c>
      <c r="K13" s="65">
        <f t="shared" si="0"/>
        <v>5</v>
      </c>
      <c r="L13" s="65">
        <f t="shared" si="3"/>
        <v>27</v>
      </c>
      <c r="M13" s="65">
        <f t="shared" si="1"/>
        <v>28</v>
      </c>
      <c r="N13" t="s">
        <v>158</v>
      </c>
      <c r="O13" t="str">
        <f>IF(N13="","",MID($N$5,M12,K13))</f>
        <v>11504</v>
      </c>
      <c r="P13" s="28" t="str">
        <f t="shared" si="2"/>
        <v>String pan          = inputMessage.length() &gt;=27 ? inputMessage.substring(22,27) : null;</v>
      </c>
      <c r="Q13" t="str">
        <f t="shared" si="5"/>
        <v>"pan",</v>
      </c>
    </row>
    <row r="14" spans="1:17" x14ac:dyDescent="0.3">
      <c r="A14" s="133"/>
      <c r="B14" s="136"/>
      <c r="C14" s="135" t="s">
        <v>69</v>
      </c>
      <c r="D14" s="135" t="s">
        <v>11</v>
      </c>
      <c r="E14" s="132">
        <v>1</v>
      </c>
      <c r="F14" s="138"/>
      <c r="G14" s="15" t="s">
        <v>70</v>
      </c>
      <c r="H14" s="135" t="s">
        <v>13</v>
      </c>
      <c r="I14" s="132">
        <v>4</v>
      </c>
      <c r="L14" s="65">
        <f t="shared" si="3"/>
        <v>27</v>
      </c>
      <c r="M14" s="65">
        <f t="shared" si="1"/>
        <v>28</v>
      </c>
      <c r="O14" t="str">
        <f t="shared" si="4"/>
        <v/>
      </c>
      <c r="P14" s="28" t="b">
        <f t="shared" si="2"/>
        <v>0</v>
      </c>
      <c r="Q14" t="str">
        <f t="shared" si="5"/>
        <v>"",</v>
      </c>
    </row>
    <row r="15" spans="1:17" ht="27.6" x14ac:dyDescent="0.3">
      <c r="A15" s="133"/>
      <c r="B15" s="136"/>
      <c r="C15" s="136"/>
      <c r="D15" s="136"/>
      <c r="E15" s="133"/>
      <c r="F15" s="139"/>
      <c r="G15" s="15" t="s">
        <v>71</v>
      </c>
      <c r="H15" s="136"/>
      <c r="I15" s="133"/>
      <c r="K15" s="65">
        <f t="shared" ref="K15:K46" si="6">E13</f>
        <v>3</v>
      </c>
      <c r="L15" s="65">
        <f t="shared" si="3"/>
        <v>30</v>
      </c>
      <c r="M15" s="65">
        <f t="shared" si="1"/>
        <v>31</v>
      </c>
      <c r="N15" t="s">
        <v>159</v>
      </c>
      <c r="O15" t="str">
        <f t="shared" si="4"/>
        <v>360</v>
      </c>
      <c r="P15" s="28" t="str">
        <f t="shared" si="2"/>
        <v>String ISOCurrCode          = inputMessage.length() &gt;=30 ? inputMessage.substring(27,30) : null;</v>
      </c>
      <c r="Q15" t="str">
        <f t="shared" si="5"/>
        <v>"ISOCurrCode",</v>
      </c>
    </row>
    <row r="16" spans="1:17" ht="15" thickBot="1" x14ac:dyDescent="0.35">
      <c r="A16" s="133"/>
      <c r="B16" s="136"/>
      <c r="C16" s="137"/>
      <c r="D16" s="137"/>
      <c r="E16" s="134"/>
      <c r="F16" s="140"/>
      <c r="G16" s="16">
        <v>0</v>
      </c>
      <c r="H16" s="137"/>
      <c r="I16" s="134"/>
      <c r="K16" s="65">
        <f t="shared" si="6"/>
        <v>1</v>
      </c>
      <c r="L16" s="65">
        <f t="shared" si="3"/>
        <v>31</v>
      </c>
      <c r="M16" s="65">
        <f t="shared" si="1"/>
        <v>32</v>
      </c>
      <c r="N16" t="s">
        <v>160</v>
      </c>
      <c r="O16" t="str">
        <f t="shared" si="4"/>
        <v>0</v>
      </c>
      <c r="P16" s="28" t="str">
        <f t="shared" si="2"/>
        <v>String CurrMinorUnit          = inputMessage.length() &gt;=31 ? inputMessage.substring(30,31) : null;</v>
      </c>
      <c r="Q16" t="str">
        <f t="shared" si="5"/>
        <v>"CurrMinorUnit",</v>
      </c>
    </row>
    <row r="17" spans="1:17" hidden="1" x14ac:dyDescent="0.3">
      <c r="A17" s="133"/>
      <c r="B17" s="136"/>
      <c r="C17" s="135" t="s">
        <v>72</v>
      </c>
      <c r="D17" s="135" t="s">
        <v>11</v>
      </c>
      <c r="E17" s="132">
        <v>12</v>
      </c>
      <c r="F17" s="135" t="s">
        <v>21</v>
      </c>
      <c r="G17" s="15" t="s">
        <v>66</v>
      </c>
      <c r="H17" s="135" t="s">
        <v>13</v>
      </c>
      <c r="I17" s="132">
        <v>4</v>
      </c>
      <c r="K17" s="65">
        <f t="shared" si="6"/>
        <v>0</v>
      </c>
      <c r="L17" s="65">
        <f t="shared" si="3"/>
        <v>31</v>
      </c>
      <c r="M17" s="65">
        <f t="shared" si="1"/>
        <v>32</v>
      </c>
      <c r="O17" t="str">
        <f t="shared" si="4"/>
        <v/>
      </c>
      <c r="P17" s="28" t="b">
        <f t="shared" si="2"/>
        <v>0</v>
      </c>
    </row>
    <row r="18" spans="1:17" ht="28.2" hidden="1" thickBot="1" x14ac:dyDescent="0.35">
      <c r="A18" s="134"/>
      <c r="B18" s="137"/>
      <c r="C18" s="137"/>
      <c r="D18" s="137"/>
      <c r="E18" s="134"/>
      <c r="F18" s="137"/>
      <c r="G18" s="16" t="s">
        <v>73</v>
      </c>
      <c r="H18" s="137"/>
      <c r="I18" s="134"/>
      <c r="K18" s="65">
        <f t="shared" si="6"/>
        <v>0</v>
      </c>
      <c r="L18" s="65">
        <f t="shared" si="3"/>
        <v>31</v>
      </c>
      <c r="M18" s="65">
        <f t="shared" si="1"/>
        <v>32</v>
      </c>
      <c r="O18" t="str">
        <f t="shared" si="4"/>
        <v/>
      </c>
      <c r="P18" s="28" t="b">
        <f t="shared" si="2"/>
        <v>0</v>
      </c>
    </row>
    <row r="19" spans="1:17" ht="28.2" thickBot="1" x14ac:dyDescent="0.35">
      <c r="A19" s="17">
        <v>6</v>
      </c>
      <c r="B19" s="16" t="s">
        <v>26</v>
      </c>
      <c r="C19" s="18"/>
      <c r="D19" s="16" t="s">
        <v>11</v>
      </c>
      <c r="E19" s="19">
        <v>12</v>
      </c>
      <c r="F19" s="18"/>
      <c r="G19" s="16" t="s">
        <v>65</v>
      </c>
      <c r="H19" s="16" t="s">
        <v>13</v>
      </c>
      <c r="I19" s="19">
        <v>11</v>
      </c>
      <c r="K19" s="65">
        <f t="shared" si="6"/>
        <v>12</v>
      </c>
      <c r="L19" s="65">
        <f t="shared" si="3"/>
        <v>43</v>
      </c>
      <c r="M19" s="65">
        <f t="shared" si="1"/>
        <v>44</v>
      </c>
      <c r="N19" t="s">
        <v>161</v>
      </c>
      <c r="O19" t="str">
        <f t="shared" si="4"/>
        <v>000000866000</v>
      </c>
      <c r="P19" s="28" t="str">
        <f t="shared" si="2"/>
        <v>String CurrValueAmount          = inputMessage.length() &gt;=43 ? inputMessage.substring(31,43) : null;</v>
      </c>
      <c r="Q19" t="str">
        <f>_xlfn.CONCAT("""",N19,""",")</f>
        <v>"CurrValueAmount",</v>
      </c>
    </row>
    <row r="20" spans="1:17" ht="42" hidden="1" thickBot="1" x14ac:dyDescent="0.35">
      <c r="A20" s="17">
        <v>7</v>
      </c>
      <c r="B20" s="16" t="s">
        <v>74</v>
      </c>
      <c r="C20" s="18"/>
      <c r="D20" s="16" t="s">
        <v>11</v>
      </c>
      <c r="E20" s="19">
        <v>14</v>
      </c>
      <c r="F20" s="16" t="s">
        <v>30</v>
      </c>
      <c r="G20" s="16" t="s">
        <v>65</v>
      </c>
      <c r="H20" s="16" t="s">
        <v>13</v>
      </c>
      <c r="I20" s="19">
        <v>12</v>
      </c>
      <c r="K20" s="65">
        <f t="shared" si="6"/>
        <v>0</v>
      </c>
      <c r="L20" s="65">
        <f t="shared" si="3"/>
        <v>43</v>
      </c>
      <c r="M20" s="65">
        <f t="shared" si="1"/>
        <v>44</v>
      </c>
      <c r="O20" t="str">
        <f t="shared" si="4"/>
        <v/>
      </c>
      <c r="P20" s="28" t="b">
        <f t="shared" si="2"/>
        <v>0</v>
      </c>
    </row>
    <row r="21" spans="1:17" ht="28.2" thickBot="1" x14ac:dyDescent="0.35">
      <c r="A21" s="17">
        <v>8</v>
      </c>
      <c r="B21" s="16" t="s">
        <v>32</v>
      </c>
      <c r="C21" s="18"/>
      <c r="D21" s="16" t="s">
        <v>11</v>
      </c>
      <c r="E21" s="19">
        <v>4</v>
      </c>
      <c r="F21" s="18"/>
      <c r="G21" s="16" t="s">
        <v>65</v>
      </c>
      <c r="H21" s="16" t="s">
        <v>13</v>
      </c>
      <c r="I21" s="19">
        <v>26</v>
      </c>
      <c r="K21" s="65">
        <f t="shared" si="6"/>
        <v>12</v>
      </c>
      <c r="L21" s="65">
        <f t="shared" si="3"/>
        <v>55</v>
      </c>
      <c r="M21" s="65">
        <f t="shared" si="1"/>
        <v>56</v>
      </c>
      <c r="N21" t="s">
        <v>162</v>
      </c>
      <c r="O21" t="str">
        <f t="shared" si="4"/>
        <v>000000000001</v>
      </c>
      <c r="P21" s="28" t="str">
        <f t="shared" si="2"/>
        <v>String switcher_tan          = inputMessage.length() &gt;=55 ? inputMessage.substring(43,55) : null;</v>
      </c>
      <c r="Q21" t="str">
        <f t="shared" ref="Q21:Q26" si="7">_xlfn.CONCAT("""",N21,""",")</f>
        <v>"switcher_tan",</v>
      </c>
    </row>
    <row r="22" spans="1:17" ht="28.2" thickBot="1" x14ac:dyDescent="0.35">
      <c r="A22" s="17">
        <v>9</v>
      </c>
      <c r="B22" s="16" t="s">
        <v>41</v>
      </c>
      <c r="C22" s="18"/>
      <c r="D22" s="16" t="s">
        <v>11</v>
      </c>
      <c r="E22" s="19">
        <v>2</v>
      </c>
      <c r="F22" s="16" t="s">
        <v>21</v>
      </c>
      <c r="G22" s="16" t="s">
        <v>65</v>
      </c>
      <c r="H22" s="18"/>
      <c r="I22" s="19">
        <v>32</v>
      </c>
      <c r="K22" s="65">
        <f t="shared" si="6"/>
        <v>14</v>
      </c>
      <c r="L22" s="65">
        <f t="shared" si="3"/>
        <v>69</v>
      </c>
      <c r="M22" s="65">
        <f t="shared" si="1"/>
        <v>70</v>
      </c>
      <c r="N22" t="s">
        <v>163</v>
      </c>
      <c r="O22" t="str">
        <f t="shared" si="4"/>
        <v>20250113081310</v>
      </c>
      <c r="P22" s="28" t="str">
        <f t="shared" si="2"/>
        <v>String dtl_trans          = inputMessage.length() &gt;=69 ? inputMessage.substring(55,69) : null;</v>
      </c>
      <c r="Q22" t="str">
        <f t="shared" si="7"/>
        <v>"dtl_trans",</v>
      </c>
    </row>
    <row r="23" spans="1:17" ht="28.2" thickBot="1" x14ac:dyDescent="0.35">
      <c r="A23" s="17">
        <v>10</v>
      </c>
      <c r="B23" s="16" t="s">
        <v>43</v>
      </c>
      <c r="C23" s="18"/>
      <c r="D23" s="16" t="s">
        <v>44</v>
      </c>
      <c r="E23" s="19">
        <v>7</v>
      </c>
      <c r="F23" s="16" t="s">
        <v>21</v>
      </c>
      <c r="G23" s="16" t="s">
        <v>65</v>
      </c>
      <c r="H23" s="16" t="s">
        <v>13</v>
      </c>
      <c r="I23" s="19">
        <v>32</v>
      </c>
      <c r="K23" s="65">
        <f t="shared" si="6"/>
        <v>4</v>
      </c>
      <c r="L23" s="65">
        <f t="shared" si="3"/>
        <v>73</v>
      </c>
      <c r="M23" s="65">
        <f t="shared" si="1"/>
        <v>74</v>
      </c>
      <c r="N23" t="s">
        <v>164</v>
      </c>
      <c r="O23" t="str">
        <f t="shared" si="4"/>
        <v>6017</v>
      </c>
      <c r="P23" s="28" t="str">
        <f t="shared" si="2"/>
        <v>String merchant          = inputMessage.length() &gt;=73 ? inputMessage.substring(69,73) : null;</v>
      </c>
      <c r="Q23" t="str">
        <f t="shared" si="7"/>
        <v>"merchant",</v>
      </c>
    </row>
    <row r="24" spans="1:17" x14ac:dyDescent="0.3">
      <c r="A24" s="132">
        <v>11</v>
      </c>
      <c r="B24" s="135" t="s">
        <v>75</v>
      </c>
      <c r="C24" s="138"/>
      <c r="D24" s="135" t="s">
        <v>11</v>
      </c>
      <c r="E24" s="132">
        <v>4</v>
      </c>
      <c r="F24" s="138"/>
      <c r="G24" s="15" t="s">
        <v>76</v>
      </c>
      <c r="H24" s="135" t="s">
        <v>13</v>
      </c>
      <c r="I24" s="132">
        <v>39</v>
      </c>
      <c r="K24" s="65">
        <f t="shared" si="6"/>
        <v>2</v>
      </c>
      <c r="L24" s="65">
        <f t="shared" si="3"/>
        <v>75</v>
      </c>
      <c r="M24" s="65">
        <f t="shared" si="1"/>
        <v>76</v>
      </c>
      <c r="N24" t="s">
        <v>165</v>
      </c>
      <c r="O24" t="str">
        <f t="shared" si="4"/>
        <v>07</v>
      </c>
      <c r="P24" s="28" t="str">
        <f t="shared" si="2"/>
        <v>String bank_len          = inputMessage.length() &gt;=75 ? inputMessage.substring(73,75) : null;</v>
      </c>
      <c r="Q24" t="str">
        <f t="shared" si="7"/>
        <v>"bank_len",</v>
      </c>
    </row>
    <row r="25" spans="1:17" ht="27.6" x14ac:dyDescent="0.3">
      <c r="A25" s="133"/>
      <c r="B25" s="136"/>
      <c r="C25" s="139"/>
      <c r="D25" s="136"/>
      <c r="E25" s="133"/>
      <c r="F25" s="139"/>
      <c r="G25" s="15" t="s">
        <v>77</v>
      </c>
      <c r="H25" s="136"/>
      <c r="I25" s="133"/>
      <c r="K25" s="65">
        <f t="shared" si="6"/>
        <v>7</v>
      </c>
      <c r="L25" s="65">
        <f t="shared" si="3"/>
        <v>82</v>
      </c>
      <c r="M25" s="65">
        <f t="shared" si="1"/>
        <v>83</v>
      </c>
      <c r="N25" t="s">
        <v>166</v>
      </c>
      <c r="O25" t="str">
        <f t="shared" si="4"/>
        <v>0080061</v>
      </c>
      <c r="P25" s="28" t="str">
        <f t="shared" si="2"/>
        <v>String bank_id          = inputMessage.length() &gt;=82 ? inputMessage.substring(75,82) : null;</v>
      </c>
      <c r="Q25" t="str">
        <f t="shared" si="7"/>
        <v>"bank_id",</v>
      </c>
    </row>
    <row r="26" spans="1:17" ht="27.6" x14ac:dyDescent="0.3">
      <c r="A26" s="133"/>
      <c r="B26" s="136"/>
      <c r="C26" s="139"/>
      <c r="D26" s="136"/>
      <c r="E26" s="133"/>
      <c r="F26" s="139"/>
      <c r="G26" s="15" t="s">
        <v>78</v>
      </c>
      <c r="H26" s="136"/>
      <c r="I26" s="133"/>
      <c r="K26" s="65">
        <f t="shared" si="6"/>
        <v>4</v>
      </c>
      <c r="L26" s="65">
        <f t="shared" si="3"/>
        <v>86</v>
      </c>
      <c r="M26" s="65">
        <f t="shared" si="1"/>
        <v>87</v>
      </c>
      <c r="N26" t="s">
        <v>167</v>
      </c>
      <c r="O26" t="str">
        <f t="shared" si="4"/>
        <v>0000</v>
      </c>
      <c r="P26" s="28" t="str">
        <f t="shared" si="2"/>
        <v>String RC          = inputMessage.length() &gt;=86 ? inputMessage.substring(82,86) : null;</v>
      </c>
      <c r="Q26" t="str">
        <f t="shared" si="7"/>
        <v>"RC",</v>
      </c>
    </row>
    <row r="27" spans="1:17" ht="27.6" hidden="1" x14ac:dyDescent="0.3">
      <c r="A27" s="133"/>
      <c r="B27" s="136"/>
      <c r="C27" s="139"/>
      <c r="D27" s="136"/>
      <c r="E27" s="133"/>
      <c r="F27" s="139"/>
      <c r="G27" s="15" t="s">
        <v>79</v>
      </c>
      <c r="H27" s="136"/>
      <c r="I27" s="133"/>
      <c r="K27" s="65">
        <f t="shared" si="6"/>
        <v>0</v>
      </c>
      <c r="L27" s="65">
        <f t="shared" si="3"/>
        <v>86</v>
      </c>
      <c r="M27" s="65">
        <f t="shared" si="1"/>
        <v>87</v>
      </c>
      <c r="O27" t="str">
        <f t="shared" si="4"/>
        <v/>
      </c>
      <c r="P27" s="28" t="b">
        <f t="shared" si="2"/>
        <v>0</v>
      </c>
    </row>
    <row r="28" spans="1:17" hidden="1" x14ac:dyDescent="0.3">
      <c r="A28" s="133"/>
      <c r="B28" s="136"/>
      <c r="C28" s="139"/>
      <c r="D28" s="136"/>
      <c r="E28" s="133"/>
      <c r="F28" s="139"/>
      <c r="G28" s="15" t="s">
        <v>80</v>
      </c>
      <c r="H28" s="136"/>
      <c r="I28" s="133"/>
      <c r="K28" s="65">
        <f t="shared" si="6"/>
        <v>0</v>
      </c>
      <c r="L28" s="65">
        <f t="shared" si="3"/>
        <v>86</v>
      </c>
      <c r="M28" s="65">
        <f t="shared" si="1"/>
        <v>87</v>
      </c>
      <c r="O28" t="str">
        <f t="shared" si="4"/>
        <v/>
      </c>
      <c r="P28" s="28" t="b">
        <f t="shared" si="2"/>
        <v>0</v>
      </c>
    </row>
    <row r="29" spans="1:17" ht="27.6" hidden="1" x14ac:dyDescent="0.3">
      <c r="A29" s="133"/>
      <c r="B29" s="136"/>
      <c r="C29" s="139"/>
      <c r="D29" s="136"/>
      <c r="E29" s="133"/>
      <c r="F29" s="139"/>
      <c r="G29" s="15" t="s">
        <v>81</v>
      </c>
      <c r="H29" s="136"/>
      <c r="I29" s="133"/>
      <c r="K29" s="65">
        <f t="shared" si="6"/>
        <v>0</v>
      </c>
      <c r="L29" s="65">
        <f t="shared" si="3"/>
        <v>86</v>
      </c>
      <c r="M29" s="65">
        <f t="shared" si="1"/>
        <v>87</v>
      </c>
      <c r="O29" t="str">
        <f t="shared" si="4"/>
        <v/>
      </c>
      <c r="P29" s="28" t="b">
        <f t="shared" si="2"/>
        <v>0</v>
      </c>
    </row>
    <row r="30" spans="1:17" hidden="1" x14ac:dyDescent="0.3">
      <c r="A30" s="133"/>
      <c r="B30" s="136"/>
      <c r="C30" s="139"/>
      <c r="D30" s="136"/>
      <c r="E30" s="133"/>
      <c r="F30" s="139"/>
      <c r="G30" s="15" t="s">
        <v>82</v>
      </c>
      <c r="H30" s="136"/>
      <c r="I30" s="133"/>
      <c r="K30" s="65">
        <f t="shared" si="6"/>
        <v>0</v>
      </c>
      <c r="L30" s="65">
        <f t="shared" si="3"/>
        <v>86</v>
      </c>
      <c r="M30" s="65">
        <f t="shared" si="1"/>
        <v>87</v>
      </c>
      <c r="O30" t="str">
        <f t="shared" si="4"/>
        <v/>
      </c>
      <c r="P30" s="28" t="b">
        <f t="shared" si="2"/>
        <v>0</v>
      </c>
    </row>
    <row r="31" spans="1:17" hidden="1" x14ac:dyDescent="0.3">
      <c r="A31" s="133"/>
      <c r="B31" s="136"/>
      <c r="C31" s="139"/>
      <c r="D31" s="136"/>
      <c r="E31" s="133"/>
      <c r="F31" s="139"/>
      <c r="G31" s="15" t="s">
        <v>83</v>
      </c>
      <c r="H31" s="136"/>
      <c r="I31" s="133"/>
      <c r="K31" s="65">
        <f t="shared" si="6"/>
        <v>0</v>
      </c>
      <c r="L31" s="65">
        <f t="shared" si="3"/>
        <v>86</v>
      </c>
      <c r="M31" s="65">
        <f t="shared" si="1"/>
        <v>87</v>
      </c>
      <c r="O31" t="str">
        <f t="shared" si="4"/>
        <v/>
      </c>
      <c r="P31" s="28" t="b">
        <f t="shared" si="2"/>
        <v>0</v>
      </c>
    </row>
    <row r="32" spans="1:17" ht="27.6" hidden="1" x14ac:dyDescent="0.3">
      <c r="A32" s="133"/>
      <c r="B32" s="136"/>
      <c r="C32" s="139"/>
      <c r="D32" s="136"/>
      <c r="E32" s="133"/>
      <c r="F32" s="139"/>
      <c r="G32" s="15" t="s">
        <v>84</v>
      </c>
      <c r="H32" s="136"/>
      <c r="I32" s="133"/>
      <c r="K32" s="65">
        <f t="shared" si="6"/>
        <v>0</v>
      </c>
      <c r="L32" s="65">
        <f t="shared" si="3"/>
        <v>86</v>
      </c>
      <c r="M32" s="65">
        <f t="shared" si="1"/>
        <v>87</v>
      </c>
      <c r="O32" t="str">
        <f t="shared" si="4"/>
        <v/>
      </c>
      <c r="P32" s="28" t="b">
        <f t="shared" si="2"/>
        <v>0</v>
      </c>
    </row>
    <row r="33" spans="1:17" ht="15" hidden="1" thickBot="1" x14ac:dyDescent="0.35">
      <c r="A33" s="134"/>
      <c r="B33" s="137"/>
      <c r="C33" s="140"/>
      <c r="D33" s="137"/>
      <c r="E33" s="134"/>
      <c r="F33" s="140"/>
      <c r="G33" s="16" t="s">
        <v>85</v>
      </c>
      <c r="H33" s="137"/>
      <c r="I33" s="134"/>
      <c r="K33" s="65">
        <f t="shared" si="6"/>
        <v>0</v>
      </c>
      <c r="L33" s="65">
        <f t="shared" si="3"/>
        <v>86</v>
      </c>
      <c r="M33" s="65">
        <f t="shared" si="1"/>
        <v>87</v>
      </c>
      <c r="O33" t="str">
        <f t="shared" si="4"/>
        <v/>
      </c>
      <c r="P33" s="28" t="b">
        <f t="shared" si="2"/>
        <v>0</v>
      </c>
    </row>
    <row r="34" spans="1:17" ht="27.6" hidden="1" x14ac:dyDescent="0.3">
      <c r="A34" s="132">
        <v>12</v>
      </c>
      <c r="B34" s="135" t="s">
        <v>45</v>
      </c>
      <c r="C34" s="138"/>
      <c r="D34" s="135" t="s">
        <v>11</v>
      </c>
      <c r="E34" s="132">
        <v>3</v>
      </c>
      <c r="F34" s="135" t="s">
        <v>21</v>
      </c>
      <c r="G34" s="15" t="s">
        <v>86</v>
      </c>
      <c r="H34" s="135" t="s">
        <v>13</v>
      </c>
      <c r="I34" s="132">
        <v>48</v>
      </c>
      <c r="K34" s="65">
        <f t="shared" si="6"/>
        <v>0</v>
      </c>
      <c r="L34" s="65">
        <f t="shared" si="3"/>
        <v>86</v>
      </c>
      <c r="M34" s="65">
        <f t="shared" si="1"/>
        <v>87</v>
      </c>
      <c r="O34" t="str">
        <f t="shared" si="4"/>
        <v/>
      </c>
      <c r="P34" s="28" t="b">
        <f t="shared" si="2"/>
        <v>0</v>
      </c>
    </row>
    <row r="35" spans="1:17" hidden="1" x14ac:dyDescent="0.3">
      <c r="A35" s="133"/>
      <c r="B35" s="136"/>
      <c r="C35" s="139"/>
      <c r="D35" s="136"/>
      <c r="E35" s="133"/>
      <c r="F35" s="136"/>
      <c r="G35" s="15" t="s">
        <v>87</v>
      </c>
      <c r="H35" s="136"/>
      <c r="I35" s="133"/>
      <c r="K35" s="65">
        <f t="shared" si="6"/>
        <v>0</v>
      </c>
      <c r="L35" s="65">
        <f t="shared" si="3"/>
        <v>86</v>
      </c>
      <c r="M35" s="65">
        <f t="shared" si="1"/>
        <v>87</v>
      </c>
      <c r="O35" t="str">
        <f t="shared" si="4"/>
        <v/>
      </c>
      <c r="P35" s="28" t="b">
        <f t="shared" si="2"/>
        <v>0</v>
      </c>
    </row>
    <row r="36" spans="1:17" ht="15" thickBot="1" x14ac:dyDescent="0.35">
      <c r="A36" s="134"/>
      <c r="B36" s="137"/>
      <c r="C36" s="140"/>
      <c r="D36" s="137"/>
      <c r="E36" s="134"/>
      <c r="F36" s="137"/>
      <c r="G36" s="16" t="s">
        <v>88</v>
      </c>
      <c r="H36" s="137"/>
      <c r="I36" s="134"/>
      <c r="K36" s="65">
        <f t="shared" si="6"/>
        <v>3</v>
      </c>
      <c r="L36" s="65">
        <f t="shared" si="3"/>
        <v>89</v>
      </c>
      <c r="M36" s="65">
        <f t="shared" si="1"/>
        <v>90</v>
      </c>
      <c r="N36" t="s">
        <v>168</v>
      </c>
      <c r="O36" t="str">
        <f t="shared" si="4"/>
        <v>235</v>
      </c>
      <c r="P36" s="28" t="str">
        <f t="shared" si="2"/>
        <v>String apd_Len          = inputMessage.length() &gt;=89 ? inputMessage.substring(86,89) : null;</v>
      </c>
      <c r="Q36" t="str">
        <f>_xlfn.CONCAT("""",N36,""",")</f>
        <v>"apd_Len",</v>
      </c>
    </row>
    <row r="37" spans="1:17" ht="15" hidden="1" thickBot="1" x14ac:dyDescent="0.35">
      <c r="A37" s="161">
        <v>13</v>
      </c>
      <c r="B37" s="135" t="s">
        <v>48</v>
      </c>
      <c r="C37" s="20"/>
      <c r="D37" s="20"/>
      <c r="E37" s="20"/>
      <c r="F37" s="20"/>
      <c r="G37" s="20"/>
      <c r="H37" s="20"/>
      <c r="I37" s="20"/>
      <c r="K37" s="65">
        <f t="shared" si="6"/>
        <v>0</v>
      </c>
      <c r="L37" s="65">
        <f t="shared" si="3"/>
        <v>89</v>
      </c>
      <c r="M37" s="65">
        <f t="shared" si="1"/>
        <v>90</v>
      </c>
      <c r="O37" t="str">
        <f t="shared" si="4"/>
        <v/>
      </c>
      <c r="P37" s="28" t="b">
        <f t="shared" si="2"/>
        <v>0</v>
      </c>
    </row>
    <row r="38" spans="1:17" ht="42" hidden="1" thickBot="1" x14ac:dyDescent="0.35">
      <c r="A38" s="162"/>
      <c r="B38" s="136"/>
      <c r="C38" s="135" t="s">
        <v>49</v>
      </c>
      <c r="D38" s="135" t="s">
        <v>44</v>
      </c>
      <c r="E38" s="158">
        <v>7</v>
      </c>
      <c r="F38" s="135" t="s">
        <v>21</v>
      </c>
      <c r="G38" s="135" t="s">
        <v>65</v>
      </c>
      <c r="H38" s="15" t="s">
        <v>51</v>
      </c>
      <c r="I38" s="132">
        <v>48</v>
      </c>
      <c r="K38" s="65">
        <f t="shared" si="6"/>
        <v>0</v>
      </c>
      <c r="L38" s="65">
        <f t="shared" si="3"/>
        <v>89</v>
      </c>
      <c r="M38" s="65">
        <f t="shared" si="1"/>
        <v>90</v>
      </c>
      <c r="O38" t="str">
        <f t="shared" si="4"/>
        <v/>
      </c>
      <c r="P38" s="28" t="b">
        <f t="shared" si="2"/>
        <v>0</v>
      </c>
    </row>
    <row r="39" spans="1:17" ht="15" hidden="1" thickBot="1" x14ac:dyDescent="0.35">
      <c r="A39" s="162"/>
      <c r="B39" s="136"/>
      <c r="C39" s="137"/>
      <c r="D39" s="137"/>
      <c r="E39" s="159"/>
      <c r="F39" s="137"/>
      <c r="G39" s="137"/>
      <c r="H39" s="16" t="s">
        <v>52</v>
      </c>
      <c r="I39" s="134"/>
      <c r="K39" s="65">
        <f t="shared" si="6"/>
        <v>0</v>
      </c>
      <c r="L39" s="65">
        <f t="shared" si="3"/>
        <v>89</v>
      </c>
      <c r="M39" s="65">
        <f t="shared" si="1"/>
        <v>90</v>
      </c>
      <c r="O39" t="str">
        <f t="shared" si="4"/>
        <v/>
      </c>
      <c r="P39" s="28" t="b">
        <f t="shared" si="2"/>
        <v>0</v>
      </c>
    </row>
    <row r="40" spans="1:17" ht="42" thickBot="1" x14ac:dyDescent="0.35">
      <c r="A40" s="162"/>
      <c r="B40" s="136"/>
      <c r="C40" s="135" t="s">
        <v>53</v>
      </c>
      <c r="D40" s="135" t="s">
        <v>11</v>
      </c>
      <c r="E40" s="158">
        <v>13</v>
      </c>
      <c r="F40" s="135" t="s">
        <v>54</v>
      </c>
      <c r="G40" s="135" t="s">
        <v>65</v>
      </c>
      <c r="H40" s="15" t="s">
        <v>51</v>
      </c>
      <c r="I40" s="132">
        <v>48</v>
      </c>
      <c r="K40" s="65">
        <f t="shared" si="6"/>
        <v>7</v>
      </c>
      <c r="L40" s="65">
        <f t="shared" si="3"/>
        <v>96</v>
      </c>
      <c r="M40" s="65">
        <f t="shared" si="1"/>
        <v>97</v>
      </c>
      <c r="N40" t="s">
        <v>169</v>
      </c>
      <c r="O40" t="str">
        <f t="shared" si="4"/>
        <v>008CA01</v>
      </c>
      <c r="P40" s="28" t="str">
        <f t="shared" si="2"/>
        <v>String switcher_id          = inputMessage.length() &gt;=96 ? inputMessage.substring(89,96) : null;</v>
      </c>
      <c r="Q40" t="str">
        <f>_xlfn.CONCAT("""",N40,""",")</f>
        <v>"switcher_id",</v>
      </c>
    </row>
    <row r="41" spans="1:17" ht="15" hidden="1" thickBot="1" x14ac:dyDescent="0.35">
      <c r="A41" s="162"/>
      <c r="B41" s="136"/>
      <c r="C41" s="137"/>
      <c r="D41" s="137"/>
      <c r="E41" s="159"/>
      <c r="F41" s="137"/>
      <c r="G41" s="137"/>
      <c r="H41" s="16" t="s">
        <v>56</v>
      </c>
      <c r="I41" s="134"/>
      <c r="K41" s="65">
        <f t="shared" si="6"/>
        <v>0</v>
      </c>
      <c r="L41" s="65">
        <f t="shared" si="3"/>
        <v>96</v>
      </c>
      <c r="M41" s="65">
        <f t="shared" si="1"/>
        <v>97</v>
      </c>
      <c r="O41" t="str">
        <f t="shared" si="4"/>
        <v/>
      </c>
      <c r="P41" s="28" t="b">
        <f t="shared" si="2"/>
        <v>0</v>
      </c>
    </row>
    <row r="42" spans="1:17" ht="15" thickBot="1" x14ac:dyDescent="0.35">
      <c r="A42" s="162"/>
      <c r="B42" s="136"/>
      <c r="C42" s="135" t="s">
        <v>57</v>
      </c>
      <c r="D42" s="135" t="s">
        <v>11</v>
      </c>
      <c r="E42" s="158">
        <v>3</v>
      </c>
      <c r="F42" s="135" t="s">
        <v>21</v>
      </c>
      <c r="G42" s="15" t="s">
        <v>58</v>
      </c>
      <c r="H42" s="135" t="s">
        <v>60</v>
      </c>
      <c r="I42" s="132">
        <v>48</v>
      </c>
      <c r="K42" s="65">
        <f t="shared" si="6"/>
        <v>13</v>
      </c>
      <c r="L42" s="65">
        <f t="shared" si="3"/>
        <v>109</v>
      </c>
      <c r="M42" s="65">
        <f t="shared" si="1"/>
        <v>110</v>
      </c>
      <c r="N42" t="s">
        <v>170</v>
      </c>
      <c r="O42" t="str">
        <f t="shared" si="4"/>
        <v>1122112005828</v>
      </c>
      <c r="P42" s="28" t="str">
        <f t="shared" si="2"/>
        <v>String register_num          = inputMessage.length() &gt;=109 ? inputMessage.substring(96,109) : null;</v>
      </c>
      <c r="Q42" t="str">
        <f>_xlfn.CONCAT("""",N42,""",")</f>
        <v>"register_num",</v>
      </c>
    </row>
    <row r="43" spans="1:17" ht="15" hidden="1" thickBot="1" x14ac:dyDescent="0.35">
      <c r="A43" s="162"/>
      <c r="B43" s="136"/>
      <c r="C43" s="137"/>
      <c r="D43" s="137"/>
      <c r="E43" s="159"/>
      <c r="F43" s="137"/>
      <c r="G43" s="16" t="s">
        <v>59</v>
      </c>
      <c r="H43" s="137"/>
      <c r="I43" s="134"/>
      <c r="K43" s="65">
        <f t="shared" si="6"/>
        <v>0</v>
      </c>
      <c r="L43" s="65">
        <f t="shared" si="3"/>
        <v>109</v>
      </c>
      <c r="M43" s="65">
        <f t="shared" si="1"/>
        <v>110</v>
      </c>
      <c r="O43" t="str">
        <f t="shared" si="4"/>
        <v/>
      </c>
      <c r="P43" s="28" t="b">
        <f t="shared" si="2"/>
        <v>0</v>
      </c>
    </row>
    <row r="44" spans="1:17" ht="42" thickBot="1" x14ac:dyDescent="0.35">
      <c r="A44" s="162"/>
      <c r="B44" s="136"/>
      <c r="C44" s="135" t="s">
        <v>89</v>
      </c>
      <c r="D44" s="135" t="s">
        <v>90</v>
      </c>
      <c r="E44" s="158">
        <v>25</v>
      </c>
      <c r="F44" s="135" t="s">
        <v>91</v>
      </c>
      <c r="G44" s="135" t="s">
        <v>89</v>
      </c>
      <c r="H44" s="15" t="s">
        <v>51</v>
      </c>
      <c r="I44" s="132">
        <v>48</v>
      </c>
      <c r="K44" s="65">
        <f t="shared" si="6"/>
        <v>3</v>
      </c>
      <c r="L44" s="65">
        <f t="shared" si="3"/>
        <v>112</v>
      </c>
      <c r="M44" s="65">
        <f t="shared" si="1"/>
        <v>113</v>
      </c>
      <c r="N44" t="s">
        <v>171</v>
      </c>
      <c r="O44" t="str">
        <f t="shared" si="4"/>
        <v>012</v>
      </c>
      <c r="P44" s="28" t="str">
        <f t="shared" si="2"/>
        <v>String trans_code          = inputMessage.length() &gt;=112 ? inputMessage.substring(109,112) : null;</v>
      </c>
      <c r="Q44" t="str">
        <f>_xlfn.CONCAT("""",N44,""",")</f>
        <v>"trans_code",</v>
      </c>
    </row>
    <row r="45" spans="1:17" ht="15" hidden="1" thickBot="1" x14ac:dyDescent="0.35">
      <c r="A45" s="162"/>
      <c r="B45" s="136"/>
      <c r="C45" s="137"/>
      <c r="D45" s="137"/>
      <c r="E45" s="159"/>
      <c r="F45" s="137"/>
      <c r="G45" s="137"/>
      <c r="H45" s="16" t="s">
        <v>92</v>
      </c>
      <c r="I45" s="134"/>
      <c r="K45" s="65">
        <f t="shared" si="6"/>
        <v>0</v>
      </c>
      <c r="L45" s="65">
        <f t="shared" si="3"/>
        <v>112</v>
      </c>
      <c r="M45" s="65">
        <f t="shared" si="1"/>
        <v>113</v>
      </c>
      <c r="O45" t="str">
        <f t="shared" si="4"/>
        <v/>
      </c>
      <c r="P45" s="28" t="b">
        <f t="shared" si="2"/>
        <v>0</v>
      </c>
    </row>
    <row r="46" spans="1:17" ht="42" thickBot="1" x14ac:dyDescent="0.35">
      <c r="A46" s="162"/>
      <c r="B46" s="136"/>
      <c r="C46" s="135" t="s">
        <v>93</v>
      </c>
      <c r="D46" s="135" t="s">
        <v>11</v>
      </c>
      <c r="E46" s="158">
        <v>8</v>
      </c>
      <c r="F46" s="135" t="s">
        <v>94</v>
      </c>
      <c r="G46" s="135" t="s">
        <v>95</v>
      </c>
      <c r="H46" s="15" t="s">
        <v>51</v>
      </c>
      <c r="I46" s="132">
        <v>48</v>
      </c>
      <c r="K46" s="65">
        <f t="shared" si="6"/>
        <v>25</v>
      </c>
      <c r="L46" s="65">
        <f t="shared" si="3"/>
        <v>137</v>
      </c>
      <c r="M46" s="65">
        <f t="shared" si="1"/>
        <v>138</v>
      </c>
      <c r="N46" t="s">
        <v>172</v>
      </c>
      <c r="O46" t="str">
        <f t="shared" si="4"/>
        <v>PENYAMBUNGAN BARU        </v>
      </c>
      <c r="P46" s="28" t="str">
        <f t="shared" si="2"/>
        <v>String trans_name          = inputMessage.length() &gt;=137 ? inputMessage.substring(112,137) : null;</v>
      </c>
      <c r="Q46" t="str">
        <f>_xlfn.CONCAT("""",N46,""",")</f>
        <v>"trans_name",</v>
      </c>
    </row>
    <row r="47" spans="1:17" ht="15" hidden="1" thickBot="1" x14ac:dyDescent="0.35">
      <c r="A47" s="162"/>
      <c r="B47" s="136"/>
      <c r="C47" s="137"/>
      <c r="D47" s="137"/>
      <c r="E47" s="159"/>
      <c r="F47" s="137"/>
      <c r="G47" s="137"/>
      <c r="H47" s="16" t="s">
        <v>96</v>
      </c>
      <c r="I47" s="134"/>
      <c r="K47" s="65">
        <f t="shared" ref="K47:K78" si="8">E45</f>
        <v>0</v>
      </c>
      <c r="L47" s="65">
        <f t="shared" si="3"/>
        <v>137</v>
      </c>
      <c r="M47" s="65">
        <f t="shared" si="1"/>
        <v>138</v>
      </c>
      <c r="O47" t="str">
        <f t="shared" si="4"/>
        <v/>
      </c>
      <c r="P47" s="28" t="b">
        <f t="shared" si="2"/>
        <v>0</v>
      </c>
    </row>
    <row r="48" spans="1:17" ht="42" thickBot="1" x14ac:dyDescent="0.35">
      <c r="A48" s="162"/>
      <c r="B48" s="136"/>
      <c r="C48" s="135" t="s">
        <v>97</v>
      </c>
      <c r="D48" s="135" t="s">
        <v>11</v>
      </c>
      <c r="E48" s="158">
        <v>8</v>
      </c>
      <c r="F48" s="135" t="s">
        <v>94</v>
      </c>
      <c r="G48" s="135" t="s">
        <v>98</v>
      </c>
      <c r="H48" s="15" t="s">
        <v>51</v>
      </c>
      <c r="I48" s="132">
        <v>48</v>
      </c>
      <c r="K48" s="65">
        <f t="shared" si="8"/>
        <v>8</v>
      </c>
      <c r="L48" s="65">
        <f t="shared" si="3"/>
        <v>145</v>
      </c>
      <c r="M48" s="65">
        <f t="shared" si="1"/>
        <v>146</v>
      </c>
      <c r="N48" t="s">
        <v>173</v>
      </c>
      <c r="O48" t="str">
        <f t="shared" si="4"/>
        <v>20160412</v>
      </c>
      <c r="P48" s="28" t="str">
        <f t="shared" si="2"/>
        <v>String register_date          = inputMessage.length() &gt;=145 ? inputMessage.substring(137,145) : null;</v>
      </c>
      <c r="Q48" t="str">
        <f>_xlfn.CONCAT("""",N48,""",")</f>
        <v>"register_date",</v>
      </c>
    </row>
    <row r="49" spans="1:17" ht="15" hidden="1" thickBot="1" x14ac:dyDescent="0.35">
      <c r="A49" s="162"/>
      <c r="B49" s="136"/>
      <c r="C49" s="137"/>
      <c r="D49" s="137"/>
      <c r="E49" s="159"/>
      <c r="F49" s="137"/>
      <c r="G49" s="137"/>
      <c r="H49" s="16" t="s">
        <v>99</v>
      </c>
      <c r="I49" s="134"/>
      <c r="K49" s="65">
        <f t="shared" si="8"/>
        <v>0</v>
      </c>
      <c r="L49" s="65">
        <f t="shared" si="3"/>
        <v>145</v>
      </c>
      <c r="M49" s="65">
        <f t="shared" si="1"/>
        <v>146</v>
      </c>
      <c r="O49" t="str">
        <f t="shared" si="4"/>
        <v/>
      </c>
      <c r="P49" s="28" t="b">
        <f t="shared" si="2"/>
        <v>0</v>
      </c>
    </row>
    <row r="50" spans="1:17" ht="42" thickBot="1" x14ac:dyDescent="0.35">
      <c r="A50" s="162"/>
      <c r="B50" s="136"/>
      <c r="C50" s="135" t="s">
        <v>100</v>
      </c>
      <c r="D50" s="135" t="s">
        <v>11</v>
      </c>
      <c r="E50" s="158">
        <v>12</v>
      </c>
      <c r="F50" s="135" t="s">
        <v>21</v>
      </c>
      <c r="G50" s="15" t="s">
        <v>100</v>
      </c>
      <c r="H50" s="15" t="s">
        <v>51</v>
      </c>
      <c r="I50" s="132">
        <v>48</v>
      </c>
      <c r="K50" s="65">
        <f t="shared" si="8"/>
        <v>8</v>
      </c>
      <c r="L50" s="65">
        <f t="shared" si="3"/>
        <v>153</v>
      </c>
      <c r="M50" s="65">
        <f t="shared" si="1"/>
        <v>154</v>
      </c>
      <c r="N50" t="s">
        <v>174</v>
      </c>
      <c r="O50" t="str">
        <f t="shared" si="4"/>
        <v>02022222</v>
      </c>
      <c r="P50" s="28" t="str">
        <f t="shared" si="2"/>
        <v>String register_expiredate          = inputMessage.length() &gt;=153 ? inputMessage.substring(145,153) : null;</v>
      </c>
      <c r="Q50" t="str">
        <f>_xlfn.CONCAT("""",N50,""",")</f>
        <v>"register_expiredate",</v>
      </c>
    </row>
    <row r="51" spans="1:17" ht="15" hidden="1" thickBot="1" x14ac:dyDescent="0.35">
      <c r="A51" s="162"/>
      <c r="B51" s="136"/>
      <c r="C51" s="137"/>
      <c r="D51" s="137"/>
      <c r="E51" s="159"/>
      <c r="F51" s="137"/>
      <c r="G51" s="16" t="s">
        <v>101</v>
      </c>
      <c r="H51" s="16" t="s">
        <v>102</v>
      </c>
      <c r="I51" s="134"/>
      <c r="K51" s="65">
        <f t="shared" si="8"/>
        <v>0</v>
      </c>
      <c r="L51" s="65">
        <f t="shared" si="3"/>
        <v>153</v>
      </c>
      <c r="M51" s="65">
        <f t="shared" si="1"/>
        <v>154</v>
      </c>
      <c r="O51" t="str">
        <f t="shared" si="4"/>
        <v/>
      </c>
      <c r="P51" s="28" t="b">
        <f t="shared" si="2"/>
        <v>0</v>
      </c>
    </row>
    <row r="52" spans="1:17" ht="42" thickBot="1" x14ac:dyDescent="0.35">
      <c r="A52" s="162"/>
      <c r="B52" s="136"/>
      <c r="C52" s="135" t="s">
        <v>103</v>
      </c>
      <c r="D52" s="135" t="s">
        <v>44</v>
      </c>
      <c r="E52" s="158">
        <v>25</v>
      </c>
      <c r="F52" s="135" t="s">
        <v>91</v>
      </c>
      <c r="G52" s="15" t="s">
        <v>103</v>
      </c>
      <c r="H52" s="15" t="s">
        <v>51</v>
      </c>
      <c r="I52" s="132">
        <v>48</v>
      </c>
      <c r="K52" s="65">
        <f t="shared" si="8"/>
        <v>12</v>
      </c>
      <c r="L52" s="65">
        <f t="shared" si="3"/>
        <v>165</v>
      </c>
      <c r="M52" s="65">
        <f t="shared" si="1"/>
        <v>166</v>
      </c>
      <c r="N52" t="s">
        <v>175</v>
      </c>
      <c r="O52" t="str">
        <f t="shared" si="4"/>
        <v>            </v>
      </c>
      <c r="P52" s="28" t="str">
        <f t="shared" si="2"/>
        <v>String Subscriber_id          = inputMessage.length() &gt;=165 ? inputMessage.substring(153,165) : null;</v>
      </c>
      <c r="Q52" t="str">
        <f>_xlfn.CONCAT("""",N52,""",")</f>
        <v>"Subscriber_id",</v>
      </c>
    </row>
    <row r="53" spans="1:17" ht="15" hidden="1" thickBot="1" x14ac:dyDescent="0.35">
      <c r="A53" s="162"/>
      <c r="B53" s="136"/>
      <c r="C53" s="137"/>
      <c r="D53" s="137"/>
      <c r="E53" s="159"/>
      <c r="F53" s="137"/>
      <c r="G53" s="16" t="s">
        <v>101</v>
      </c>
      <c r="H53" s="16" t="s">
        <v>104</v>
      </c>
      <c r="I53" s="134"/>
      <c r="K53" s="65">
        <f t="shared" si="8"/>
        <v>0</v>
      </c>
      <c r="L53" s="65">
        <f t="shared" si="3"/>
        <v>165</v>
      </c>
      <c r="M53" s="65">
        <f t="shared" si="1"/>
        <v>166</v>
      </c>
      <c r="O53" t="str">
        <f t="shared" si="4"/>
        <v/>
      </c>
      <c r="P53" s="28" t="b">
        <f t="shared" si="2"/>
        <v>0</v>
      </c>
    </row>
    <row r="54" spans="1:17" ht="42" thickBot="1" x14ac:dyDescent="0.35">
      <c r="A54" s="162"/>
      <c r="B54" s="136"/>
      <c r="C54" s="135" t="s">
        <v>105</v>
      </c>
      <c r="D54" s="135" t="s">
        <v>44</v>
      </c>
      <c r="E54" s="158">
        <v>32</v>
      </c>
      <c r="F54" s="135" t="s">
        <v>106</v>
      </c>
      <c r="G54" s="135" t="s">
        <v>107</v>
      </c>
      <c r="H54" s="15" t="s">
        <v>51</v>
      </c>
      <c r="I54" s="132">
        <v>48</v>
      </c>
      <c r="K54" s="65">
        <f t="shared" si="8"/>
        <v>25</v>
      </c>
      <c r="L54" s="65">
        <f t="shared" si="3"/>
        <v>190</v>
      </c>
      <c r="M54" s="65">
        <f t="shared" si="1"/>
        <v>191</v>
      </c>
      <c r="N54" t="s">
        <v>176</v>
      </c>
      <c r="O54" t="str">
        <f t="shared" si="4"/>
        <v>UMAR ABDI                </v>
      </c>
      <c r="P54" s="28" t="str">
        <f t="shared" si="2"/>
        <v>String Subscriber_name          = inputMessage.length() &gt;=190 ? inputMessage.substring(165,190) : null;</v>
      </c>
      <c r="Q54" t="str">
        <f>_xlfn.CONCAT("""",N54,""",")</f>
        <v>"Subscriber_name",</v>
      </c>
    </row>
    <row r="55" spans="1:17" ht="15" hidden="1" thickBot="1" x14ac:dyDescent="0.35">
      <c r="A55" s="162"/>
      <c r="B55" s="136"/>
      <c r="C55" s="137"/>
      <c r="D55" s="137"/>
      <c r="E55" s="159"/>
      <c r="F55" s="137"/>
      <c r="G55" s="137"/>
      <c r="H55" s="16" t="s">
        <v>108</v>
      </c>
      <c r="I55" s="134"/>
      <c r="K55" s="65">
        <f t="shared" si="8"/>
        <v>0</v>
      </c>
      <c r="L55" s="65">
        <f t="shared" si="3"/>
        <v>190</v>
      </c>
      <c r="M55" s="65">
        <f t="shared" si="1"/>
        <v>191</v>
      </c>
      <c r="O55" t="str">
        <f t="shared" si="4"/>
        <v/>
      </c>
      <c r="P55" s="28" t="b">
        <f t="shared" si="2"/>
        <v>0</v>
      </c>
    </row>
    <row r="56" spans="1:17" ht="28.2" thickBot="1" x14ac:dyDescent="0.35">
      <c r="A56" s="162"/>
      <c r="B56" s="136"/>
      <c r="C56" s="135" t="s">
        <v>109</v>
      </c>
      <c r="D56" s="135" t="s">
        <v>44</v>
      </c>
      <c r="E56" s="158">
        <v>5</v>
      </c>
      <c r="F56" s="156"/>
      <c r="G56" s="135" t="s">
        <v>110</v>
      </c>
      <c r="H56" s="15" t="s">
        <v>111</v>
      </c>
      <c r="I56" s="132">
        <v>48</v>
      </c>
      <c r="K56" s="65">
        <f t="shared" si="8"/>
        <v>32</v>
      </c>
      <c r="L56" s="65">
        <f t="shared" si="3"/>
        <v>222</v>
      </c>
      <c r="M56" s="65">
        <f t="shared" si="1"/>
        <v>223</v>
      </c>
      <c r="N56" t="s">
        <v>177</v>
      </c>
      <c r="O56" t="str">
        <f t="shared" si="4"/>
        <v>196A38CDEB3F4AFDB966977BBA91BBBF</v>
      </c>
      <c r="P56" s="28" t="str">
        <f t="shared" si="2"/>
        <v>String refnunum_srv          = inputMessage.length() &gt;=222 ? inputMessage.substring(190,222) : null;</v>
      </c>
      <c r="Q56" t="str">
        <f>_xlfn.CONCAT("""",N56,""",")</f>
        <v>"refnunum_srv",</v>
      </c>
    </row>
    <row r="57" spans="1:17" ht="42" hidden="1" thickBot="1" x14ac:dyDescent="0.35">
      <c r="A57" s="162"/>
      <c r="B57" s="136"/>
      <c r="C57" s="137"/>
      <c r="D57" s="137"/>
      <c r="E57" s="159"/>
      <c r="F57" s="157"/>
      <c r="G57" s="137"/>
      <c r="H57" s="16" t="s">
        <v>112</v>
      </c>
      <c r="I57" s="134"/>
      <c r="K57" s="65">
        <f t="shared" si="8"/>
        <v>0</v>
      </c>
      <c r="L57" s="65">
        <f t="shared" si="3"/>
        <v>222</v>
      </c>
      <c r="M57" s="65">
        <f t="shared" si="1"/>
        <v>223</v>
      </c>
      <c r="O57" t="str">
        <f t="shared" si="4"/>
        <v/>
      </c>
      <c r="P57" s="28" t="b">
        <f t="shared" si="2"/>
        <v>0</v>
      </c>
    </row>
    <row r="58" spans="1:17" ht="42" thickBot="1" x14ac:dyDescent="0.35">
      <c r="A58" s="162"/>
      <c r="B58" s="136"/>
      <c r="C58" s="135" t="s">
        <v>113</v>
      </c>
      <c r="D58" s="135" t="s">
        <v>44</v>
      </c>
      <c r="E58" s="158">
        <v>35</v>
      </c>
      <c r="F58" s="135" t="s">
        <v>91</v>
      </c>
      <c r="G58" s="135" t="s">
        <v>114</v>
      </c>
      <c r="H58" s="15" t="s">
        <v>51</v>
      </c>
      <c r="I58" s="132">
        <v>48</v>
      </c>
      <c r="K58" s="65">
        <f t="shared" si="8"/>
        <v>5</v>
      </c>
      <c r="L58" s="65">
        <f t="shared" si="3"/>
        <v>227</v>
      </c>
      <c r="M58" s="65">
        <f t="shared" si="1"/>
        <v>228</v>
      </c>
      <c r="N58" t="s">
        <v>606</v>
      </c>
      <c r="O58" t="str">
        <f t="shared" si="4"/>
        <v>11221</v>
      </c>
      <c r="P58" s="28" t="str">
        <f t="shared" si="2"/>
        <v>String refnunum_switch          = inputMessage.length() &gt;=227 ? inputMessage.substring(222,227) : null;</v>
      </c>
      <c r="Q58" t="str">
        <f>_xlfn.CONCAT("""",N58,""",")</f>
        <v>"refnunum_switch",</v>
      </c>
    </row>
    <row r="59" spans="1:17" ht="15" hidden="1" thickBot="1" x14ac:dyDescent="0.35">
      <c r="A59" s="162"/>
      <c r="B59" s="136"/>
      <c r="C59" s="137"/>
      <c r="D59" s="137"/>
      <c r="E59" s="159"/>
      <c r="F59" s="137"/>
      <c r="G59" s="137"/>
      <c r="H59" s="16" t="s">
        <v>115</v>
      </c>
      <c r="I59" s="134"/>
      <c r="K59" s="65">
        <f t="shared" si="8"/>
        <v>0</v>
      </c>
      <c r="L59" s="65">
        <f t="shared" si="3"/>
        <v>227</v>
      </c>
      <c r="M59" s="65">
        <f t="shared" si="1"/>
        <v>228</v>
      </c>
      <c r="O59" t="str">
        <f t="shared" si="4"/>
        <v/>
      </c>
      <c r="P59" s="28" t="b">
        <f t="shared" si="2"/>
        <v>0</v>
      </c>
    </row>
    <row r="60" spans="1:17" ht="42" thickBot="1" x14ac:dyDescent="0.35">
      <c r="A60" s="162"/>
      <c r="B60" s="136"/>
      <c r="C60" s="135" t="s">
        <v>116</v>
      </c>
      <c r="D60" s="135" t="s">
        <v>117</v>
      </c>
      <c r="E60" s="158">
        <v>15</v>
      </c>
      <c r="F60" s="135" t="s">
        <v>91</v>
      </c>
      <c r="G60" s="135" t="s">
        <v>118</v>
      </c>
      <c r="H60" s="15" t="s">
        <v>51</v>
      </c>
      <c r="I60" s="132">
        <v>48</v>
      </c>
      <c r="K60" s="65">
        <f t="shared" si="8"/>
        <v>35</v>
      </c>
      <c r="L60" s="65">
        <f t="shared" si="3"/>
        <v>262</v>
      </c>
      <c r="M60" s="65">
        <f t="shared" si="1"/>
        <v>263</v>
      </c>
      <c r="N60" t="s">
        <v>179</v>
      </c>
      <c r="O60" t="str">
        <f t="shared" si="4"/>
        <v>                                   </v>
      </c>
      <c r="P60" s="28" t="str">
        <f t="shared" si="2"/>
        <v>String service_unitaddress          = inputMessage.length() &gt;=262 ? inputMessage.substring(227,262) : null;</v>
      </c>
      <c r="Q60" t="str">
        <f>_xlfn.CONCAT("""",N60,""",")</f>
        <v>"service_unitaddress",</v>
      </c>
    </row>
    <row r="61" spans="1:17" ht="15" hidden="1" thickBot="1" x14ac:dyDescent="0.35">
      <c r="A61" s="163"/>
      <c r="B61" s="137"/>
      <c r="C61" s="137"/>
      <c r="D61" s="137"/>
      <c r="E61" s="159"/>
      <c r="F61" s="137"/>
      <c r="G61" s="137"/>
      <c r="H61" s="16" t="s">
        <v>119</v>
      </c>
      <c r="I61" s="134"/>
      <c r="K61" s="65">
        <f t="shared" si="8"/>
        <v>0</v>
      </c>
      <c r="L61" s="65">
        <f t="shared" si="3"/>
        <v>262</v>
      </c>
      <c r="M61" s="65">
        <f t="shared" si="1"/>
        <v>263</v>
      </c>
      <c r="O61" t="str">
        <f t="shared" si="4"/>
        <v/>
      </c>
      <c r="P61" s="28" t="b">
        <f t="shared" si="2"/>
        <v>0</v>
      </c>
    </row>
    <row r="62" spans="1:17" ht="28.2" thickBot="1" x14ac:dyDescent="0.35">
      <c r="A62" s="156"/>
      <c r="B62" s="156"/>
      <c r="C62" s="135" t="s">
        <v>120</v>
      </c>
      <c r="D62" s="135" t="s">
        <v>11</v>
      </c>
      <c r="E62" s="158">
        <v>1</v>
      </c>
      <c r="F62" s="135" t="s">
        <v>21</v>
      </c>
      <c r="G62" s="15" t="s">
        <v>121</v>
      </c>
      <c r="H62" s="135" t="s">
        <v>123</v>
      </c>
      <c r="I62" s="132">
        <v>48</v>
      </c>
      <c r="K62" s="65">
        <f t="shared" si="8"/>
        <v>15</v>
      </c>
      <c r="L62" s="65">
        <f t="shared" si="3"/>
        <v>277</v>
      </c>
      <c r="M62" s="65">
        <f t="shared" si="1"/>
        <v>278</v>
      </c>
      <c r="N62" t="s">
        <v>180</v>
      </c>
      <c r="O62" t="str">
        <f t="shared" si="4"/>
        <v>123            </v>
      </c>
      <c r="P62" s="28" t="str">
        <f t="shared" si="2"/>
        <v>String service_unitphone          = inputMessage.length() &gt;=277 ? inputMessage.substring(262,277) : null;</v>
      </c>
      <c r="Q62" t="str">
        <f>_xlfn.CONCAT("""",N62,""",")</f>
        <v>"service_unitphone",</v>
      </c>
    </row>
    <row r="63" spans="1:17" ht="15" hidden="1" thickBot="1" x14ac:dyDescent="0.35">
      <c r="A63" s="160"/>
      <c r="B63" s="160"/>
      <c r="C63" s="137"/>
      <c r="D63" s="137"/>
      <c r="E63" s="159"/>
      <c r="F63" s="137"/>
      <c r="G63" s="16" t="s">
        <v>122</v>
      </c>
      <c r="H63" s="137"/>
      <c r="I63" s="134"/>
      <c r="K63" s="65">
        <f t="shared" si="8"/>
        <v>0</v>
      </c>
      <c r="L63" s="65">
        <f t="shared" si="3"/>
        <v>277</v>
      </c>
      <c r="M63" s="65">
        <f t="shared" si="1"/>
        <v>278</v>
      </c>
      <c r="O63" t="str">
        <f t="shared" si="4"/>
        <v/>
      </c>
      <c r="P63" s="28" t="b">
        <f t="shared" si="2"/>
        <v>0</v>
      </c>
    </row>
    <row r="64" spans="1:17" x14ac:dyDescent="0.3">
      <c r="A64" s="160"/>
      <c r="B64" s="160"/>
      <c r="C64" s="135" t="s">
        <v>124</v>
      </c>
      <c r="D64" s="156"/>
      <c r="E64" s="158">
        <v>17</v>
      </c>
      <c r="F64" s="135" t="s">
        <v>21</v>
      </c>
      <c r="G64" s="15" t="s">
        <v>125</v>
      </c>
      <c r="H64" s="135" t="s">
        <v>127</v>
      </c>
      <c r="I64" s="132">
        <v>48</v>
      </c>
      <c r="K64" s="65">
        <f t="shared" si="8"/>
        <v>1</v>
      </c>
      <c r="L64" s="65">
        <f t="shared" si="3"/>
        <v>278</v>
      </c>
      <c r="M64" s="65">
        <f t="shared" si="1"/>
        <v>279</v>
      </c>
      <c r="N64" t="s">
        <v>181</v>
      </c>
      <c r="O64" t="str">
        <f t="shared" si="4"/>
        <v>2</v>
      </c>
      <c r="P64" s="28" t="str">
        <f t="shared" si="2"/>
        <v>String trans_amount_minorunit          = inputMessage.length() &gt;=278 ? inputMessage.substring(277,278) : null;</v>
      </c>
      <c r="Q64" t="str">
        <f>_xlfn.CONCAT("""",N64,""",")</f>
        <v>"trans_amount_minorunit",</v>
      </c>
    </row>
    <row r="65" spans="1:17" ht="15" hidden="1" thickBot="1" x14ac:dyDescent="0.35">
      <c r="A65" s="160"/>
      <c r="B65" s="160"/>
      <c r="C65" s="137"/>
      <c r="D65" s="157"/>
      <c r="E65" s="159"/>
      <c r="F65" s="137"/>
      <c r="G65" s="16" t="s">
        <v>126</v>
      </c>
      <c r="H65" s="137"/>
      <c r="I65" s="134"/>
      <c r="K65" s="65">
        <f t="shared" si="8"/>
        <v>0</v>
      </c>
      <c r="L65" s="65">
        <f t="shared" si="3"/>
        <v>278</v>
      </c>
      <c r="M65" s="65">
        <f t="shared" si="1"/>
        <v>279</v>
      </c>
      <c r="O65" t="str">
        <f t="shared" si="4"/>
        <v/>
      </c>
      <c r="P65" s="28" t="b">
        <f t="shared" si="2"/>
        <v>0</v>
      </c>
    </row>
    <row r="66" spans="1:17" ht="55.8" thickBot="1" x14ac:dyDescent="0.35">
      <c r="A66" s="160"/>
      <c r="B66" s="160"/>
      <c r="C66" s="16" t="s">
        <v>128</v>
      </c>
      <c r="D66" s="16" t="s">
        <v>11</v>
      </c>
      <c r="E66" s="21">
        <v>1</v>
      </c>
      <c r="F66" s="16" t="s">
        <v>21</v>
      </c>
      <c r="G66" s="16" t="s">
        <v>129</v>
      </c>
      <c r="H66" s="16" t="s">
        <v>130</v>
      </c>
      <c r="I66" s="19">
        <v>48</v>
      </c>
      <c r="K66" s="65">
        <f t="shared" si="8"/>
        <v>17</v>
      </c>
      <c r="L66" s="65">
        <f t="shared" si="3"/>
        <v>295</v>
      </c>
      <c r="M66" s="65">
        <f t="shared" si="1"/>
        <v>296</v>
      </c>
      <c r="N66" t="s">
        <v>182</v>
      </c>
      <c r="O66" t="str">
        <f t="shared" si="4"/>
        <v>00000000086600000</v>
      </c>
      <c r="P66" s="28" t="str">
        <f t="shared" si="2"/>
        <v>String trans_amount          = inputMessage.length() &gt;=295 ? inputMessage.substring(278,295) : null;</v>
      </c>
      <c r="Q66" t="str">
        <f>_xlfn.CONCAT("""",N66,""",")</f>
        <v>"trans_amount",</v>
      </c>
    </row>
    <row r="67" spans="1:17" hidden="1" x14ac:dyDescent="0.3">
      <c r="A67" s="160"/>
      <c r="B67" s="160"/>
      <c r="C67" s="135" t="s">
        <v>131</v>
      </c>
      <c r="D67" s="135" t="s">
        <v>11</v>
      </c>
      <c r="E67" s="158">
        <v>17</v>
      </c>
      <c r="F67" s="135" t="s">
        <v>21</v>
      </c>
      <c r="G67" s="15" t="s">
        <v>132</v>
      </c>
      <c r="H67" s="135" t="s">
        <v>133</v>
      </c>
      <c r="I67" s="132">
        <v>48</v>
      </c>
      <c r="K67" s="65">
        <f t="shared" si="8"/>
        <v>0</v>
      </c>
      <c r="L67" s="65">
        <f t="shared" si="3"/>
        <v>295</v>
      </c>
      <c r="M67" s="65">
        <f t="shared" si="1"/>
        <v>296</v>
      </c>
      <c r="O67" t="str">
        <f t="shared" si="4"/>
        <v/>
      </c>
      <c r="P67" s="28" t="b">
        <f t="shared" si="2"/>
        <v>0</v>
      </c>
    </row>
    <row r="68" spans="1:17" ht="15" thickBot="1" x14ac:dyDescent="0.35">
      <c r="A68" s="160"/>
      <c r="B68" s="160"/>
      <c r="C68" s="137"/>
      <c r="D68" s="137"/>
      <c r="E68" s="159"/>
      <c r="F68" s="137"/>
      <c r="G68" s="16" t="s">
        <v>126</v>
      </c>
      <c r="H68" s="137"/>
      <c r="I68" s="134"/>
      <c r="K68" s="65">
        <f t="shared" si="8"/>
        <v>1</v>
      </c>
      <c r="L68" s="65">
        <f t="shared" si="3"/>
        <v>296</v>
      </c>
      <c r="M68" s="65">
        <f t="shared" si="1"/>
        <v>297</v>
      </c>
      <c r="N68" t="s">
        <v>183</v>
      </c>
      <c r="O68" t="str">
        <f t="shared" si="4"/>
        <v>2</v>
      </c>
      <c r="P68" s="28" t="str">
        <f t="shared" si="2"/>
        <v>String servbill_minorunit          = inputMessage.length() &gt;=296 ? inputMessage.substring(295,296) : null;</v>
      </c>
      <c r="Q68" t="str">
        <f t="shared" ref="Q68:Q69" si="9">_xlfn.CONCAT("""",N68,""",")</f>
        <v>"servbill_minorunit",</v>
      </c>
    </row>
    <row r="69" spans="1:17" ht="27.6" x14ac:dyDescent="0.3">
      <c r="A69" s="160"/>
      <c r="B69" s="160"/>
      <c r="C69" s="135" t="s">
        <v>134</v>
      </c>
      <c r="D69" s="135" t="s">
        <v>11</v>
      </c>
      <c r="E69" s="158">
        <v>1</v>
      </c>
      <c r="F69" s="135" t="s">
        <v>21</v>
      </c>
      <c r="G69" s="15" t="s">
        <v>135</v>
      </c>
      <c r="H69" s="135" t="s">
        <v>136</v>
      </c>
      <c r="I69" s="132">
        <v>48</v>
      </c>
      <c r="K69" s="65">
        <f t="shared" si="8"/>
        <v>17</v>
      </c>
      <c r="L69" s="65">
        <f t="shared" si="3"/>
        <v>313</v>
      </c>
      <c r="M69" s="65">
        <f t="shared" si="1"/>
        <v>314</v>
      </c>
      <c r="N69" t="s">
        <v>184</v>
      </c>
      <c r="O69" t="str">
        <f t="shared" si="4"/>
        <v>00000000086600000</v>
      </c>
      <c r="P69" s="28" t="str">
        <f t="shared" si="2"/>
        <v>String servbill_value          = inputMessage.length() &gt;=313 ? inputMessage.substring(296,313) : null;</v>
      </c>
      <c r="Q69" t="str">
        <f t="shared" si="9"/>
        <v>"servbill_value",</v>
      </c>
    </row>
    <row r="70" spans="1:17" ht="15" hidden="1" thickBot="1" x14ac:dyDescent="0.35">
      <c r="A70" s="160"/>
      <c r="B70" s="160"/>
      <c r="C70" s="137"/>
      <c r="D70" s="137"/>
      <c r="E70" s="159"/>
      <c r="F70" s="137"/>
      <c r="G70" s="16" t="s">
        <v>122</v>
      </c>
      <c r="H70" s="137"/>
      <c r="I70" s="134"/>
      <c r="K70" s="65">
        <f t="shared" si="8"/>
        <v>0</v>
      </c>
      <c r="L70" s="65">
        <f t="shared" si="3"/>
        <v>313</v>
      </c>
      <c r="M70" s="65">
        <f t="shared" si="1"/>
        <v>314</v>
      </c>
      <c r="O70" t="str">
        <f t="shared" si="4"/>
        <v/>
      </c>
      <c r="P70" s="28" t="b">
        <f t="shared" si="2"/>
        <v>0</v>
      </c>
    </row>
    <row r="71" spans="1:17" ht="55.8" thickBot="1" x14ac:dyDescent="0.35">
      <c r="A71" s="157"/>
      <c r="B71" s="157"/>
      <c r="C71" s="16" t="s">
        <v>137</v>
      </c>
      <c r="D71" s="16" t="s">
        <v>11</v>
      </c>
      <c r="E71" s="21">
        <v>10</v>
      </c>
      <c r="F71" s="16" t="s">
        <v>21</v>
      </c>
      <c r="G71" s="16" t="s">
        <v>138</v>
      </c>
      <c r="H71" s="16" t="s">
        <v>139</v>
      </c>
      <c r="I71" s="19">
        <v>48</v>
      </c>
      <c r="J71">
        <f>SUM(E36:E71)</f>
        <v>235</v>
      </c>
      <c r="K71" s="65">
        <f t="shared" si="8"/>
        <v>1</v>
      </c>
      <c r="L71" s="65">
        <f t="shared" si="3"/>
        <v>314</v>
      </c>
      <c r="M71" s="65">
        <f t="shared" si="1"/>
        <v>315</v>
      </c>
      <c r="N71" t="s">
        <v>186</v>
      </c>
      <c r="O71" t="str">
        <f t="shared" si="4"/>
        <v>2</v>
      </c>
      <c r="P71" s="28" t="str">
        <f t="shared" si="2"/>
        <v>String servbill_ChargeAdminMinorUnit          = inputMessage.length() &gt;=314 ? inputMessage.substring(313,314) : null;</v>
      </c>
      <c r="Q71" t="str">
        <f>_xlfn.CONCAT("""",N71,""",")</f>
        <v>"servbill_ChargeAdminMinorUnit",</v>
      </c>
    </row>
    <row r="72" spans="1:17" ht="27.6" hidden="1" x14ac:dyDescent="0.3">
      <c r="A72" s="143">
        <v>14</v>
      </c>
      <c r="B72" s="135" t="s">
        <v>140</v>
      </c>
      <c r="C72" s="156"/>
      <c r="D72" s="135" t="s">
        <v>11</v>
      </c>
      <c r="E72" s="158">
        <v>3</v>
      </c>
      <c r="F72" s="135" t="s">
        <v>21</v>
      </c>
      <c r="G72" s="15" t="s">
        <v>141</v>
      </c>
      <c r="H72" s="135" t="s">
        <v>13</v>
      </c>
      <c r="I72" s="132">
        <v>48</v>
      </c>
      <c r="K72" s="65">
        <f t="shared" si="8"/>
        <v>0</v>
      </c>
      <c r="L72" s="65">
        <f t="shared" si="3"/>
        <v>314</v>
      </c>
      <c r="M72" s="65">
        <f t="shared" si="1"/>
        <v>315</v>
      </c>
      <c r="O72" t="str">
        <f t="shared" si="4"/>
        <v/>
      </c>
      <c r="P72" s="28" t="b">
        <f t="shared" si="2"/>
        <v>0</v>
      </c>
    </row>
    <row r="73" spans="1:17" ht="28.2" thickBot="1" x14ac:dyDescent="0.35">
      <c r="A73" s="145"/>
      <c r="B73" s="137"/>
      <c r="C73" s="157"/>
      <c r="D73" s="137"/>
      <c r="E73" s="159"/>
      <c r="F73" s="137"/>
      <c r="G73" s="16" t="s">
        <v>142</v>
      </c>
      <c r="H73" s="137"/>
      <c r="I73" s="134"/>
      <c r="J73">
        <f>SUM(E38:E73)</f>
        <v>238</v>
      </c>
      <c r="K73" s="65">
        <f t="shared" si="8"/>
        <v>10</v>
      </c>
      <c r="L73" s="65">
        <f t="shared" si="3"/>
        <v>324</v>
      </c>
      <c r="M73" s="65">
        <f t="shared" ref="M73:M81" si="10">M72+K73</f>
        <v>325</v>
      </c>
      <c r="N73" t="s">
        <v>185</v>
      </c>
      <c r="O73" t="str">
        <f t="shared" si="4"/>
        <v>0000000000</v>
      </c>
      <c r="P73" s="28" t="str">
        <f t="shared" ref="P73:P81" si="11">IF(K73&gt;0,_xlfn.CONCAT("String ",N73,"          = inputMessage.length() &gt;=", L73," ? inputMessage.substring(",L72,",",L73,") : null;",""))</f>
        <v>String servbill_ChargeAdminValue          = inputMessage.length() &gt;=324 ? inputMessage.substring(314,324) : null;</v>
      </c>
      <c r="Q73" t="str">
        <f t="shared" ref="Q73:Q74" si="12">_xlfn.CONCAT("""",N73,""",")</f>
        <v>"servbill_ChargeAdminValue",</v>
      </c>
    </row>
    <row r="74" spans="1:17" ht="15" thickBot="1" x14ac:dyDescent="0.35">
      <c r="A74" s="153">
        <v>15</v>
      </c>
      <c r="B74" s="135" t="s">
        <v>143</v>
      </c>
      <c r="C74" s="20"/>
      <c r="D74" s="20"/>
      <c r="E74" s="20"/>
      <c r="F74" s="20"/>
      <c r="G74" s="16" t="s">
        <v>144</v>
      </c>
      <c r="H74" s="16" t="s">
        <v>13</v>
      </c>
      <c r="I74" s="19">
        <v>62</v>
      </c>
      <c r="K74" s="65">
        <f t="shared" si="8"/>
        <v>3</v>
      </c>
      <c r="L74" s="65">
        <f t="shared" ref="L74:L81" si="13">L73+K74</f>
        <v>327</v>
      </c>
      <c r="M74" s="65">
        <f t="shared" si="10"/>
        <v>328</v>
      </c>
      <c r="N74" t="s">
        <v>187</v>
      </c>
      <c r="O74" t="str">
        <f t="shared" ref="O74:O81" si="14">IF(N74="","",MID($N$5,M73,K74))</f>
        <v>022</v>
      </c>
      <c r="P74" s="28" t="str">
        <f t="shared" si="11"/>
        <v>String apd2_Len          = inputMessage.length() &gt;=327 ? inputMessage.substring(324,327) : null;</v>
      </c>
      <c r="Q74" t="str">
        <f t="shared" si="12"/>
        <v>"apd2_Len",</v>
      </c>
    </row>
    <row r="75" spans="1:17" ht="28.2" hidden="1" thickBot="1" x14ac:dyDescent="0.35">
      <c r="A75" s="154"/>
      <c r="B75" s="136"/>
      <c r="C75" s="135" t="s">
        <v>145</v>
      </c>
      <c r="D75" s="135" t="s">
        <v>11</v>
      </c>
      <c r="E75" s="132">
        <v>2</v>
      </c>
      <c r="F75" s="135" t="s">
        <v>21</v>
      </c>
      <c r="G75" s="135" t="s">
        <v>146</v>
      </c>
      <c r="H75" s="15" t="s">
        <v>111</v>
      </c>
      <c r="I75" s="132">
        <v>62</v>
      </c>
      <c r="K75" s="65">
        <f t="shared" si="8"/>
        <v>0</v>
      </c>
      <c r="L75" s="65">
        <f t="shared" si="13"/>
        <v>327</v>
      </c>
      <c r="M75" s="65">
        <f t="shared" si="10"/>
        <v>328</v>
      </c>
      <c r="O75" t="str">
        <f t="shared" si="14"/>
        <v/>
      </c>
      <c r="P75" s="28" t="b">
        <f t="shared" si="11"/>
        <v>0</v>
      </c>
    </row>
    <row r="76" spans="1:17" ht="42" hidden="1" thickBot="1" x14ac:dyDescent="0.35">
      <c r="A76" s="154"/>
      <c r="B76" s="136"/>
      <c r="C76" s="137"/>
      <c r="D76" s="137"/>
      <c r="E76" s="134"/>
      <c r="F76" s="137"/>
      <c r="G76" s="137"/>
      <c r="H76" s="16" t="s">
        <v>147</v>
      </c>
      <c r="I76" s="134"/>
      <c r="K76" s="65">
        <f t="shared" si="8"/>
        <v>0</v>
      </c>
      <c r="L76" s="65">
        <f t="shared" si="13"/>
        <v>327</v>
      </c>
      <c r="M76" s="65">
        <f t="shared" si="10"/>
        <v>328</v>
      </c>
      <c r="O76" t="str">
        <f t="shared" si="14"/>
        <v/>
      </c>
      <c r="P76" s="28" t="b">
        <f t="shared" si="11"/>
        <v>0</v>
      </c>
    </row>
    <row r="77" spans="1:17" ht="28.2" thickBot="1" x14ac:dyDescent="0.35">
      <c r="A77" s="154"/>
      <c r="B77" s="136"/>
      <c r="C77" s="135" t="s">
        <v>148</v>
      </c>
      <c r="D77" s="135" t="s">
        <v>11</v>
      </c>
      <c r="E77" s="132">
        <v>1</v>
      </c>
      <c r="F77" s="135" t="s">
        <v>21</v>
      </c>
      <c r="G77" s="135" t="s">
        <v>149</v>
      </c>
      <c r="H77" s="15" t="s">
        <v>111</v>
      </c>
      <c r="I77" s="132">
        <v>62</v>
      </c>
      <c r="K77" s="65">
        <f t="shared" si="8"/>
        <v>2</v>
      </c>
      <c r="L77" s="65">
        <f t="shared" si="13"/>
        <v>329</v>
      </c>
      <c r="M77" s="65">
        <f t="shared" si="10"/>
        <v>330</v>
      </c>
      <c r="N77" t="s">
        <v>188</v>
      </c>
      <c r="O77" t="str">
        <f t="shared" si="14"/>
        <v>01</v>
      </c>
      <c r="P77" s="28" t="str">
        <f t="shared" si="11"/>
        <v>String apd2_BillCompType          = inputMessage.length() &gt;=329 ? inputMessage.substring(327,329) : null;</v>
      </c>
      <c r="Q77" t="str">
        <f>_xlfn.CONCAT("""",N77,""",")</f>
        <v>"apd2_BillCompType",</v>
      </c>
    </row>
    <row r="78" spans="1:17" ht="42" hidden="1" thickBot="1" x14ac:dyDescent="0.35">
      <c r="A78" s="154"/>
      <c r="B78" s="136"/>
      <c r="C78" s="137"/>
      <c r="D78" s="137"/>
      <c r="E78" s="134"/>
      <c r="F78" s="137"/>
      <c r="G78" s="137"/>
      <c r="H78" s="16" t="s">
        <v>150</v>
      </c>
      <c r="I78" s="134"/>
      <c r="K78" s="65">
        <f t="shared" si="8"/>
        <v>0</v>
      </c>
      <c r="L78" s="65">
        <f t="shared" si="13"/>
        <v>329</v>
      </c>
      <c r="M78" s="65">
        <f t="shared" si="10"/>
        <v>330</v>
      </c>
      <c r="O78" t="str">
        <f t="shared" si="14"/>
        <v/>
      </c>
      <c r="P78" s="28" t="b">
        <f t="shared" si="11"/>
        <v>0</v>
      </c>
    </row>
    <row r="79" spans="1:17" ht="41.4" x14ac:dyDescent="0.3">
      <c r="A79" s="154"/>
      <c r="B79" s="136"/>
      <c r="C79" s="135" t="s">
        <v>151</v>
      </c>
      <c r="D79" s="135" t="s">
        <v>11</v>
      </c>
      <c r="E79" s="132">
        <v>19</v>
      </c>
      <c r="F79" s="135" t="s">
        <v>21</v>
      </c>
      <c r="G79" s="135" t="s">
        <v>152</v>
      </c>
      <c r="H79" s="15" t="s">
        <v>51</v>
      </c>
      <c r="I79" s="132">
        <v>62</v>
      </c>
      <c r="K79" s="65">
        <f t="shared" ref="K79:K82" si="15">E77</f>
        <v>1</v>
      </c>
      <c r="L79" s="65">
        <f t="shared" si="13"/>
        <v>330</v>
      </c>
      <c r="M79" s="65">
        <f t="shared" si="10"/>
        <v>331</v>
      </c>
      <c r="N79" t="s">
        <v>189</v>
      </c>
      <c r="O79" t="str">
        <f t="shared" si="14"/>
        <v>0</v>
      </c>
      <c r="P79" s="28" t="str">
        <f t="shared" si="11"/>
        <v>String apd2_BillCompMinorunit          = inputMessage.length() &gt;=330 ? inputMessage.substring(329,330) : null;</v>
      </c>
      <c r="Q79" t="str">
        <f>_xlfn.CONCAT("""",N79,""",")</f>
        <v>"apd2_BillCompMinorunit",</v>
      </c>
    </row>
    <row r="80" spans="1:17" ht="15" hidden="1" thickBot="1" x14ac:dyDescent="0.35">
      <c r="A80" s="155"/>
      <c r="B80" s="137"/>
      <c r="C80" s="137"/>
      <c r="D80" s="137"/>
      <c r="E80" s="134"/>
      <c r="F80" s="137"/>
      <c r="G80" s="137"/>
      <c r="H80" s="16" t="s">
        <v>153</v>
      </c>
      <c r="I80" s="134"/>
      <c r="K80" s="65">
        <f t="shared" si="15"/>
        <v>0</v>
      </c>
      <c r="L80" s="65">
        <f t="shared" si="13"/>
        <v>330</v>
      </c>
      <c r="M80" s="65">
        <f t="shared" si="10"/>
        <v>331</v>
      </c>
      <c r="O80" t="str">
        <f t="shared" si="14"/>
        <v/>
      </c>
      <c r="P80" s="28" t="b">
        <f t="shared" si="11"/>
        <v>0</v>
      </c>
    </row>
    <row r="81" spans="3:17" x14ac:dyDescent="0.3">
      <c r="K81" s="65">
        <f t="shared" si="15"/>
        <v>19</v>
      </c>
      <c r="L81" s="65">
        <f t="shared" si="13"/>
        <v>349</v>
      </c>
      <c r="M81" s="65">
        <f t="shared" si="10"/>
        <v>350</v>
      </c>
      <c r="N81" t="s">
        <v>190</v>
      </c>
      <c r="O81" t="str">
        <f t="shared" si="14"/>
        <v>1200000000000000000</v>
      </c>
      <c r="P81" s="28" t="str">
        <f t="shared" si="11"/>
        <v>String apd2_BillCompValue          = inputMessage.length() &gt;=349 ? inputMessage.substring(330,349) : null;</v>
      </c>
      <c r="Q81" t="str">
        <f>_xlfn.CONCAT("""",N81,""",")</f>
        <v>"apd2_BillCompValue",</v>
      </c>
    </row>
    <row r="82" spans="3:17" ht="41.4" hidden="1" x14ac:dyDescent="0.3">
      <c r="C82" s="135" t="s">
        <v>151</v>
      </c>
      <c r="D82" s="135" t="s">
        <v>11</v>
      </c>
      <c r="E82" s="132">
        <v>17</v>
      </c>
      <c r="F82" s="135" t="s">
        <v>21</v>
      </c>
      <c r="G82" s="135" t="s">
        <v>152</v>
      </c>
      <c r="H82" s="15" t="s">
        <v>51</v>
      </c>
      <c r="I82" s="132">
        <v>62</v>
      </c>
      <c r="K82" s="65">
        <f t="shared" si="15"/>
        <v>0</v>
      </c>
    </row>
    <row r="83" spans="3:17" ht="15" thickBot="1" x14ac:dyDescent="0.35">
      <c r="C83" s="137"/>
      <c r="D83" s="137"/>
      <c r="E83" s="134"/>
      <c r="F83" s="137"/>
      <c r="G83" s="137"/>
      <c r="H83" s="16" t="s">
        <v>153</v>
      </c>
      <c r="I83" s="134"/>
    </row>
    <row r="84" spans="3:17" x14ac:dyDescent="0.3">
      <c r="O84" t="s">
        <v>502</v>
      </c>
    </row>
  </sheetData>
  <autoFilter ref="K6:P84" xr:uid="{0E107ED5-5DE9-4C4A-9997-59ABDC71EA13}">
    <filterColumn colId="0">
      <filters blank="1">
        <filter val="1"/>
        <filter val="10"/>
        <filter val="12"/>
        <filter val="13"/>
        <filter val="14"/>
        <filter val="15"/>
        <filter val="16"/>
        <filter val="17"/>
        <filter val="19"/>
        <filter val="2"/>
        <filter val="25"/>
        <filter val="3"/>
        <filter val="32"/>
        <filter val="35"/>
        <filter val="4"/>
        <filter val="5"/>
        <filter val="7"/>
        <filter val="8"/>
      </filters>
    </filterColumn>
  </autoFilter>
  <mergeCells count="171">
    <mergeCell ref="H3:I3"/>
    <mergeCell ref="A7:A9"/>
    <mergeCell ref="B7:B9"/>
    <mergeCell ref="C7:C9"/>
    <mergeCell ref="D7:D9"/>
    <mergeCell ref="E7:E9"/>
    <mergeCell ref="F7:F9"/>
    <mergeCell ref="H7:H9"/>
    <mergeCell ref="I7:I9"/>
    <mergeCell ref="H14:H16"/>
    <mergeCell ref="I14:I16"/>
    <mergeCell ref="C17:C18"/>
    <mergeCell ref="D17:D18"/>
    <mergeCell ref="E17:E18"/>
    <mergeCell ref="F17:F18"/>
    <mergeCell ref="H17:H18"/>
    <mergeCell ref="I17:I18"/>
    <mergeCell ref="A12:A18"/>
    <mergeCell ref="B12:B18"/>
    <mergeCell ref="C14:C16"/>
    <mergeCell ref="D14:D16"/>
    <mergeCell ref="E14:E16"/>
    <mergeCell ref="F14:F16"/>
    <mergeCell ref="H24:H33"/>
    <mergeCell ref="I24:I33"/>
    <mergeCell ref="A34:A36"/>
    <mergeCell ref="B34:B36"/>
    <mergeCell ref="C34:C36"/>
    <mergeCell ref="D34:D36"/>
    <mergeCell ref="E34:E36"/>
    <mergeCell ref="F34:F36"/>
    <mergeCell ref="H34:H36"/>
    <mergeCell ref="I34:I36"/>
    <mergeCell ref="A24:A33"/>
    <mergeCell ref="B24:B33"/>
    <mergeCell ref="C24:C33"/>
    <mergeCell ref="D24:D33"/>
    <mergeCell ref="E24:E33"/>
    <mergeCell ref="F24:F33"/>
    <mergeCell ref="A37:A61"/>
    <mergeCell ref="B37:B61"/>
    <mergeCell ref="C38:C39"/>
    <mergeCell ref="D38:D39"/>
    <mergeCell ref="E38:E39"/>
    <mergeCell ref="F38:F39"/>
    <mergeCell ref="C42:C43"/>
    <mergeCell ref="D42:D43"/>
    <mergeCell ref="E42:E43"/>
    <mergeCell ref="F42:F43"/>
    <mergeCell ref="C48:C49"/>
    <mergeCell ref="D48:D49"/>
    <mergeCell ref="E48:E49"/>
    <mergeCell ref="F48:F49"/>
    <mergeCell ref="C52:C53"/>
    <mergeCell ref="D52:D53"/>
    <mergeCell ref="E52:E53"/>
    <mergeCell ref="F52:F53"/>
    <mergeCell ref="C60:C61"/>
    <mergeCell ref="D60:D61"/>
    <mergeCell ref="E60:E61"/>
    <mergeCell ref="F60:F61"/>
    <mergeCell ref="H42:H43"/>
    <mergeCell ref="I42:I43"/>
    <mergeCell ref="C44:C45"/>
    <mergeCell ref="D44:D45"/>
    <mergeCell ref="E44:E45"/>
    <mergeCell ref="F44:F45"/>
    <mergeCell ref="G44:G45"/>
    <mergeCell ref="I44:I45"/>
    <mergeCell ref="G38:G39"/>
    <mergeCell ref="I38:I39"/>
    <mergeCell ref="C40:C41"/>
    <mergeCell ref="D40:D41"/>
    <mergeCell ref="E40:E41"/>
    <mergeCell ref="F40:F41"/>
    <mergeCell ref="G40:G41"/>
    <mergeCell ref="I40:I41"/>
    <mergeCell ref="G48:G49"/>
    <mergeCell ref="I48:I49"/>
    <mergeCell ref="C46:C47"/>
    <mergeCell ref="D46:D47"/>
    <mergeCell ref="E46:E47"/>
    <mergeCell ref="F46:F47"/>
    <mergeCell ref="G46:G47"/>
    <mergeCell ref="I46:I47"/>
    <mergeCell ref="C50:C51"/>
    <mergeCell ref="D50:D51"/>
    <mergeCell ref="E50:E51"/>
    <mergeCell ref="F50:F51"/>
    <mergeCell ref="I50:I51"/>
    <mergeCell ref="I52:I53"/>
    <mergeCell ref="C56:C57"/>
    <mergeCell ref="D56:D57"/>
    <mergeCell ref="E56:E57"/>
    <mergeCell ref="F56:F57"/>
    <mergeCell ref="G56:G57"/>
    <mergeCell ref="I56:I57"/>
    <mergeCell ref="C54:C55"/>
    <mergeCell ref="D54:D55"/>
    <mergeCell ref="E54:E55"/>
    <mergeCell ref="F54:F55"/>
    <mergeCell ref="G54:G55"/>
    <mergeCell ref="I54:I55"/>
    <mergeCell ref="A62:A71"/>
    <mergeCell ref="B62:B71"/>
    <mergeCell ref="C62:C63"/>
    <mergeCell ref="D62:D63"/>
    <mergeCell ref="E62:E63"/>
    <mergeCell ref="F62:F63"/>
    <mergeCell ref="C67:C68"/>
    <mergeCell ref="D67:D68"/>
    <mergeCell ref="E67:E68"/>
    <mergeCell ref="F67:F68"/>
    <mergeCell ref="C69:C70"/>
    <mergeCell ref="D69:D70"/>
    <mergeCell ref="E69:E70"/>
    <mergeCell ref="F69:F70"/>
    <mergeCell ref="H72:H73"/>
    <mergeCell ref="I72:I73"/>
    <mergeCell ref="G60:G61"/>
    <mergeCell ref="I60:I61"/>
    <mergeCell ref="C58:C59"/>
    <mergeCell ref="D58:D59"/>
    <mergeCell ref="E58:E59"/>
    <mergeCell ref="F58:F59"/>
    <mergeCell ref="G58:G59"/>
    <mergeCell ref="I58:I59"/>
    <mergeCell ref="H67:H68"/>
    <mergeCell ref="I67:I68"/>
    <mergeCell ref="H69:H70"/>
    <mergeCell ref="I69:I70"/>
    <mergeCell ref="H62:H63"/>
    <mergeCell ref="I62:I63"/>
    <mergeCell ref="C64:C65"/>
    <mergeCell ref="D64:D65"/>
    <mergeCell ref="E64:E65"/>
    <mergeCell ref="F64:F65"/>
    <mergeCell ref="H64:H65"/>
    <mergeCell ref="I64:I65"/>
    <mergeCell ref="A72:A73"/>
    <mergeCell ref="B72:B73"/>
    <mergeCell ref="C72:C73"/>
    <mergeCell ref="D72:D73"/>
    <mergeCell ref="E72:E73"/>
    <mergeCell ref="F72:F73"/>
    <mergeCell ref="C79:C80"/>
    <mergeCell ref="D79:D80"/>
    <mergeCell ref="E79:E80"/>
    <mergeCell ref="F79:F80"/>
    <mergeCell ref="C77:C78"/>
    <mergeCell ref="D77:D78"/>
    <mergeCell ref="E77:E78"/>
    <mergeCell ref="F77:F78"/>
    <mergeCell ref="C82:C83"/>
    <mergeCell ref="D82:D83"/>
    <mergeCell ref="E82:E83"/>
    <mergeCell ref="F82:F83"/>
    <mergeCell ref="G82:G83"/>
    <mergeCell ref="I82:I83"/>
    <mergeCell ref="A74:A80"/>
    <mergeCell ref="B74:B80"/>
    <mergeCell ref="C75:C76"/>
    <mergeCell ref="D75:D76"/>
    <mergeCell ref="E75:E76"/>
    <mergeCell ref="F75:F76"/>
    <mergeCell ref="G75:G76"/>
    <mergeCell ref="I75:I76"/>
    <mergeCell ref="G79:G80"/>
    <mergeCell ref="I79:I80"/>
    <mergeCell ref="G77:G78"/>
    <mergeCell ref="I77:I7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4CA90-C8A2-4E74-B21D-4B974D98CF2D}">
  <dimension ref="A2:C41"/>
  <sheetViews>
    <sheetView zoomScale="130" zoomScaleNormal="130" workbookViewId="0">
      <selection activeCell="B23" sqref="B23"/>
    </sheetView>
  </sheetViews>
  <sheetFormatPr defaultRowHeight="14.4" x14ac:dyDescent="0.3"/>
  <cols>
    <col min="1" max="2" width="50.109375" bestFit="1" customWidth="1"/>
    <col min="3" max="3" width="40.44140625" bestFit="1" customWidth="1"/>
  </cols>
  <sheetData>
    <row r="2" spans="1:3" x14ac:dyDescent="0.3">
      <c r="A2" s="55" t="s">
        <v>250</v>
      </c>
      <c r="B2" s="55" t="s">
        <v>250</v>
      </c>
      <c r="C2" s="55" t="s">
        <v>250</v>
      </c>
    </row>
    <row r="3" spans="1:3" x14ac:dyDescent="0.3">
      <c r="A3" s="55" t="s">
        <v>251</v>
      </c>
      <c r="B3" s="55" t="s">
        <v>251</v>
      </c>
      <c r="C3" s="37" t="s">
        <v>284</v>
      </c>
    </row>
    <row r="4" spans="1:3" x14ac:dyDescent="0.3">
      <c r="A4" s="55" t="s">
        <v>252</v>
      </c>
      <c r="B4" s="55" t="s">
        <v>252</v>
      </c>
      <c r="C4" s="37" t="s">
        <v>285</v>
      </c>
    </row>
    <row r="5" spans="1:3" x14ac:dyDescent="0.3">
      <c r="A5" s="55" t="s">
        <v>253</v>
      </c>
      <c r="B5" s="55" t="s">
        <v>253</v>
      </c>
      <c r="C5" s="37" t="s">
        <v>286</v>
      </c>
    </row>
    <row r="6" spans="1:3" x14ac:dyDescent="0.3">
      <c r="A6" s="55" t="s">
        <v>254</v>
      </c>
      <c r="B6" s="55" t="s">
        <v>254</v>
      </c>
      <c r="C6" s="37" t="s">
        <v>287</v>
      </c>
    </row>
    <row r="7" spans="1:3" x14ac:dyDescent="0.3">
      <c r="A7" s="55" t="s">
        <v>255</v>
      </c>
      <c r="B7" s="55" t="s">
        <v>255</v>
      </c>
      <c r="C7" s="37" t="s">
        <v>288</v>
      </c>
    </row>
    <row r="8" spans="1:3" x14ac:dyDescent="0.3">
      <c r="A8" s="55" t="s">
        <v>256</v>
      </c>
      <c r="B8" s="55" t="s">
        <v>256</v>
      </c>
      <c r="C8" s="37" t="s">
        <v>289</v>
      </c>
    </row>
    <row r="9" spans="1:3" x14ac:dyDescent="0.3">
      <c r="A9" s="55" t="s">
        <v>257</v>
      </c>
      <c r="B9" s="55" t="s">
        <v>257</v>
      </c>
      <c r="C9" s="37" t="s">
        <v>290</v>
      </c>
    </row>
    <row r="10" spans="1:3" x14ac:dyDescent="0.3">
      <c r="A10" s="55" t="s">
        <v>334</v>
      </c>
      <c r="B10" s="55" t="s">
        <v>334</v>
      </c>
      <c r="C10" s="37" t="s">
        <v>291</v>
      </c>
    </row>
    <row r="11" spans="1:3" x14ac:dyDescent="0.3">
      <c r="A11" s="55" t="s">
        <v>258</v>
      </c>
      <c r="B11" s="55" t="s">
        <v>258</v>
      </c>
      <c r="C11" s="37" t="s">
        <v>292</v>
      </c>
    </row>
    <row r="12" spans="1:3" x14ac:dyDescent="0.3">
      <c r="A12" s="55" t="s">
        <v>259</v>
      </c>
      <c r="B12" s="55" t="s">
        <v>259</v>
      </c>
      <c r="C12" s="37" t="s">
        <v>293</v>
      </c>
    </row>
    <row r="13" spans="1:3" x14ac:dyDescent="0.3">
      <c r="A13" s="55" t="s">
        <v>260</v>
      </c>
      <c r="B13" s="55" t="s">
        <v>260</v>
      </c>
      <c r="C13" s="37" t="s">
        <v>294</v>
      </c>
    </row>
    <row r="14" spans="1:3" x14ac:dyDescent="0.3">
      <c r="A14" s="55" t="s">
        <v>261</v>
      </c>
      <c r="B14" s="55" t="s">
        <v>261</v>
      </c>
      <c r="C14" s="37" t="s">
        <v>295</v>
      </c>
    </row>
    <row r="15" spans="1:3" x14ac:dyDescent="0.3">
      <c r="A15" s="55"/>
      <c r="B15" s="55"/>
      <c r="C15" s="37" t="s">
        <v>296</v>
      </c>
    </row>
    <row r="16" spans="1:3" x14ac:dyDescent="0.3">
      <c r="A16" s="55" t="s">
        <v>262</v>
      </c>
      <c r="B16" s="55" t="s">
        <v>338</v>
      </c>
      <c r="C16" s="37" t="s">
        <v>297</v>
      </c>
    </row>
    <row r="17" spans="1:3" x14ac:dyDescent="0.3">
      <c r="A17" s="55" t="s">
        <v>263</v>
      </c>
      <c r="B17" s="55" t="s">
        <v>263</v>
      </c>
      <c r="C17" s="37" t="s">
        <v>298</v>
      </c>
    </row>
    <row r="18" spans="1:3" x14ac:dyDescent="0.3">
      <c r="A18" s="55" t="s">
        <v>264</v>
      </c>
      <c r="B18" s="55" t="s">
        <v>264</v>
      </c>
      <c r="C18" s="37" t="s">
        <v>299</v>
      </c>
    </row>
    <row r="19" spans="1:3" x14ac:dyDescent="0.3">
      <c r="A19" s="55" t="s">
        <v>265</v>
      </c>
      <c r="B19" s="55" t="s">
        <v>265</v>
      </c>
      <c r="C19" s="37" t="s">
        <v>300</v>
      </c>
    </row>
    <row r="20" spans="1:3" x14ac:dyDescent="0.3">
      <c r="A20" s="55" t="s">
        <v>266</v>
      </c>
      <c r="B20" s="55" t="s">
        <v>266</v>
      </c>
      <c r="C20" s="37" t="s">
        <v>301</v>
      </c>
    </row>
    <row r="21" spans="1:3" x14ac:dyDescent="0.3">
      <c r="A21" s="55" t="s">
        <v>267</v>
      </c>
      <c r="B21" s="55" t="s">
        <v>267</v>
      </c>
      <c r="C21" s="37" t="s">
        <v>302</v>
      </c>
    </row>
    <row r="22" spans="1:3" x14ac:dyDescent="0.3">
      <c r="A22" s="55" t="s">
        <v>268</v>
      </c>
      <c r="B22" s="55" t="s">
        <v>268</v>
      </c>
      <c r="C22" s="37" t="s">
        <v>303</v>
      </c>
    </row>
    <row r="23" spans="1:3" x14ac:dyDescent="0.3">
      <c r="A23" s="55" t="s">
        <v>269</v>
      </c>
      <c r="B23" s="55" t="s">
        <v>339</v>
      </c>
      <c r="C23" s="37" t="s">
        <v>304</v>
      </c>
    </row>
    <row r="24" spans="1:3" x14ac:dyDescent="0.3">
      <c r="A24" s="55" t="s">
        <v>270</v>
      </c>
      <c r="B24" s="55" t="s">
        <v>270</v>
      </c>
      <c r="C24" s="37" t="s">
        <v>305</v>
      </c>
    </row>
    <row r="25" spans="1:3" x14ac:dyDescent="0.3">
      <c r="A25" s="55" t="s">
        <v>335</v>
      </c>
      <c r="B25" s="55" t="s">
        <v>335</v>
      </c>
      <c r="C25" s="37" t="s">
        <v>337</v>
      </c>
    </row>
    <row r="26" spans="1:3" x14ac:dyDescent="0.3">
      <c r="A26" s="55" t="s">
        <v>336</v>
      </c>
      <c r="B26" s="55" t="s">
        <v>336</v>
      </c>
      <c r="C26" s="37"/>
    </row>
    <row r="27" spans="1:3" x14ac:dyDescent="0.3">
      <c r="A27" s="55" t="s">
        <v>271</v>
      </c>
      <c r="B27" s="55" t="s">
        <v>271</v>
      </c>
      <c r="C27" s="37" t="s">
        <v>306</v>
      </c>
    </row>
    <row r="28" spans="1:3" x14ac:dyDescent="0.3">
      <c r="A28" s="55" t="s">
        <v>272</v>
      </c>
      <c r="B28" s="55" t="s">
        <v>272</v>
      </c>
      <c r="C28" s="37" t="s">
        <v>307</v>
      </c>
    </row>
    <row r="29" spans="1:3" x14ac:dyDescent="0.3">
      <c r="A29" s="55" t="s">
        <v>273</v>
      </c>
      <c r="B29" s="55" t="s">
        <v>273</v>
      </c>
      <c r="C29" s="37" t="s">
        <v>308</v>
      </c>
    </row>
    <row r="30" spans="1:3" x14ac:dyDescent="0.3">
      <c r="A30" s="55" t="s">
        <v>274</v>
      </c>
      <c r="B30" s="55" t="s">
        <v>274</v>
      </c>
      <c r="C30" s="37" t="s">
        <v>309</v>
      </c>
    </row>
    <row r="31" spans="1:3" x14ac:dyDescent="0.3">
      <c r="A31" s="55" t="s">
        <v>275</v>
      </c>
      <c r="B31" s="55" t="s">
        <v>275</v>
      </c>
      <c r="C31" s="37" t="s">
        <v>310</v>
      </c>
    </row>
    <row r="32" spans="1:3" x14ac:dyDescent="0.3">
      <c r="A32" s="55" t="s">
        <v>276</v>
      </c>
      <c r="B32" s="55" t="s">
        <v>276</v>
      </c>
      <c r="C32" s="37" t="s">
        <v>311</v>
      </c>
    </row>
    <row r="33" spans="1:3" x14ac:dyDescent="0.3">
      <c r="A33" s="55" t="s">
        <v>277</v>
      </c>
      <c r="B33" s="55" t="s">
        <v>277</v>
      </c>
      <c r="C33" s="37" t="s">
        <v>312</v>
      </c>
    </row>
    <row r="34" spans="1:3" x14ac:dyDescent="0.3">
      <c r="A34" s="55" t="s">
        <v>278</v>
      </c>
      <c r="B34" s="55" t="s">
        <v>278</v>
      </c>
      <c r="C34" s="37" t="s">
        <v>313</v>
      </c>
    </row>
    <row r="35" spans="1:3" x14ac:dyDescent="0.3">
      <c r="A35" s="55" t="s">
        <v>279</v>
      </c>
      <c r="B35" s="55" t="s">
        <v>279</v>
      </c>
      <c r="C35" s="37" t="s">
        <v>314</v>
      </c>
    </row>
    <row r="36" spans="1:3" x14ac:dyDescent="0.3">
      <c r="A36" s="55" t="s">
        <v>280</v>
      </c>
      <c r="B36" s="55" t="s">
        <v>280</v>
      </c>
      <c r="C36" s="37" t="s">
        <v>315</v>
      </c>
    </row>
    <row r="37" spans="1:3" x14ac:dyDescent="0.3">
      <c r="A37" s="55" t="s">
        <v>281</v>
      </c>
      <c r="B37" s="55" t="s">
        <v>281</v>
      </c>
      <c r="C37" s="37" t="s">
        <v>316</v>
      </c>
    </row>
    <row r="38" spans="1:3" x14ac:dyDescent="0.3">
      <c r="A38" s="55" t="s">
        <v>282</v>
      </c>
      <c r="B38" s="55" t="s">
        <v>282</v>
      </c>
      <c r="C38" s="37" t="s">
        <v>317</v>
      </c>
    </row>
    <row r="39" spans="1:3" x14ac:dyDescent="0.3">
      <c r="A39" s="55" t="s">
        <v>283</v>
      </c>
      <c r="B39" s="55" t="s">
        <v>283</v>
      </c>
      <c r="C39" s="37" t="s">
        <v>318</v>
      </c>
    </row>
    <row r="40" spans="1:3" x14ac:dyDescent="0.3">
      <c r="B40" s="55" t="s">
        <v>333</v>
      </c>
    </row>
    <row r="41" spans="1:3" x14ac:dyDescent="0.3">
      <c r="B41" s="55" t="s">
        <v>332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60CCA-80DA-4177-9957-E1A8C78E1221}">
  <dimension ref="A1:B37"/>
  <sheetViews>
    <sheetView topLeftCell="A6" workbookViewId="0">
      <selection activeCell="A6" sqref="A6"/>
    </sheetView>
  </sheetViews>
  <sheetFormatPr defaultRowHeight="14.4" x14ac:dyDescent="0.3"/>
  <cols>
    <col min="1" max="1" width="116.109375" bestFit="1" customWidth="1"/>
    <col min="2" max="2" width="63.5546875" bestFit="1" customWidth="1"/>
  </cols>
  <sheetData>
    <row r="1" spans="1:2" x14ac:dyDescent="0.3">
      <c r="B1" s="45" t="s">
        <v>420</v>
      </c>
    </row>
    <row r="2" spans="1:2" x14ac:dyDescent="0.3">
      <c r="A2" s="45" t="s">
        <v>381</v>
      </c>
      <c r="B2" s="45" t="s">
        <v>421</v>
      </c>
    </row>
    <row r="3" spans="1:2" x14ac:dyDescent="0.3">
      <c r="A3" s="45" t="s">
        <v>382</v>
      </c>
      <c r="B3" s="45" t="s">
        <v>464</v>
      </c>
    </row>
    <row r="4" spans="1:2" x14ac:dyDescent="0.3">
      <c r="A4" s="45" t="s">
        <v>383</v>
      </c>
      <c r="B4" s="45" t="s">
        <v>422</v>
      </c>
    </row>
    <row r="5" spans="1:2" x14ac:dyDescent="0.3">
      <c r="A5" s="45" t="s">
        <v>384</v>
      </c>
      <c r="B5" s="45" t="s">
        <v>423</v>
      </c>
    </row>
    <row r="6" spans="1:2" x14ac:dyDescent="0.3">
      <c r="A6" s="45" t="s">
        <v>417</v>
      </c>
      <c r="B6" s="45" t="s">
        <v>424</v>
      </c>
    </row>
    <row r="7" spans="1:2" x14ac:dyDescent="0.3">
      <c r="A7" s="45" t="s">
        <v>385</v>
      </c>
      <c r="B7" s="45" t="s">
        <v>425</v>
      </c>
    </row>
    <row r="8" spans="1:2" x14ac:dyDescent="0.3">
      <c r="A8" s="45" t="s">
        <v>386</v>
      </c>
      <c r="B8" s="45" t="s">
        <v>426</v>
      </c>
    </row>
    <row r="9" spans="1:2" x14ac:dyDescent="0.3">
      <c r="A9" s="45" t="s">
        <v>418</v>
      </c>
      <c r="B9" s="45" t="s">
        <v>427</v>
      </c>
    </row>
    <row r="10" spans="1:2" x14ac:dyDescent="0.3">
      <c r="A10" s="45" t="s">
        <v>387</v>
      </c>
      <c r="B10" s="45" t="s">
        <v>428</v>
      </c>
    </row>
    <row r="11" spans="1:2" x14ac:dyDescent="0.3">
      <c r="A11" s="45" t="s">
        <v>388</v>
      </c>
      <c r="B11" s="45" t="s">
        <v>429</v>
      </c>
    </row>
    <row r="12" spans="1:2" x14ac:dyDescent="0.3">
      <c r="A12" s="45" t="s">
        <v>389</v>
      </c>
      <c r="B12" s="45" t="s">
        <v>430</v>
      </c>
    </row>
    <row r="13" spans="1:2" x14ac:dyDescent="0.3">
      <c r="A13" s="45" t="s">
        <v>390</v>
      </c>
      <c r="B13" s="45" t="s">
        <v>431</v>
      </c>
    </row>
    <row r="14" spans="1:2" x14ac:dyDescent="0.3">
      <c r="A14" s="45" t="s">
        <v>391</v>
      </c>
      <c r="B14" s="45" t="s">
        <v>432</v>
      </c>
    </row>
    <row r="15" spans="1:2" x14ac:dyDescent="0.3">
      <c r="A15" s="45" t="s">
        <v>392</v>
      </c>
      <c r="B15" s="45" t="s">
        <v>433</v>
      </c>
    </row>
    <row r="16" spans="1:2" x14ac:dyDescent="0.3">
      <c r="A16" s="45" t="s">
        <v>393</v>
      </c>
      <c r="B16" s="45" t="s">
        <v>434</v>
      </c>
    </row>
    <row r="17" spans="1:2" x14ac:dyDescent="0.3">
      <c r="A17" s="45" t="s">
        <v>394</v>
      </c>
      <c r="B17" s="45" t="s">
        <v>435</v>
      </c>
    </row>
    <row r="18" spans="1:2" x14ac:dyDescent="0.3">
      <c r="A18" s="45" t="s">
        <v>395</v>
      </c>
      <c r="B18" s="45" t="s">
        <v>436</v>
      </c>
    </row>
    <row r="19" spans="1:2" x14ac:dyDescent="0.3">
      <c r="A19" s="45" t="s">
        <v>396</v>
      </c>
      <c r="B19" s="45" t="s">
        <v>437</v>
      </c>
    </row>
    <row r="20" spans="1:2" x14ac:dyDescent="0.3">
      <c r="A20" s="45" t="s">
        <v>397</v>
      </c>
      <c r="B20" s="45" t="s">
        <v>438</v>
      </c>
    </row>
    <row r="21" spans="1:2" x14ac:dyDescent="0.3">
      <c r="A21" s="45" t="s">
        <v>398</v>
      </c>
      <c r="B21" s="45" t="s">
        <v>439</v>
      </c>
    </row>
    <row r="22" spans="1:2" x14ac:dyDescent="0.3">
      <c r="A22" s="45" t="s">
        <v>399</v>
      </c>
      <c r="B22" s="45" t="s">
        <v>440</v>
      </c>
    </row>
    <row r="23" spans="1:2" x14ac:dyDescent="0.3">
      <c r="A23" s="45" t="s">
        <v>400</v>
      </c>
      <c r="B23" s="45" t="s">
        <v>465</v>
      </c>
    </row>
    <row r="24" spans="1:2" x14ac:dyDescent="0.3">
      <c r="A24" s="45" t="s">
        <v>419</v>
      </c>
      <c r="B24" s="45" t="s">
        <v>466</v>
      </c>
    </row>
    <row r="25" spans="1:2" x14ac:dyDescent="0.3">
      <c r="A25" s="45" t="s">
        <v>401</v>
      </c>
      <c r="B25" s="45" t="s">
        <v>441</v>
      </c>
    </row>
    <row r="26" spans="1:2" x14ac:dyDescent="0.3">
      <c r="A26" s="45" t="s">
        <v>402</v>
      </c>
      <c r="B26" s="45" t="s">
        <v>442</v>
      </c>
    </row>
    <row r="27" spans="1:2" x14ac:dyDescent="0.3">
      <c r="A27" s="45" t="s">
        <v>403</v>
      </c>
      <c r="B27" s="45" t="s">
        <v>443</v>
      </c>
    </row>
    <row r="28" spans="1:2" x14ac:dyDescent="0.3">
      <c r="A28" s="45" t="s">
        <v>404</v>
      </c>
      <c r="B28" s="45" t="s">
        <v>444</v>
      </c>
    </row>
    <row r="29" spans="1:2" x14ac:dyDescent="0.3">
      <c r="A29" s="45" t="s">
        <v>405</v>
      </c>
      <c r="B29" s="45" t="s">
        <v>445</v>
      </c>
    </row>
    <row r="30" spans="1:2" x14ac:dyDescent="0.3">
      <c r="A30" s="45" t="s">
        <v>406</v>
      </c>
      <c r="B30" s="45" t="s">
        <v>446</v>
      </c>
    </row>
    <row r="31" spans="1:2" x14ac:dyDescent="0.3">
      <c r="A31" s="45" t="s">
        <v>407</v>
      </c>
      <c r="B31" s="45" t="s">
        <v>447</v>
      </c>
    </row>
    <row r="32" spans="1:2" x14ac:dyDescent="0.3">
      <c r="A32" s="45" t="s">
        <v>408</v>
      </c>
      <c r="B32" s="45" t="s">
        <v>448</v>
      </c>
    </row>
    <row r="33" spans="1:2" x14ac:dyDescent="0.3">
      <c r="A33" s="45" t="s">
        <v>409</v>
      </c>
      <c r="B33" s="45" t="s">
        <v>449</v>
      </c>
    </row>
    <row r="34" spans="1:2" x14ac:dyDescent="0.3">
      <c r="A34" s="45" t="s">
        <v>410</v>
      </c>
      <c r="B34" s="45" t="s">
        <v>450</v>
      </c>
    </row>
    <row r="35" spans="1:2" x14ac:dyDescent="0.3">
      <c r="A35" s="45" t="s">
        <v>411</v>
      </c>
      <c r="B35" s="45" t="s">
        <v>451</v>
      </c>
    </row>
    <row r="36" spans="1:2" x14ac:dyDescent="0.3">
      <c r="A36" s="45" t="s">
        <v>412</v>
      </c>
      <c r="B36" s="45" t="s">
        <v>452</v>
      </c>
    </row>
    <row r="37" spans="1:2" x14ac:dyDescent="0.3">
      <c r="A37" s="45" t="s">
        <v>413</v>
      </c>
      <c r="B37" t="s">
        <v>453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1A421-E76B-43D1-B1DE-2AF0BF27C6D3}">
  <sheetPr filterMode="1"/>
  <dimension ref="A1:S79"/>
  <sheetViews>
    <sheetView topLeftCell="L48" zoomScale="90" zoomScaleNormal="90" workbookViewId="0">
      <selection activeCell="Q8" sqref="Q8:Q70"/>
    </sheetView>
  </sheetViews>
  <sheetFormatPr defaultRowHeight="14.4" x14ac:dyDescent="0.3"/>
  <cols>
    <col min="2" max="2" width="23.77734375" customWidth="1"/>
    <col min="3" max="3" width="14.44140625" bestFit="1" customWidth="1"/>
    <col min="7" max="7" width="36.77734375" customWidth="1"/>
    <col min="8" max="8" width="23.6640625" customWidth="1"/>
    <col min="10" max="10" width="17.6640625" customWidth="1"/>
    <col min="12" max="12" width="8.88671875" customWidth="1"/>
    <col min="13" max="13" width="28.33203125" customWidth="1"/>
    <col min="14" max="14" width="37" style="62" customWidth="1"/>
    <col min="15" max="15" width="53.77734375" customWidth="1"/>
    <col min="16" max="16" width="44" customWidth="1"/>
    <col min="17" max="17" width="55.5546875" bestFit="1" customWidth="1"/>
    <col min="18" max="18" width="100" bestFit="1" customWidth="1"/>
  </cols>
  <sheetData>
    <row r="1" spans="1:19" x14ac:dyDescent="0.3">
      <c r="L1" s="76" t="s">
        <v>490</v>
      </c>
      <c r="M1" s="70" t="s">
        <v>495</v>
      </c>
    </row>
    <row r="2" spans="1:19" ht="15.6" x14ac:dyDescent="0.3">
      <c r="A2" s="1"/>
      <c r="B2" s="3"/>
      <c r="C2" s="3"/>
      <c r="D2" s="3"/>
      <c r="E2" s="3"/>
      <c r="F2" s="3"/>
      <c r="G2" s="3"/>
      <c r="H2" s="130" t="s">
        <v>7</v>
      </c>
      <c r="I2" s="131"/>
      <c r="L2" s="76" t="s">
        <v>491</v>
      </c>
      <c r="M2" s="71" t="s">
        <v>499</v>
      </c>
      <c r="R2" s="36" t="s">
        <v>217</v>
      </c>
    </row>
    <row r="3" spans="1:19" ht="15.6" x14ac:dyDescent="0.3">
      <c r="A3" s="1"/>
      <c r="B3" s="3"/>
      <c r="C3" s="3"/>
      <c r="D3" s="3"/>
      <c r="E3" s="3"/>
      <c r="F3" s="3"/>
      <c r="G3" s="3"/>
      <c r="H3" s="66"/>
      <c r="I3" s="61"/>
      <c r="L3" s="76" t="s">
        <v>496</v>
      </c>
      <c r="M3" s="71"/>
      <c r="R3" s="36"/>
    </row>
    <row r="4" spans="1:19" ht="15.6" x14ac:dyDescent="0.3">
      <c r="A4" s="1"/>
      <c r="B4" s="3"/>
      <c r="C4" s="3"/>
      <c r="D4" s="3"/>
      <c r="E4" s="3"/>
      <c r="F4" s="3"/>
      <c r="G4" s="3"/>
      <c r="H4" s="66"/>
      <c r="I4" s="33"/>
      <c r="L4" s="70" t="s">
        <v>503</v>
      </c>
      <c r="M4" s="71" t="s">
        <v>494</v>
      </c>
      <c r="R4" s="36"/>
    </row>
    <row r="5" spans="1:19" ht="115.8" customHeight="1" x14ac:dyDescent="0.3">
      <c r="A5" s="2" t="s">
        <v>0</v>
      </c>
      <c r="B5" s="26" t="s">
        <v>1</v>
      </c>
      <c r="C5" s="24" t="s">
        <v>2</v>
      </c>
      <c r="D5" s="6" t="s">
        <v>3</v>
      </c>
      <c r="E5" s="6" t="s">
        <v>4</v>
      </c>
      <c r="F5" s="7" t="s">
        <v>5</v>
      </c>
      <c r="G5" s="8" t="s">
        <v>6</v>
      </c>
      <c r="H5" s="9" t="s">
        <v>8</v>
      </c>
      <c r="I5" s="10" t="s">
        <v>9</v>
      </c>
      <c r="K5">
        <v>1</v>
      </c>
      <c r="M5" s="56" t="s">
        <v>495</v>
      </c>
    </row>
    <row r="6" spans="1:19" ht="20.399999999999999" customHeight="1" thickBot="1" x14ac:dyDescent="0.35">
      <c r="A6" s="2"/>
      <c r="B6" s="35"/>
      <c r="C6" s="33"/>
      <c r="D6" s="6"/>
      <c r="E6" s="6"/>
      <c r="F6" s="7"/>
      <c r="G6" s="8"/>
      <c r="H6" s="9"/>
      <c r="I6" s="10"/>
      <c r="K6" s="63" t="s">
        <v>373</v>
      </c>
      <c r="L6" s="63" t="s">
        <v>374</v>
      </c>
      <c r="M6" s="64" t="s">
        <v>375</v>
      </c>
      <c r="N6" s="63" t="s">
        <v>376</v>
      </c>
      <c r="O6" s="63" t="s">
        <v>377</v>
      </c>
      <c r="P6" s="63" t="s">
        <v>497</v>
      </c>
      <c r="Q6" s="63" t="s">
        <v>498</v>
      </c>
      <c r="R6" s="63" t="s">
        <v>378</v>
      </c>
      <c r="S6" t="s">
        <v>379</v>
      </c>
    </row>
    <row r="7" spans="1:19" ht="20.399999999999999" hidden="1" customHeight="1" thickBot="1" x14ac:dyDescent="0.35">
      <c r="A7" s="2"/>
      <c r="B7" s="35"/>
      <c r="C7" s="33"/>
      <c r="D7" s="6"/>
      <c r="E7" s="6"/>
      <c r="F7" s="7"/>
      <c r="G7" s="8"/>
      <c r="H7" s="9"/>
      <c r="I7" s="10"/>
      <c r="L7">
        <f>K5</f>
        <v>1</v>
      </c>
      <c r="M7" s="32"/>
      <c r="O7" s="45" t="s">
        <v>344</v>
      </c>
      <c r="P7" s="45"/>
      <c r="Q7" s="45"/>
    </row>
    <row r="8" spans="1:19" ht="42" customHeight="1" thickBot="1" x14ac:dyDescent="0.35">
      <c r="A8" s="11">
        <v>1</v>
      </c>
      <c r="B8" s="12" t="s">
        <v>10</v>
      </c>
      <c r="C8" s="13"/>
      <c r="D8" s="12" t="s">
        <v>11</v>
      </c>
      <c r="E8" s="14">
        <v>4</v>
      </c>
      <c r="F8" s="13"/>
      <c r="G8" s="12" t="s">
        <v>191</v>
      </c>
      <c r="H8" s="12" t="s">
        <v>13</v>
      </c>
      <c r="I8" s="13"/>
      <c r="K8">
        <f>E8</f>
        <v>4</v>
      </c>
      <c r="L8">
        <f>L7+K8</f>
        <v>5</v>
      </c>
      <c r="M8" t="s">
        <v>155</v>
      </c>
      <c r="N8" s="62" t="str">
        <f t="shared" ref="N8:N39" si="0">MID($M$5,L7,K8)</f>
        <v>2200</v>
      </c>
      <c r="O8" t="str">
        <f>IF(N8="","",_xlfn.CONCAT("""",M8,""":""",N8,""","))</f>
        <v>"mti":"2200",</v>
      </c>
      <c r="P8" s="32">
        <v>2200</v>
      </c>
      <c r="Q8" s="80" t="str">
        <f>IF(M8="","",_xlfn.CONCAT("""",M8,""":""",P8,""","))</f>
        <v>"mti":"2200",</v>
      </c>
      <c r="R8" t="str">
        <f>IF(M8="","",_xlfn.CONCAT(" String ",M8,"          = inputObject.get(""",M8,""").getAsString();"))</f>
        <v> String mti          = inputObject.get("mti").getAsString();</v>
      </c>
    </row>
    <row r="9" spans="1:19" ht="27.6" x14ac:dyDescent="0.3">
      <c r="A9" s="132">
        <v>2</v>
      </c>
      <c r="B9" s="135" t="s">
        <v>14</v>
      </c>
      <c r="C9" s="138"/>
      <c r="D9" s="135" t="s">
        <v>15</v>
      </c>
      <c r="E9" s="132">
        <v>16</v>
      </c>
      <c r="F9" s="138"/>
      <c r="G9" s="15" t="s">
        <v>192</v>
      </c>
      <c r="H9" s="135" t="s">
        <v>13</v>
      </c>
      <c r="I9" s="132">
        <v>1</v>
      </c>
      <c r="J9" s="32" t="s">
        <v>331</v>
      </c>
      <c r="K9">
        <f t="shared" ref="K9:K71" si="1">E9</f>
        <v>16</v>
      </c>
      <c r="L9">
        <f t="shared" ref="L9:L70" si="2">L8+K9</f>
        <v>21</v>
      </c>
      <c r="M9" t="s">
        <v>454</v>
      </c>
      <c r="N9" s="62" t="str">
        <f t="shared" si="0"/>
        <v>5030004100010004</v>
      </c>
      <c r="O9" t="str">
        <f t="shared" ref="O9:O69" si="3">IF(N9="","",_xlfn.CONCAT("""",M9,""":""",N9,""","))</f>
        <v>"bit_map":"5030004100010004",</v>
      </c>
      <c r="P9" s="32" t="s">
        <v>331</v>
      </c>
      <c r="Q9" s="80" t="str">
        <f t="shared" ref="Q9:Q70" si="4">IF(M9="","",_xlfn.CONCAT("""",M9,""":""",P9,""","))</f>
        <v>"bit_map":"5030004100010004",</v>
      </c>
      <c r="R9" t="str">
        <f t="shared" ref="R9:R70" si="5">IF(M9="","",_xlfn.CONCAT(" String ",M9,"          = inputObject.get(""",M9,""").getAsString();"))</f>
        <v> String bit_map          = inputObject.get("bit_map").getAsString();</v>
      </c>
    </row>
    <row r="10" spans="1:19" hidden="1" x14ac:dyDescent="0.3">
      <c r="A10" s="133"/>
      <c r="B10" s="136"/>
      <c r="C10" s="139"/>
      <c r="D10" s="136"/>
      <c r="E10" s="133"/>
      <c r="F10" s="139"/>
      <c r="G10" s="15" t="s">
        <v>193</v>
      </c>
      <c r="H10" s="136"/>
      <c r="I10" s="133"/>
      <c r="K10">
        <f t="shared" si="1"/>
        <v>0</v>
      </c>
      <c r="L10">
        <f t="shared" si="2"/>
        <v>21</v>
      </c>
      <c r="N10" s="62" t="str">
        <f t="shared" si="0"/>
        <v/>
      </c>
      <c r="O10" t="str">
        <f t="shared" si="3"/>
        <v/>
      </c>
      <c r="Q10" t="str">
        <f t="shared" si="4"/>
        <v/>
      </c>
      <c r="R10" t="str">
        <f t="shared" si="5"/>
        <v/>
      </c>
    </row>
    <row r="11" spans="1:19" ht="15" hidden="1" thickBot="1" x14ac:dyDescent="0.35">
      <c r="A11" s="134"/>
      <c r="B11" s="137"/>
      <c r="C11" s="140"/>
      <c r="D11" s="137"/>
      <c r="E11" s="134"/>
      <c r="F11" s="140"/>
      <c r="G11" s="16" t="s">
        <v>64</v>
      </c>
      <c r="H11" s="137"/>
      <c r="I11" s="134"/>
      <c r="K11">
        <f t="shared" si="1"/>
        <v>0</v>
      </c>
      <c r="L11">
        <f t="shared" si="2"/>
        <v>21</v>
      </c>
      <c r="N11" s="62" t="str">
        <f t="shared" si="0"/>
        <v/>
      </c>
      <c r="O11" t="str">
        <f t="shared" si="3"/>
        <v/>
      </c>
      <c r="Q11" t="str">
        <f t="shared" si="4"/>
        <v/>
      </c>
      <c r="R11" t="str">
        <f t="shared" si="5"/>
        <v/>
      </c>
    </row>
    <row r="12" spans="1:19" ht="28.2" thickBot="1" x14ac:dyDescent="0.35">
      <c r="A12" s="25">
        <v>3</v>
      </c>
      <c r="B12" s="16" t="s">
        <v>20</v>
      </c>
      <c r="C12" s="18"/>
      <c r="D12" s="16" t="s">
        <v>11</v>
      </c>
      <c r="E12" s="19">
        <v>2</v>
      </c>
      <c r="F12" s="16" t="s">
        <v>21</v>
      </c>
      <c r="G12" s="16" t="s">
        <v>22</v>
      </c>
      <c r="H12" s="16" t="s">
        <v>13</v>
      </c>
      <c r="I12" s="19">
        <v>2</v>
      </c>
      <c r="K12">
        <f t="shared" si="1"/>
        <v>2</v>
      </c>
      <c r="L12">
        <f t="shared" si="2"/>
        <v>23</v>
      </c>
      <c r="M12" t="s">
        <v>157</v>
      </c>
      <c r="N12" s="62" t="str">
        <f t="shared" si="0"/>
        <v>05</v>
      </c>
      <c r="O12" t="str">
        <f t="shared" si="3"/>
        <v>"pan_len":"05",</v>
      </c>
      <c r="P12" t="str">
        <f>'2110'!O12</f>
        <v>05</v>
      </c>
      <c r="Q12" s="80" t="str">
        <f>IF(M12="","",_xlfn.CONCAT("""",M12,""":""",P12,""","))</f>
        <v>"pan_len":"05",</v>
      </c>
      <c r="R12" t="str">
        <f t="shared" si="5"/>
        <v> String pan_len          = inputObject.get("pan_len").getAsString();</v>
      </c>
    </row>
    <row r="13" spans="1:19" ht="28.2" thickBot="1" x14ac:dyDescent="0.35">
      <c r="A13" s="25">
        <v>4</v>
      </c>
      <c r="B13" s="16" t="s">
        <v>23</v>
      </c>
      <c r="C13" s="18"/>
      <c r="D13" s="16" t="s">
        <v>11</v>
      </c>
      <c r="E13" s="19">
        <v>5</v>
      </c>
      <c r="F13" s="18"/>
      <c r="G13" s="16" t="s">
        <v>25</v>
      </c>
      <c r="H13" s="16" t="s">
        <v>13</v>
      </c>
      <c r="I13" s="19">
        <v>2</v>
      </c>
      <c r="K13">
        <f t="shared" si="1"/>
        <v>5</v>
      </c>
      <c r="L13">
        <f t="shared" si="2"/>
        <v>28</v>
      </c>
      <c r="M13" t="s">
        <v>158</v>
      </c>
      <c r="N13" s="62" t="str">
        <f t="shared" si="0"/>
        <v>11504</v>
      </c>
      <c r="O13" t="str">
        <f t="shared" si="3"/>
        <v>"pan":"11504",</v>
      </c>
      <c r="P13" t="str">
        <f>'2110'!O13</f>
        <v>11504</v>
      </c>
      <c r="Q13" s="80" t="str">
        <f t="shared" si="4"/>
        <v>"pan":"11504",</v>
      </c>
      <c r="R13" t="str">
        <f t="shared" si="5"/>
        <v> String pan          = inputObject.get("pan").getAsString();</v>
      </c>
    </row>
    <row r="14" spans="1:19" ht="15" hidden="1" thickBot="1" x14ac:dyDescent="0.35">
      <c r="A14" s="132">
        <v>5</v>
      </c>
      <c r="B14" s="135" t="s">
        <v>66</v>
      </c>
      <c r="C14" s="18"/>
      <c r="D14" s="16" t="s">
        <v>11</v>
      </c>
      <c r="E14" s="19">
        <v>16</v>
      </c>
      <c r="F14" s="18"/>
      <c r="G14" s="18"/>
      <c r="H14" s="16" t="s">
        <v>13</v>
      </c>
      <c r="I14" s="19">
        <v>4</v>
      </c>
      <c r="L14">
        <f t="shared" si="2"/>
        <v>28</v>
      </c>
      <c r="N14" s="62" t="str">
        <f t="shared" si="0"/>
        <v/>
      </c>
      <c r="O14" t="str">
        <f t="shared" si="3"/>
        <v/>
      </c>
      <c r="P14" t="str">
        <f>'2110'!O14</f>
        <v/>
      </c>
      <c r="Q14" t="str">
        <f t="shared" si="4"/>
        <v/>
      </c>
      <c r="R14" t="str">
        <f t="shared" si="5"/>
        <v/>
      </c>
    </row>
    <row r="15" spans="1:19" ht="28.2" thickBot="1" x14ac:dyDescent="0.35">
      <c r="A15" s="133"/>
      <c r="B15" s="136"/>
      <c r="C15" s="16" t="s">
        <v>67</v>
      </c>
      <c r="D15" s="16" t="s">
        <v>11</v>
      </c>
      <c r="E15" s="19">
        <v>3</v>
      </c>
      <c r="F15" s="18"/>
      <c r="G15" s="16" t="s">
        <v>194</v>
      </c>
      <c r="H15" s="16" t="s">
        <v>13</v>
      </c>
      <c r="I15" s="19">
        <v>4</v>
      </c>
      <c r="K15">
        <f t="shared" si="1"/>
        <v>3</v>
      </c>
      <c r="L15">
        <f t="shared" si="2"/>
        <v>31</v>
      </c>
      <c r="M15" t="s">
        <v>414</v>
      </c>
      <c r="N15" s="62" t="str">
        <f t="shared" si="0"/>
        <v>360</v>
      </c>
      <c r="O15" t="str">
        <f t="shared" si="3"/>
        <v>"CurrISOCode":"360",</v>
      </c>
      <c r="P15" t="str">
        <f>'2110'!O15</f>
        <v>360</v>
      </c>
      <c r="Q15" s="80" t="str">
        <f t="shared" si="4"/>
        <v>"CurrISOCode":"360",</v>
      </c>
      <c r="R15" t="str">
        <f t="shared" si="5"/>
        <v> String CurrISOCode          = inputObject.get("CurrISOCode").getAsString();</v>
      </c>
    </row>
    <row r="16" spans="1:19" ht="28.2" thickBot="1" x14ac:dyDescent="0.35">
      <c r="A16" s="133"/>
      <c r="B16" s="136"/>
      <c r="C16" s="16" t="s">
        <v>69</v>
      </c>
      <c r="D16" s="16" t="s">
        <v>11</v>
      </c>
      <c r="E16" s="19">
        <v>1</v>
      </c>
      <c r="F16" s="18"/>
      <c r="G16" s="16" t="s">
        <v>194</v>
      </c>
      <c r="H16" s="16" t="s">
        <v>13</v>
      </c>
      <c r="I16" s="19">
        <v>4</v>
      </c>
      <c r="K16">
        <f t="shared" si="1"/>
        <v>1</v>
      </c>
      <c r="L16">
        <f t="shared" si="2"/>
        <v>32</v>
      </c>
      <c r="M16" t="s">
        <v>160</v>
      </c>
      <c r="N16" s="62" t="str">
        <f t="shared" si="0"/>
        <v>0</v>
      </c>
      <c r="O16" t="str">
        <f t="shared" si="3"/>
        <v>"CurrMinorUnit":"0",</v>
      </c>
      <c r="P16" t="str">
        <f>'2110'!O16</f>
        <v>0</v>
      </c>
      <c r="Q16" s="80" t="str">
        <f t="shared" si="4"/>
        <v>"CurrMinorUnit":"0",</v>
      </c>
      <c r="R16" t="str">
        <f t="shared" si="5"/>
        <v> String CurrMinorUnit          = inputObject.get("CurrMinorUnit").getAsString();</v>
      </c>
    </row>
    <row r="17" spans="1:18" ht="27.6" x14ac:dyDescent="0.3">
      <c r="A17" s="133"/>
      <c r="B17" s="136"/>
      <c r="C17" s="135" t="s">
        <v>72</v>
      </c>
      <c r="D17" s="135" t="s">
        <v>11</v>
      </c>
      <c r="E17" s="132">
        <v>12</v>
      </c>
      <c r="F17" s="135" t="s">
        <v>21</v>
      </c>
      <c r="G17" s="31" t="s">
        <v>195</v>
      </c>
      <c r="H17" s="135" t="s">
        <v>13</v>
      </c>
      <c r="I17" s="138"/>
      <c r="K17">
        <f t="shared" si="1"/>
        <v>12</v>
      </c>
      <c r="L17">
        <f t="shared" si="2"/>
        <v>44</v>
      </c>
      <c r="M17" t="s">
        <v>161</v>
      </c>
      <c r="N17" s="62" t="str">
        <f t="shared" si="0"/>
        <v>000000866000</v>
      </c>
      <c r="O17" t="str">
        <f t="shared" si="3"/>
        <v>"CurrValueAmount":"000000866000",</v>
      </c>
      <c r="P17" t="str">
        <f>'2110'!O19</f>
        <v>000000866000</v>
      </c>
      <c r="Q17" s="80" t="str">
        <f t="shared" si="4"/>
        <v>"CurrValueAmount":"000000866000",</v>
      </c>
      <c r="R17" t="str">
        <f t="shared" si="5"/>
        <v> String CurrValueAmount          = inputObject.get("CurrValueAmount").getAsString();</v>
      </c>
    </row>
    <row r="18" spans="1:18" ht="15" hidden="1" thickBot="1" x14ac:dyDescent="0.35">
      <c r="A18" s="134"/>
      <c r="B18" s="137"/>
      <c r="C18" s="137"/>
      <c r="D18" s="137"/>
      <c r="E18" s="134"/>
      <c r="F18" s="137"/>
      <c r="G18" s="16" t="s">
        <v>196</v>
      </c>
      <c r="H18" s="137"/>
      <c r="I18" s="140"/>
      <c r="K18">
        <f t="shared" si="1"/>
        <v>0</v>
      </c>
      <c r="L18">
        <f t="shared" si="2"/>
        <v>44</v>
      </c>
      <c r="N18" s="62" t="str">
        <f t="shared" si="0"/>
        <v/>
      </c>
      <c r="O18" t="str">
        <f t="shared" si="3"/>
        <v/>
      </c>
      <c r="Q18" t="str">
        <f t="shared" si="4"/>
        <v/>
      </c>
      <c r="R18" t="str">
        <f t="shared" si="5"/>
        <v/>
      </c>
    </row>
    <row r="19" spans="1:18" ht="28.2" thickBot="1" x14ac:dyDescent="0.35">
      <c r="A19" s="25">
        <v>6</v>
      </c>
      <c r="B19" s="16" t="s">
        <v>197</v>
      </c>
      <c r="C19" s="18"/>
      <c r="D19" s="16" t="s">
        <v>11</v>
      </c>
      <c r="E19" s="19">
        <v>12</v>
      </c>
      <c r="F19" s="18"/>
      <c r="G19" s="16" t="s">
        <v>194</v>
      </c>
      <c r="H19" s="16" t="s">
        <v>13</v>
      </c>
      <c r="I19" s="19">
        <v>11</v>
      </c>
      <c r="K19">
        <f t="shared" si="1"/>
        <v>12</v>
      </c>
      <c r="L19">
        <f t="shared" si="2"/>
        <v>56</v>
      </c>
      <c r="M19" t="s">
        <v>162</v>
      </c>
      <c r="N19" s="62" t="str">
        <f t="shared" si="0"/>
        <v>000000000001</v>
      </c>
      <c r="O19" t="str">
        <f t="shared" si="3"/>
        <v>"switcher_tan":"000000000001",</v>
      </c>
      <c r="P19" t="str">
        <f>N19</f>
        <v>000000000001</v>
      </c>
      <c r="Q19" s="80" t="str">
        <f t="shared" si="4"/>
        <v>"switcher_tan":"000000000001",</v>
      </c>
      <c r="R19" t="str">
        <f t="shared" si="5"/>
        <v> String switcher_tan          = inputObject.get("switcher_tan").getAsString();</v>
      </c>
    </row>
    <row r="20" spans="1:18" x14ac:dyDescent="0.3">
      <c r="A20" s="132">
        <v>7</v>
      </c>
      <c r="B20" s="15" t="s">
        <v>28</v>
      </c>
      <c r="C20" s="138"/>
      <c r="D20" s="135" t="s">
        <v>11</v>
      </c>
      <c r="E20" s="132">
        <v>14</v>
      </c>
      <c r="F20" s="135" t="s">
        <v>30</v>
      </c>
      <c r="G20" s="135" t="s">
        <v>31</v>
      </c>
      <c r="H20" s="135" t="s">
        <v>13</v>
      </c>
      <c r="I20" s="132">
        <v>12</v>
      </c>
      <c r="K20">
        <f t="shared" si="1"/>
        <v>14</v>
      </c>
      <c r="L20">
        <f t="shared" si="2"/>
        <v>70</v>
      </c>
      <c r="M20" t="s">
        <v>163</v>
      </c>
      <c r="N20" s="62" t="str">
        <f>MID($M$5,L19,K20)</f>
        <v>20250109161012</v>
      </c>
      <c r="O20" t="str">
        <f t="shared" si="3"/>
        <v>"dtl_trans":"20250109161012",</v>
      </c>
      <c r="P20" t="str">
        <f>'2110'!O22</f>
        <v>20250113081310</v>
      </c>
      <c r="Q20" s="80" t="str">
        <f t="shared" si="4"/>
        <v>"dtl_trans":"20250113081310",</v>
      </c>
      <c r="R20" t="str">
        <f t="shared" si="5"/>
        <v> String dtl_trans          = inputObject.get("dtl_trans").getAsString();</v>
      </c>
    </row>
    <row r="21" spans="1:18" ht="15" hidden="1" thickBot="1" x14ac:dyDescent="0.35">
      <c r="A21" s="134"/>
      <c r="B21" s="16" t="s">
        <v>29</v>
      </c>
      <c r="C21" s="140"/>
      <c r="D21" s="137"/>
      <c r="E21" s="134"/>
      <c r="F21" s="137"/>
      <c r="G21" s="137"/>
      <c r="H21" s="137"/>
      <c r="I21" s="134"/>
      <c r="K21">
        <f t="shared" si="1"/>
        <v>0</v>
      </c>
      <c r="L21">
        <f t="shared" si="2"/>
        <v>70</v>
      </c>
      <c r="N21" s="62" t="str">
        <f t="shared" si="0"/>
        <v/>
      </c>
      <c r="O21" t="str">
        <f t="shared" si="3"/>
        <v/>
      </c>
      <c r="Q21" t="str">
        <f t="shared" si="4"/>
        <v/>
      </c>
      <c r="R21" t="str">
        <f t="shared" si="5"/>
        <v/>
      </c>
    </row>
    <row r="22" spans="1:18" ht="28.2" thickBot="1" x14ac:dyDescent="0.35">
      <c r="A22" s="25">
        <v>8</v>
      </c>
      <c r="B22" s="16" t="s">
        <v>32</v>
      </c>
      <c r="C22" s="20"/>
      <c r="D22" s="16" t="s">
        <v>11</v>
      </c>
      <c r="E22" s="19">
        <v>4</v>
      </c>
      <c r="F22" s="20"/>
      <c r="G22" s="16" t="s">
        <v>194</v>
      </c>
      <c r="H22" s="16" t="s">
        <v>13</v>
      </c>
      <c r="I22" s="19">
        <v>26</v>
      </c>
      <c r="K22">
        <f t="shared" si="1"/>
        <v>4</v>
      </c>
      <c r="L22">
        <f t="shared" si="2"/>
        <v>74</v>
      </c>
      <c r="M22" t="s">
        <v>164</v>
      </c>
      <c r="N22" s="62" t="str">
        <f t="shared" si="0"/>
        <v>6017</v>
      </c>
      <c r="O22" t="str">
        <f t="shared" si="3"/>
        <v>"merchant":"6017",</v>
      </c>
      <c r="P22" t="str">
        <f>'2110'!O23</f>
        <v>6017</v>
      </c>
      <c r="Q22" s="80" t="str">
        <f t="shared" si="4"/>
        <v>"merchant":"6017",</v>
      </c>
      <c r="R22" t="str">
        <f t="shared" si="5"/>
        <v> String merchant          = inputObject.get("merchant").getAsString();</v>
      </c>
    </row>
    <row r="23" spans="1:18" ht="28.2" thickBot="1" x14ac:dyDescent="0.35">
      <c r="A23" s="25">
        <v>9</v>
      </c>
      <c r="B23" s="16" t="s">
        <v>41</v>
      </c>
      <c r="C23" s="20"/>
      <c r="D23" s="16" t="s">
        <v>11</v>
      </c>
      <c r="E23" s="19">
        <v>2</v>
      </c>
      <c r="F23" s="16" t="s">
        <v>21</v>
      </c>
      <c r="G23" s="16" t="s">
        <v>194</v>
      </c>
      <c r="H23" s="20"/>
      <c r="I23" s="19">
        <v>32</v>
      </c>
      <c r="K23">
        <f t="shared" si="1"/>
        <v>2</v>
      </c>
      <c r="L23">
        <f t="shared" si="2"/>
        <v>76</v>
      </c>
      <c r="M23" t="s">
        <v>165</v>
      </c>
      <c r="N23" s="62" t="str">
        <f t="shared" si="0"/>
        <v>07</v>
      </c>
      <c r="O23" t="str">
        <f t="shared" si="3"/>
        <v>"bank_len":"07",</v>
      </c>
      <c r="P23" t="str">
        <f>'2110'!O24</f>
        <v>07</v>
      </c>
      <c r="Q23" s="80" t="str">
        <f t="shared" si="4"/>
        <v>"bank_len":"07",</v>
      </c>
      <c r="R23" t="str">
        <f t="shared" si="5"/>
        <v> String bank_len          = inputObject.get("bank_len").getAsString();</v>
      </c>
    </row>
    <row r="24" spans="1:18" ht="28.2" thickBot="1" x14ac:dyDescent="0.35">
      <c r="A24" s="25">
        <v>10</v>
      </c>
      <c r="B24" s="16" t="s">
        <v>43</v>
      </c>
      <c r="C24" s="20"/>
      <c r="D24" s="16" t="s">
        <v>44</v>
      </c>
      <c r="E24" s="19">
        <v>7</v>
      </c>
      <c r="F24" s="16" t="s">
        <v>21</v>
      </c>
      <c r="G24" s="16" t="s">
        <v>194</v>
      </c>
      <c r="H24" s="16" t="s">
        <v>13</v>
      </c>
      <c r="I24" s="19">
        <v>32</v>
      </c>
      <c r="K24">
        <f t="shared" si="1"/>
        <v>7</v>
      </c>
      <c r="L24">
        <f t="shared" si="2"/>
        <v>83</v>
      </c>
      <c r="M24" t="s">
        <v>166</v>
      </c>
      <c r="N24" s="62" t="str">
        <f t="shared" si="0"/>
        <v>0080061</v>
      </c>
      <c r="O24" t="str">
        <f t="shared" si="3"/>
        <v>"bank_id":"0080061",</v>
      </c>
      <c r="P24" t="str">
        <f>'2110'!O25</f>
        <v>0080061</v>
      </c>
      <c r="Q24" s="80" t="str">
        <f t="shared" si="4"/>
        <v>"bank_id":"0080061",</v>
      </c>
      <c r="R24" t="str">
        <f t="shared" si="5"/>
        <v> String bank_id          = inputObject.get("bank_id").getAsString();</v>
      </c>
    </row>
    <row r="25" spans="1:18" ht="28.2" thickBot="1" x14ac:dyDescent="0.35">
      <c r="A25" s="25">
        <v>11</v>
      </c>
      <c r="B25" s="16" t="s">
        <v>45</v>
      </c>
      <c r="C25" s="20"/>
      <c r="D25" s="16" t="s">
        <v>11</v>
      </c>
      <c r="E25" s="19">
        <v>3</v>
      </c>
      <c r="F25" s="16" t="s">
        <v>21</v>
      </c>
      <c r="G25" s="16" t="s">
        <v>194</v>
      </c>
      <c r="H25" s="16" t="s">
        <v>13</v>
      </c>
      <c r="I25" s="19">
        <v>48</v>
      </c>
      <c r="K25">
        <f t="shared" si="1"/>
        <v>3</v>
      </c>
      <c r="L25">
        <f t="shared" si="2"/>
        <v>86</v>
      </c>
      <c r="M25" t="s">
        <v>168</v>
      </c>
      <c r="N25" s="62" t="str">
        <f t="shared" si="0"/>
        <v>267</v>
      </c>
      <c r="O25" t="str">
        <f t="shared" si="3"/>
        <v>"apd_Len":"267",</v>
      </c>
      <c r="P25" t="str">
        <f>N25</f>
        <v>267</v>
      </c>
      <c r="Q25" s="80" t="str">
        <f t="shared" si="4"/>
        <v>"apd_Len":"267",</v>
      </c>
      <c r="R25" t="str">
        <f t="shared" si="5"/>
        <v> String apd_Len          = inputObject.get("apd_Len").getAsString();</v>
      </c>
    </row>
    <row r="26" spans="1:18" ht="15" hidden="1" thickBot="1" x14ac:dyDescent="0.35">
      <c r="A26" s="143">
        <v>12</v>
      </c>
      <c r="B26" s="135" t="s">
        <v>48</v>
      </c>
      <c r="C26" s="20"/>
      <c r="D26" s="20"/>
      <c r="E26" s="20"/>
      <c r="F26" s="20"/>
      <c r="G26" s="20"/>
      <c r="H26" s="16" t="s">
        <v>13</v>
      </c>
      <c r="I26" s="19">
        <v>48</v>
      </c>
      <c r="K26">
        <f t="shared" si="1"/>
        <v>0</v>
      </c>
      <c r="L26">
        <f t="shared" si="2"/>
        <v>86</v>
      </c>
      <c r="N26" s="62" t="str">
        <f t="shared" si="0"/>
        <v/>
      </c>
      <c r="O26" t="str">
        <f t="shared" si="3"/>
        <v/>
      </c>
      <c r="Q26" t="str">
        <f t="shared" si="4"/>
        <v/>
      </c>
      <c r="R26" t="str">
        <f t="shared" si="5"/>
        <v/>
      </c>
    </row>
    <row r="27" spans="1:18" ht="15" thickBot="1" x14ac:dyDescent="0.35">
      <c r="A27" s="144"/>
      <c r="B27" s="136"/>
      <c r="C27" s="135" t="s">
        <v>49</v>
      </c>
      <c r="D27" s="135" t="s">
        <v>44</v>
      </c>
      <c r="E27" s="132">
        <v>7</v>
      </c>
      <c r="F27" s="135" t="s">
        <v>21</v>
      </c>
      <c r="G27" s="135" t="s">
        <v>194</v>
      </c>
      <c r="H27" s="15" t="s">
        <v>51</v>
      </c>
      <c r="I27" s="132">
        <v>48</v>
      </c>
      <c r="K27">
        <f t="shared" si="1"/>
        <v>7</v>
      </c>
      <c r="L27">
        <f t="shared" si="2"/>
        <v>93</v>
      </c>
      <c r="M27" t="s">
        <v>169</v>
      </c>
      <c r="N27" s="62" t="str">
        <f t="shared" si="0"/>
        <v>008CA01</v>
      </c>
      <c r="O27" t="str">
        <f t="shared" si="3"/>
        <v>"switcher_id":"008CA01",</v>
      </c>
      <c r="P27" t="str">
        <f>'2110'!O40</f>
        <v>008CA01</v>
      </c>
      <c r="Q27" s="80" t="str">
        <f>IF(M27="","",_xlfn.CONCAT("""",M27,""":""",P27,""","))</f>
        <v>"switcher_id":"008CA01",</v>
      </c>
      <c r="R27" t="str">
        <f t="shared" si="5"/>
        <v> String switcher_id          = inputObject.get("switcher_id").getAsString();</v>
      </c>
    </row>
    <row r="28" spans="1:18" ht="15" hidden="1" thickBot="1" x14ac:dyDescent="0.35">
      <c r="A28" s="144"/>
      <c r="B28" s="136"/>
      <c r="C28" s="137"/>
      <c r="D28" s="137"/>
      <c r="E28" s="134"/>
      <c r="F28" s="137"/>
      <c r="G28" s="137"/>
      <c r="H28" s="16" t="s">
        <v>52</v>
      </c>
      <c r="I28" s="134"/>
      <c r="K28">
        <f t="shared" si="1"/>
        <v>0</v>
      </c>
      <c r="L28">
        <f t="shared" si="2"/>
        <v>93</v>
      </c>
      <c r="N28" s="62" t="str">
        <f t="shared" si="0"/>
        <v/>
      </c>
      <c r="O28" t="str">
        <f t="shared" si="3"/>
        <v/>
      </c>
      <c r="Q28" t="str">
        <f t="shared" si="4"/>
        <v/>
      </c>
      <c r="R28" t="str">
        <f t="shared" si="5"/>
        <v/>
      </c>
    </row>
    <row r="29" spans="1:18" ht="15" thickBot="1" x14ac:dyDescent="0.35">
      <c r="A29" s="144"/>
      <c r="B29" s="136"/>
      <c r="C29" s="135" t="s">
        <v>53</v>
      </c>
      <c r="D29" s="135" t="s">
        <v>11</v>
      </c>
      <c r="E29" s="132">
        <v>13</v>
      </c>
      <c r="F29" s="135" t="s">
        <v>54</v>
      </c>
      <c r="G29" s="135" t="s">
        <v>194</v>
      </c>
      <c r="H29" s="15" t="s">
        <v>51</v>
      </c>
      <c r="I29" s="132">
        <v>48</v>
      </c>
      <c r="K29">
        <f t="shared" si="1"/>
        <v>13</v>
      </c>
      <c r="L29">
        <f t="shared" si="2"/>
        <v>106</v>
      </c>
      <c r="M29" t="s">
        <v>170</v>
      </c>
      <c r="N29" s="62" t="str">
        <f t="shared" si="0"/>
        <v>1122112005828</v>
      </c>
      <c r="O29" t="str">
        <f t="shared" si="3"/>
        <v>"register_num":"1122112005828",</v>
      </c>
      <c r="P29" t="str">
        <f>'2110'!O42</f>
        <v>1122112005828</v>
      </c>
      <c r="Q29" s="80" t="str">
        <f t="shared" si="4"/>
        <v>"register_num":"1122112005828",</v>
      </c>
      <c r="R29" t="str">
        <f t="shared" si="5"/>
        <v> String register_num          = inputObject.get("register_num").getAsString();</v>
      </c>
    </row>
    <row r="30" spans="1:18" ht="15" hidden="1" thickBot="1" x14ac:dyDescent="0.35">
      <c r="A30" s="144"/>
      <c r="B30" s="136"/>
      <c r="C30" s="137"/>
      <c r="D30" s="137"/>
      <c r="E30" s="134"/>
      <c r="F30" s="137"/>
      <c r="G30" s="137"/>
      <c r="H30" s="16" t="s">
        <v>56</v>
      </c>
      <c r="I30" s="134"/>
      <c r="K30">
        <f t="shared" si="1"/>
        <v>0</v>
      </c>
      <c r="L30">
        <f t="shared" si="2"/>
        <v>106</v>
      </c>
      <c r="N30" s="62" t="str">
        <f t="shared" si="0"/>
        <v/>
      </c>
      <c r="O30" t="str">
        <f t="shared" si="3"/>
        <v/>
      </c>
      <c r="P30" t="str">
        <f>'2110'!O43</f>
        <v/>
      </c>
      <c r="Q30" t="str">
        <f t="shared" si="4"/>
        <v/>
      </c>
      <c r="R30" t="str">
        <f t="shared" si="5"/>
        <v/>
      </c>
    </row>
    <row r="31" spans="1:18" ht="15" thickBot="1" x14ac:dyDescent="0.35">
      <c r="A31" s="144"/>
      <c r="B31" s="136"/>
      <c r="C31" s="135" t="s">
        <v>57</v>
      </c>
      <c r="D31" s="135" t="s">
        <v>44</v>
      </c>
      <c r="E31" s="132">
        <v>3</v>
      </c>
      <c r="F31" s="135" t="s">
        <v>21</v>
      </c>
      <c r="G31" s="135" t="s">
        <v>194</v>
      </c>
      <c r="H31" s="15" t="s">
        <v>111</v>
      </c>
      <c r="I31" s="132">
        <v>48</v>
      </c>
      <c r="K31">
        <f t="shared" si="1"/>
        <v>3</v>
      </c>
      <c r="L31">
        <f t="shared" si="2"/>
        <v>109</v>
      </c>
      <c r="M31" t="s">
        <v>171</v>
      </c>
      <c r="N31" s="62" t="str">
        <f t="shared" si="0"/>
        <v>012</v>
      </c>
      <c r="O31" t="str">
        <f t="shared" si="3"/>
        <v>"trans_code":"012",</v>
      </c>
      <c r="P31" t="str">
        <f>'2110'!O44</f>
        <v>012</v>
      </c>
      <c r="Q31" s="80" t="str">
        <f t="shared" si="4"/>
        <v>"trans_code":"012",</v>
      </c>
      <c r="R31" t="str">
        <f t="shared" si="5"/>
        <v> String trans_code          = inputObject.get("trans_code").getAsString();</v>
      </c>
    </row>
    <row r="32" spans="1:18" ht="15" hidden="1" thickBot="1" x14ac:dyDescent="0.35">
      <c r="A32" s="144"/>
      <c r="B32" s="136"/>
      <c r="C32" s="137"/>
      <c r="D32" s="137"/>
      <c r="E32" s="134"/>
      <c r="F32" s="137"/>
      <c r="G32" s="137"/>
      <c r="H32" s="16" t="s">
        <v>198</v>
      </c>
      <c r="I32" s="134"/>
      <c r="K32">
        <f t="shared" si="1"/>
        <v>0</v>
      </c>
      <c r="L32">
        <f t="shared" si="2"/>
        <v>109</v>
      </c>
      <c r="N32" s="62" t="str">
        <f t="shared" si="0"/>
        <v/>
      </c>
      <c r="O32" t="str">
        <f t="shared" si="3"/>
        <v/>
      </c>
      <c r="P32" t="str">
        <f>'2110'!O45</f>
        <v/>
      </c>
      <c r="Q32" t="str">
        <f t="shared" si="4"/>
        <v/>
      </c>
      <c r="R32" t="str">
        <f t="shared" si="5"/>
        <v/>
      </c>
    </row>
    <row r="33" spans="1:18" ht="15" thickBot="1" x14ac:dyDescent="0.35">
      <c r="A33" s="144"/>
      <c r="B33" s="136"/>
      <c r="C33" s="135" t="s">
        <v>89</v>
      </c>
      <c r="D33" s="135" t="s">
        <v>90</v>
      </c>
      <c r="E33" s="132">
        <v>25</v>
      </c>
      <c r="F33" s="135" t="s">
        <v>91</v>
      </c>
      <c r="G33" s="135" t="s">
        <v>194</v>
      </c>
      <c r="H33" s="15" t="s">
        <v>51</v>
      </c>
      <c r="I33" s="132">
        <v>48</v>
      </c>
      <c r="K33">
        <f t="shared" si="1"/>
        <v>25</v>
      </c>
      <c r="L33">
        <f t="shared" si="2"/>
        <v>134</v>
      </c>
      <c r="M33" t="s">
        <v>172</v>
      </c>
      <c r="N33" s="62" t="str">
        <f t="shared" si="0"/>
        <v xml:space="preserve">PENYAMBUNGAN BARU        </v>
      </c>
      <c r="O33" t="str">
        <f t="shared" si="3"/>
        <v>"trans_name":"PENYAMBUNGAN BARU        ",</v>
      </c>
      <c r="P33" t="str">
        <f>'2110'!O46</f>
        <v>PENYAMBUNGAN BARU        </v>
      </c>
      <c r="Q33" s="80" t="str">
        <f t="shared" si="4"/>
        <v>"trans_name":"PENYAMBUNGAN BARU        ",</v>
      </c>
      <c r="R33" t="str">
        <f t="shared" si="5"/>
        <v> String trans_name          = inputObject.get("trans_name").getAsString();</v>
      </c>
    </row>
    <row r="34" spans="1:18" ht="15" hidden="1" thickBot="1" x14ac:dyDescent="0.35">
      <c r="A34" s="144"/>
      <c r="B34" s="136"/>
      <c r="C34" s="137"/>
      <c r="D34" s="137"/>
      <c r="E34" s="134"/>
      <c r="F34" s="137"/>
      <c r="G34" s="137"/>
      <c r="H34" s="16" t="s">
        <v>92</v>
      </c>
      <c r="I34" s="134"/>
      <c r="K34">
        <f t="shared" si="1"/>
        <v>0</v>
      </c>
      <c r="L34">
        <f t="shared" si="2"/>
        <v>134</v>
      </c>
      <c r="N34" s="62" t="str">
        <f t="shared" si="0"/>
        <v/>
      </c>
      <c r="O34" t="str">
        <f t="shared" si="3"/>
        <v/>
      </c>
      <c r="P34" t="str">
        <f>'2110'!O47</f>
        <v/>
      </c>
      <c r="Q34" t="str">
        <f t="shared" si="4"/>
        <v/>
      </c>
      <c r="R34" t="str">
        <f t="shared" si="5"/>
        <v/>
      </c>
    </row>
    <row r="35" spans="1:18" ht="15" thickBot="1" x14ac:dyDescent="0.35">
      <c r="A35" s="144"/>
      <c r="B35" s="136"/>
      <c r="C35" s="135" t="s">
        <v>93</v>
      </c>
      <c r="D35" s="135" t="s">
        <v>11</v>
      </c>
      <c r="E35" s="132">
        <v>8</v>
      </c>
      <c r="F35" s="135" t="s">
        <v>94</v>
      </c>
      <c r="G35" s="135" t="s">
        <v>194</v>
      </c>
      <c r="H35" s="15" t="s">
        <v>51</v>
      </c>
      <c r="I35" s="132">
        <v>48</v>
      </c>
      <c r="K35">
        <f t="shared" si="1"/>
        <v>8</v>
      </c>
      <c r="L35">
        <f t="shared" si="2"/>
        <v>142</v>
      </c>
      <c r="M35" t="s">
        <v>173</v>
      </c>
      <c r="N35" s="62" t="str">
        <f t="shared" si="0"/>
        <v>20160412</v>
      </c>
      <c r="O35" t="str">
        <f t="shared" si="3"/>
        <v>"register_date":"20160412",</v>
      </c>
      <c r="P35" t="str">
        <f>'2110'!O48</f>
        <v>20160412</v>
      </c>
      <c r="Q35" s="80" t="str">
        <f t="shared" si="4"/>
        <v>"register_date":"20160412",</v>
      </c>
      <c r="R35" t="str">
        <f t="shared" si="5"/>
        <v> String register_date          = inputObject.get("register_date").getAsString();</v>
      </c>
    </row>
    <row r="36" spans="1:18" ht="15" hidden="1" thickBot="1" x14ac:dyDescent="0.35">
      <c r="A36" s="144"/>
      <c r="B36" s="136"/>
      <c r="C36" s="137"/>
      <c r="D36" s="137"/>
      <c r="E36" s="134"/>
      <c r="F36" s="137"/>
      <c r="G36" s="137"/>
      <c r="H36" s="16" t="s">
        <v>96</v>
      </c>
      <c r="I36" s="134"/>
      <c r="K36">
        <f t="shared" si="1"/>
        <v>0</v>
      </c>
      <c r="L36">
        <f t="shared" si="2"/>
        <v>142</v>
      </c>
      <c r="N36" s="62" t="str">
        <f t="shared" si="0"/>
        <v/>
      </c>
      <c r="O36" t="str">
        <f t="shared" si="3"/>
        <v/>
      </c>
      <c r="P36" t="str">
        <f>'2110'!O49</f>
        <v/>
      </c>
      <c r="Q36" t="str">
        <f t="shared" si="4"/>
        <v/>
      </c>
      <c r="R36" t="str">
        <f t="shared" si="5"/>
        <v/>
      </c>
    </row>
    <row r="37" spans="1:18" ht="15" thickBot="1" x14ac:dyDescent="0.35">
      <c r="A37" s="144"/>
      <c r="B37" s="136"/>
      <c r="C37" s="135" t="s">
        <v>97</v>
      </c>
      <c r="D37" s="135" t="s">
        <v>11</v>
      </c>
      <c r="E37" s="132">
        <v>8</v>
      </c>
      <c r="F37" s="135" t="s">
        <v>94</v>
      </c>
      <c r="G37" s="135" t="s">
        <v>194</v>
      </c>
      <c r="H37" s="15" t="s">
        <v>111</v>
      </c>
      <c r="I37" s="132">
        <v>48</v>
      </c>
      <c r="K37">
        <f t="shared" si="1"/>
        <v>8</v>
      </c>
      <c r="L37">
        <f t="shared" si="2"/>
        <v>150</v>
      </c>
      <c r="M37" t="s">
        <v>174</v>
      </c>
      <c r="N37" s="62" t="str">
        <f t="shared" si="0"/>
        <v>02022222</v>
      </c>
      <c r="O37" t="str">
        <f t="shared" si="3"/>
        <v>"register_expiredate":"02022222",</v>
      </c>
      <c r="P37" t="str">
        <f>'2110'!O50</f>
        <v>02022222</v>
      </c>
      <c r="Q37" s="80" t="str">
        <f t="shared" si="4"/>
        <v>"register_expiredate":"02022222",</v>
      </c>
      <c r="R37" t="str">
        <f t="shared" si="5"/>
        <v> String register_expiredate          = inputObject.get("register_expiredate").getAsString();</v>
      </c>
    </row>
    <row r="38" spans="1:18" ht="15" hidden="1" thickBot="1" x14ac:dyDescent="0.35">
      <c r="A38" s="144"/>
      <c r="B38" s="136"/>
      <c r="C38" s="137"/>
      <c r="D38" s="137"/>
      <c r="E38" s="134"/>
      <c r="F38" s="137"/>
      <c r="G38" s="137"/>
      <c r="H38" s="16" t="s">
        <v>199</v>
      </c>
      <c r="I38" s="134"/>
      <c r="K38">
        <f t="shared" si="1"/>
        <v>0</v>
      </c>
      <c r="L38">
        <f t="shared" si="2"/>
        <v>150</v>
      </c>
      <c r="N38" s="62" t="str">
        <f t="shared" si="0"/>
        <v/>
      </c>
      <c r="O38" t="str">
        <f t="shared" si="3"/>
        <v/>
      </c>
      <c r="P38" t="str">
        <f>'2110'!O51</f>
        <v/>
      </c>
      <c r="Q38" t="str">
        <f t="shared" si="4"/>
        <v/>
      </c>
      <c r="R38" t="str">
        <f t="shared" si="5"/>
        <v/>
      </c>
    </row>
    <row r="39" spans="1:18" ht="15" thickBot="1" x14ac:dyDescent="0.35">
      <c r="A39" s="144"/>
      <c r="B39" s="136"/>
      <c r="C39" s="135" t="s">
        <v>100</v>
      </c>
      <c r="D39" s="135" t="s">
        <v>11</v>
      </c>
      <c r="E39" s="132">
        <v>12</v>
      </c>
      <c r="F39" s="135" t="s">
        <v>21</v>
      </c>
      <c r="G39" s="135" t="s">
        <v>194</v>
      </c>
      <c r="H39" s="15" t="s">
        <v>111</v>
      </c>
      <c r="I39" s="132">
        <v>48</v>
      </c>
      <c r="K39">
        <f t="shared" si="1"/>
        <v>12</v>
      </c>
      <c r="L39">
        <f t="shared" si="2"/>
        <v>162</v>
      </c>
      <c r="M39" t="s">
        <v>175</v>
      </c>
      <c r="N39" s="62" t="str">
        <f t="shared" si="0"/>
        <v xml:space="preserve">            </v>
      </c>
      <c r="O39" t="str">
        <f t="shared" si="3"/>
        <v>"Subscriber_id":"            ",</v>
      </c>
      <c r="P39" t="str">
        <f>'2110'!O52</f>
        <v>            </v>
      </c>
      <c r="Q39" s="80" t="str">
        <f t="shared" si="4"/>
        <v>"Subscriber_id":"            ",</v>
      </c>
      <c r="R39" t="str">
        <f t="shared" si="5"/>
        <v> String Subscriber_id          = inputObject.get("Subscriber_id").getAsString();</v>
      </c>
    </row>
    <row r="40" spans="1:18" ht="15" hidden="1" thickBot="1" x14ac:dyDescent="0.35">
      <c r="A40" s="144"/>
      <c r="B40" s="136"/>
      <c r="C40" s="137"/>
      <c r="D40" s="137"/>
      <c r="E40" s="134"/>
      <c r="F40" s="137"/>
      <c r="G40" s="137"/>
      <c r="H40" s="16" t="s">
        <v>200</v>
      </c>
      <c r="I40" s="134"/>
      <c r="K40">
        <f t="shared" si="1"/>
        <v>0</v>
      </c>
      <c r="L40">
        <f t="shared" si="2"/>
        <v>162</v>
      </c>
      <c r="N40" s="62" t="str">
        <f t="shared" ref="N40:N70" si="6">MID($M$5,L39,K40)</f>
        <v/>
      </c>
      <c r="O40" t="str">
        <f t="shared" si="3"/>
        <v/>
      </c>
      <c r="P40" t="str">
        <f>'2110'!O53</f>
        <v/>
      </c>
      <c r="Q40" t="str">
        <f t="shared" si="4"/>
        <v/>
      </c>
      <c r="R40" t="str">
        <f t="shared" si="5"/>
        <v/>
      </c>
    </row>
    <row r="41" spans="1:18" ht="15" thickBot="1" x14ac:dyDescent="0.35">
      <c r="A41" s="144"/>
      <c r="B41" s="136"/>
      <c r="C41" s="135" t="s">
        <v>103</v>
      </c>
      <c r="D41" s="135" t="s">
        <v>44</v>
      </c>
      <c r="E41" s="132">
        <v>25</v>
      </c>
      <c r="F41" s="135" t="s">
        <v>91</v>
      </c>
      <c r="G41" s="135" t="s">
        <v>194</v>
      </c>
      <c r="H41" s="15" t="s">
        <v>51</v>
      </c>
      <c r="I41" s="132">
        <v>48</v>
      </c>
      <c r="K41">
        <f t="shared" si="1"/>
        <v>25</v>
      </c>
      <c r="L41">
        <f t="shared" si="2"/>
        <v>187</v>
      </c>
      <c r="M41" t="s">
        <v>176</v>
      </c>
      <c r="N41" s="62" t="str">
        <f t="shared" si="6"/>
        <v xml:space="preserve">UMAR ABDI                </v>
      </c>
      <c r="O41" t="str">
        <f t="shared" si="3"/>
        <v>"Subscriber_name":"UMAR ABDI                ",</v>
      </c>
      <c r="P41" t="str">
        <f>'2110'!O54</f>
        <v>UMAR ABDI                </v>
      </c>
      <c r="Q41" s="80" t="str">
        <f t="shared" si="4"/>
        <v>"Subscriber_name":"UMAR ABDI                ",</v>
      </c>
      <c r="R41" t="str">
        <f t="shared" si="5"/>
        <v> String Subscriber_name          = inputObject.get("Subscriber_name").getAsString();</v>
      </c>
    </row>
    <row r="42" spans="1:18" ht="15" hidden="1" thickBot="1" x14ac:dyDescent="0.35">
      <c r="A42" s="144"/>
      <c r="B42" s="136"/>
      <c r="C42" s="137"/>
      <c r="D42" s="137"/>
      <c r="E42" s="134"/>
      <c r="F42" s="137"/>
      <c r="G42" s="137"/>
      <c r="H42" s="16" t="s">
        <v>104</v>
      </c>
      <c r="I42" s="134"/>
      <c r="K42">
        <f t="shared" si="1"/>
        <v>0</v>
      </c>
      <c r="L42">
        <f t="shared" si="2"/>
        <v>187</v>
      </c>
      <c r="N42" s="62" t="str">
        <f t="shared" si="6"/>
        <v/>
      </c>
      <c r="O42" t="str">
        <f t="shared" si="3"/>
        <v/>
      </c>
      <c r="P42" t="str">
        <f>'2110'!O55</f>
        <v/>
      </c>
      <c r="Q42" t="str">
        <f t="shared" si="4"/>
        <v/>
      </c>
      <c r="R42" t="str">
        <f t="shared" si="5"/>
        <v/>
      </c>
    </row>
    <row r="43" spans="1:18" ht="15" thickBot="1" x14ac:dyDescent="0.35">
      <c r="A43" s="144"/>
      <c r="B43" s="136"/>
      <c r="C43" s="135" t="s">
        <v>105</v>
      </c>
      <c r="D43" s="135" t="s">
        <v>44</v>
      </c>
      <c r="E43" s="132">
        <v>32</v>
      </c>
      <c r="F43" s="135" t="s">
        <v>106</v>
      </c>
      <c r="G43" s="135" t="s">
        <v>194</v>
      </c>
      <c r="H43" s="15" t="s">
        <v>51</v>
      </c>
      <c r="I43" s="132">
        <v>48</v>
      </c>
      <c r="J43">
        <f>SUM(E27:E44)</f>
        <v>133</v>
      </c>
      <c r="K43">
        <f t="shared" si="1"/>
        <v>32</v>
      </c>
      <c r="L43">
        <f t="shared" si="2"/>
        <v>219</v>
      </c>
      <c r="M43" s="45" t="s">
        <v>415</v>
      </c>
      <c r="N43" s="62" t="str">
        <f t="shared" si="6"/>
        <v>9B990B3B680C48F0B6E6586427094104</v>
      </c>
      <c r="O43" t="str">
        <f t="shared" si="3"/>
        <v>"ref_num_srv":"9B990B3B680C48F0B6E6586427094104",</v>
      </c>
      <c r="P43" t="str">
        <f>'2110'!O56</f>
        <v>196A38CDEB3F4AFDB966977BBA91BBBF</v>
      </c>
      <c r="Q43" s="80" t="str">
        <f t="shared" si="4"/>
        <v>"ref_num_srv":"196A38CDEB3F4AFDB966977BBA91BBBF",</v>
      </c>
      <c r="R43" t="str">
        <f t="shared" si="5"/>
        <v> String ref_num_srv          = inputObject.get("ref_num_srv").getAsString();</v>
      </c>
    </row>
    <row r="44" spans="1:18" ht="21.6" hidden="1" customHeight="1" thickBot="1" x14ac:dyDescent="0.35">
      <c r="A44" s="145"/>
      <c r="B44" s="137"/>
      <c r="C44" s="137"/>
      <c r="D44" s="137"/>
      <c r="E44" s="134"/>
      <c r="F44" s="137"/>
      <c r="G44" s="137"/>
      <c r="H44" s="16" t="s">
        <v>108</v>
      </c>
      <c r="I44" s="134"/>
      <c r="J44">
        <f>SUM(K27:K43)</f>
        <v>133</v>
      </c>
      <c r="K44">
        <f t="shared" si="1"/>
        <v>0</v>
      </c>
      <c r="L44">
        <f t="shared" si="2"/>
        <v>219</v>
      </c>
      <c r="N44" s="62" t="str">
        <f t="shared" si="6"/>
        <v/>
      </c>
      <c r="O44" t="str">
        <f t="shared" si="3"/>
        <v/>
      </c>
      <c r="P44" t="str">
        <f>'2110'!O57</f>
        <v/>
      </c>
      <c r="Q44" t="str">
        <f t="shared" si="4"/>
        <v/>
      </c>
      <c r="R44" t="str">
        <f t="shared" si="5"/>
        <v/>
      </c>
    </row>
    <row r="45" spans="1:18" ht="42" thickBot="1" x14ac:dyDescent="0.35">
      <c r="A45" s="156"/>
      <c r="B45" s="156"/>
      <c r="C45" s="16" t="s">
        <v>201</v>
      </c>
      <c r="D45" s="16" t="s">
        <v>44</v>
      </c>
      <c r="E45" s="19">
        <v>32</v>
      </c>
      <c r="F45" s="16" t="s">
        <v>106</v>
      </c>
      <c r="G45" s="16" t="s">
        <v>202</v>
      </c>
      <c r="H45" s="16" t="s">
        <v>203</v>
      </c>
      <c r="I45" s="19">
        <v>48</v>
      </c>
      <c r="K45">
        <f t="shared" si="1"/>
        <v>32</v>
      </c>
      <c r="L45">
        <f t="shared" si="2"/>
        <v>251</v>
      </c>
      <c r="M45" s="45" t="s">
        <v>416</v>
      </c>
      <c r="N45" s="62" t="str">
        <f>MID($M$5,L44,K45)</f>
        <v>CD5AE684AD124DBE9CAA8F1F04444444</v>
      </c>
      <c r="O45" t="str">
        <f t="shared" si="3"/>
        <v>"ref_num_switcher":"CD5AE684AD124DBE9CAA8F1F04444444",</v>
      </c>
      <c r="P45" t="str">
        <f>N45</f>
        <v>CD5AE684AD124DBE9CAA8F1F04444444</v>
      </c>
      <c r="Q45" s="80" t="str">
        <f t="shared" si="4"/>
        <v>"ref_num_switcher":"CD5AE684AD124DBE9CAA8F1F04444444",</v>
      </c>
      <c r="R45" t="str">
        <f t="shared" si="5"/>
        <v> String ref_num_switcher          = inputObject.get("ref_num_switcher").getAsString();</v>
      </c>
    </row>
    <row r="46" spans="1:18" ht="15" thickBot="1" x14ac:dyDescent="0.35">
      <c r="A46" s="160"/>
      <c r="B46" s="160"/>
      <c r="C46" s="135" t="s">
        <v>109</v>
      </c>
      <c r="D46" s="135" t="s">
        <v>44</v>
      </c>
      <c r="E46" s="132">
        <v>5</v>
      </c>
      <c r="F46" s="156"/>
      <c r="G46" s="135" t="s">
        <v>194</v>
      </c>
      <c r="H46" s="15" t="s">
        <v>51</v>
      </c>
      <c r="I46" s="132">
        <v>48</v>
      </c>
      <c r="K46">
        <f t="shared" si="1"/>
        <v>5</v>
      </c>
      <c r="L46">
        <f t="shared" si="2"/>
        <v>256</v>
      </c>
      <c r="M46" t="s">
        <v>178</v>
      </c>
      <c r="N46" s="62" t="str">
        <f t="shared" si="6"/>
        <v>11221</v>
      </c>
      <c r="O46" t="str">
        <f t="shared" si="3"/>
        <v>"service_unit":"11221",</v>
      </c>
      <c r="P46" t="str">
        <f>'2110'!O58</f>
        <v>11221</v>
      </c>
      <c r="Q46" s="80" t="str">
        <f t="shared" si="4"/>
        <v>"service_unit":"11221",</v>
      </c>
      <c r="R46" t="str">
        <f t="shared" si="5"/>
        <v> String service_unit          = inputObject.get("service_unit").getAsString();</v>
      </c>
    </row>
    <row r="47" spans="1:18" ht="15" hidden="1" thickBot="1" x14ac:dyDescent="0.35">
      <c r="A47" s="160"/>
      <c r="B47" s="160"/>
      <c r="C47" s="137"/>
      <c r="D47" s="137"/>
      <c r="E47" s="134"/>
      <c r="F47" s="157"/>
      <c r="G47" s="137"/>
      <c r="H47" s="16" t="s">
        <v>115</v>
      </c>
      <c r="I47" s="134"/>
      <c r="K47">
        <f t="shared" si="1"/>
        <v>0</v>
      </c>
      <c r="L47">
        <f t="shared" si="2"/>
        <v>256</v>
      </c>
      <c r="N47" s="62" t="str">
        <f t="shared" si="6"/>
        <v/>
      </c>
      <c r="O47" t="str">
        <f t="shared" si="3"/>
        <v/>
      </c>
      <c r="P47" t="str">
        <f>'2110'!O59</f>
        <v/>
      </c>
      <c r="Q47" t="str">
        <f t="shared" si="4"/>
        <v/>
      </c>
      <c r="R47" t="str">
        <f t="shared" si="5"/>
        <v/>
      </c>
    </row>
    <row r="48" spans="1:18" ht="15" thickBot="1" x14ac:dyDescent="0.35">
      <c r="A48" s="160"/>
      <c r="B48" s="160"/>
      <c r="C48" s="135" t="s">
        <v>113</v>
      </c>
      <c r="D48" s="135" t="s">
        <v>44</v>
      </c>
      <c r="E48" s="132">
        <v>35</v>
      </c>
      <c r="F48" s="135" t="s">
        <v>91</v>
      </c>
      <c r="G48" s="135" t="s">
        <v>194</v>
      </c>
      <c r="H48" s="15" t="s">
        <v>51</v>
      </c>
      <c r="I48" s="132">
        <v>48</v>
      </c>
      <c r="K48">
        <f t="shared" si="1"/>
        <v>35</v>
      </c>
      <c r="L48">
        <f t="shared" si="2"/>
        <v>291</v>
      </c>
      <c r="M48" t="s">
        <v>179</v>
      </c>
      <c r="N48" s="62" t="str">
        <f t="shared" si="6"/>
        <v xml:space="preserve">                                   </v>
      </c>
      <c r="O48" t="str">
        <f t="shared" si="3"/>
        <v>"service_unitaddress":"                                   ",</v>
      </c>
      <c r="P48" t="str">
        <f>'2110'!O60</f>
        <v>                                   </v>
      </c>
      <c r="Q48" s="80" t="str">
        <f t="shared" si="4"/>
        <v>"service_unitaddress":"                                   ",</v>
      </c>
      <c r="R48" t="str">
        <f t="shared" si="5"/>
        <v> String service_unitaddress          = inputObject.get("service_unitaddress").getAsString();</v>
      </c>
    </row>
    <row r="49" spans="1:18" ht="15" hidden="1" thickBot="1" x14ac:dyDescent="0.35">
      <c r="A49" s="160"/>
      <c r="B49" s="160"/>
      <c r="C49" s="137"/>
      <c r="D49" s="137"/>
      <c r="E49" s="134"/>
      <c r="F49" s="137"/>
      <c r="G49" s="137"/>
      <c r="H49" s="16" t="s">
        <v>119</v>
      </c>
      <c r="I49" s="134"/>
      <c r="K49">
        <f t="shared" si="1"/>
        <v>0</v>
      </c>
      <c r="L49">
        <f t="shared" si="2"/>
        <v>291</v>
      </c>
      <c r="N49" s="62" t="str">
        <f t="shared" si="6"/>
        <v/>
      </c>
      <c r="O49" t="str">
        <f t="shared" si="3"/>
        <v/>
      </c>
      <c r="P49" t="str">
        <f>'2110'!O61</f>
        <v/>
      </c>
      <c r="Q49" t="str">
        <f t="shared" si="4"/>
        <v/>
      </c>
      <c r="R49" t="str">
        <f t="shared" si="5"/>
        <v/>
      </c>
    </row>
    <row r="50" spans="1:18" ht="15" thickBot="1" x14ac:dyDescent="0.35">
      <c r="A50" s="160"/>
      <c r="B50" s="160"/>
      <c r="C50" s="135" t="s">
        <v>116</v>
      </c>
      <c r="D50" s="135" t="s">
        <v>117</v>
      </c>
      <c r="E50" s="132">
        <v>15</v>
      </c>
      <c r="F50" s="135" t="s">
        <v>91</v>
      </c>
      <c r="G50" s="135" t="s">
        <v>194</v>
      </c>
      <c r="H50" s="15" t="s">
        <v>111</v>
      </c>
      <c r="I50" s="132">
        <v>48</v>
      </c>
      <c r="K50">
        <f t="shared" si="1"/>
        <v>15</v>
      </c>
      <c r="L50">
        <f t="shared" si="2"/>
        <v>306</v>
      </c>
      <c r="M50" t="s">
        <v>180</v>
      </c>
      <c r="N50" s="62" t="str">
        <f t="shared" si="6"/>
        <v xml:space="preserve">123            </v>
      </c>
      <c r="O50" t="str">
        <f t="shared" si="3"/>
        <v>"service_unitphone":"123            ",</v>
      </c>
      <c r="P50" t="str">
        <f>'2110'!O62</f>
        <v>123            </v>
      </c>
      <c r="Q50" s="80" t="str">
        <f t="shared" si="4"/>
        <v>"service_unitphone":"123            ",</v>
      </c>
      <c r="R50" t="str">
        <f t="shared" si="5"/>
        <v> String service_unitphone          = inputObject.get("service_unitphone").getAsString();</v>
      </c>
    </row>
    <row r="51" spans="1:18" ht="15" hidden="1" thickBot="1" x14ac:dyDescent="0.35">
      <c r="A51" s="160"/>
      <c r="B51" s="160"/>
      <c r="C51" s="137"/>
      <c r="D51" s="137"/>
      <c r="E51" s="134"/>
      <c r="F51" s="137"/>
      <c r="G51" s="137"/>
      <c r="H51" s="16" t="s">
        <v>204</v>
      </c>
      <c r="I51" s="134"/>
      <c r="K51">
        <f t="shared" si="1"/>
        <v>0</v>
      </c>
      <c r="L51">
        <f t="shared" si="2"/>
        <v>306</v>
      </c>
      <c r="N51" s="62" t="str">
        <f t="shared" si="6"/>
        <v/>
      </c>
      <c r="O51" t="str">
        <f t="shared" si="3"/>
        <v/>
      </c>
      <c r="Q51" t="str">
        <f t="shared" si="4"/>
        <v/>
      </c>
      <c r="R51" t="str">
        <f t="shared" si="5"/>
        <v/>
      </c>
    </row>
    <row r="52" spans="1:18" ht="26.4" customHeight="1" thickBot="1" x14ac:dyDescent="0.35">
      <c r="A52" s="160"/>
      <c r="B52" s="160"/>
      <c r="C52" s="135" t="s">
        <v>120</v>
      </c>
      <c r="D52" s="135" t="s">
        <v>11</v>
      </c>
      <c r="E52" s="132">
        <v>1</v>
      </c>
      <c r="F52" s="135" t="s">
        <v>21</v>
      </c>
      <c r="G52" s="135" t="s">
        <v>194</v>
      </c>
      <c r="H52" s="15" t="s">
        <v>51</v>
      </c>
      <c r="I52" s="132">
        <v>48</v>
      </c>
      <c r="K52">
        <f t="shared" si="1"/>
        <v>1</v>
      </c>
      <c r="L52">
        <f t="shared" si="2"/>
        <v>307</v>
      </c>
      <c r="M52" t="s">
        <v>181</v>
      </c>
      <c r="N52" s="62" t="str">
        <f t="shared" si="6"/>
        <v>2</v>
      </c>
      <c r="O52" t="str">
        <f t="shared" si="3"/>
        <v>"trans_amount_minorunit":"2",</v>
      </c>
      <c r="P52" t="str">
        <f>'2110'!O68</f>
        <v>2</v>
      </c>
      <c r="Q52" s="80" t="str">
        <f t="shared" si="4"/>
        <v>"trans_amount_minorunit":"2",</v>
      </c>
      <c r="R52" t="str">
        <f t="shared" si="5"/>
        <v> String trans_amount_minorunit          = inputObject.get("trans_amount_minorunit").getAsString();</v>
      </c>
    </row>
    <row r="53" spans="1:18" ht="15" hidden="1" thickBot="1" x14ac:dyDescent="0.35">
      <c r="A53" s="160"/>
      <c r="B53" s="160"/>
      <c r="C53" s="137"/>
      <c r="D53" s="137"/>
      <c r="E53" s="134"/>
      <c r="F53" s="137"/>
      <c r="G53" s="137"/>
      <c r="H53" s="16" t="s">
        <v>205</v>
      </c>
      <c r="I53" s="134"/>
      <c r="K53">
        <f t="shared" si="1"/>
        <v>0</v>
      </c>
      <c r="L53">
        <f t="shared" si="2"/>
        <v>307</v>
      </c>
      <c r="N53" s="62" t="str">
        <f t="shared" si="6"/>
        <v/>
      </c>
      <c r="O53" t="str">
        <f t="shared" si="3"/>
        <v/>
      </c>
      <c r="Q53" t="str">
        <f t="shared" si="4"/>
        <v/>
      </c>
      <c r="R53" t="str">
        <f t="shared" si="5"/>
        <v/>
      </c>
    </row>
    <row r="54" spans="1:18" ht="15" thickBot="1" x14ac:dyDescent="0.35">
      <c r="A54" s="160"/>
      <c r="B54" s="160"/>
      <c r="C54" s="135" t="s">
        <v>124</v>
      </c>
      <c r="D54" s="156"/>
      <c r="E54" s="132">
        <v>17</v>
      </c>
      <c r="F54" s="135" t="s">
        <v>21</v>
      </c>
      <c r="G54" s="135" t="s">
        <v>194</v>
      </c>
      <c r="H54" s="15" t="s">
        <v>51</v>
      </c>
      <c r="I54" s="132">
        <v>48</v>
      </c>
      <c r="K54">
        <f t="shared" si="1"/>
        <v>17</v>
      </c>
      <c r="L54">
        <f t="shared" si="2"/>
        <v>324</v>
      </c>
      <c r="M54" t="s">
        <v>182</v>
      </c>
      <c r="N54" s="62" t="str">
        <f t="shared" si="6"/>
        <v>00000000086600000</v>
      </c>
      <c r="O54" t="str">
        <f t="shared" si="3"/>
        <v>"trans_amount":"00000000086600000",</v>
      </c>
      <c r="P54" t="str">
        <f>'2110'!O66</f>
        <v>00000000086600000</v>
      </c>
      <c r="Q54" s="80" t="str">
        <f t="shared" si="4"/>
        <v>"trans_amount":"00000000086600000",</v>
      </c>
      <c r="R54" t="str">
        <f t="shared" si="5"/>
        <v> String trans_amount          = inputObject.get("trans_amount").getAsString();</v>
      </c>
    </row>
    <row r="55" spans="1:18" ht="15" hidden="1" thickBot="1" x14ac:dyDescent="0.35">
      <c r="A55" s="160"/>
      <c r="B55" s="160"/>
      <c r="C55" s="137"/>
      <c r="D55" s="157"/>
      <c r="E55" s="134"/>
      <c r="F55" s="137"/>
      <c r="G55" s="137"/>
      <c r="H55" s="16" t="s">
        <v>206</v>
      </c>
      <c r="I55" s="134"/>
      <c r="K55">
        <f t="shared" si="1"/>
        <v>0</v>
      </c>
      <c r="L55">
        <f t="shared" si="2"/>
        <v>324</v>
      </c>
      <c r="N55" s="62" t="str">
        <f t="shared" si="6"/>
        <v/>
      </c>
      <c r="O55" t="str">
        <f t="shared" si="3"/>
        <v/>
      </c>
      <c r="Q55" t="str">
        <f t="shared" si="4"/>
        <v/>
      </c>
      <c r="R55" t="str">
        <f t="shared" si="5"/>
        <v/>
      </c>
    </row>
    <row r="56" spans="1:18" ht="15" thickBot="1" x14ac:dyDescent="0.35">
      <c r="A56" s="160"/>
      <c r="B56" s="160"/>
      <c r="C56" s="135" t="s">
        <v>128</v>
      </c>
      <c r="D56" s="135" t="s">
        <v>11</v>
      </c>
      <c r="E56" s="132">
        <v>1</v>
      </c>
      <c r="F56" s="135" t="s">
        <v>21</v>
      </c>
      <c r="G56" s="135" t="s">
        <v>194</v>
      </c>
      <c r="H56" s="15" t="s">
        <v>111</v>
      </c>
      <c r="I56" s="132">
        <v>48</v>
      </c>
      <c r="K56">
        <f t="shared" si="1"/>
        <v>1</v>
      </c>
      <c r="L56">
        <f t="shared" si="2"/>
        <v>325</v>
      </c>
      <c r="M56" t="s">
        <v>183</v>
      </c>
      <c r="N56" s="62" t="str">
        <f t="shared" si="6"/>
        <v>2</v>
      </c>
      <c r="O56" t="str">
        <f t="shared" si="3"/>
        <v>"servbill_minorunit":"2",</v>
      </c>
      <c r="P56" t="str">
        <f>'2110'!O68</f>
        <v>2</v>
      </c>
      <c r="Q56" s="80" t="str">
        <f t="shared" si="4"/>
        <v>"servbill_minorunit":"2",</v>
      </c>
      <c r="R56" t="str">
        <f t="shared" si="5"/>
        <v> String servbill_minorunit          = inputObject.get("servbill_minorunit").getAsString();</v>
      </c>
    </row>
    <row r="57" spans="1:18" ht="15" hidden="1" thickBot="1" x14ac:dyDescent="0.35">
      <c r="A57" s="160"/>
      <c r="B57" s="160"/>
      <c r="C57" s="137"/>
      <c r="D57" s="137"/>
      <c r="E57" s="134"/>
      <c r="F57" s="137"/>
      <c r="G57" s="137"/>
      <c r="H57" s="16" t="s">
        <v>207</v>
      </c>
      <c r="I57" s="134"/>
      <c r="K57">
        <f t="shared" si="1"/>
        <v>0</v>
      </c>
      <c r="L57">
        <f t="shared" si="2"/>
        <v>325</v>
      </c>
      <c r="N57" s="62" t="str">
        <f t="shared" si="6"/>
        <v/>
      </c>
      <c r="O57" t="str">
        <f t="shared" si="3"/>
        <v/>
      </c>
      <c r="Q57" t="str">
        <f t="shared" si="4"/>
        <v/>
      </c>
      <c r="R57" t="str">
        <f t="shared" si="5"/>
        <v/>
      </c>
    </row>
    <row r="58" spans="1:18" ht="15" thickBot="1" x14ac:dyDescent="0.35">
      <c r="A58" s="160"/>
      <c r="B58" s="160"/>
      <c r="C58" s="135" t="s">
        <v>131</v>
      </c>
      <c r="D58" s="135" t="s">
        <v>11</v>
      </c>
      <c r="E58" s="132">
        <v>17</v>
      </c>
      <c r="F58" s="135" t="s">
        <v>21</v>
      </c>
      <c r="G58" s="135" t="s">
        <v>194</v>
      </c>
      <c r="H58" s="15" t="s">
        <v>51</v>
      </c>
      <c r="I58" s="132">
        <v>48</v>
      </c>
      <c r="K58">
        <f t="shared" si="1"/>
        <v>17</v>
      </c>
      <c r="L58">
        <f t="shared" si="2"/>
        <v>342</v>
      </c>
      <c r="M58" t="s">
        <v>184</v>
      </c>
      <c r="N58" s="62" t="str">
        <f t="shared" si="6"/>
        <v>00000000086600000</v>
      </c>
      <c r="O58" t="str">
        <f t="shared" si="3"/>
        <v>"servbill_value":"00000000086600000",</v>
      </c>
      <c r="P58" t="str">
        <f>'2110'!O69</f>
        <v>00000000086600000</v>
      </c>
      <c r="Q58" s="80" t="str">
        <f t="shared" si="4"/>
        <v>"servbill_value":"00000000086600000",</v>
      </c>
      <c r="R58" t="str">
        <f t="shared" si="5"/>
        <v> String servbill_value          = inputObject.get("servbill_value").getAsString();</v>
      </c>
    </row>
    <row r="59" spans="1:18" ht="15" hidden="1" thickBot="1" x14ac:dyDescent="0.35">
      <c r="A59" s="160"/>
      <c r="B59" s="160"/>
      <c r="C59" s="137"/>
      <c r="D59" s="137"/>
      <c r="E59" s="134"/>
      <c r="F59" s="137"/>
      <c r="G59" s="137"/>
      <c r="H59" s="16" t="s">
        <v>208</v>
      </c>
      <c r="I59" s="134"/>
      <c r="K59">
        <f t="shared" si="1"/>
        <v>0</v>
      </c>
      <c r="L59">
        <f t="shared" si="2"/>
        <v>342</v>
      </c>
      <c r="N59" s="62" t="str">
        <f t="shared" si="6"/>
        <v/>
      </c>
      <c r="O59" t="str">
        <f t="shared" si="3"/>
        <v/>
      </c>
      <c r="P59" t="str">
        <f>'2110'!O75</f>
        <v/>
      </c>
      <c r="Q59" t="str">
        <f t="shared" si="4"/>
        <v/>
      </c>
      <c r="R59" t="str">
        <f t="shared" si="5"/>
        <v/>
      </c>
    </row>
    <row r="60" spans="1:18" ht="54" customHeight="1" x14ac:dyDescent="0.3">
      <c r="A60" s="160"/>
      <c r="B60" s="160"/>
      <c r="C60" s="135" t="s">
        <v>134</v>
      </c>
      <c r="D60" s="135" t="s">
        <v>11</v>
      </c>
      <c r="E60" s="132">
        <v>1</v>
      </c>
      <c r="F60" s="135" t="s">
        <v>21</v>
      </c>
      <c r="G60" s="135" t="s">
        <v>194</v>
      </c>
      <c r="H60" s="15" t="s">
        <v>51</v>
      </c>
      <c r="I60" s="132">
        <v>48</v>
      </c>
      <c r="K60">
        <f t="shared" si="1"/>
        <v>1</v>
      </c>
      <c r="L60">
        <f t="shared" si="2"/>
        <v>343</v>
      </c>
      <c r="M60" t="s">
        <v>186</v>
      </c>
      <c r="N60" s="62" t="str">
        <f t="shared" si="6"/>
        <v>2</v>
      </c>
      <c r="O60" t="str">
        <f t="shared" si="3"/>
        <v>"servbill_ChargeAdminMinorUnit":"2",</v>
      </c>
      <c r="P60" t="str">
        <f>'2110'!O71</f>
        <v>2</v>
      </c>
      <c r="Q60" s="80" t="str">
        <f t="shared" si="4"/>
        <v>"servbill_ChargeAdminMinorUnit":"2",</v>
      </c>
      <c r="R60" t="str">
        <f t="shared" si="5"/>
        <v> String servbill_ChargeAdminMinorUnit          = inputObject.get("servbill_ChargeAdminMinorUnit").getAsString();</v>
      </c>
    </row>
    <row r="61" spans="1:18" ht="15" hidden="1" thickBot="1" x14ac:dyDescent="0.35">
      <c r="A61" s="160"/>
      <c r="B61" s="160"/>
      <c r="C61" s="137"/>
      <c r="D61" s="137"/>
      <c r="E61" s="134"/>
      <c r="F61" s="137"/>
      <c r="G61" s="137"/>
      <c r="H61" s="16" t="s">
        <v>209</v>
      </c>
      <c r="I61" s="134"/>
      <c r="K61">
        <f t="shared" si="1"/>
        <v>0</v>
      </c>
      <c r="L61">
        <f t="shared" si="2"/>
        <v>343</v>
      </c>
      <c r="N61" s="62" t="str">
        <f t="shared" si="6"/>
        <v/>
      </c>
      <c r="O61" t="str">
        <f t="shared" si="3"/>
        <v/>
      </c>
      <c r="Q61" t="str">
        <f t="shared" si="4"/>
        <v/>
      </c>
      <c r="R61" t="str">
        <f t="shared" si="5"/>
        <v/>
      </c>
    </row>
    <row r="62" spans="1:18" ht="42" thickBot="1" x14ac:dyDescent="0.35">
      <c r="A62" s="157"/>
      <c r="B62" s="157"/>
      <c r="C62" s="16" t="s">
        <v>137</v>
      </c>
      <c r="D62" s="16" t="s">
        <v>11</v>
      </c>
      <c r="E62" s="19">
        <v>10</v>
      </c>
      <c r="F62" s="16" t="s">
        <v>21</v>
      </c>
      <c r="G62" s="16" t="s">
        <v>210</v>
      </c>
      <c r="H62" s="16" t="s">
        <v>211</v>
      </c>
      <c r="I62" s="19">
        <v>48</v>
      </c>
      <c r="J62">
        <f>SUM(K27:K62)</f>
        <v>267</v>
      </c>
      <c r="K62">
        <f t="shared" si="1"/>
        <v>10</v>
      </c>
      <c r="L62">
        <f t="shared" si="2"/>
        <v>353</v>
      </c>
      <c r="M62" t="s">
        <v>185</v>
      </c>
      <c r="N62" s="62" t="str">
        <f t="shared" si="6"/>
        <v>0000000000</v>
      </c>
      <c r="O62" t="str">
        <f t="shared" si="3"/>
        <v>"servbill_ChargeAdminValue":"0000000000",</v>
      </c>
      <c r="P62" t="str">
        <f>'2110'!O73</f>
        <v>0000000000</v>
      </c>
      <c r="Q62" s="80" t="str">
        <f t="shared" si="4"/>
        <v>"servbill_ChargeAdminValue":"0000000000",</v>
      </c>
      <c r="R62" t="str">
        <f t="shared" si="5"/>
        <v> String servbill_ChargeAdminValue          = inputObject.get("servbill_ChargeAdminValue").getAsString();</v>
      </c>
    </row>
    <row r="63" spans="1:18" ht="28.2" thickBot="1" x14ac:dyDescent="0.35">
      <c r="A63" s="143">
        <v>13</v>
      </c>
      <c r="B63" s="135" t="s">
        <v>140</v>
      </c>
      <c r="C63" s="156"/>
      <c r="D63" s="135" t="s">
        <v>11</v>
      </c>
      <c r="E63" s="132">
        <v>3</v>
      </c>
      <c r="F63" s="135" t="s">
        <v>21</v>
      </c>
      <c r="G63" s="15" t="s">
        <v>212</v>
      </c>
      <c r="H63" s="135" t="s">
        <v>13</v>
      </c>
      <c r="I63" s="132">
        <v>62</v>
      </c>
      <c r="K63">
        <f t="shared" si="1"/>
        <v>3</v>
      </c>
      <c r="L63">
        <f t="shared" si="2"/>
        <v>356</v>
      </c>
      <c r="M63" t="s">
        <v>187</v>
      </c>
      <c r="N63" s="62" t="str">
        <f t="shared" si="6"/>
        <v>022</v>
      </c>
      <c r="O63" t="str">
        <f t="shared" si="3"/>
        <v>"apd2_Len":"022",</v>
      </c>
      <c r="P63" t="str">
        <f>'2110'!O74</f>
        <v>022</v>
      </c>
      <c r="Q63" s="80" t="str">
        <f t="shared" si="4"/>
        <v>"apd2_Len":"022",</v>
      </c>
      <c r="R63" t="str">
        <f t="shared" si="5"/>
        <v> String apd2_Len          = inputObject.get("apd2_Len").getAsString();</v>
      </c>
    </row>
    <row r="64" spans="1:18" ht="28.2" hidden="1" thickBot="1" x14ac:dyDescent="0.35">
      <c r="A64" s="145"/>
      <c r="B64" s="137"/>
      <c r="C64" s="157"/>
      <c r="D64" s="137"/>
      <c r="E64" s="134"/>
      <c r="F64" s="137"/>
      <c r="G64" s="16" t="s">
        <v>213</v>
      </c>
      <c r="H64" s="137"/>
      <c r="I64" s="134"/>
      <c r="K64">
        <f t="shared" si="1"/>
        <v>0</v>
      </c>
      <c r="L64">
        <f t="shared" si="2"/>
        <v>356</v>
      </c>
      <c r="N64" s="62" t="str">
        <f t="shared" si="6"/>
        <v/>
      </c>
      <c r="O64" t="str">
        <f t="shared" si="3"/>
        <v/>
      </c>
      <c r="Q64" t="str">
        <f t="shared" si="4"/>
        <v/>
      </c>
      <c r="R64" t="str">
        <f t="shared" si="5"/>
        <v/>
      </c>
    </row>
    <row r="65" spans="1:18" ht="15" hidden="1" thickBot="1" x14ac:dyDescent="0.35">
      <c r="A65" s="143">
        <v>14</v>
      </c>
      <c r="B65" s="135" t="s">
        <v>143</v>
      </c>
      <c r="C65" s="18"/>
      <c r="D65" s="18"/>
      <c r="E65" s="18"/>
      <c r="F65" s="18"/>
      <c r="G65" s="18"/>
      <c r="H65" s="16" t="s">
        <v>13</v>
      </c>
      <c r="I65" s="19">
        <v>62</v>
      </c>
      <c r="K65">
        <f t="shared" si="1"/>
        <v>0</v>
      </c>
      <c r="L65">
        <f t="shared" si="2"/>
        <v>356</v>
      </c>
      <c r="N65" s="62" t="str">
        <f t="shared" si="6"/>
        <v/>
      </c>
      <c r="O65" t="str">
        <f t="shared" si="3"/>
        <v/>
      </c>
      <c r="Q65" t="str">
        <f t="shared" si="4"/>
        <v/>
      </c>
      <c r="R65" t="str">
        <f t="shared" si="5"/>
        <v/>
      </c>
    </row>
    <row r="66" spans="1:18" ht="15" thickBot="1" x14ac:dyDescent="0.35">
      <c r="A66" s="144"/>
      <c r="B66" s="136"/>
      <c r="C66" s="135" t="s">
        <v>145</v>
      </c>
      <c r="D66" s="135" t="s">
        <v>11</v>
      </c>
      <c r="E66" s="132">
        <v>2</v>
      </c>
      <c r="F66" s="135" t="s">
        <v>21</v>
      </c>
      <c r="G66" s="135" t="s">
        <v>194</v>
      </c>
      <c r="H66" s="15" t="s">
        <v>51</v>
      </c>
      <c r="I66" s="132">
        <v>62</v>
      </c>
      <c r="K66">
        <f t="shared" si="1"/>
        <v>2</v>
      </c>
      <c r="L66">
        <f t="shared" si="2"/>
        <v>358</v>
      </c>
      <c r="M66" t="s">
        <v>188</v>
      </c>
      <c r="N66" s="62" t="str">
        <f t="shared" si="6"/>
        <v>01</v>
      </c>
      <c r="O66" t="str">
        <f t="shared" si="3"/>
        <v>"apd2_BillCompType":"01",</v>
      </c>
      <c r="P66" t="str">
        <f>'2110'!O77</f>
        <v>01</v>
      </c>
      <c r="Q66" s="80" t="str">
        <f t="shared" si="4"/>
        <v>"apd2_BillCompType":"01",</v>
      </c>
      <c r="R66" t="str">
        <f t="shared" si="5"/>
        <v> String apd2_BillCompType          = inputObject.get("apd2_BillCompType").getAsString();</v>
      </c>
    </row>
    <row r="67" spans="1:18" ht="15" hidden="1" thickBot="1" x14ac:dyDescent="0.35">
      <c r="A67" s="144"/>
      <c r="B67" s="136"/>
      <c r="C67" s="137"/>
      <c r="D67" s="137"/>
      <c r="E67" s="134"/>
      <c r="F67" s="137"/>
      <c r="G67" s="137"/>
      <c r="H67" s="16" t="s">
        <v>214</v>
      </c>
      <c r="I67" s="134"/>
      <c r="K67">
        <f t="shared" si="1"/>
        <v>0</v>
      </c>
      <c r="L67">
        <f t="shared" si="2"/>
        <v>358</v>
      </c>
      <c r="N67" s="62" t="str">
        <f t="shared" si="6"/>
        <v/>
      </c>
      <c r="O67" t="str">
        <f t="shared" si="3"/>
        <v/>
      </c>
      <c r="Q67" t="str">
        <f t="shared" si="4"/>
        <v/>
      </c>
      <c r="R67" t="str">
        <f t="shared" si="5"/>
        <v/>
      </c>
    </row>
    <row r="68" spans="1:18" ht="15" thickBot="1" x14ac:dyDescent="0.35">
      <c r="A68" s="144"/>
      <c r="B68" s="136"/>
      <c r="C68" s="135" t="s">
        <v>148</v>
      </c>
      <c r="D68" s="135" t="s">
        <v>11</v>
      </c>
      <c r="E68" s="132">
        <v>1</v>
      </c>
      <c r="F68" s="135" t="s">
        <v>21</v>
      </c>
      <c r="G68" s="135" t="s">
        <v>194</v>
      </c>
      <c r="H68" s="15" t="s">
        <v>51</v>
      </c>
      <c r="I68" s="132">
        <v>62</v>
      </c>
      <c r="K68">
        <f t="shared" si="1"/>
        <v>1</v>
      </c>
      <c r="L68">
        <f t="shared" si="2"/>
        <v>359</v>
      </c>
      <c r="M68" t="s">
        <v>189</v>
      </c>
      <c r="N68" s="62" t="str">
        <f t="shared" si="6"/>
        <v>0</v>
      </c>
      <c r="O68" t="str">
        <f t="shared" si="3"/>
        <v>"apd2_BillCompMinorunit":"0",</v>
      </c>
      <c r="P68" t="str">
        <f>'2110'!O79</f>
        <v>0</v>
      </c>
      <c r="Q68" s="80" t="str">
        <f t="shared" si="4"/>
        <v>"apd2_BillCompMinorunit":"0",</v>
      </c>
      <c r="R68" t="str">
        <f t="shared" si="5"/>
        <v> String apd2_BillCompMinorunit          = inputObject.get("apd2_BillCompMinorunit").getAsString();</v>
      </c>
    </row>
    <row r="69" spans="1:18" ht="15" hidden="1" thickBot="1" x14ac:dyDescent="0.35">
      <c r="A69" s="144"/>
      <c r="B69" s="136"/>
      <c r="C69" s="137"/>
      <c r="D69" s="137"/>
      <c r="E69" s="134"/>
      <c r="F69" s="137"/>
      <c r="G69" s="137"/>
      <c r="H69" s="16" t="s">
        <v>215</v>
      </c>
      <c r="I69" s="134"/>
      <c r="K69">
        <f t="shared" si="1"/>
        <v>0</v>
      </c>
      <c r="L69">
        <f t="shared" si="2"/>
        <v>359</v>
      </c>
      <c r="N69" s="62" t="str">
        <f t="shared" si="6"/>
        <v/>
      </c>
      <c r="O69" t="str">
        <f t="shared" si="3"/>
        <v/>
      </c>
      <c r="Q69" t="str">
        <f t="shared" si="4"/>
        <v/>
      </c>
      <c r="R69" t="str">
        <f t="shared" si="5"/>
        <v/>
      </c>
    </row>
    <row r="70" spans="1:18" ht="40.799999999999997" customHeight="1" x14ac:dyDescent="0.3">
      <c r="A70" s="144"/>
      <c r="B70" s="136"/>
      <c r="C70" s="135" t="s">
        <v>151</v>
      </c>
      <c r="D70" s="135" t="s">
        <v>11</v>
      </c>
      <c r="E70" s="166">
        <v>19</v>
      </c>
      <c r="F70" s="135" t="s">
        <v>21</v>
      </c>
      <c r="G70" s="135" t="s">
        <v>194</v>
      </c>
      <c r="H70" s="15" t="s">
        <v>111</v>
      </c>
      <c r="I70" s="132">
        <v>62</v>
      </c>
      <c r="K70">
        <f t="shared" si="1"/>
        <v>19</v>
      </c>
      <c r="L70">
        <f t="shared" si="2"/>
        <v>378</v>
      </c>
      <c r="M70" t="s">
        <v>190</v>
      </c>
      <c r="N70" s="62" t="str">
        <f t="shared" si="6"/>
        <v>1200000000000000000</v>
      </c>
      <c r="O70" t="str">
        <f>IF(N70="","",_xlfn.CONCAT("""",M70,""":""",N70,""","))</f>
        <v>"apd2_BillCompValue":"1200000000000000000",</v>
      </c>
      <c r="P70" t="str">
        <f>'2110'!O81</f>
        <v>1200000000000000000</v>
      </c>
      <c r="Q70" s="80" t="str">
        <f t="shared" si="4"/>
        <v>"apd2_BillCompValue":"1200000000000000000",</v>
      </c>
      <c r="R70" t="str">
        <f t="shared" si="5"/>
        <v> String apd2_BillCompValue          = inputObject.get("apd2_BillCompValue").getAsString();</v>
      </c>
    </row>
    <row r="71" spans="1:18" ht="15" hidden="1" thickBot="1" x14ac:dyDescent="0.35">
      <c r="A71" s="145"/>
      <c r="B71" s="137"/>
      <c r="C71" s="137"/>
      <c r="D71" s="137"/>
      <c r="E71" s="134"/>
      <c r="F71" s="137"/>
      <c r="G71" s="137"/>
      <c r="H71" s="16" t="s">
        <v>216</v>
      </c>
      <c r="I71" s="134"/>
      <c r="K71">
        <f t="shared" si="1"/>
        <v>0</v>
      </c>
      <c r="O71" t="str">
        <f t="shared" ref="O71" si="7">IF(N71="","",_xlfn.CONCAT("""",M71,"""          = """,N71,""","))</f>
        <v/>
      </c>
    </row>
    <row r="72" spans="1:18" hidden="1" x14ac:dyDescent="0.3">
      <c r="K72">
        <f>SUM(K66:K70)</f>
        <v>22</v>
      </c>
    </row>
    <row r="76" spans="1:18" ht="15" thickBot="1" x14ac:dyDescent="0.35"/>
    <row r="77" spans="1:18" ht="27.6" x14ac:dyDescent="0.3">
      <c r="C77" s="60" t="s">
        <v>151</v>
      </c>
      <c r="D77" s="60" t="s">
        <v>11</v>
      </c>
      <c r="E77" s="79">
        <v>17</v>
      </c>
      <c r="F77" s="60" t="s">
        <v>21</v>
      </c>
      <c r="G77" s="60" t="s">
        <v>194</v>
      </c>
      <c r="H77" s="15" t="s">
        <v>111</v>
      </c>
    </row>
    <row r="79" spans="1:18" x14ac:dyDescent="0.3">
      <c r="C79" t="s">
        <v>500</v>
      </c>
      <c r="D79" t="s">
        <v>501</v>
      </c>
    </row>
  </sheetData>
  <autoFilter ref="K6:R72" xr:uid="{0101A421-E76B-43D1-B1DE-2AF0BF27C6D3}">
    <filterColumn colId="6">
      <customFilters>
        <customFilter operator="notEqual" val=" "/>
      </customFilters>
    </filterColumn>
  </autoFilter>
  <mergeCells count="159">
    <mergeCell ref="E68:E69"/>
    <mergeCell ref="F68:F69"/>
    <mergeCell ref="G68:G69"/>
    <mergeCell ref="I68:I69"/>
    <mergeCell ref="H63:H64"/>
    <mergeCell ref="I63:I64"/>
    <mergeCell ref="A65:A71"/>
    <mergeCell ref="B65:B71"/>
    <mergeCell ref="C66:C67"/>
    <mergeCell ref="D66:D67"/>
    <mergeCell ref="E66:E67"/>
    <mergeCell ref="F66:F67"/>
    <mergeCell ref="G66:G67"/>
    <mergeCell ref="I66:I67"/>
    <mergeCell ref="A63:A64"/>
    <mergeCell ref="B63:B64"/>
    <mergeCell ref="C63:C64"/>
    <mergeCell ref="D63:D64"/>
    <mergeCell ref="E63:E64"/>
    <mergeCell ref="F63:F64"/>
    <mergeCell ref="C70:C71"/>
    <mergeCell ref="D70:D71"/>
    <mergeCell ref="E70:E71"/>
    <mergeCell ref="F70:F71"/>
    <mergeCell ref="G70:G71"/>
    <mergeCell ref="I70:I71"/>
    <mergeCell ref="C68:C69"/>
    <mergeCell ref="D68:D69"/>
    <mergeCell ref="G56:G57"/>
    <mergeCell ref="I56:I57"/>
    <mergeCell ref="C54:C55"/>
    <mergeCell ref="D54:D55"/>
    <mergeCell ref="E54:E55"/>
    <mergeCell ref="F54:F55"/>
    <mergeCell ref="G54:G55"/>
    <mergeCell ref="I54:I55"/>
    <mergeCell ref="C60:C61"/>
    <mergeCell ref="D60:D61"/>
    <mergeCell ref="E60:E61"/>
    <mergeCell ref="F60:F61"/>
    <mergeCell ref="G60:G61"/>
    <mergeCell ref="I60:I61"/>
    <mergeCell ref="C58:C59"/>
    <mergeCell ref="D58:D59"/>
    <mergeCell ref="E58:E59"/>
    <mergeCell ref="F58:F59"/>
    <mergeCell ref="G58:G59"/>
    <mergeCell ref="I58:I59"/>
    <mergeCell ref="G50:G51"/>
    <mergeCell ref="I50:I51"/>
    <mergeCell ref="C52:C53"/>
    <mergeCell ref="D52:D53"/>
    <mergeCell ref="E52:E53"/>
    <mergeCell ref="F52:F53"/>
    <mergeCell ref="G52:G53"/>
    <mergeCell ref="I52:I53"/>
    <mergeCell ref="G46:G47"/>
    <mergeCell ref="I46:I47"/>
    <mergeCell ref="C48:C49"/>
    <mergeCell ref="D48:D49"/>
    <mergeCell ref="E48:E49"/>
    <mergeCell ref="F48:F49"/>
    <mergeCell ref="G48:G49"/>
    <mergeCell ref="I48:I49"/>
    <mergeCell ref="A45:A62"/>
    <mergeCell ref="B45:B62"/>
    <mergeCell ref="C46:C47"/>
    <mergeCell ref="D46:D47"/>
    <mergeCell ref="E46:E47"/>
    <mergeCell ref="F46:F47"/>
    <mergeCell ref="C50:C51"/>
    <mergeCell ref="D50:D51"/>
    <mergeCell ref="E50:E51"/>
    <mergeCell ref="F50:F51"/>
    <mergeCell ref="C56:C57"/>
    <mergeCell ref="D56:D57"/>
    <mergeCell ref="E56:E57"/>
    <mergeCell ref="F56:F57"/>
    <mergeCell ref="C43:C44"/>
    <mergeCell ref="D43:D44"/>
    <mergeCell ref="E43:E44"/>
    <mergeCell ref="F43:F44"/>
    <mergeCell ref="G43:G44"/>
    <mergeCell ref="I43:I44"/>
    <mergeCell ref="C41:C42"/>
    <mergeCell ref="D41:D42"/>
    <mergeCell ref="E41:E42"/>
    <mergeCell ref="F41:F42"/>
    <mergeCell ref="G41:G42"/>
    <mergeCell ref="I41:I42"/>
    <mergeCell ref="G31:G32"/>
    <mergeCell ref="I31:I32"/>
    <mergeCell ref="C33:C34"/>
    <mergeCell ref="D33:D34"/>
    <mergeCell ref="E33:E34"/>
    <mergeCell ref="F33:F34"/>
    <mergeCell ref="G33:G34"/>
    <mergeCell ref="I33:I34"/>
    <mergeCell ref="C39:C40"/>
    <mergeCell ref="D39:D40"/>
    <mergeCell ref="E39:E40"/>
    <mergeCell ref="F39:F40"/>
    <mergeCell ref="G39:G40"/>
    <mergeCell ref="I39:I40"/>
    <mergeCell ref="C37:C38"/>
    <mergeCell ref="D37:D38"/>
    <mergeCell ref="E37:E38"/>
    <mergeCell ref="F37:F38"/>
    <mergeCell ref="G37:G38"/>
    <mergeCell ref="I37:I38"/>
    <mergeCell ref="G27:G28"/>
    <mergeCell ref="I27:I28"/>
    <mergeCell ref="C29:C30"/>
    <mergeCell ref="D29:D30"/>
    <mergeCell ref="E29:E30"/>
    <mergeCell ref="F29:F30"/>
    <mergeCell ref="G29:G30"/>
    <mergeCell ref="I29:I30"/>
    <mergeCell ref="A26:A44"/>
    <mergeCell ref="B26:B44"/>
    <mergeCell ref="C27:C28"/>
    <mergeCell ref="D27:D28"/>
    <mergeCell ref="E27:E28"/>
    <mergeCell ref="F27:F28"/>
    <mergeCell ref="C31:C32"/>
    <mergeCell ref="D31:D32"/>
    <mergeCell ref="E31:E32"/>
    <mergeCell ref="F31:F32"/>
    <mergeCell ref="C35:C36"/>
    <mergeCell ref="D35:D36"/>
    <mergeCell ref="E35:E36"/>
    <mergeCell ref="F35:F36"/>
    <mergeCell ref="G35:G36"/>
    <mergeCell ref="I35:I36"/>
    <mergeCell ref="H17:H18"/>
    <mergeCell ref="I17:I18"/>
    <mergeCell ref="A20:A21"/>
    <mergeCell ref="C20:C21"/>
    <mergeCell ref="D20:D21"/>
    <mergeCell ref="E20:E21"/>
    <mergeCell ref="F20:F21"/>
    <mergeCell ref="G20:G21"/>
    <mergeCell ref="H20:H21"/>
    <mergeCell ref="I20:I21"/>
    <mergeCell ref="A14:A18"/>
    <mergeCell ref="B14:B18"/>
    <mergeCell ref="C17:C18"/>
    <mergeCell ref="D17:D18"/>
    <mergeCell ref="E17:E18"/>
    <mergeCell ref="F17:F18"/>
    <mergeCell ref="H2:I2"/>
    <mergeCell ref="A9:A11"/>
    <mergeCell ref="B9:B11"/>
    <mergeCell ref="C9:C11"/>
    <mergeCell ref="D9:D11"/>
    <mergeCell ref="E9:E11"/>
    <mergeCell ref="F9:F11"/>
    <mergeCell ref="H9:H11"/>
    <mergeCell ref="I9:I1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42FB4-E6C1-40D0-B0F1-ADBBF9C9D478}">
  <dimension ref="A1:S94"/>
  <sheetViews>
    <sheetView zoomScale="90" zoomScaleNormal="90" workbookViewId="0">
      <selection activeCell="N5" sqref="N5"/>
    </sheetView>
  </sheetViews>
  <sheetFormatPr defaultRowHeight="14.4" x14ac:dyDescent="0.3"/>
  <cols>
    <col min="1" max="1" width="6" style="40" bestFit="1" customWidth="1"/>
    <col min="2" max="2" width="30.77734375" style="40" bestFit="1" customWidth="1"/>
    <col min="3" max="3" width="23.6640625" style="40" bestFit="1" customWidth="1"/>
    <col min="4" max="4" width="5.109375" style="40" bestFit="1" customWidth="1"/>
    <col min="5" max="5" width="8.5546875" style="40" bestFit="1" customWidth="1"/>
    <col min="6" max="6" width="17.33203125" style="40" customWidth="1"/>
    <col min="7" max="7" width="48.44140625" style="40" bestFit="1" customWidth="1"/>
    <col min="8" max="8" width="8.44140625" style="40" bestFit="1" customWidth="1"/>
    <col min="9" max="9" width="11.6640625" style="40" bestFit="1" customWidth="1"/>
    <col min="10" max="10" width="1.21875" style="40" customWidth="1"/>
    <col min="11" max="11" width="4" style="40" bestFit="1" customWidth="1"/>
    <col min="12" max="12" width="5" style="40" bestFit="1" customWidth="1"/>
    <col min="13" max="13" width="27.21875" style="40" bestFit="1" customWidth="1"/>
    <col min="14" max="14" width="10.21875" style="40" customWidth="1"/>
    <col min="15" max="15" width="46.109375" style="40" bestFit="1" customWidth="1"/>
    <col min="16" max="16" width="31.6640625" style="40" bestFit="1" customWidth="1"/>
    <col min="17" max="17" width="121" style="40" bestFit="1" customWidth="1"/>
    <col min="18" max="18" width="3.88671875" style="40" customWidth="1"/>
    <col min="19" max="19" width="102.33203125" style="40" bestFit="1" customWidth="1"/>
    <col min="20" max="16384" width="8.88671875" style="40"/>
  </cols>
  <sheetData>
    <row r="1" spans="1:19" x14ac:dyDescent="0.3">
      <c r="M1" s="76" t="s">
        <v>490</v>
      </c>
      <c r="N1" s="76" t="s">
        <v>494</v>
      </c>
      <c r="O1" s="76"/>
      <c r="P1" s="76"/>
    </row>
    <row r="2" spans="1:19" x14ac:dyDescent="0.3">
      <c r="M2" s="76" t="s">
        <v>491</v>
      </c>
      <c r="N2" s="106" t="s">
        <v>613</v>
      </c>
      <c r="O2" s="45"/>
      <c r="P2" s="45"/>
    </row>
    <row r="3" spans="1:19" x14ac:dyDescent="0.3">
      <c r="M3" s="77"/>
      <c r="N3" s="78"/>
      <c r="O3" s="78"/>
      <c r="P3" s="78"/>
    </row>
    <row r="4" spans="1:19" x14ac:dyDescent="0.3">
      <c r="M4" s="77"/>
      <c r="N4" s="78"/>
      <c r="O4" s="78"/>
      <c r="P4" s="78"/>
      <c r="S4" s="40" t="s">
        <v>246</v>
      </c>
    </row>
    <row r="5" spans="1:19" ht="33" customHeight="1" x14ac:dyDescent="0.3">
      <c r="L5" s="52">
        <v>0</v>
      </c>
      <c r="M5" s="77">
        <v>1</v>
      </c>
      <c r="N5" s="106" t="s">
        <v>613</v>
      </c>
      <c r="O5" s="45"/>
      <c r="P5" s="45"/>
      <c r="S5" s="40" t="s">
        <v>249</v>
      </c>
    </row>
    <row r="6" spans="1:19" ht="33" customHeight="1" x14ac:dyDescent="0.3">
      <c r="A6" s="38"/>
      <c r="B6" s="39"/>
      <c r="C6" s="39"/>
      <c r="D6" s="39"/>
      <c r="E6" s="39"/>
      <c r="F6" s="39"/>
      <c r="G6" s="39"/>
      <c r="H6" s="130" t="s">
        <v>7</v>
      </c>
      <c r="I6" s="131"/>
      <c r="K6" s="40" t="s">
        <v>24</v>
      </c>
      <c r="L6" s="52" t="s">
        <v>373</v>
      </c>
      <c r="M6" s="77" t="s">
        <v>374</v>
      </c>
      <c r="N6" s="77" t="s">
        <v>375</v>
      </c>
      <c r="O6" s="77"/>
      <c r="P6" s="77"/>
      <c r="Q6" s="45" t="s">
        <v>376</v>
      </c>
      <c r="R6" s="40" t="s">
        <v>377</v>
      </c>
      <c r="S6" s="40" t="s">
        <v>378</v>
      </c>
    </row>
    <row r="7" spans="1:19" ht="28.8" x14ac:dyDescent="0.3">
      <c r="A7" s="2" t="s">
        <v>0</v>
      </c>
      <c r="B7" s="30" t="s">
        <v>1</v>
      </c>
      <c r="C7" s="29" t="s">
        <v>2</v>
      </c>
      <c r="D7" s="6" t="s">
        <v>3</v>
      </c>
      <c r="E7" s="6" t="s">
        <v>4</v>
      </c>
      <c r="F7" s="7" t="s">
        <v>5</v>
      </c>
      <c r="G7" s="8" t="s">
        <v>6</v>
      </c>
      <c r="H7" s="9" t="s">
        <v>8</v>
      </c>
      <c r="I7" s="10" t="s">
        <v>9</v>
      </c>
      <c r="L7" s="52"/>
      <c r="M7" s="77"/>
      <c r="O7" s="77"/>
      <c r="P7" s="77"/>
      <c r="Q7" s="45"/>
    </row>
    <row r="8" spans="1:19" ht="15" thickBot="1" x14ac:dyDescent="0.35">
      <c r="A8" s="2"/>
      <c r="B8" s="86"/>
      <c r="C8" s="85"/>
      <c r="D8" s="6"/>
      <c r="E8" s="6"/>
      <c r="F8" s="7"/>
      <c r="G8" s="8"/>
      <c r="H8" s="9"/>
      <c r="I8" s="10"/>
      <c r="K8" s="52">
        <v>0</v>
      </c>
      <c r="L8" s="52"/>
      <c r="M8" s="77"/>
      <c r="N8" s="77">
        <v>1</v>
      </c>
      <c r="O8" s="77"/>
      <c r="P8" s="77" t="str">
        <f>IF(M9="","",_xlfn.CONCAT("""",M9,""","))</f>
        <v>"mti",</v>
      </c>
      <c r="Q8" s="45"/>
    </row>
    <row r="9" spans="1:19" ht="15" thickBot="1" x14ac:dyDescent="0.35">
      <c r="A9" s="41">
        <v>1</v>
      </c>
      <c r="B9" s="42" t="s">
        <v>10</v>
      </c>
      <c r="C9" s="43"/>
      <c r="D9" s="42" t="s">
        <v>11</v>
      </c>
      <c r="E9" s="44">
        <v>4</v>
      </c>
      <c r="F9" s="43"/>
      <c r="G9" s="42" t="s">
        <v>218</v>
      </c>
      <c r="H9" s="42" t="s">
        <v>13</v>
      </c>
      <c r="I9" s="43"/>
      <c r="K9" s="52">
        <f t="shared" ref="K9:K14" si="0">E9</f>
        <v>4</v>
      </c>
      <c r="L9" s="52">
        <f>K8+K9</f>
        <v>4</v>
      </c>
      <c r="M9" s="52" t="s">
        <v>155</v>
      </c>
      <c r="N9" s="95">
        <f>N8+K9</f>
        <v>5</v>
      </c>
      <c r="O9" s="52" t="str">
        <f>MID($N$5,N8,K9)</f>
        <v>2210</v>
      </c>
      <c r="P9" s="77" t="str">
        <f t="shared" ref="P9:P72" si="1">IF(M10="","",_xlfn.CONCAT("""",M10,""","))</f>
        <v>"bitMap",</v>
      </c>
      <c r="Q9" s="53" t="b">
        <f>'2400'!Q8=IF(K9&gt;0,_xlfn.CONCAT("String ",M9,"          = inputMessage.length() &gt;=", L9," ? inputMessage.substring(",L5,",",L9,") : null;",""))</f>
        <v>0</v>
      </c>
      <c r="S9" s="45" t="str">
        <f>IF(M9="","",_xlfn.CONCAT("parsedObject.addProperty(""",M9,""", ",M9,");"))</f>
        <v>parsedObject.addProperty("mti", mti);</v>
      </c>
    </row>
    <row r="10" spans="1:19" x14ac:dyDescent="0.3">
      <c r="A10" s="175">
        <v>2</v>
      </c>
      <c r="B10" s="169" t="s">
        <v>14</v>
      </c>
      <c r="C10" s="171"/>
      <c r="D10" s="169" t="s">
        <v>15</v>
      </c>
      <c r="E10" s="175">
        <v>16</v>
      </c>
      <c r="F10" s="171"/>
      <c r="G10" s="46" t="s">
        <v>219</v>
      </c>
      <c r="H10" s="169" t="s">
        <v>13</v>
      </c>
      <c r="I10" s="175">
        <v>1</v>
      </c>
      <c r="K10" s="52">
        <f t="shared" si="0"/>
        <v>16</v>
      </c>
      <c r="L10" s="52">
        <f t="shared" ref="L10:L41" si="2">L9+K10</f>
        <v>20</v>
      </c>
      <c r="M10" s="52" t="s">
        <v>156</v>
      </c>
      <c r="N10" s="95">
        <f t="shared" ref="N10:N73" si="3">N9+K10</f>
        <v>21</v>
      </c>
      <c r="O10" s="52" t="str">
        <f t="shared" ref="O10:O73" si="4">MID($N$5,N9,K10)</f>
        <v>5032004102010006</v>
      </c>
      <c r="P10" s="77" t="str">
        <f t="shared" si="1"/>
        <v/>
      </c>
      <c r="Q10" s="53" t="str">
        <f t="shared" ref="Q10:Q41" si="5">IF(K10&gt;0,_xlfn.CONCAT("String ",M10,"          = inputMessage.length() &gt;=", L10," ? inputMessage.substring(",L9,",",L10,") : null;",""))</f>
        <v>String bitMap          = inputMessage.length() &gt;=20 ? inputMessage.substring(4,20) : null;</v>
      </c>
      <c r="S10" s="45" t="str">
        <f t="shared" ref="S10:S73" si="6">IF(M10="","",_xlfn.CONCAT("parsedObject.addProperty(""",M10,""", ",M10,");"))</f>
        <v>parsedObject.addProperty("bitMap", bitMap);</v>
      </c>
    </row>
    <row r="11" spans="1:19" x14ac:dyDescent="0.3">
      <c r="A11" s="180"/>
      <c r="B11" s="178"/>
      <c r="C11" s="179"/>
      <c r="D11" s="178"/>
      <c r="E11" s="180"/>
      <c r="F11" s="179"/>
      <c r="G11" s="46" t="s">
        <v>220</v>
      </c>
      <c r="H11" s="178"/>
      <c r="I11" s="180"/>
      <c r="K11" s="52">
        <f t="shared" si="0"/>
        <v>0</v>
      </c>
      <c r="L11" s="52">
        <f t="shared" si="2"/>
        <v>20</v>
      </c>
      <c r="M11" s="52"/>
      <c r="N11" s="95">
        <f t="shared" si="3"/>
        <v>21</v>
      </c>
      <c r="O11" s="52" t="str">
        <f t="shared" si="4"/>
        <v/>
      </c>
      <c r="P11" s="77" t="str">
        <f t="shared" si="1"/>
        <v/>
      </c>
      <c r="Q11" s="53" t="b">
        <f t="shared" si="5"/>
        <v>0</v>
      </c>
      <c r="S11" s="45" t="str">
        <f t="shared" si="6"/>
        <v/>
      </c>
    </row>
    <row r="12" spans="1:19" ht="15" thickBot="1" x14ac:dyDescent="0.35">
      <c r="A12" s="176"/>
      <c r="B12" s="170"/>
      <c r="C12" s="172"/>
      <c r="D12" s="170"/>
      <c r="E12" s="176"/>
      <c r="F12" s="172"/>
      <c r="G12" s="47" t="s">
        <v>64</v>
      </c>
      <c r="H12" s="170"/>
      <c r="I12" s="176"/>
      <c r="K12" s="52">
        <f t="shared" si="0"/>
        <v>0</v>
      </c>
      <c r="L12" s="52">
        <f t="shared" si="2"/>
        <v>20</v>
      </c>
      <c r="M12" s="52"/>
      <c r="N12" s="95">
        <f t="shared" si="3"/>
        <v>21</v>
      </c>
      <c r="O12" s="52" t="str">
        <f t="shared" si="4"/>
        <v/>
      </c>
      <c r="P12" s="77" t="str">
        <f t="shared" si="1"/>
        <v>"pan_len",</v>
      </c>
      <c r="Q12" s="53" t="b">
        <f t="shared" si="5"/>
        <v>0</v>
      </c>
      <c r="S12" s="45" t="str">
        <f t="shared" si="6"/>
        <v/>
      </c>
    </row>
    <row r="13" spans="1:19" ht="15" thickBot="1" x14ac:dyDescent="0.35">
      <c r="A13" s="48">
        <v>3</v>
      </c>
      <c r="B13" s="47" t="s">
        <v>20</v>
      </c>
      <c r="C13" s="49"/>
      <c r="D13" s="47" t="s">
        <v>11</v>
      </c>
      <c r="E13" s="50">
        <v>2</v>
      </c>
      <c r="F13" s="47" t="s">
        <v>21</v>
      </c>
      <c r="G13" s="47" t="s">
        <v>221</v>
      </c>
      <c r="H13" s="47" t="s">
        <v>13</v>
      </c>
      <c r="I13" s="50">
        <v>2</v>
      </c>
      <c r="K13" s="52">
        <f t="shared" si="0"/>
        <v>2</v>
      </c>
      <c r="L13" s="52">
        <f t="shared" si="2"/>
        <v>22</v>
      </c>
      <c r="M13" s="52" t="s">
        <v>157</v>
      </c>
      <c r="N13" s="95">
        <f t="shared" si="3"/>
        <v>23</v>
      </c>
      <c r="O13" s="52" t="str">
        <f t="shared" si="4"/>
        <v>05</v>
      </c>
      <c r="P13" s="77" t="str">
        <f t="shared" si="1"/>
        <v>"pan",</v>
      </c>
      <c r="Q13" s="53" t="str">
        <f t="shared" si="5"/>
        <v>String pan_len          = inputMessage.length() &gt;=22 ? inputMessage.substring(20,22) : null;</v>
      </c>
      <c r="S13" s="45" t="str">
        <f t="shared" si="6"/>
        <v>parsedObject.addProperty("pan_len", pan_len);</v>
      </c>
    </row>
    <row r="14" spans="1:19" ht="15" thickBot="1" x14ac:dyDescent="0.35">
      <c r="A14" s="48">
        <v>4</v>
      </c>
      <c r="B14" s="47" t="s">
        <v>23</v>
      </c>
      <c r="C14" s="49"/>
      <c r="D14" s="47" t="s">
        <v>11</v>
      </c>
      <c r="E14" s="50">
        <v>5</v>
      </c>
      <c r="F14" s="49"/>
      <c r="G14" s="47" t="s">
        <v>221</v>
      </c>
      <c r="H14" s="47" t="s">
        <v>13</v>
      </c>
      <c r="I14" s="50">
        <v>2</v>
      </c>
      <c r="K14" s="52">
        <f t="shared" si="0"/>
        <v>5</v>
      </c>
      <c r="L14" s="52">
        <f t="shared" si="2"/>
        <v>27</v>
      </c>
      <c r="M14" s="52" t="s">
        <v>158</v>
      </c>
      <c r="N14" s="95">
        <f t="shared" si="3"/>
        <v>28</v>
      </c>
      <c r="O14" s="52" t="str">
        <f t="shared" si="4"/>
        <v>11504</v>
      </c>
      <c r="P14" s="77" t="str">
        <f t="shared" si="1"/>
        <v/>
      </c>
      <c r="Q14" s="53" t="str">
        <f t="shared" si="5"/>
        <v>String pan          = inputMessage.length() &gt;=27 ? inputMessage.substring(22,27) : null;</v>
      </c>
      <c r="S14" s="45" t="str">
        <f t="shared" si="6"/>
        <v>parsedObject.addProperty("pan", pan);</v>
      </c>
    </row>
    <row r="15" spans="1:19" ht="15" thickBot="1" x14ac:dyDescent="0.35">
      <c r="A15" s="175">
        <v>5</v>
      </c>
      <c r="B15" s="169" t="s">
        <v>66</v>
      </c>
      <c r="C15" s="49"/>
      <c r="D15" s="47" t="s">
        <v>11</v>
      </c>
      <c r="E15" s="50"/>
      <c r="F15" s="49"/>
      <c r="G15" s="49"/>
      <c r="H15" s="47" t="s">
        <v>13</v>
      </c>
      <c r="I15" s="50">
        <v>4</v>
      </c>
      <c r="K15" s="52"/>
      <c r="L15" s="52">
        <f t="shared" si="2"/>
        <v>27</v>
      </c>
      <c r="M15" s="52"/>
      <c r="N15" s="95">
        <f t="shared" si="3"/>
        <v>28</v>
      </c>
      <c r="O15" s="52" t="str">
        <f t="shared" si="4"/>
        <v/>
      </c>
      <c r="P15" s="77" t="str">
        <f t="shared" si="1"/>
        <v>"ISOCurrCode",</v>
      </c>
      <c r="Q15" s="53" t="b">
        <f t="shared" si="5"/>
        <v>0</v>
      </c>
      <c r="S15" s="45" t="str">
        <f t="shared" si="6"/>
        <v/>
      </c>
    </row>
    <row r="16" spans="1:19" ht="15" thickBot="1" x14ac:dyDescent="0.35">
      <c r="A16" s="180"/>
      <c r="B16" s="178"/>
      <c r="C16" s="47" t="s">
        <v>67</v>
      </c>
      <c r="D16" s="47" t="s">
        <v>11</v>
      </c>
      <c r="E16" s="50">
        <v>3</v>
      </c>
      <c r="F16" s="49"/>
      <c r="G16" s="47" t="s">
        <v>221</v>
      </c>
      <c r="H16" s="47" t="s">
        <v>13</v>
      </c>
      <c r="I16" s="50">
        <v>4</v>
      </c>
      <c r="K16" s="52">
        <f t="shared" ref="K16:K47" si="7">E16</f>
        <v>3</v>
      </c>
      <c r="L16" s="52">
        <f t="shared" si="2"/>
        <v>30</v>
      </c>
      <c r="M16" s="52" t="s">
        <v>159</v>
      </c>
      <c r="N16" s="95">
        <f t="shared" si="3"/>
        <v>31</v>
      </c>
      <c r="O16" s="52" t="str">
        <f t="shared" si="4"/>
        <v>360</v>
      </c>
      <c r="P16" s="77" t="str">
        <f t="shared" si="1"/>
        <v>"CurrMinorUnit",</v>
      </c>
      <c r="Q16" s="53" t="str">
        <f t="shared" si="5"/>
        <v>String ISOCurrCode          = inputMessage.length() &gt;=30 ? inputMessage.substring(27,30) : null;</v>
      </c>
      <c r="S16" s="45" t="str">
        <f t="shared" si="6"/>
        <v>parsedObject.addProperty("ISOCurrCode", ISOCurrCode);</v>
      </c>
    </row>
    <row r="17" spans="1:19" ht="15" thickBot="1" x14ac:dyDescent="0.35">
      <c r="A17" s="180"/>
      <c r="B17" s="178"/>
      <c r="C17" s="47" t="s">
        <v>69</v>
      </c>
      <c r="D17" s="47" t="s">
        <v>11</v>
      </c>
      <c r="E17" s="50">
        <v>1</v>
      </c>
      <c r="F17" s="49"/>
      <c r="G17" s="47" t="s">
        <v>221</v>
      </c>
      <c r="H17" s="47" t="s">
        <v>13</v>
      </c>
      <c r="I17" s="50">
        <v>4</v>
      </c>
      <c r="K17" s="52">
        <f t="shared" si="7"/>
        <v>1</v>
      </c>
      <c r="L17" s="52">
        <f t="shared" si="2"/>
        <v>31</v>
      </c>
      <c r="M17" s="52" t="s">
        <v>160</v>
      </c>
      <c r="N17" s="95">
        <f t="shared" si="3"/>
        <v>32</v>
      </c>
      <c r="O17" s="52" t="str">
        <f t="shared" si="4"/>
        <v>0</v>
      </c>
      <c r="P17" s="77" t="str">
        <f t="shared" si="1"/>
        <v>"CurrValueAmount",</v>
      </c>
      <c r="Q17" s="53" t="str">
        <f t="shared" si="5"/>
        <v>String CurrMinorUnit          = inputMessage.length() &gt;=31 ? inputMessage.substring(30,31) : null;</v>
      </c>
      <c r="S17" s="45" t="str">
        <f t="shared" si="6"/>
        <v>parsedObject.addProperty("CurrMinorUnit", CurrMinorUnit);</v>
      </c>
    </row>
    <row r="18" spans="1:19" ht="15" thickBot="1" x14ac:dyDescent="0.35">
      <c r="A18" s="176"/>
      <c r="B18" s="170"/>
      <c r="C18" s="47" t="s">
        <v>72</v>
      </c>
      <c r="D18" s="47" t="s">
        <v>11</v>
      </c>
      <c r="E18" s="50">
        <v>12</v>
      </c>
      <c r="F18" s="47" t="s">
        <v>21</v>
      </c>
      <c r="G18" s="47" t="s">
        <v>221</v>
      </c>
      <c r="H18" s="47" t="s">
        <v>13</v>
      </c>
      <c r="I18" s="50">
        <v>4</v>
      </c>
      <c r="K18" s="52">
        <f t="shared" si="7"/>
        <v>12</v>
      </c>
      <c r="L18" s="52">
        <f t="shared" si="2"/>
        <v>43</v>
      </c>
      <c r="M18" s="52" t="s">
        <v>161</v>
      </c>
      <c r="N18" s="95">
        <f t="shared" si="3"/>
        <v>44</v>
      </c>
      <c r="O18" s="52" t="str">
        <f t="shared" si="4"/>
        <v>000000866000</v>
      </c>
      <c r="P18" s="77" t="str">
        <f t="shared" si="1"/>
        <v>"switcher_tan",</v>
      </c>
      <c r="Q18" s="53" t="str">
        <f t="shared" si="5"/>
        <v>String CurrValueAmount          = inputMessage.length() &gt;=43 ? inputMessage.substring(31,43) : null;</v>
      </c>
      <c r="S18" s="45" t="str">
        <f t="shared" si="6"/>
        <v>parsedObject.addProperty("CurrValueAmount", CurrValueAmount);</v>
      </c>
    </row>
    <row r="19" spans="1:19" ht="15" thickBot="1" x14ac:dyDescent="0.35">
      <c r="A19" s="48">
        <v>6</v>
      </c>
      <c r="B19" s="47" t="s">
        <v>26</v>
      </c>
      <c r="C19" s="49"/>
      <c r="D19" s="47" t="s">
        <v>11</v>
      </c>
      <c r="E19" s="50">
        <v>12</v>
      </c>
      <c r="F19" s="49"/>
      <c r="G19" s="47" t="s">
        <v>221</v>
      </c>
      <c r="H19" s="47" t="s">
        <v>13</v>
      </c>
      <c r="I19" s="50">
        <v>11</v>
      </c>
      <c r="K19" s="52">
        <f t="shared" si="7"/>
        <v>12</v>
      </c>
      <c r="L19" s="52">
        <f t="shared" si="2"/>
        <v>55</v>
      </c>
      <c r="M19" s="52" t="s">
        <v>162</v>
      </c>
      <c r="N19" s="95">
        <f t="shared" si="3"/>
        <v>56</v>
      </c>
      <c r="O19" s="52" t="str">
        <f t="shared" si="4"/>
        <v>000000000001</v>
      </c>
      <c r="P19" s="77" t="str">
        <f t="shared" si="1"/>
        <v>"dtl_trans",</v>
      </c>
      <c r="Q19" s="53" t="str">
        <f t="shared" si="5"/>
        <v>String switcher_tan          = inputMessage.length() &gt;=55 ? inputMessage.substring(43,55) : null;</v>
      </c>
      <c r="S19" s="45" t="str">
        <f t="shared" si="6"/>
        <v>parsedObject.addProperty("switcher_tan", switcher_tan);</v>
      </c>
    </row>
    <row r="20" spans="1:19" ht="29.4" thickBot="1" x14ac:dyDescent="0.35">
      <c r="A20" s="48">
        <v>7</v>
      </c>
      <c r="B20" s="47" t="s">
        <v>74</v>
      </c>
      <c r="C20" s="49"/>
      <c r="D20" s="47" t="s">
        <v>11</v>
      </c>
      <c r="E20" s="50">
        <v>14</v>
      </c>
      <c r="F20" s="47" t="s">
        <v>30</v>
      </c>
      <c r="G20" s="47" t="s">
        <v>221</v>
      </c>
      <c r="H20" s="47" t="s">
        <v>13</v>
      </c>
      <c r="I20" s="50">
        <v>12</v>
      </c>
      <c r="K20" s="52">
        <f t="shared" si="7"/>
        <v>14</v>
      </c>
      <c r="L20" s="52">
        <f t="shared" si="2"/>
        <v>69</v>
      </c>
      <c r="M20" s="52" t="s">
        <v>163</v>
      </c>
      <c r="N20" s="95">
        <f t="shared" si="3"/>
        <v>70</v>
      </c>
      <c r="O20" s="52" t="str">
        <f t="shared" si="4"/>
        <v>20250113081310</v>
      </c>
      <c r="P20" s="77" t="str">
        <f t="shared" si="1"/>
        <v>"date_settlement",</v>
      </c>
      <c r="Q20" s="53" t="str">
        <f t="shared" si="5"/>
        <v>String dtl_trans          = inputMessage.length() &gt;=69 ? inputMessage.substring(55,69) : null;</v>
      </c>
      <c r="S20" s="45" t="str">
        <f t="shared" si="6"/>
        <v>parsedObject.addProperty("dtl_trans", dtl_trans);</v>
      </c>
    </row>
    <row r="21" spans="1:19" ht="28.8" x14ac:dyDescent="0.3">
      <c r="A21" s="175">
        <v>8</v>
      </c>
      <c r="B21" s="169" t="s">
        <v>222</v>
      </c>
      <c r="C21" s="171"/>
      <c r="D21" s="169" t="s">
        <v>11</v>
      </c>
      <c r="E21" s="175">
        <v>8</v>
      </c>
      <c r="F21" s="169" t="s">
        <v>94</v>
      </c>
      <c r="G21" s="46" t="s">
        <v>223</v>
      </c>
      <c r="H21" s="169" t="s">
        <v>13</v>
      </c>
      <c r="I21" s="175">
        <v>15</v>
      </c>
      <c r="K21" s="52">
        <f t="shared" si="7"/>
        <v>8</v>
      </c>
      <c r="L21" s="52">
        <f t="shared" si="2"/>
        <v>77</v>
      </c>
      <c r="M21" s="54" t="s">
        <v>242</v>
      </c>
      <c r="N21" s="95">
        <f t="shared" si="3"/>
        <v>78</v>
      </c>
      <c r="O21" s="52" t="str">
        <f t="shared" si="4"/>
        <v>20250117</v>
      </c>
      <c r="P21" s="77" t="str">
        <f t="shared" si="1"/>
        <v/>
      </c>
      <c r="Q21" s="53" t="str">
        <f t="shared" si="5"/>
        <v>String date_settlement          = inputMessage.length() &gt;=77 ? inputMessage.substring(69,77) : null;</v>
      </c>
      <c r="S21" s="45" t="str">
        <f t="shared" si="6"/>
        <v>parsedObject.addProperty("date_settlement", date_settlement);</v>
      </c>
    </row>
    <row r="22" spans="1:19" ht="43.8" thickBot="1" x14ac:dyDescent="0.35">
      <c r="A22" s="176"/>
      <c r="B22" s="170"/>
      <c r="C22" s="172"/>
      <c r="D22" s="170"/>
      <c r="E22" s="176"/>
      <c r="F22" s="170"/>
      <c r="G22" s="47" t="s">
        <v>224</v>
      </c>
      <c r="H22" s="170"/>
      <c r="I22" s="176"/>
      <c r="K22" s="52">
        <f t="shared" si="7"/>
        <v>0</v>
      </c>
      <c r="L22" s="52">
        <f t="shared" si="2"/>
        <v>77</v>
      </c>
      <c r="M22" s="52"/>
      <c r="N22" s="95">
        <f t="shared" si="3"/>
        <v>78</v>
      </c>
      <c r="O22" s="52" t="str">
        <f t="shared" si="4"/>
        <v/>
      </c>
      <c r="P22" s="77" t="str">
        <f t="shared" si="1"/>
        <v>"merchant",</v>
      </c>
      <c r="Q22" s="53" t="b">
        <f t="shared" si="5"/>
        <v>0</v>
      </c>
      <c r="S22" s="45" t="str">
        <f t="shared" si="6"/>
        <v/>
      </c>
    </row>
    <row r="23" spans="1:19" ht="15" thickBot="1" x14ac:dyDescent="0.35">
      <c r="A23" s="48">
        <v>9</v>
      </c>
      <c r="B23" s="47" t="s">
        <v>32</v>
      </c>
      <c r="C23" s="49"/>
      <c r="D23" s="47" t="s">
        <v>11</v>
      </c>
      <c r="E23" s="50">
        <v>4</v>
      </c>
      <c r="F23" s="49"/>
      <c r="G23" s="47" t="s">
        <v>221</v>
      </c>
      <c r="H23" s="47" t="s">
        <v>13</v>
      </c>
      <c r="I23" s="50">
        <v>26</v>
      </c>
      <c r="K23" s="52">
        <f t="shared" si="7"/>
        <v>4</v>
      </c>
      <c r="L23" s="52">
        <f t="shared" si="2"/>
        <v>81</v>
      </c>
      <c r="M23" s="52" t="s">
        <v>164</v>
      </c>
      <c r="N23" s="95">
        <f t="shared" si="3"/>
        <v>82</v>
      </c>
      <c r="O23" s="52" t="str">
        <f t="shared" si="4"/>
        <v>6017</v>
      </c>
      <c r="P23" s="77" t="str">
        <f t="shared" si="1"/>
        <v>"bank_len",</v>
      </c>
      <c r="Q23" s="53" t="str">
        <f t="shared" si="5"/>
        <v>String merchant          = inputMessage.length() &gt;=81 ? inputMessage.substring(77,81) : null;</v>
      </c>
      <c r="S23" s="45" t="str">
        <f t="shared" si="6"/>
        <v>parsedObject.addProperty("merchant", merchant);</v>
      </c>
    </row>
    <row r="24" spans="1:19" ht="15" thickBot="1" x14ac:dyDescent="0.35">
      <c r="A24" s="48">
        <v>10</v>
      </c>
      <c r="B24" s="47" t="s">
        <v>41</v>
      </c>
      <c r="C24" s="49"/>
      <c r="D24" s="47" t="s">
        <v>11</v>
      </c>
      <c r="E24" s="50">
        <v>2</v>
      </c>
      <c r="F24" s="47" t="s">
        <v>21</v>
      </c>
      <c r="G24" s="47" t="s">
        <v>221</v>
      </c>
      <c r="H24" s="49"/>
      <c r="I24" s="50">
        <v>32</v>
      </c>
      <c r="K24" s="52">
        <f t="shared" si="7"/>
        <v>2</v>
      </c>
      <c r="L24" s="52">
        <f t="shared" si="2"/>
        <v>83</v>
      </c>
      <c r="M24" s="52" t="s">
        <v>165</v>
      </c>
      <c r="N24" s="95">
        <f t="shared" si="3"/>
        <v>84</v>
      </c>
      <c r="O24" s="52" t="str">
        <f t="shared" si="4"/>
        <v>07</v>
      </c>
      <c r="P24" s="77" t="str">
        <f t="shared" si="1"/>
        <v>"bank_id",</v>
      </c>
      <c r="Q24" s="53" t="str">
        <f t="shared" si="5"/>
        <v>String bank_len          = inputMessage.length() &gt;=83 ? inputMessage.substring(81,83) : null;</v>
      </c>
      <c r="S24" s="45" t="str">
        <f t="shared" si="6"/>
        <v>parsedObject.addProperty("bank_len", bank_len);</v>
      </c>
    </row>
    <row r="25" spans="1:19" ht="15" thickBot="1" x14ac:dyDescent="0.35">
      <c r="A25" s="48">
        <v>11</v>
      </c>
      <c r="B25" s="47" t="s">
        <v>43</v>
      </c>
      <c r="C25" s="49"/>
      <c r="D25" s="47" t="s">
        <v>44</v>
      </c>
      <c r="E25" s="50">
        <v>7</v>
      </c>
      <c r="F25" s="47" t="s">
        <v>21</v>
      </c>
      <c r="G25" s="47" t="s">
        <v>221</v>
      </c>
      <c r="H25" s="47" t="s">
        <v>13</v>
      </c>
      <c r="I25" s="50">
        <v>32</v>
      </c>
      <c r="K25" s="52">
        <f t="shared" si="7"/>
        <v>7</v>
      </c>
      <c r="L25" s="52">
        <f t="shared" si="2"/>
        <v>90</v>
      </c>
      <c r="M25" s="52" t="s">
        <v>166</v>
      </c>
      <c r="N25" s="95">
        <f t="shared" si="3"/>
        <v>91</v>
      </c>
      <c r="O25" s="52" t="str">
        <f t="shared" si="4"/>
        <v>0080061</v>
      </c>
      <c r="P25" s="77" t="str">
        <f t="shared" si="1"/>
        <v>"RC",</v>
      </c>
      <c r="Q25" s="53" t="str">
        <f t="shared" si="5"/>
        <v>String bank_id          = inputMessage.length() &gt;=90 ? inputMessage.substring(83,90) : null;</v>
      </c>
      <c r="S25" s="45" t="str">
        <f t="shared" si="6"/>
        <v>parsedObject.addProperty("bank_id", bank_id);</v>
      </c>
    </row>
    <row r="26" spans="1:19" x14ac:dyDescent="0.3">
      <c r="A26" s="175">
        <v>12</v>
      </c>
      <c r="B26" s="169" t="s">
        <v>75</v>
      </c>
      <c r="C26" s="171"/>
      <c r="D26" s="169" t="s">
        <v>11</v>
      </c>
      <c r="E26" s="175">
        <v>4</v>
      </c>
      <c r="F26" s="171"/>
      <c r="G26" s="46" t="s">
        <v>76</v>
      </c>
      <c r="H26" s="169" t="s">
        <v>13</v>
      </c>
      <c r="I26" s="175">
        <v>39</v>
      </c>
      <c r="K26" s="52">
        <f t="shared" si="7"/>
        <v>4</v>
      </c>
      <c r="L26" s="52">
        <f t="shared" si="2"/>
        <v>94</v>
      </c>
      <c r="M26" s="52" t="s">
        <v>167</v>
      </c>
      <c r="N26" s="95">
        <f t="shared" si="3"/>
        <v>95</v>
      </c>
      <c r="O26" s="52" t="str">
        <f t="shared" si="4"/>
        <v>0000</v>
      </c>
      <c r="P26" s="77" t="str">
        <f t="shared" si="1"/>
        <v/>
      </c>
      <c r="Q26" s="53" t="str">
        <f t="shared" si="5"/>
        <v>String RC          = inputMessage.length() &gt;=94 ? inputMessage.substring(90,94) : null;</v>
      </c>
      <c r="S26" s="45" t="str">
        <f t="shared" si="6"/>
        <v>parsedObject.addProperty("RC", RC);</v>
      </c>
    </row>
    <row r="27" spans="1:19" ht="28.8" x14ac:dyDescent="0.3">
      <c r="A27" s="180"/>
      <c r="B27" s="178"/>
      <c r="C27" s="179"/>
      <c r="D27" s="178"/>
      <c r="E27" s="180"/>
      <c r="F27" s="179"/>
      <c r="G27" s="46" t="s">
        <v>225</v>
      </c>
      <c r="H27" s="178"/>
      <c r="I27" s="180"/>
      <c r="K27" s="52">
        <f t="shared" si="7"/>
        <v>0</v>
      </c>
      <c r="L27" s="52">
        <f t="shared" si="2"/>
        <v>94</v>
      </c>
      <c r="M27" s="52"/>
      <c r="N27" s="95">
        <f t="shared" si="3"/>
        <v>95</v>
      </c>
      <c r="O27" s="52" t="str">
        <f t="shared" si="4"/>
        <v/>
      </c>
      <c r="P27" s="77" t="str">
        <f t="shared" si="1"/>
        <v/>
      </c>
      <c r="Q27" s="53" t="b">
        <f t="shared" si="5"/>
        <v>0</v>
      </c>
      <c r="S27" s="45" t="str">
        <f t="shared" si="6"/>
        <v/>
      </c>
    </row>
    <row r="28" spans="1:19" x14ac:dyDescent="0.3">
      <c r="A28" s="180"/>
      <c r="B28" s="178"/>
      <c r="C28" s="179"/>
      <c r="D28" s="178"/>
      <c r="E28" s="180"/>
      <c r="F28" s="179"/>
      <c r="G28" s="46" t="s">
        <v>226</v>
      </c>
      <c r="H28" s="178"/>
      <c r="I28" s="180"/>
      <c r="K28" s="52">
        <f t="shared" si="7"/>
        <v>0</v>
      </c>
      <c r="L28" s="52">
        <f t="shared" si="2"/>
        <v>94</v>
      </c>
      <c r="M28" s="52"/>
      <c r="N28" s="95">
        <f t="shared" si="3"/>
        <v>95</v>
      </c>
      <c r="O28" s="52" t="str">
        <f t="shared" si="4"/>
        <v/>
      </c>
      <c r="P28" s="77" t="str">
        <f t="shared" si="1"/>
        <v/>
      </c>
      <c r="Q28" s="53" t="b">
        <f t="shared" si="5"/>
        <v>0</v>
      </c>
      <c r="S28" s="45" t="str">
        <f t="shared" si="6"/>
        <v/>
      </c>
    </row>
    <row r="29" spans="1:19" ht="28.8" x14ac:dyDescent="0.3">
      <c r="A29" s="180"/>
      <c r="B29" s="178"/>
      <c r="C29" s="179"/>
      <c r="D29" s="178"/>
      <c r="E29" s="180"/>
      <c r="F29" s="179"/>
      <c r="G29" s="46" t="s">
        <v>79</v>
      </c>
      <c r="H29" s="178"/>
      <c r="I29" s="180"/>
      <c r="K29" s="52">
        <f t="shared" si="7"/>
        <v>0</v>
      </c>
      <c r="L29" s="52">
        <f t="shared" si="2"/>
        <v>94</v>
      </c>
      <c r="M29" s="52"/>
      <c r="N29" s="95">
        <f t="shared" si="3"/>
        <v>95</v>
      </c>
      <c r="O29" s="52" t="str">
        <f t="shared" si="4"/>
        <v/>
      </c>
      <c r="P29" s="77" t="str">
        <f t="shared" si="1"/>
        <v/>
      </c>
      <c r="Q29" s="53" t="b">
        <f t="shared" si="5"/>
        <v>0</v>
      </c>
      <c r="S29" s="45" t="str">
        <f t="shared" si="6"/>
        <v/>
      </c>
    </row>
    <row r="30" spans="1:19" x14ac:dyDescent="0.3">
      <c r="A30" s="180"/>
      <c r="B30" s="178"/>
      <c r="C30" s="179"/>
      <c r="D30" s="178"/>
      <c r="E30" s="180"/>
      <c r="F30" s="179"/>
      <c r="G30" s="46" t="s">
        <v>80</v>
      </c>
      <c r="H30" s="178"/>
      <c r="I30" s="180"/>
      <c r="K30" s="52">
        <f t="shared" si="7"/>
        <v>0</v>
      </c>
      <c r="L30" s="52">
        <f t="shared" si="2"/>
        <v>94</v>
      </c>
      <c r="M30" s="52"/>
      <c r="N30" s="95">
        <f t="shared" si="3"/>
        <v>95</v>
      </c>
      <c r="O30" s="52" t="str">
        <f t="shared" si="4"/>
        <v/>
      </c>
      <c r="P30" s="77" t="str">
        <f t="shared" si="1"/>
        <v/>
      </c>
      <c r="Q30" s="53" t="b">
        <f t="shared" si="5"/>
        <v>0</v>
      </c>
      <c r="S30" s="45" t="str">
        <f t="shared" si="6"/>
        <v/>
      </c>
    </row>
    <row r="31" spans="1:19" ht="28.8" x14ac:dyDescent="0.3">
      <c r="A31" s="180"/>
      <c r="B31" s="178"/>
      <c r="C31" s="179"/>
      <c r="D31" s="178"/>
      <c r="E31" s="180"/>
      <c r="F31" s="179"/>
      <c r="G31" s="46" t="s">
        <v>227</v>
      </c>
      <c r="H31" s="178"/>
      <c r="I31" s="180"/>
      <c r="K31" s="52">
        <f t="shared" si="7"/>
        <v>0</v>
      </c>
      <c r="L31" s="52">
        <f t="shared" si="2"/>
        <v>94</v>
      </c>
      <c r="M31" s="52"/>
      <c r="N31" s="95">
        <f t="shared" si="3"/>
        <v>95</v>
      </c>
      <c r="O31" s="52" t="str">
        <f t="shared" si="4"/>
        <v/>
      </c>
      <c r="P31" s="77" t="str">
        <f t="shared" si="1"/>
        <v/>
      </c>
      <c r="Q31" s="53" t="b">
        <f t="shared" si="5"/>
        <v>0</v>
      </c>
      <c r="S31" s="45" t="str">
        <f t="shared" si="6"/>
        <v/>
      </c>
    </row>
    <row r="32" spans="1:19" x14ac:dyDescent="0.3">
      <c r="A32" s="180"/>
      <c r="B32" s="178"/>
      <c r="C32" s="179"/>
      <c r="D32" s="178"/>
      <c r="E32" s="180"/>
      <c r="F32" s="179"/>
      <c r="G32" s="46" t="s">
        <v>228</v>
      </c>
      <c r="H32" s="178"/>
      <c r="I32" s="180"/>
      <c r="K32" s="52">
        <f t="shared" si="7"/>
        <v>0</v>
      </c>
      <c r="L32" s="52">
        <f t="shared" si="2"/>
        <v>94</v>
      </c>
      <c r="M32" s="52"/>
      <c r="N32" s="95">
        <f t="shared" si="3"/>
        <v>95</v>
      </c>
      <c r="O32" s="52" t="str">
        <f t="shared" si="4"/>
        <v/>
      </c>
      <c r="P32" s="77" t="str">
        <f t="shared" si="1"/>
        <v/>
      </c>
      <c r="Q32" s="53" t="b">
        <f t="shared" si="5"/>
        <v>0</v>
      </c>
      <c r="S32" s="45" t="str">
        <f t="shared" si="6"/>
        <v/>
      </c>
    </row>
    <row r="33" spans="1:19" ht="43.2" x14ac:dyDescent="0.3">
      <c r="A33" s="180"/>
      <c r="B33" s="178"/>
      <c r="C33" s="179"/>
      <c r="D33" s="178"/>
      <c r="E33" s="180"/>
      <c r="F33" s="179"/>
      <c r="G33" s="46" t="s">
        <v>229</v>
      </c>
      <c r="H33" s="178"/>
      <c r="I33" s="180"/>
      <c r="K33" s="52">
        <f t="shared" si="7"/>
        <v>0</v>
      </c>
      <c r="L33" s="52">
        <f t="shared" si="2"/>
        <v>94</v>
      </c>
      <c r="M33" s="52"/>
      <c r="N33" s="95">
        <f t="shared" si="3"/>
        <v>95</v>
      </c>
      <c r="O33" s="52" t="str">
        <f t="shared" si="4"/>
        <v/>
      </c>
      <c r="P33" s="77" t="str">
        <f t="shared" si="1"/>
        <v/>
      </c>
      <c r="Q33" s="53" t="b">
        <f t="shared" si="5"/>
        <v>0</v>
      </c>
      <c r="S33" s="45" t="str">
        <f t="shared" si="6"/>
        <v/>
      </c>
    </row>
    <row r="34" spans="1:19" ht="28.8" x14ac:dyDescent="0.3">
      <c r="A34" s="180"/>
      <c r="B34" s="178"/>
      <c r="C34" s="179"/>
      <c r="D34" s="178"/>
      <c r="E34" s="180"/>
      <c r="F34" s="179"/>
      <c r="G34" s="46" t="s">
        <v>230</v>
      </c>
      <c r="H34" s="178"/>
      <c r="I34" s="180"/>
      <c r="K34" s="52">
        <f t="shared" si="7"/>
        <v>0</v>
      </c>
      <c r="L34" s="52">
        <f t="shared" si="2"/>
        <v>94</v>
      </c>
      <c r="M34" s="52"/>
      <c r="N34" s="95">
        <f t="shared" si="3"/>
        <v>95</v>
      </c>
      <c r="O34" s="52" t="str">
        <f t="shared" si="4"/>
        <v/>
      </c>
      <c r="P34" s="77" t="str">
        <f t="shared" si="1"/>
        <v/>
      </c>
      <c r="Q34" s="53" t="b">
        <f t="shared" si="5"/>
        <v>0</v>
      </c>
      <c r="S34" s="45" t="str">
        <f t="shared" si="6"/>
        <v/>
      </c>
    </row>
    <row r="35" spans="1:19" x14ac:dyDescent="0.3">
      <c r="A35" s="180"/>
      <c r="B35" s="178"/>
      <c r="C35" s="179"/>
      <c r="D35" s="178"/>
      <c r="E35" s="180"/>
      <c r="F35" s="179"/>
      <c r="G35" s="46" t="s">
        <v>231</v>
      </c>
      <c r="H35" s="178"/>
      <c r="I35" s="180"/>
      <c r="K35" s="52">
        <f t="shared" si="7"/>
        <v>0</v>
      </c>
      <c r="L35" s="52">
        <f t="shared" si="2"/>
        <v>94</v>
      </c>
      <c r="M35" s="52"/>
      <c r="N35" s="95">
        <f t="shared" si="3"/>
        <v>95</v>
      </c>
      <c r="O35" s="52" t="str">
        <f t="shared" si="4"/>
        <v/>
      </c>
      <c r="P35" s="77" t="str">
        <f t="shared" si="1"/>
        <v/>
      </c>
      <c r="Q35" s="53" t="b">
        <f t="shared" si="5"/>
        <v>0</v>
      </c>
      <c r="S35" s="45" t="str">
        <f t="shared" si="6"/>
        <v/>
      </c>
    </row>
    <row r="36" spans="1:19" ht="15" thickBot="1" x14ac:dyDescent="0.35">
      <c r="A36" s="176"/>
      <c r="B36" s="170"/>
      <c r="C36" s="172"/>
      <c r="D36" s="170"/>
      <c r="E36" s="176"/>
      <c r="F36" s="172"/>
      <c r="G36" s="47" t="s">
        <v>232</v>
      </c>
      <c r="H36" s="170"/>
      <c r="I36" s="176"/>
      <c r="K36" s="52">
        <f t="shared" si="7"/>
        <v>0</v>
      </c>
      <c r="L36" s="52">
        <f t="shared" si="2"/>
        <v>94</v>
      </c>
      <c r="M36" s="52"/>
      <c r="N36" s="95">
        <f t="shared" si="3"/>
        <v>95</v>
      </c>
      <c r="O36" s="52" t="str">
        <f t="shared" si="4"/>
        <v/>
      </c>
      <c r="P36" s="77" t="str">
        <f t="shared" si="1"/>
        <v>"apd_Len",</v>
      </c>
      <c r="Q36" s="53" t="b">
        <f t="shared" si="5"/>
        <v>0</v>
      </c>
      <c r="S36" s="45" t="str">
        <f t="shared" si="6"/>
        <v/>
      </c>
    </row>
    <row r="37" spans="1:19" ht="15" thickBot="1" x14ac:dyDescent="0.35">
      <c r="A37" s="51">
        <v>13</v>
      </c>
      <c r="B37" s="47" t="s">
        <v>45</v>
      </c>
      <c r="C37" s="49"/>
      <c r="D37" s="47" t="s">
        <v>11</v>
      </c>
      <c r="E37" s="50">
        <v>3</v>
      </c>
      <c r="F37" s="47" t="s">
        <v>21</v>
      </c>
      <c r="G37" s="47" t="s">
        <v>221</v>
      </c>
      <c r="H37" s="47" t="s">
        <v>13</v>
      </c>
      <c r="I37" s="50">
        <v>48</v>
      </c>
      <c r="K37" s="52">
        <f t="shared" si="7"/>
        <v>3</v>
      </c>
      <c r="L37" s="52">
        <f t="shared" si="2"/>
        <v>97</v>
      </c>
      <c r="M37" s="103" t="s">
        <v>168</v>
      </c>
      <c r="N37" s="95">
        <f t="shared" si="3"/>
        <v>98</v>
      </c>
      <c r="O37" s="97" t="str">
        <f t="shared" si="4"/>
        <v>267</v>
      </c>
      <c r="P37" s="77" t="str">
        <f t="shared" si="1"/>
        <v/>
      </c>
      <c r="Q37" s="53" t="str">
        <f t="shared" si="5"/>
        <v>String apd_Len          = inputMessage.length() &gt;=97 ? inputMessage.substring(94,97) : null;</v>
      </c>
      <c r="S37" s="45" t="str">
        <f t="shared" si="6"/>
        <v>parsedObject.addProperty("apd_Len", apd_Len);</v>
      </c>
    </row>
    <row r="38" spans="1:19" ht="15" thickBot="1" x14ac:dyDescent="0.35">
      <c r="A38" s="167">
        <v>14</v>
      </c>
      <c r="B38" s="169" t="s">
        <v>48</v>
      </c>
      <c r="C38" s="49"/>
      <c r="D38" s="49"/>
      <c r="E38" s="49"/>
      <c r="F38" s="49"/>
      <c r="G38" s="49"/>
      <c r="H38" s="47" t="s">
        <v>13</v>
      </c>
      <c r="I38" s="50">
        <v>48</v>
      </c>
      <c r="K38" s="52">
        <f t="shared" si="7"/>
        <v>0</v>
      </c>
      <c r="L38" s="52">
        <f t="shared" si="2"/>
        <v>97</v>
      </c>
      <c r="M38" s="52"/>
      <c r="N38" s="95">
        <f t="shared" si="3"/>
        <v>98</v>
      </c>
      <c r="O38" s="52" t="str">
        <f t="shared" si="4"/>
        <v/>
      </c>
      <c r="P38" s="77" t="str">
        <f t="shared" si="1"/>
        <v>"switcher_id",</v>
      </c>
      <c r="Q38" s="53" t="b">
        <f t="shared" si="5"/>
        <v>0</v>
      </c>
      <c r="S38" s="45" t="str">
        <f t="shared" si="6"/>
        <v/>
      </c>
    </row>
    <row r="39" spans="1:19" ht="43.2" x14ac:dyDescent="0.3">
      <c r="A39" s="177"/>
      <c r="B39" s="178"/>
      <c r="C39" s="169" t="s">
        <v>49</v>
      </c>
      <c r="D39" s="169" t="s">
        <v>44</v>
      </c>
      <c r="E39" s="175">
        <v>7</v>
      </c>
      <c r="F39" s="169" t="s">
        <v>21</v>
      </c>
      <c r="G39" s="169" t="s">
        <v>221</v>
      </c>
      <c r="H39" s="46" t="s">
        <v>51</v>
      </c>
      <c r="I39" s="175">
        <v>48</v>
      </c>
      <c r="K39" s="52">
        <f t="shared" si="7"/>
        <v>7</v>
      </c>
      <c r="L39" s="52">
        <f t="shared" si="2"/>
        <v>104</v>
      </c>
      <c r="M39" s="52" t="s">
        <v>169</v>
      </c>
      <c r="N39" s="95">
        <f t="shared" si="3"/>
        <v>105</v>
      </c>
      <c r="O39" s="52" t="str">
        <f t="shared" si="4"/>
        <v>008CA01</v>
      </c>
      <c r="P39" s="77" t="str">
        <f t="shared" si="1"/>
        <v/>
      </c>
      <c r="Q39" s="53" t="str">
        <f t="shared" si="5"/>
        <v>String switcher_id          = inputMessage.length() &gt;=104 ? inputMessage.substring(97,104) : null;</v>
      </c>
      <c r="S39" s="45" t="str">
        <f t="shared" si="6"/>
        <v>parsedObject.addProperty("switcher_id", switcher_id);</v>
      </c>
    </row>
    <row r="40" spans="1:19" ht="15" thickBot="1" x14ac:dyDescent="0.35">
      <c r="A40" s="177"/>
      <c r="B40" s="178"/>
      <c r="C40" s="170"/>
      <c r="D40" s="170"/>
      <c r="E40" s="176"/>
      <c r="F40" s="170"/>
      <c r="G40" s="170"/>
      <c r="H40" s="47" t="s">
        <v>52</v>
      </c>
      <c r="I40" s="176"/>
      <c r="K40" s="52">
        <f t="shared" si="7"/>
        <v>0</v>
      </c>
      <c r="L40" s="52">
        <f t="shared" si="2"/>
        <v>104</v>
      </c>
      <c r="M40" s="52"/>
      <c r="N40" s="95">
        <f t="shared" si="3"/>
        <v>105</v>
      </c>
      <c r="O40" s="52" t="str">
        <f t="shared" si="4"/>
        <v/>
      </c>
      <c r="P40" s="77" t="str">
        <f t="shared" si="1"/>
        <v>"register_num",</v>
      </c>
      <c r="Q40" s="53" t="b">
        <f t="shared" si="5"/>
        <v>0</v>
      </c>
      <c r="S40" s="45" t="str">
        <f t="shared" si="6"/>
        <v/>
      </c>
    </row>
    <row r="41" spans="1:19" ht="43.2" x14ac:dyDescent="0.3">
      <c r="A41" s="177"/>
      <c r="B41" s="178"/>
      <c r="C41" s="169" t="s">
        <v>53</v>
      </c>
      <c r="D41" s="169" t="s">
        <v>11</v>
      </c>
      <c r="E41" s="175">
        <v>13</v>
      </c>
      <c r="F41" s="169" t="s">
        <v>54</v>
      </c>
      <c r="G41" s="169" t="s">
        <v>221</v>
      </c>
      <c r="H41" s="46" t="s">
        <v>51</v>
      </c>
      <c r="I41" s="175">
        <v>48</v>
      </c>
      <c r="K41" s="52">
        <f t="shared" si="7"/>
        <v>13</v>
      </c>
      <c r="L41" s="52">
        <f t="shared" si="2"/>
        <v>117</v>
      </c>
      <c r="M41" s="52" t="s">
        <v>170</v>
      </c>
      <c r="N41" s="95">
        <f t="shared" si="3"/>
        <v>118</v>
      </c>
      <c r="O41" s="52" t="str">
        <f t="shared" si="4"/>
        <v>1122112005828</v>
      </c>
      <c r="P41" s="77" t="str">
        <f t="shared" si="1"/>
        <v/>
      </c>
      <c r="Q41" s="53" t="str">
        <f t="shared" si="5"/>
        <v>String register_num          = inputMessage.length() &gt;=117 ? inputMessage.substring(104,117) : null;</v>
      </c>
      <c r="S41" s="45" t="str">
        <f t="shared" si="6"/>
        <v>parsedObject.addProperty("register_num", register_num);</v>
      </c>
    </row>
    <row r="42" spans="1:19" ht="15" thickBot="1" x14ac:dyDescent="0.35">
      <c r="A42" s="177"/>
      <c r="B42" s="178"/>
      <c r="C42" s="170"/>
      <c r="D42" s="170"/>
      <c r="E42" s="176"/>
      <c r="F42" s="170"/>
      <c r="G42" s="170"/>
      <c r="H42" s="47" t="s">
        <v>56</v>
      </c>
      <c r="I42" s="176"/>
      <c r="K42" s="52">
        <f t="shared" si="7"/>
        <v>0</v>
      </c>
      <c r="L42" s="52">
        <f t="shared" ref="L42:L73" si="8">L41+K42</f>
        <v>117</v>
      </c>
      <c r="M42" s="52"/>
      <c r="N42" s="95">
        <f t="shared" si="3"/>
        <v>118</v>
      </c>
      <c r="O42" s="52" t="str">
        <f t="shared" si="4"/>
        <v/>
      </c>
      <c r="P42" s="77" t="str">
        <f t="shared" si="1"/>
        <v>"trans_code",</v>
      </c>
      <c r="Q42" s="53" t="b">
        <f t="shared" ref="Q42:Q73" si="9">IF(K42&gt;0,_xlfn.CONCAT("String ",M42,"          = inputMessage.length() &gt;=", L42," ? inputMessage.substring(",L41,",",L42,") : null;",""))</f>
        <v>0</v>
      </c>
      <c r="S42" s="45" t="str">
        <f t="shared" si="6"/>
        <v/>
      </c>
    </row>
    <row r="43" spans="1:19" ht="43.2" x14ac:dyDescent="0.3">
      <c r="A43" s="177"/>
      <c r="B43" s="178"/>
      <c r="C43" s="169" t="s">
        <v>57</v>
      </c>
      <c r="D43" s="169" t="s">
        <v>44</v>
      </c>
      <c r="E43" s="175">
        <v>3</v>
      </c>
      <c r="F43" s="169" t="s">
        <v>21</v>
      </c>
      <c r="G43" s="169" t="s">
        <v>221</v>
      </c>
      <c r="H43" s="46" t="s">
        <v>51</v>
      </c>
      <c r="I43" s="175">
        <v>48</v>
      </c>
      <c r="K43" s="52">
        <f t="shared" si="7"/>
        <v>3</v>
      </c>
      <c r="L43" s="52">
        <f t="shared" si="8"/>
        <v>120</v>
      </c>
      <c r="M43" s="52" t="s">
        <v>171</v>
      </c>
      <c r="N43" s="95">
        <f t="shared" si="3"/>
        <v>121</v>
      </c>
      <c r="O43" s="52" t="str">
        <f t="shared" si="4"/>
        <v>012</v>
      </c>
      <c r="P43" s="77" t="str">
        <f t="shared" si="1"/>
        <v/>
      </c>
      <c r="Q43" s="53" t="str">
        <f t="shared" si="9"/>
        <v>String trans_code          = inputMessage.length() &gt;=120 ? inputMessage.substring(117,120) : null;</v>
      </c>
      <c r="S43" s="45" t="str">
        <f t="shared" si="6"/>
        <v>parsedObject.addProperty("trans_code", trans_code);</v>
      </c>
    </row>
    <row r="44" spans="1:19" ht="15" thickBot="1" x14ac:dyDescent="0.35">
      <c r="A44" s="177"/>
      <c r="B44" s="178"/>
      <c r="C44" s="170"/>
      <c r="D44" s="170"/>
      <c r="E44" s="176"/>
      <c r="F44" s="170"/>
      <c r="G44" s="170"/>
      <c r="H44" s="47" t="s">
        <v>233</v>
      </c>
      <c r="I44" s="176"/>
      <c r="K44" s="52">
        <f t="shared" si="7"/>
        <v>0</v>
      </c>
      <c r="L44" s="52">
        <f t="shared" si="8"/>
        <v>120</v>
      </c>
      <c r="M44" s="52"/>
      <c r="N44" s="95">
        <f t="shared" si="3"/>
        <v>121</v>
      </c>
      <c r="O44" s="52" t="str">
        <f t="shared" si="4"/>
        <v/>
      </c>
      <c r="P44" s="77" t="str">
        <f t="shared" si="1"/>
        <v>"trans_name",</v>
      </c>
      <c r="Q44" s="53" t="b">
        <f t="shared" si="9"/>
        <v>0</v>
      </c>
      <c r="S44" s="45" t="str">
        <f t="shared" si="6"/>
        <v/>
      </c>
    </row>
    <row r="45" spans="1:19" ht="43.2" x14ac:dyDescent="0.3">
      <c r="A45" s="177"/>
      <c r="B45" s="178"/>
      <c r="C45" s="169" t="s">
        <v>89</v>
      </c>
      <c r="D45" s="169" t="s">
        <v>90</v>
      </c>
      <c r="E45" s="175">
        <v>25</v>
      </c>
      <c r="F45" s="169" t="s">
        <v>91</v>
      </c>
      <c r="G45" s="169" t="s">
        <v>221</v>
      </c>
      <c r="H45" s="46" t="s">
        <v>51</v>
      </c>
      <c r="I45" s="175">
        <v>48</v>
      </c>
      <c r="K45" s="52">
        <f t="shared" si="7"/>
        <v>25</v>
      </c>
      <c r="L45" s="52">
        <f t="shared" si="8"/>
        <v>145</v>
      </c>
      <c r="M45" s="52" t="s">
        <v>172</v>
      </c>
      <c r="N45" s="95">
        <f t="shared" si="3"/>
        <v>146</v>
      </c>
      <c r="O45" s="52" t="str">
        <f t="shared" si="4"/>
        <v>PENYAMBUNGAN BARU        </v>
      </c>
      <c r="P45" s="77" t="str">
        <f t="shared" si="1"/>
        <v/>
      </c>
      <c r="Q45" s="53" t="str">
        <f t="shared" si="9"/>
        <v>String trans_name          = inputMessage.length() &gt;=145 ? inputMessage.substring(120,145) : null;</v>
      </c>
      <c r="S45" s="45" t="str">
        <f t="shared" si="6"/>
        <v>parsedObject.addProperty("trans_name", trans_name);</v>
      </c>
    </row>
    <row r="46" spans="1:19" ht="15" thickBot="1" x14ac:dyDescent="0.35">
      <c r="A46" s="177"/>
      <c r="B46" s="178"/>
      <c r="C46" s="170"/>
      <c r="D46" s="170"/>
      <c r="E46" s="176"/>
      <c r="F46" s="170"/>
      <c r="G46" s="170"/>
      <c r="H46" s="47" t="s">
        <v>92</v>
      </c>
      <c r="I46" s="176"/>
      <c r="K46" s="52">
        <f t="shared" si="7"/>
        <v>0</v>
      </c>
      <c r="L46" s="52">
        <f t="shared" si="8"/>
        <v>145</v>
      </c>
      <c r="M46" s="52"/>
      <c r="N46" s="95">
        <f t="shared" si="3"/>
        <v>146</v>
      </c>
      <c r="O46" s="52" t="str">
        <f t="shared" si="4"/>
        <v/>
      </c>
      <c r="P46" s="77" t="str">
        <f t="shared" si="1"/>
        <v>"register_date",</v>
      </c>
      <c r="Q46" s="53" t="b">
        <f t="shared" si="9"/>
        <v>0</v>
      </c>
      <c r="S46" s="45" t="str">
        <f t="shared" si="6"/>
        <v/>
      </c>
    </row>
    <row r="47" spans="1:19" ht="43.2" x14ac:dyDescent="0.3">
      <c r="A47" s="177"/>
      <c r="B47" s="178"/>
      <c r="C47" s="169" t="s">
        <v>93</v>
      </c>
      <c r="D47" s="169" t="s">
        <v>11</v>
      </c>
      <c r="E47" s="175">
        <v>8</v>
      </c>
      <c r="F47" s="169" t="s">
        <v>94</v>
      </c>
      <c r="G47" s="169" t="s">
        <v>221</v>
      </c>
      <c r="H47" s="46" t="s">
        <v>51</v>
      </c>
      <c r="I47" s="175">
        <v>48</v>
      </c>
      <c r="K47" s="52">
        <f t="shared" si="7"/>
        <v>8</v>
      </c>
      <c r="L47" s="52">
        <f t="shared" si="8"/>
        <v>153</v>
      </c>
      <c r="M47" s="52" t="s">
        <v>173</v>
      </c>
      <c r="N47" s="95">
        <f t="shared" si="3"/>
        <v>154</v>
      </c>
      <c r="O47" s="52" t="str">
        <f t="shared" si="4"/>
        <v>20160412</v>
      </c>
      <c r="P47" s="77" t="str">
        <f t="shared" si="1"/>
        <v/>
      </c>
      <c r="Q47" s="53" t="str">
        <f t="shared" si="9"/>
        <v>String register_date          = inputMessage.length() &gt;=153 ? inputMessage.substring(145,153) : null;</v>
      </c>
      <c r="S47" s="45" t="str">
        <f t="shared" si="6"/>
        <v>parsedObject.addProperty("register_date", register_date);</v>
      </c>
    </row>
    <row r="48" spans="1:19" ht="15" thickBot="1" x14ac:dyDescent="0.35">
      <c r="A48" s="177"/>
      <c r="B48" s="178"/>
      <c r="C48" s="170"/>
      <c r="D48" s="170"/>
      <c r="E48" s="176"/>
      <c r="F48" s="170"/>
      <c r="G48" s="170"/>
      <c r="H48" s="47" t="s">
        <v>96</v>
      </c>
      <c r="I48" s="176"/>
      <c r="K48" s="52">
        <f t="shared" ref="K48:K79" si="10">E48</f>
        <v>0</v>
      </c>
      <c r="L48" s="52">
        <f t="shared" si="8"/>
        <v>153</v>
      </c>
      <c r="M48" s="52"/>
      <c r="N48" s="95">
        <f t="shared" si="3"/>
        <v>154</v>
      </c>
      <c r="O48" s="52" t="str">
        <f t="shared" si="4"/>
        <v/>
      </c>
      <c r="P48" s="77" t="str">
        <f t="shared" si="1"/>
        <v>"register_expiredate",</v>
      </c>
      <c r="Q48" s="53" t="b">
        <f t="shared" si="9"/>
        <v>0</v>
      </c>
      <c r="S48" s="45" t="str">
        <f t="shared" si="6"/>
        <v/>
      </c>
    </row>
    <row r="49" spans="1:19" ht="43.2" x14ac:dyDescent="0.3">
      <c r="A49" s="177"/>
      <c r="B49" s="178"/>
      <c r="C49" s="169" t="s">
        <v>97</v>
      </c>
      <c r="D49" s="169" t="s">
        <v>11</v>
      </c>
      <c r="E49" s="175">
        <v>8</v>
      </c>
      <c r="F49" s="169" t="s">
        <v>94</v>
      </c>
      <c r="G49" s="169" t="s">
        <v>221</v>
      </c>
      <c r="H49" s="46" t="s">
        <v>51</v>
      </c>
      <c r="I49" s="175">
        <v>48</v>
      </c>
      <c r="K49" s="52">
        <f t="shared" si="10"/>
        <v>8</v>
      </c>
      <c r="L49" s="52">
        <f t="shared" si="8"/>
        <v>161</v>
      </c>
      <c r="M49" s="52" t="s">
        <v>174</v>
      </c>
      <c r="N49" s="95">
        <f t="shared" si="3"/>
        <v>162</v>
      </c>
      <c r="O49" s="52" t="str">
        <f t="shared" si="4"/>
        <v>02022222</v>
      </c>
      <c r="P49" s="77" t="str">
        <f t="shared" si="1"/>
        <v/>
      </c>
      <c r="Q49" s="53" t="str">
        <f t="shared" si="9"/>
        <v>String register_expiredate          = inputMessage.length() &gt;=161 ? inputMessage.substring(153,161) : null;</v>
      </c>
      <c r="S49" s="45" t="str">
        <f t="shared" si="6"/>
        <v>parsedObject.addProperty("register_expiredate", register_expiredate);</v>
      </c>
    </row>
    <row r="50" spans="1:19" ht="15" thickBot="1" x14ac:dyDescent="0.35">
      <c r="A50" s="177"/>
      <c r="B50" s="178"/>
      <c r="C50" s="170"/>
      <c r="D50" s="170"/>
      <c r="E50" s="176"/>
      <c r="F50" s="170"/>
      <c r="G50" s="170"/>
      <c r="H50" s="47" t="s">
        <v>99</v>
      </c>
      <c r="I50" s="176"/>
      <c r="K50" s="52">
        <f t="shared" si="10"/>
        <v>0</v>
      </c>
      <c r="L50" s="52">
        <f t="shared" si="8"/>
        <v>161</v>
      </c>
      <c r="M50" s="52"/>
      <c r="N50" s="95">
        <f t="shared" si="3"/>
        <v>162</v>
      </c>
      <c r="O50" s="52" t="str">
        <f t="shared" si="4"/>
        <v/>
      </c>
      <c r="P50" s="77" t="str">
        <f t="shared" si="1"/>
        <v>"Subscriber_id",</v>
      </c>
      <c r="Q50" s="53" t="b">
        <f t="shared" si="9"/>
        <v>0</v>
      </c>
      <c r="S50" s="45" t="str">
        <f t="shared" si="6"/>
        <v/>
      </c>
    </row>
    <row r="51" spans="1:19" ht="28.8" x14ac:dyDescent="0.3">
      <c r="A51" s="177"/>
      <c r="B51" s="178"/>
      <c r="C51" s="169" t="s">
        <v>100</v>
      </c>
      <c r="D51" s="169" t="s">
        <v>11</v>
      </c>
      <c r="E51" s="175">
        <v>12</v>
      </c>
      <c r="F51" s="169" t="s">
        <v>21</v>
      </c>
      <c r="G51" s="169" t="s">
        <v>221</v>
      </c>
      <c r="H51" s="46" t="s">
        <v>111</v>
      </c>
      <c r="I51" s="175">
        <v>48</v>
      </c>
      <c r="K51" s="52">
        <f t="shared" si="10"/>
        <v>12</v>
      </c>
      <c r="L51" s="52">
        <f t="shared" si="8"/>
        <v>173</v>
      </c>
      <c r="M51" s="52" t="s">
        <v>175</v>
      </c>
      <c r="N51" s="95">
        <f t="shared" si="3"/>
        <v>174</v>
      </c>
      <c r="O51" s="52" t="str">
        <f t="shared" si="4"/>
        <v>            </v>
      </c>
      <c r="P51" s="77" t="str">
        <f t="shared" si="1"/>
        <v/>
      </c>
      <c r="Q51" s="53" t="str">
        <f t="shared" si="9"/>
        <v>String Subscriber_id          = inputMessage.length() &gt;=173 ? inputMessage.substring(161,173) : null;</v>
      </c>
      <c r="S51" s="45" t="str">
        <f t="shared" si="6"/>
        <v>parsedObject.addProperty("Subscriber_id", Subscriber_id);</v>
      </c>
    </row>
    <row r="52" spans="1:19" ht="43.8" thickBot="1" x14ac:dyDescent="0.35">
      <c r="A52" s="177"/>
      <c r="B52" s="178"/>
      <c r="C52" s="170"/>
      <c r="D52" s="170"/>
      <c r="E52" s="176"/>
      <c r="F52" s="170"/>
      <c r="G52" s="170"/>
      <c r="H52" s="47" t="s">
        <v>200</v>
      </c>
      <c r="I52" s="176"/>
      <c r="K52" s="52">
        <f t="shared" si="10"/>
        <v>0</v>
      </c>
      <c r="L52" s="52">
        <f t="shared" si="8"/>
        <v>173</v>
      </c>
      <c r="M52" s="52"/>
      <c r="N52" s="95">
        <f t="shared" si="3"/>
        <v>174</v>
      </c>
      <c r="O52" s="52" t="str">
        <f t="shared" si="4"/>
        <v/>
      </c>
      <c r="P52" s="77" t="str">
        <f t="shared" si="1"/>
        <v>"Subscriber_name",</v>
      </c>
      <c r="Q52" s="53" t="b">
        <f t="shared" si="9"/>
        <v>0</v>
      </c>
      <c r="S52" s="45" t="str">
        <f t="shared" si="6"/>
        <v/>
      </c>
    </row>
    <row r="53" spans="1:19" ht="43.2" x14ac:dyDescent="0.3">
      <c r="A53" s="177"/>
      <c r="B53" s="178"/>
      <c r="C53" s="169" t="s">
        <v>103</v>
      </c>
      <c r="D53" s="169" t="s">
        <v>44</v>
      </c>
      <c r="E53" s="175">
        <v>25</v>
      </c>
      <c r="F53" s="169" t="s">
        <v>91</v>
      </c>
      <c r="G53" s="169" t="s">
        <v>221</v>
      </c>
      <c r="H53" s="46" t="s">
        <v>51</v>
      </c>
      <c r="I53" s="175">
        <v>48</v>
      </c>
      <c r="K53" s="52">
        <f t="shared" si="10"/>
        <v>25</v>
      </c>
      <c r="L53" s="52">
        <f t="shared" si="8"/>
        <v>198</v>
      </c>
      <c r="M53" s="52" t="s">
        <v>176</v>
      </c>
      <c r="N53" s="95">
        <f t="shared" si="3"/>
        <v>199</v>
      </c>
      <c r="O53" s="52" t="str">
        <f t="shared" si="4"/>
        <v>UMAR ABDI                </v>
      </c>
      <c r="P53" s="77" t="str">
        <f t="shared" si="1"/>
        <v/>
      </c>
      <c r="Q53" s="53" t="str">
        <f t="shared" si="9"/>
        <v>String Subscriber_name          = inputMessage.length() &gt;=198 ? inputMessage.substring(173,198) : null;</v>
      </c>
      <c r="S53" s="45" t="str">
        <f t="shared" si="6"/>
        <v>parsedObject.addProperty("Subscriber_name", Subscriber_name);</v>
      </c>
    </row>
    <row r="54" spans="1:19" ht="15" thickBot="1" x14ac:dyDescent="0.35">
      <c r="A54" s="177"/>
      <c r="B54" s="178"/>
      <c r="C54" s="170"/>
      <c r="D54" s="170"/>
      <c r="E54" s="176"/>
      <c r="F54" s="170"/>
      <c r="G54" s="170"/>
      <c r="H54" s="47" t="s">
        <v>104</v>
      </c>
      <c r="I54" s="176"/>
      <c r="K54" s="52">
        <f t="shared" si="10"/>
        <v>0</v>
      </c>
      <c r="L54" s="52">
        <f t="shared" si="8"/>
        <v>198</v>
      </c>
      <c r="M54" s="52"/>
      <c r="N54" s="95">
        <f t="shared" si="3"/>
        <v>199</v>
      </c>
      <c r="O54" s="52" t="str">
        <f t="shared" si="4"/>
        <v/>
      </c>
      <c r="P54" s="77" t="str">
        <f t="shared" si="1"/>
        <v>"refnunum_srv",</v>
      </c>
      <c r="Q54" s="53" t="b">
        <f t="shared" si="9"/>
        <v>0</v>
      </c>
      <c r="S54" s="45" t="str">
        <f t="shared" si="6"/>
        <v/>
      </c>
    </row>
    <row r="55" spans="1:19" ht="28.8" x14ac:dyDescent="0.3">
      <c r="A55" s="177"/>
      <c r="B55" s="178"/>
      <c r="C55" s="169" t="s">
        <v>105</v>
      </c>
      <c r="D55" s="169" t="s">
        <v>44</v>
      </c>
      <c r="E55" s="175">
        <v>32</v>
      </c>
      <c r="F55" s="169" t="s">
        <v>106</v>
      </c>
      <c r="G55" s="169" t="s">
        <v>221</v>
      </c>
      <c r="H55" s="46" t="s">
        <v>111</v>
      </c>
      <c r="I55" s="175">
        <v>48</v>
      </c>
      <c r="K55" s="52">
        <f t="shared" si="10"/>
        <v>32</v>
      </c>
      <c r="L55" s="52">
        <f t="shared" si="8"/>
        <v>230</v>
      </c>
      <c r="M55" s="52" t="s">
        <v>177</v>
      </c>
      <c r="N55" s="95">
        <f t="shared" si="3"/>
        <v>231</v>
      </c>
      <c r="O55" s="52" t="str">
        <f t="shared" si="4"/>
        <v>196A38CDEB3F4AFDB966977BBA91BBBF</v>
      </c>
      <c r="P55" s="77" t="str">
        <f t="shared" si="1"/>
        <v/>
      </c>
      <c r="Q55" s="53" t="str">
        <f t="shared" si="9"/>
        <v>String refnunum_srv          = inputMessage.length() &gt;=230 ? inputMessage.substring(198,230) : null;</v>
      </c>
      <c r="S55" s="45" t="str">
        <f t="shared" si="6"/>
        <v>parsedObject.addProperty("refnunum_srv", refnunum_srv);</v>
      </c>
    </row>
    <row r="56" spans="1:19" ht="43.8" thickBot="1" x14ac:dyDescent="0.35">
      <c r="A56" s="177"/>
      <c r="B56" s="178"/>
      <c r="C56" s="170"/>
      <c r="D56" s="170"/>
      <c r="E56" s="176"/>
      <c r="F56" s="170"/>
      <c r="G56" s="170"/>
      <c r="H56" s="47" t="s">
        <v>234</v>
      </c>
      <c r="I56" s="176"/>
      <c r="K56" s="52">
        <f t="shared" si="10"/>
        <v>0</v>
      </c>
      <c r="L56" s="52">
        <f t="shared" si="8"/>
        <v>230</v>
      </c>
      <c r="M56" s="52"/>
      <c r="N56" s="95">
        <f t="shared" si="3"/>
        <v>231</v>
      </c>
      <c r="O56" s="52" t="str">
        <f t="shared" si="4"/>
        <v/>
      </c>
      <c r="P56" s="77" t="str">
        <f t="shared" si="1"/>
        <v>"refnunum_switch",</v>
      </c>
      <c r="Q56" s="53" t="b">
        <f t="shared" si="9"/>
        <v>0</v>
      </c>
      <c r="S56" s="45" t="str">
        <f t="shared" si="6"/>
        <v/>
      </c>
    </row>
    <row r="57" spans="1:19" ht="28.8" x14ac:dyDescent="0.3">
      <c r="A57" s="177"/>
      <c r="B57" s="178"/>
      <c r="C57" s="169" t="s">
        <v>201</v>
      </c>
      <c r="D57" s="169" t="s">
        <v>44</v>
      </c>
      <c r="E57" s="175">
        <v>32</v>
      </c>
      <c r="F57" s="169" t="s">
        <v>106</v>
      </c>
      <c r="G57" s="169" t="s">
        <v>221</v>
      </c>
      <c r="H57" s="46" t="s">
        <v>111</v>
      </c>
      <c r="I57" s="175">
        <v>48</v>
      </c>
      <c r="K57" s="52">
        <f t="shared" si="10"/>
        <v>32</v>
      </c>
      <c r="L57" s="52">
        <f t="shared" si="8"/>
        <v>262</v>
      </c>
      <c r="M57" s="52" t="s">
        <v>606</v>
      </c>
      <c r="N57" s="95">
        <f t="shared" si="3"/>
        <v>263</v>
      </c>
      <c r="O57" s="52" t="str">
        <f t="shared" si="4"/>
        <v>CD5AE684AD124DBE9CAA8F1F04444444</v>
      </c>
      <c r="P57" s="77" t="str">
        <f t="shared" si="1"/>
        <v/>
      </c>
      <c r="Q57" s="53" t="str">
        <f t="shared" si="9"/>
        <v>String refnunum_switch          = inputMessage.length() &gt;=262 ? inputMessage.substring(230,262) : null;</v>
      </c>
      <c r="S57" s="45" t="str">
        <f t="shared" si="6"/>
        <v>parsedObject.addProperty("refnunum_switch", refnunum_switch);</v>
      </c>
    </row>
    <row r="58" spans="1:19" ht="43.8" thickBot="1" x14ac:dyDescent="0.35">
      <c r="A58" s="177"/>
      <c r="B58" s="178"/>
      <c r="C58" s="170"/>
      <c r="D58" s="170"/>
      <c r="E58" s="176"/>
      <c r="F58" s="170"/>
      <c r="G58" s="170"/>
      <c r="H58" s="47" t="s">
        <v>112</v>
      </c>
      <c r="I58" s="176"/>
      <c r="K58" s="52">
        <f t="shared" si="10"/>
        <v>0</v>
      </c>
      <c r="L58" s="52">
        <f t="shared" si="8"/>
        <v>262</v>
      </c>
      <c r="M58" s="52"/>
      <c r="N58" s="95">
        <f t="shared" si="3"/>
        <v>263</v>
      </c>
      <c r="O58" s="52" t="str">
        <f t="shared" si="4"/>
        <v/>
      </c>
      <c r="P58" s="77" t="str">
        <f t="shared" si="1"/>
        <v>"service_unit",</v>
      </c>
      <c r="Q58" s="53" t="b">
        <f t="shared" si="9"/>
        <v>0</v>
      </c>
      <c r="S58" s="45" t="str">
        <f t="shared" si="6"/>
        <v/>
      </c>
    </row>
    <row r="59" spans="1:19" ht="43.2" x14ac:dyDescent="0.3">
      <c r="A59" s="177"/>
      <c r="B59" s="178"/>
      <c r="C59" s="169" t="s">
        <v>109</v>
      </c>
      <c r="D59" s="169" t="s">
        <v>44</v>
      </c>
      <c r="E59" s="175">
        <v>5</v>
      </c>
      <c r="F59" s="171"/>
      <c r="G59" s="169" t="s">
        <v>221</v>
      </c>
      <c r="H59" s="46" t="s">
        <v>51</v>
      </c>
      <c r="I59" s="175">
        <v>48</v>
      </c>
      <c r="K59" s="52">
        <f t="shared" si="10"/>
        <v>5</v>
      </c>
      <c r="L59" s="52">
        <f t="shared" si="8"/>
        <v>267</v>
      </c>
      <c r="M59" s="52" t="s">
        <v>178</v>
      </c>
      <c r="N59" s="95">
        <f t="shared" si="3"/>
        <v>268</v>
      </c>
      <c r="O59" s="52" t="str">
        <f t="shared" si="4"/>
        <v>11221</v>
      </c>
      <c r="P59" s="77" t="str">
        <f t="shared" si="1"/>
        <v/>
      </c>
      <c r="Q59" s="53" t="str">
        <f t="shared" si="9"/>
        <v>String service_unit          = inputMessage.length() &gt;=267 ? inputMessage.substring(262,267) : null;</v>
      </c>
      <c r="S59" s="45" t="str">
        <f t="shared" si="6"/>
        <v>parsedObject.addProperty("service_unit", service_unit);</v>
      </c>
    </row>
    <row r="60" spans="1:19" ht="15" thickBot="1" x14ac:dyDescent="0.35">
      <c r="A60" s="168"/>
      <c r="B60" s="170"/>
      <c r="C60" s="170"/>
      <c r="D60" s="170"/>
      <c r="E60" s="176"/>
      <c r="F60" s="172"/>
      <c r="G60" s="170"/>
      <c r="H60" s="47" t="s">
        <v>115</v>
      </c>
      <c r="I60" s="176"/>
      <c r="K60" s="52">
        <f t="shared" si="10"/>
        <v>0</v>
      </c>
      <c r="L60" s="52">
        <f t="shared" si="8"/>
        <v>267</v>
      </c>
      <c r="M60" s="52"/>
      <c r="N60" s="95">
        <f t="shared" si="3"/>
        <v>268</v>
      </c>
      <c r="O60" s="52" t="str">
        <f t="shared" si="4"/>
        <v/>
      </c>
      <c r="P60" s="77" t="str">
        <f t="shared" si="1"/>
        <v>"service_unit_address",</v>
      </c>
      <c r="Q60" s="53" t="b">
        <f t="shared" si="9"/>
        <v>0</v>
      </c>
      <c r="S60" s="45" t="str">
        <f t="shared" si="6"/>
        <v/>
      </c>
    </row>
    <row r="61" spans="1:19" ht="43.2" x14ac:dyDescent="0.3">
      <c r="A61" s="171"/>
      <c r="B61" s="171"/>
      <c r="C61" s="169" t="s">
        <v>113</v>
      </c>
      <c r="D61" s="169" t="s">
        <v>44</v>
      </c>
      <c r="E61" s="175">
        <v>35</v>
      </c>
      <c r="F61" s="169" t="s">
        <v>91</v>
      </c>
      <c r="G61" s="169" t="s">
        <v>221</v>
      </c>
      <c r="H61" s="46" t="s">
        <v>51</v>
      </c>
      <c r="I61" s="175">
        <v>48</v>
      </c>
      <c r="K61" s="52">
        <f t="shared" si="10"/>
        <v>35</v>
      </c>
      <c r="L61" s="52">
        <f t="shared" si="8"/>
        <v>302</v>
      </c>
      <c r="M61" s="52" t="s">
        <v>243</v>
      </c>
      <c r="N61" s="95">
        <f t="shared" si="3"/>
        <v>303</v>
      </c>
      <c r="O61" s="52" t="str">
        <f>MID($N$5,N60,K61)</f>
        <v>                                   </v>
      </c>
      <c r="P61" s="77" t="str">
        <f t="shared" si="1"/>
        <v/>
      </c>
      <c r="Q61" s="53" t="str">
        <f t="shared" si="9"/>
        <v>String service_unit_address          = inputMessage.length() &gt;=302 ? inputMessage.substring(267,302) : null;</v>
      </c>
      <c r="S61" s="45" t="str">
        <f t="shared" si="6"/>
        <v>parsedObject.addProperty("service_unit_address", service_unit_address);</v>
      </c>
    </row>
    <row r="62" spans="1:19" ht="15" thickBot="1" x14ac:dyDescent="0.35">
      <c r="A62" s="179"/>
      <c r="B62" s="179"/>
      <c r="C62" s="170"/>
      <c r="D62" s="170"/>
      <c r="E62" s="176"/>
      <c r="F62" s="170"/>
      <c r="G62" s="170"/>
      <c r="H62" s="47" t="s">
        <v>119</v>
      </c>
      <c r="I62" s="176"/>
      <c r="K62" s="52">
        <f t="shared" si="10"/>
        <v>0</v>
      </c>
      <c r="L62" s="52">
        <f t="shared" si="8"/>
        <v>302</v>
      </c>
      <c r="M62" s="52"/>
      <c r="N62" s="95">
        <f t="shared" si="3"/>
        <v>303</v>
      </c>
      <c r="O62" s="52" t="str">
        <f t="shared" si="4"/>
        <v/>
      </c>
      <c r="P62" s="77" t="str">
        <f t="shared" si="1"/>
        <v>"service_unit_phone",</v>
      </c>
      <c r="Q62" s="53" t="b">
        <f t="shared" si="9"/>
        <v>0</v>
      </c>
      <c r="S62" s="45" t="str">
        <f t="shared" si="6"/>
        <v/>
      </c>
    </row>
    <row r="63" spans="1:19" ht="54" customHeight="1" x14ac:dyDescent="0.3">
      <c r="A63" s="179"/>
      <c r="B63" s="179"/>
      <c r="C63" s="169" t="s">
        <v>116</v>
      </c>
      <c r="D63" s="169" t="s">
        <v>117</v>
      </c>
      <c r="E63" s="175">
        <v>15</v>
      </c>
      <c r="F63" s="169" t="s">
        <v>91</v>
      </c>
      <c r="G63" s="169" t="s">
        <v>221</v>
      </c>
      <c r="H63" s="46" t="s">
        <v>51</v>
      </c>
      <c r="I63" s="175">
        <v>48</v>
      </c>
      <c r="K63" s="52">
        <f t="shared" si="10"/>
        <v>15</v>
      </c>
      <c r="L63" s="52">
        <f t="shared" si="8"/>
        <v>317</v>
      </c>
      <c r="M63" s="52" t="s">
        <v>244</v>
      </c>
      <c r="N63" s="95">
        <f t="shared" si="3"/>
        <v>318</v>
      </c>
      <c r="O63" s="52" t="str">
        <f t="shared" si="4"/>
        <v>123            </v>
      </c>
      <c r="P63" s="77" t="str">
        <f t="shared" si="1"/>
        <v/>
      </c>
      <c r="Q63" s="53" t="str">
        <f t="shared" si="9"/>
        <v>String service_unit_phone          = inputMessage.length() &gt;=317 ? inputMessage.substring(302,317) : null;</v>
      </c>
      <c r="S63" s="45" t="str">
        <f t="shared" si="6"/>
        <v>parsedObject.addProperty("service_unit_phone", service_unit_phone);</v>
      </c>
    </row>
    <row r="64" spans="1:19" ht="15" thickBot="1" x14ac:dyDescent="0.35">
      <c r="A64" s="179"/>
      <c r="B64" s="179"/>
      <c r="C64" s="170"/>
      <c r="D64" s="170"/>
      <c r="E64" s="176"/>
      <c r="F64" s="170"/>
      <c r="G64" s="170"/>
      <c r="H64" s="47" t="s">
        <v>235</v>
      </c>
      <c r="I64" s="176"/>
      <c r="K64" s="52">
        <f t="shared" si="10"/>
        <v>0</v>
      </c>
      <c r="L64" s="52">
        <f t="shared" si="8"/>
        <v>317</v>
      </c>
      <c r="M64" s="52"/>
      <c r="N64" s="95">
        <f t="shared" si="3"/>
        <v>318</v>
      </c>
      <c r="O64" s="52" t="str">
        <f t="shared" si="4"/>
        <v/>
      </c>
      <c r="P64" s="77" t="str">
        <f t="shared" si="1"/>
        <v>"trans_amount_minorunit",</v>
      </c>
      <c r="Q64" s="53" t="b">
        <f t="shared" si="9"/>
        <v>0</v>
      </c>
      <c r="S64" s="45" t="str">
        <f t="shared" si="6"/>
        <v/>
      </c>
    </row>
    <row r="65" spans="1:19" ht="43.2" x14ac:dyDescent="0.3">
      <c r="A65" s="179"/>
      <c r="B65" s="179"/>
      <c r="C65" s="169" t="s">
        <v>120</v>
      </c>
      <c r="D65" s="169" t="s">
        <v>11</v>
      </c>
      <c r="E65" s="175">
        <v>1</v>
      </c>
      <c r="F65" s="169" t="s">
        <v>21</v>
      </c>
      <c r="G65" s="169" t="s">
        <v>221</v>
      </c>
      <c r="H65" s="46" t="s">
        <v>51</v>
      </c>
      <c r="I65" s="175">
        <v>48</v>
      </c>
      <c r="K65" s="52">
        <f t="shared" si="10"/>
        <v>1</v>
      </c>
      <c r="L65" s="52">
        <f t="shared" si="8"/>
        <v>318</v>
      </c>
      <c r="M65" s="52" t="s">
        <v>181</v>
      </c>
      <c r="N65" s="95">
        <f t="shared" si="3"/>
        <v>319</v>
      </c>
      <c r="O65" s="52" t="str">
        <f t="shared" si="4"/>
        <v>2</v>
      </c>
      <c r="P65" s="77" t="str">
        <f t="shared" si="1"/>
        <v/>
      </c>
      <c r="Q65" s="53" t="str">
        <f t="shared" si="9"/>
        <v>String trans_amount_minorunit          = inputMessage.length() &gt;=318 ? inputMessage.substring(317,318) : null;</v>
      </c>
      <c r="S65" s="45" t="str">
        <f t="shared" si="6"/>
        <v>parsedObject.addProperty("trans_amount_minorunit", trans_amount_minorunit);</v>
      </c>
    </row>
    <row r="66" spans="1:19" ht="15" thickBot="1" x14ac:dyDescent="0.35">
      <c r="A66" s="179"/>
      <c r="B66" s="179"/>
      <c r="C66" s="170"/>
      <c r="D66" s="170"/>
      <c r="E66" s="176"/>
      <c r="F66" s="170"/>
      <c r="G66" s="170"/>
      <c r="H66" s="47" t="s">
        <v>205</v>
      </c>
      <c r="I66" s="176"/>
      <c r="K66" s="52">
        <f t="shared" si="10"/>
        <v>0</v>
      </c>
      <c r="L66" s="52">
        <f t="shared" si="8"/>
        <v>318</v>
      </c>
      <c r="M66" s="52"/>
      <c r="N66" s="95">
        <f t="shared" si="3"/>
        <v>319</v>
      </c>
      <c r="O66" s="52" t="str">
        <f t="shared" si="4"/>
        <v/>
      </c>
      <c r="P66" s="77" t="str">
        <f t="shared" si="1"/>
        <v>"trans_amount",</v>
      </c>
      <c r="Q66" s="53" t="b">
        <f t="shared" si="9"/>
        <v>0</v>
      </c>
      <c r="S66" s="45" t="str">
        <f t="shared" si="6"/>
        <v/>
      </c>
    </row>
    <row r="67" spans="1:19" ht="43.2" x14ac:dyDescent="0.3">
      <c r="A67" s="179"/>
      <c r="B67" s="179"/>
      <c r="C67" s="169" t="s">
        <v>124</v>
      </c>
      <c r="D67" s="171"/>
      <c r="E67" s="175">
        <v>17</v>
      </c>
      <c r="F67" s="169" t="s">
        <v>21</v>
      </c>
      <c r="G67" s="169" t="s">
        <v>221</v>
      </c>
      <c r="H67" s="46" t="s">
        <v>51</v>
      </c>
      <c r="I67" s="175">
        <v>48</v>
      </c>
      <c r="K67" s="52">
        <f t="shared" si="10"/>
        <v>17</v>
      </c>
      <c r="L67" s="52">
        <f t="shared" si="8"/>
        <v>335</v>
      </c>
      <c r="M67" s="52" t="s">
        <v>182</v>
      </c>
      <c r="N67" s="95">
        <f t="shared" si="3"/>
        <v>336</v>
      </c>
      <c r="O67" s="52" t="str">
        <f t="shared" si="4"/>
        <v>00000000086600000</v>
      </c>
      <c r="P67" s="77" t="str">
        <f t="shared" si="1"/>
        <v/>
      </c>
      <c r="Q67" s="53" t="str">
        <f t="shared" si="9"/>
        <v>String trans_amount          = inputMessage.length() &gt;=335 ? inputMessage.substring(318,335) : null;</v>
      </c>
      <c r="S67" s="45" t="str">
        <f t="shared" si="6"/>
        <v>parsedObject.addProperty("trans_amount", trans_amount);</v>
      </c>
    </row>
    <row r="68" spans="1:19" ht="15" thickBot="1" x14ac:dyDescent="0.35">
      <c r="A68" s="179"/>
      <c r="B68" s="179"/>
      <c r="C68" s="170"/>
      <c r="D68" s="172"/>
      <c r="E68" s="176"/>
      <c r="F68" s="170"/>
      <c r="G68" s="170"/>
      <c r="H68" s="47" t="s">
        <v>206</v>
      </c>
      <c r="I68" s="176"/>
      <c r="K68" s="52">
        <f t="shared" si="10"/>
        <v>0</v>
      </c>
      <c r="L68" s="52">
        <f t="shared" si="8"/>
        <v>335</v>
      </c>
      <c r="M68" s="52"/>
      <c r="N68" s="95">
        <f t="shared" si="3"/>
        <v>336</v>
      </c>
      <c r="O68" s="52" t="str">
        <f t="shared" si="4"/>
        <v/>
      </c>
      <c r="P68" s="77" t="str">
        <f t="shared" si="1"/>
        <v>"servbill_minorunit",</v>
      </c>
      <c r="Q68" s="53" t="b">
        <f t="shared" si="9"/>
        <v>0</v>
      </c>
      <c r="S68" s="45" t="str">
        <f t="shared" si="6"/>
        <v/>
      </c>
    </row>
    <row r="69" spans="1:19" ht="43.2" x14ac:dyDescent="0.3">
      <c r="A69" s="179"/>
      <c r="B69" s="179"/>
      <c r="C69" s="169" t="s">
        <v>128</v>
      </c>
      <c r="D69" s="169" t="s">
        <v>11</v>
      </c>
      <c r="E69" s="175">
        <v>1</v>
      </c>
      <c r="F69" s="169" t="s">
        <v>21</v>
      </c>
      <c r="G69" s="169" t="s">
        <v>221</v>
      </c>
      <c r="H69" s="46" t="s">
        <v>51</v>
      </c>
      <c r="I69" s="175">
        <v>48</v>
      </c>
      <c r="K69" s="52">
        <f t="shared" si="10"/>
        <v>1</v>
      </c>
      <c r="L69" s="52">
        <f t="shared" si="8"/>
        <v>336</v>
      </c>
      <c r="M69" s="52" t="s">
        <v>183</v>
      </c>
      <c r="N69" s="95">
        <f t="shared" si="3"/>
        <v>337</v>
      </c>
      <c r="O69" s="52" t="str">
        <f t="shared" si="4"/>
        <v>2</v>
      </c>
      <c r="P69" s="77" t="str">
        <f t="shared" si="1"/>
        <v/>
      </c>
      <c r="Q69" s="53" t="str">
        <f t="shared" si="9"/>
        <v>String servbill_minorunit          = inputMessage.length() &gt;=336 ? inputMessage.substring(335,336) : null;</v>
      </c>
      <c r="S69" s="45" t="str">
        <f t="shared" si="6"/>
        <v>parsedObject.addProperty("servbill_minorunit", servbill_minorunit);</v>
      </c>
    </row>
    <row r="70" spans="1:19" ht="15" thickBot="1" x14ac:dyDescent="0.35">
      <c r="A70" s="179"/>
      <c r="B70" s="179"/>
      <c r="C70" s="170"/>
      <c r="D70" s="170"/>
      <c r="E70" s="176"/>
      <c r="F70" s="170"/>
      <c r="G70" s="170"/>
      <c r="H70" s="47" t="s">
        <v>236</v>
      </c>
      <c r="I70" s="176"/>
      <c r="K70" s="52">
        <f t="shared" si="10"/>
        <v>0</v>
      </c>
      <c r="L70" s="52">
        <f t="shared" si="8"/>
        <v>336</v>
      </c>
      <c r="M70" s="52"/>
      <c r="N70" s="95">
        <f t="shared" si="3"/>
        <v>337</v>
      </c>
      <c r="O70" s="52" t="str">
        <f t="shared" si="4"/>
        <v/>
      </c>
      <c r="P70" s="77" t="str">
        <f t="shared" si="1"/>
        <v>"servbill_value",</v>
      </c>
      <c r="Q70" s="53" t="b">
        <f t="shared" si="9"/>
        <v>0</v>
      </c>
      <c r="S70" s="45" t="str">
        <f t="shared" si="6"/>
        <v/>
      </c>
    </row>
    <row r="71" spans="1:19" ht="54" customHeight="1" x14ac:dyDescent="0.3">
      <c r="A71" s="179"/>
      <c r="B71" s="179"/>
      <c r="C71" s="169" t="s">
        <v>131</v>
      </c>
      <c r="D71" s="169" t="s">
        <v>11</v>
      </c>
      <c r="E71" s="175">
        <v>17</v>
      </c>
      <c r="F71" s="169" t="s">
        <v>21</v>
      </c>
      <c r="G71" s="169" t="s">
        <v>221</v>
      </c>
      <c r="H71" s="46" t="s">
        <v>51</v>
      </c>
      <c r="I71" s="175">
        <v>48</v>
      </c>
      <c r="K71" s="52">
        <f t="shared" si="10"/>
        <v>17</v>
      </c>
      <c r="L71" s="52">
        <f t="shared" si="8"/>
        <v>353</v>
      </c>
      <c r="M71" s="52" t="s">
        <v>184</v>
      </c>
      <c r="N71" s="95">
        <f t="shared" si="3"/>
        <v>354</v>
      </c>
      <c r="O71" s="52" t="str">
        <f t="shared" si="4"/>
        <v>00000000086600000</v>
      </c>
      <c r="P71" s="77" t="str">
        <f t="shared" si="1"/>
        <v/>
      </c>
      <c r="Q71" s="53" t="str">
        <f t="shared" si="9"/>
        <v>String servbill_value          = inputMessage.length() &gt;=353 ? inputMessage.substring(336,353) : null;</v>
      </c>
      <c r="S71" s="45" t="str">
        <f t="shared" si="6"/>
        <v>parsedObject.addProperty("servbill_value", servbill_value);</v>
      </c>
    </row>
    <row r="72" spans="1:19" ht="15" thickBot="1" x14ac:dyDescent="0.35">
      <c r="A72" s="179"/>
      <c r="B72" s="179"/>
      <c r="C72" s="170"/>
      <c r="D72" s="170"/>
      <c r="E72" s="176"/>
      <c r="F72" s="170"/>
      <c r="G72" s="170"/>
      <c r="H72" s="47" t="s">
        <v>208</v>
      </c>
      <c r="I72" s="176"/>
      <c r="K72" s="52">
        <f t="shared" si="10"/>
        <v>0</v>
      </c>
      <c r="L72" s="52">
        <f t="shared" si="8"/>
        <v>353</v>
      </c>
      <c r="M72" s="52"/>
      <c r="N72" s="95">
        <f t="shared" si="3"/>
        <v>354</v>
      </c>
      <c r="O72" s="52" t="str">
        <f t="shared" si="4"/>
        <v/>
      </c>
      <c r="P72" s="77" t="str">
        <f t="shared" si="1"/>
        <v>"servbill_ChargeAdminMinorUnit",</v>
      </c>
      <c r="Q72" s="53" t="b">
        <f t="shared" si="9"/>
        <v>0</v>
      </c>
      <c r="S72" s="45" t="str">
        <f t="shared" si="6"/>
        <v/>
      </c>
    </row>
    <row r="73" spans="1:19" ht="43.2" x14ac:dyDescent="0.3">
      <c r="A73" s="179"/>
      <c r="B73" s="179"/>
      <c r="C73" s="169" t="s">
        <v>134</v>
      </c>
      <c r="D73" s="169" t="s">
        <v>11</v>
      </c>
      <c r="E73" s="175">
        <v>1</v>
      </c>
      <c r="F73" s="169" t="s">
        <v>21</v>
      </c>
      <c r="G73" s="169" t="s">
        <v>221</v>
      </c>
      <c r="H73" s="46" t="s">
        <v>51</v>
      </c>
      <c r="I73" s="175">
        <v>48</v>
      </c>
      <c r="K73" s="52">
        <f t="shared" si="10"/>
        <v>1</v>
      </c>
      <c r="L73" s="52">
        <f t="shared" si="8"/>
        <v>354</v>
      </c>
      <c r="M73" s="52" t="s">
        <v>186</v>
      </c>
      <c r="N73" s="95">
        <f t="shared" si="3"/>
        <v>355</v>
      </c>
      <c r="O73" s="52" t="str">
        <f t="shared" si="4"/>
        <v>2</v>
      </c>
      <c r="P73" s="77" t="str">
        <f t="shared" ref="P73:P87" si="11">IF(M74="","",_xlfn.CONCAT("""",M74,""","))</f>
        <v/>
      </c>
      <c r="Q73" s="53" t="str">
        <f t="shared" si="9"/>
        <v>String servbill_ChargeAdminMinorUnit          = inputMessage.length() &gt;=354 ? inputMessage.substring(353,354) : null;</v>
      </c>
      <c r="S73" s="45" t="str">
        <f t="shared" si="6"/>
        <v>parsedObject.addProperty("servbill_ChargeAdminMinorUnit", servbill_ChargeAdminMinorUnit);</v>
      </c>
    </row>
    <row r="74" spans="1:19" ht="15" thickBot="1" x14ac:dyDescent="0.35">
      <c r="A74" s="179"/>
      <c r="B74" s="179"/>
      <c r="C74" s="170"/>
      <c r="D74" s="170"/>
      <c r="E74" s="176"/>
      <c r="F74" s="170"/>
      <c r="G74" s="170"/>
      <c r="H74" s="47" t="s">
        <v>209</v>
      </c>
      <c r="I74" s="176"/>
      <c r="K74" s="52">
        <f t="shared" si="10"/>
        <v>0</v>
      </c>
      <c r="L74" s="52">
        <f t="shared" ref="L74:L87" si="12">L73+K74</f>
        <v>354</v>
      </c>
      <c r="M74" s="52"/>
      <c r="N74" s="95">
        <f t="shared" ref="N74:N86" si="13">N73+K74</f>
        <v>355</v>
      </c>
      <c r="O74" s="52" t="str">
        <f t="shared" ref="O74:O86" si="14">MID($N$5,N73,K74)</f>
        <v/>
      </c>
      <c r="P74" s="77" t="str">
        <f t="shared" si="11"/>
        <v>"servbill_ChargeAdminValue",</v>
      </c>
      <c r="Q74" s="53" t="b">
        <f t="shared" ref="Q74:Q87" si="15">IF(K74&gt;0,_xlfn.CONCAT("String ",M74,"          = inputMessage.length() &gt;=", L74," ? inputMessage.substring(",L73,",",L74,") : null;",""))</f>
        <v>0</v>
      </c>
      <c r="S74" s="45" t="str">
        <f t="shared" ref="S74:S86" si="16">IF(M74="","",_xlfn.CONCAT("parsedObject.addProperty(""",M74,""", ",M74,");"))</f>
        <v/>
      </c>
    </row>
    <row r="75" spans="1:19" ht="43.2" x14ac:dyDescent="0.3">
      <c r="A75" s="179"/>
      <c r="B75" s="179"/>
      <c r="C75" s="169" t="s">
        <v>137</v>
      </c>
      <c r="D75" s="169" t="s">
        <v>11</v>
      </c>
      <c r="E75" s="175">
        <v>10</v>
      </c>
      <c r="F75" s="169" t="s">
        <v>21</v>
      </c>
      <c r="G75" s="169" t="s">
        <v>221</v>
      </c>
      <c r="H75" s="46" t="s">
        <v>51</v>
      </c>
      <c r="I75" s="175">
        <v>48</v>
      </c>
      <c r="K75" s="52">
        <f t="shared" si="10"/>
        <v>10</v>
      </c>
      <c r="L75" s="52">
        <f t="shared" si="12"/>
        <v>364</v>
      </c>
      <c r="M75" s="52" t="s">
        <v>185</v>
      </c>
      <c r="N75" s="95">
        <f t="shared" si="13"/>
        <v>365</v>
      </c>
      <c r="O75" s="52" t="str">
        <f t="shared" si="14"/>
        <v>0000000000</v>
      </c>
      <c r="P75" s="77" t="str">
        <f t="shared" si="11"/>
        <v/>
      </c>
      <c r="Q75" s="53" t="str">
        <f t="shared" si="15"/>
        <v>String servbill_ChargeAdminValue          = inputMessage.length() &gt;=364 ? inputMessage.substring(354,364) : null;</v>
      </c>
      <c r="S75" s="45" t="str">
        <f t="shared" si="16"/>
        <v>parsedObject.addProperty("servbill_ChargeAdminValue", servbill_ChargeAdminValue);</v>
      </c>
    </row>
    <row r="76" spans="1:19" ht="15" thickBot="1" x14ac:dyDescent="0.35">
      <c r="A76" s="172"/>
      <c r="B76" s="172"/>
      <c r="C76" s="170"/>
      <c r="D76" s="170"/>
      <c r="E76" s="176"/>
      <c r="F76" s="170"/>
      <c r="G76" s="170"/>
      <c r="H76" s="47" t="s">
        <v>237</v>
      </c>
      <c r="I76" s="176"/>
      <c r="K76" s="52">
        <f t="shared" si="10"/>
        <v>0</v>
      </c>
      <c r="L76" s="52">
        <f t="shared" si="12"/>
        <v>364</v>
      </c>
      <c r="M76" s="52"/>
      <c r="N76" s="95">
        <f t="shared" si="13"/>
        <v>365</v>
      </c>
      <c r="O76" s="52" t="str">
        <f t="shared" si="14"/>
        <v/>
      </c>
      <c r="P76" s="77" t="str">
        <f t="shared" si="11"/>
        <v>"apd2_Len",</v>
      </c>
      <c r="Q76" s="53" t="b">
        <f t="shared" si="15"/>
        <v>0</v>
      </c>
      <c r="S76" s="45" t="str">
        <f t="shared" si="16"/>
        <v/>
      </c>
    </row>
    <row r="77" spans="1:19" ht="15" thickBot="1" x14ac:dyDescent="0.35">
      <c r="A77" s="48">
        <v>15</v>
      </c>
      <c r="B77" s="47" t="s">
        <v>140</v>
      </c>
      <c r="C77" s="49"/>
      <c r="D77" s="47" t="s">
        <v>11</v>
      </c>
      <c r="E77" s="50">
        <v>3</v>
      </c>
      <c r="F77" s="47" t="s">
        <v>21</v>
      </c>
      <c r="G77" s="47" t="s">
        <v>221</v>
      </c>
      <c r="H77" s="47" t="s">
        <v>13</v>
      </c>
      <c r="I77" s="50">
        <v>62</v>
      </c>
      <c r="K77" s="52">
        <f t="shared" si="10"/>
        <v>3</v>
      </c>
      <c r="L77" s="52">
        <f t="shared" si="12"/>
        <v>367</v>
      </c>
      <c r="M77" s="52" t="s">
        <v>187</v>
      </c>
      <c r="N77" s="95">
        <f t="shared" si="13"/>
        <v>368</v>
      </c>
      <c r="O77" s="52" t="str">
        <f t="shared" si="14"/>
        <v>022</v>
      </c>
      <c r="P77" s="77" t="str">
        <f t="shared" si="11"/>
        <v/>
      </c>
      <c r="Q77" s="53" t="str">
        <f t="shared" si="15"/>
        <v>String apd2_Len          = inputMessage.length() &gt;=367 ? inputMessage.substring(364,367) : null;</v>
      </c>
      <c r="S77" s="45" t="str">
        <f t="shared" si="16"/>
        <v>parsedObject.addProperty("apd2_Len", apd2_Len);</v>
      </c>
    </row>
    <row r="78" spans="1:19" ht="15" thickBot="1" x14ac:dyDescent="0.35">
      <c r="A78" s="167">
        <v>16</v>
      </c>
      <c r="B78" s="169" t="s">
        <v>143</v>
      </c>
      <c r="C78" s="49"/>
      <c r="D78" s="49"/>
      <c r="E78" s="49"/>
      <c r="F78" s="49"/>
      <c r="G78" s="49"/>
      <c r="H78" s="47" t="s">
        <v>13</v>
      </c>
      <c r="I78" s="50">
        <v>62</v>
      </c>
      <c r="K78" s="52">
        <f t="shared" si="10"/>
        <v>0</v>
      </c>
      <c r="L78" s="52">
        <f t="shared" si="12"/>
        <v>367</v>
      </c>
      <c r="M78" s="52"/>
      <c r="N78" s="95">
        <f t="shared" si="13"/>
        <v>368</v>
      </c>
      <c r="O78" s="52" t="str">
        <f t="shared" si="14"/>
        <v/>
      </c>
      <c r="P78" s="77" t="str">
        <f t="shared" si="11"/>
        <v>"apd2_BillCompType",</v>
      </c>
      <c r="Q78" s="53" t="b">
        <f t="shared" si="15"/>
        <v>0</v>
      </c>
      <c r="S78" s="45" t="str">
        <f t="shared" si="16"/>
        <v/>
      </c>
    </row>
    <row r="79" spans="1:19" ht="28.8" x14ac:dyDescent="0.3">
      <c r="A79" s="177"/>
      <c r="B79" s="178"/>
      <c r="C79" s="169" t="s">
        <v>145</v>
      </c>
      <c r="D79" s="169" t="s">
        <v>11</v>
      </c>
      <c r="E79" s="175">
        <v>2</v>
      </c>
      <c r="F79" s="169" t="s">
        <v>21</v>
      </c>
      <c r="G79" s="169" t="s">
        <v>221</v>
      </c>
      <c r="H79" s="46" t="s">
        <v>111</v>
      </c>
      <c r="I79" s="175">
        <v>62</v>
      </c>
      <c r="K79" s="52">
        <f t="shared" si="10"/>
        <v>2</v>
      </c>
      <c r="L79" s="52">
        <f t="shared" si="12"/>
        <v>369</v>
      </c>
      <c r="M79" s="52" t="s">
        <v>188</v>
      </c>
      <c r="N79" s="95">
        <f t="shared" si="13"/>
        <v>370</v>
      </c>
      <c r="O79" s="52" t="str">
        <f t="shared" si="14"/>
        <v>01</v>
      </c>
      <c r="P79" s="77" t="str">
        <f t="shared" si="11"/>
        <v/>
      </c>
      <c r="Q79" s="53" t="str">
        <f t="shared" si="15"/>
        <v>String apd2_BillCompType          = inputMessage.length() &gt;=369 ? inputMessage.substring(367,369) : null;</v>
      </c>
      <c r="S79" s="45" t="str">
        <f t="shared" si="16"/>
        <v>parsedObject.addProperty("apd2_BillCompType", apd2_BillCompType);</v>
      </c>
    </row>
    <row r="80" spans="1:19" ht="43.8" thickBot="1" x14ac:dyDescent="0.35">
      <c r="A80" s="177"/>
      <c r="B80" s="178"/>
      <c r="C80" s="170"/>
      <c r="D80" s="170"/>
      <c r="E80" s="176"/>
      <c r="F80" s="170"/>
      <c r="G80" s="170"/>
      <c r="H80" s="47" t="s">
        <v>147</v>
      </c>
      <c r="I80" s="176"/>
      <c r="K80" s="52">
        <f t="shared" ref="K80:K87" si="17">E80</f>
        <v>0</v>
      </c>
      <c r="L80" s="52">
        <f t="shared" si="12"/>
        <v>369</v>
      </c>
      <c r="M80" s="52"/>
      <c r="N80" s="95">
        <f t="shared" si="13"/>
        <v>370</v>
      </c>
      <c r="O80" s="52" t="str">
        <f t="shared" si="14"/>
        <v/>
      </c>
      <c r="P80" s="77" t="str">
        <f t="shared" si="11"/>
        <v>"apd2_BillCompMinorunit",</v>
      </c>
      <c r="Q80" s="53" t="b">
        <f t="shared" si="15"/>
        <v>0</v>
      </c>
      <c r="S80" s="45" t="str">
        <f t="shared" si="16"/>
        <v/>
      </c>
    </row>
    <row r="81" spans="1:19" ht="28.8" x14ac:dyDescent="0.3">
      <c r="A81" s="177"/>
      <c r="B81" s="178"/>
      <c r="C81" s="169" t="s">
        <v>148</v>
      </c>
      <c r="D81" s="169" t="s">
        <v>11</v>
      </c>
      <c r="E81" s="175">
        <v>1</v>
      </c>
      <c r="F81" s="169" t="s">
        <v>21</v>
      </c>
      <c r="G81" s="169" t="s">
        <v>221</v>
      </c>
      <c r="H81" s="46" t="s">
        <v>111</v>
      </c>
      <c r="I81" s="175">
        <v>62</v>
      </c>
      <c r="K81" s="52">
        <f t="shared" si="17"/>
        <v>1</v>
      </c>
      <c r="L81" s="52">
        <f t="shared" si="12"/>
        <v>370</v>
      </c>
      <c r="M81" s="52" t="s">
        <v>189</v>
      </c>
      <c r="N81" s="95">
        <f t="shared" si="13"/>
        <v>371</v>
      </c>
      <c r="O81" s="52" t="str">
        <f t="shared" si="14"/>
        <v>0</v>
      </c>
      <c r="P81" s="77" t="str">
        <f t="shared" si="11"/>
        <v/>
      </c>
      <c r="Q81" s="53" t="str">
        <f t="shared" si="15"/>
        <v>String apd2_BillCompMinorunit          = inputMessage.length() &gt;=370 ? inputMessage.substring(369,370) : null;</v>
      </c>
      <c r="S81" s="45" t="str">
        <f t="shared" si="16"/>
        <v>parsedObject.addProperty("apd2_BillCompMinorunit", apd2_BillCompMinorunit);</v>
      </c>
    </row>
    <row r="82" spans="1:19" ht="43.8" thickBot="1" x14ac:dyDescent="0.35">
      <c r="A82" s="177"/>
      <c r="B82" s="178"/>
      <c r="C82" s="170"/>
      <c r="D82" s="170"/>
      <c r="E82" s="176"/>
      <c r="F82" s="170"/>
      <c r="G82" s="170"/>
      <c r="H82" s="47" t="s">
        <v>150</v>
      </c>
      <c r="I82" s="176"/>
      <c r="K82" s="52">
        <f t="shared" si="17"/>
        <v>0</v>
      </c>
      <c r="L82" s="52">
        <f t="shared" si="12"/>
        <v>370</v>
      </c>
      <c r="M82" s="52"/>
      <c r="N82" s="95">
        <f t="shared" si="13"/>
        <v>371</v>
      </c>
      <c r="O82" s="52" t="str">
        <f t="shared" si="14"/>
        <v/>
      </c>
      <c r="P82" s="77" t="str">
        <f t="shared" si="11"/>
        <v>"apd2_BillCompValue",</v>
      </c>
      <c r="Q82" s="53" t="b">
        <f t="shared" si="15"/>
        <v>0</v>
      </c>
      <c r="S82" s="45" t="str">
        <f t="shared" si="16"/>
        <v/>
      </c>
    </row>
    <row r="83" spans="1:19" ht="43.2" x14ac:dyDescent="0.3">
      <c r="A83" s="177"/>
      <c r="B83" s="178"/>
      <c r="C83" s="169" t="s">
        <v>151</v>
      </c>
      <c r="D83" s="169" t="s">
        <v>11</v>
      </c>
      <c r="E83" s="175">
        <v>17</v>
      </c>
      <c r="F83" s="169" t="s">
        <v>21</v>
      </c>
      <c r="G83" s="169" t="s">
        <v>221</v>
      </c>
      <c r="H83" s="46" t="s">
        <v>51</v>
      </c>
      <c r="I83" s="175">
        <v>62</v>
      </c>
      <c r="K83" s="52">
        <f t="shared" si="17"/>
        <v>17</v>
      </c>
      <c r="L83" s="52">
        <f t="shared" si="12"/>
        <v>387</v>
      </c>
      <c r="M83" s="52" t="s">
        <v>190</v>
      </c>
      <c r="N83" s="95">
        <f t="shared" si="13"/>
        <v>388</v>
      </c>
      <c r="O83" s="52" t="str">
        <f t="shared" si="14"/>
        <v>12000000000000000</v>
      </c>
      <c r="P83" s="77" t="str">
        <f t="shared" si="11"/>
        <v/>
      </c>
      <c r="Q83" s="53" t="str">
        <f t="shared" si="15"/>
        <v>String apd2_BillCompValue          = inputMessage.length() &gt;=387 ? inputMessage.substring(370,387) : null;</v>
      </c>
      <c r="S83" s="45" t="str">
        <f t="shared" si="16"/>
        <v>parsedObject.addProperty("apd2_BillCompValue", apd2_BillCompValue);</v>
      </c>
    </row>
    <row r="84" spans="1:19" ht="15" thickBot="1" x14ac:dyDescent="0.35">
      <c r="A84" s="168"/>
      <c r="B84" s="170"/>
      <c r="C84" s="170"/>
      <c r="D84" s="170"/>
      <c r="E84" s="176"/>
      <c r="F84" s="170"/>
      <c r="G84" s="170"/>
      <c r="H84" s="47" t="s">
        <v>153</v>
      </c>
      <c r="I84" s="176"/>
      <c r="K84" s="52">
        <f t="shared" si="17"/>
        <v>0</v>
      </c>
      <c r="L84" s="52">
        <f t="shared" si="12"/>
        <v>387</v>
      </c>
      <c r="M84" s="52"/>
      <c r="N84" s="95">
        <f t="shared" si="13"/>
        <v>388</v>
      </c>
      <c r="O84" s="52" t="str">
        <f t="shared" si="14"/>
        <v/>
      </c>
      <c r="P84" s="77" t="str">
        <f t="shared" si="11"/>
        <v>"info_text_len",</v>
      </c>
      <c r="Q84" s="53" t="b">
        <f t="shared" si="15"/>
        <v>0</v>
      </c>
      <c r="S84" s="45" t="str">
        <f t="shared" si="16"/>
        <v/>
      </c>
    </row>
    <row r="85" spans="1:19" ht="15" thickBot="1" x14ac:dyDescent="0.35">
      <c r="A85" s="48">
        <v>17</v>
      </c>
      <c r="B85" s="47" t="s">
        <v>238</v>
      </c>
      <c r="C85" s="49"/>
      <c r="D85" s="47" t="s">
        <v>11</v>
      </c>
      <c r="E85" s="96">
        <v>5</v>
      </c>
      <c r="F85" s="49"/>
      <c r="G85" s="47" t="s">
        <v>238</v>
      </c>
      <c r="H85" s="49"/>
      <c r="I85" s="50">
        <v>63</v>
      </c>
      <c r="K85" s="97">
        <f t="shared" si="17"/>
        <v>5</v>
      </c>
      <c r="L85" s="52">
        <f t="shared" si="12"/>
        <v>392</v>
      </c>
      <c r="M85" s="52" t="s">
        <v>245</v>
      </c>
      <c r="N85" s="95">
        <f t="shared" si="13"/>
        <v>393</v>
      </c>
      <c r="O85" s="52" t="str">
        <f t="shared" si="14"/>
        <v>00054</v>
      </c>
      <c r="P85" s="77" t="str">
        <f t="shared" si="11"/>
        <v>"info_text",</v>
      </c>
      <c r="Q85" s="53" t="str">
        <f t="shared" si="15"/>
        <v>String info_text_len          = inputMessage.length() &gt;=392 ? inputMessage.substring(387,392) : null;</v>
      </c>
      <c r="S85" s="45" t="str">
        <f t="shared" si="16"/>
        <v>parsedObject.addProperty("info_text_len", info_text_len);</v>
      </c>
    </row>
    <row r="86" spans="1:19" x14ac:dyDescent="0.3">
      <c r="A86" s="167">
        <v>18</v>
      </c>
      <c r="B86" s="169" t="s">
        <v>239</v>
      </c>
      <c r="C86" s="171"/>
      <c r="D86" s="169" t="s">
        <v>90</v>
      </c>
      <c r="E86" s="173">
        <v>999</v>
      </c>
      <c r="F86" s="171"/>
      <c r="G86" s="46" t="s">
        <v>240</v>
      </c>
      <c r="H86" s="171"/>
      <c r="I86" s="175">
        <v>63</v>
      </c>
      <c r="K86" s="52">
        <f t="shared" si="17"/>
        <v>999</v>
      </c>
      <c r="L86" s="52">
        <f t="shared" si="12"/>
        <v>1391</v>
      </c>
      <c r="M86" s="52" t="s">
        <v>247</v>
      </c>
      <c r="N86" s="95">
        <f t="shared" si="13"/>
        <v>1392</v>
      </c>
      <c r="O86" s="52" t="str">
        <f t="shared" si="14"/>
        <v>Bila Mati Lampu hub :\"Tukang Listrik\" atau \" PE EL EN\"</v>
      </c>
      <c r="P86" s="77" t="str">
        <f t="shared" si="11"/>
        <v/>
      </c>
      <c r="Q86" s="53" t="str">
        <f t="shared" si="15"/>
        <v>String info_text          = inputMessage.length() &gt;=1391 ? inputMessage.substring(392,1391) : null;</v>
      </c>
      <c r="S86" s="45" t="str">
        <f t="shared" si="16"/>
        <v>parsedObject.addProperty("info_text", info_text);</v>
      </c>
    </row>
    <row r="87" spans="1:19" ht="15" thickBot="1" x14ac:dyDescent="0.35">
      <c r="A87" s="168"/>
      <c r="B87" s="170"/>
      <c r="C87" s="172"/>
      <c r="D87" s="170"/>
      <c r="E87" s="174"/>
      <c r="F87" s="172"/>
      <c r="G87" s="47" t="s">
        <v>241</v>
      </c>
      <c r="H87" s="172"/>
      <c r="I87" s="176"/>
      <c r="K87" s="52">
        <f t="shared" si="17"/>
        <v>0</v>
      </c>
      <c r="L87" s="52">
        <f t="shared" si="12"/>
        <v>1391</v>
      </c>
      <c r="M87" s="52"/>
      <c r="N87" s="52"/>
      <c r="O87" s="52"/>
      <c r="P87" s="77" t="str">
        <f t="shared" si="11"/>
        <v/>
      </c>
      <c r="Q87" s="53" t="b">
        <f t="shared" si="15"/>
        <v>0</v>
      </c>
    </row>
    <row r="91" spans="1:19" x14ac:dyDescent="0.3">
      <c r="C91" s="40" t="s">
        <v>552</v>
      </c>
    </row>
    <row r="92" spans="1:19" ht="15" thickBot="1" x14ac:dyDescent="0.35">
      <c r="C92" s="98"/>
      <c r="D92" s="99" t="s">
        <v>11</v>
      </c>
      <c r="E92" s="100">
        <v>3</v>
      </c>
      <c r="F92" s="98"/>
      <c r="G92" s="99" t="s">
        <v>238</v>
      </c>
      <c r="H92" s="98"/>
      <c r="I92" s="101">
        <v>63</v>
      </c>
    </row>
    <row r="93" spans="1:19" x14ac:dyDescent="0.3">
      <c r="C93" s="181"/>
      <c r="D93" s="183" t="s">
        <v>90</v>
      </c>
      <c r="E93" s="185">
        <v>999</v>
      </c>
      <c r="F93" s="181"/>
      <c r="G93" s="102" t="s">
        <v>240</v>
      </c>
      <c r="H93" s="181"/>
      <c r="I93" s="187">
        <v>63</v>
      </c>
    </row>
    <row r="94" spans="1:19" ht="15" thickBot="1" x14ac:dyDescent="0.35">
      <c r="C94" s="182"/>
      <c r="D94" s="184"/>
      <c r="E94" s="186"/>
      <c r="F94" s="182"/>
      <c r="G94" s="99" t="s">
        <v>241</v>
      </c>
      <c r="H94" s="182"/>
      <c r="I94" s="188"/>
    </row>
  </sheetData>
  <autoFilter ref="K6:S87" xr:uid="{74442FB4-E6C1-40D0-B0F1-ADBBF9C9D478}"/>
  <mergeCells count="179">
    <mergeCell ref="C93:C94"/>
    <mergeCell ref="D93:D94"/>
    <mergeCell ref="E93:E94"/>
    <mergeCell ref="F93:F94"/>
    <mergeCell ref="H93:H94"/>
    <mergeCell ref="I93:I94"/>
    <mergeCell ref="A15:A18"/>
    <mergeCell ref="B15:B18"/>
    <mergeCell ref="A21:A22"/>
    <mergeCell ref="B21:B22"/>
    <mergeCell ref="C21:C22"/>
    <mergeCell ref="D21:D22"/>
    <mergeCell ref="E21:E22"/>
    <mergeCell ref="F21:F22"/>
    <mergeCell ref="H21:H22"/>
    <mergeCell ref="I21:I22"/>
    <mergeCell ref="A26:A36"/>
    <mergeCell ref="B26:B36"/>
    <mergeCell ref="C26:C36"/>
    <mergeCell ref="D26:D36"/>
    <mergeCell ref="E26:E36"/>
    <mergeCell ref="F26:F36"/>
    <mergeCell ref="H26:H36"/>
    <mergeCell ref="I26:I36"/>
    <mergeCell ref="H6:I6"/>
    <mergeCell ref="A10:A12"/>
    <mergeCell ref="B10:B12"/>
    <mergeCell ref="C10:C12"/>
    <mergeCell ref="D10:D12"/>
    <mergeCell ref="E10:E12"/>
    <mergeCell ref="F10:F12"/>
    <mergeCell ref="H10:H12"/>
    <mergeCell ref="I10:I12"/>
    <mergeCell ref="A38:A60"/>
    <mergeCell ref="B38:B60"/>
    <mergeCell ref="C39:C40"/>
    <mergeCell ref="D39:D40"/>
    <mergeCell ref="E39:E40"/>
    <mergeCell ref="F39:F40"/>
    <mergeCell ref="G39:G40"/>
    <mergeCell ref="I39:I40"/>
    <mergeCell ref="C43:C44"/>
    <mergeCell ref="D43:D44"/>
    <mergeCell ref="E43:E44"/>
    <mergeCell ref="F43:F44"/>
    <mergeCell ref="G43:G44"/>
    <mergeCell ref="I43:I44"/>
    <mergeCell ref="C41:C42"/>
    <mergeCell ref="D41:D42"/>
    <mergeCell ref="E41:E42"/>
    <mergeCell ref="F41:F42"/>
    <mergeCell ref="G41:G42"/>
    <mergeCell ref="I41:I42"/>
    <mergeCell ref="C47:C48"/>
    <mergeCell ref="D47:D48"/>
    <mergeCell ref="E47:E48"/>
    <mergeCell ref="F47:F48"/>
    <mergeCell ref="G47:G48"/>
    <mergeCell ref="I47:I48"/>
    <mergeCell ref="C45:C46"/>
    <mergeCell ref="D45:D46"/>
    <mergeCell ref="E45:E46"/>
    <mergeCell ref="F45:F46"/>
    <mergeCell ref="G45:G46"/>
    <mergeCell ref="I45:I46"/>
    <mergeCell ref="C51:C52"/>
    <mergeCell ref="D51:D52"/>
    <mergeCell ref="E51:E52"/>
    <mergeCell ref="F51:F52"/>
    <mergeCell ref="G51:G52"/>
    <mergeCell ref="I51:I52"/>
    <mergeCell ref="C49:C50"/>
    <mergeCell ref="D49:D50"/>
    <mergeCell ref="E49:E50"/>
    <mergeCell ref="F49:F50"/>
    <mergeCell ref="G49:G50"/>
    <mergeCell ref="I49:I50"/>
    <mergeCell ref="C55:C56"/>
    <mergeCell ref="D55:D56"/>
    <mergeCell ref="E55:E56"/>
    <mergeCell ref="F55:F56"/>
    <mergeCell ref="G55:G56"/>
    <mergeCell ref="I55:I56"/>
    <mergeCell ref="C53:C54"/>
    <mergeCell ref="D53:D54"/>
    <mergeCell ref="E53:E54"/>
    <mergeCell ref="F53:F54"/>
    <mergeCell ref="G53:G54"/>
    <mergeCell ref="I53:I54"/>
    <mergeCell ref="C59:C60"/>
    <mergeCell ref="D59:D60"/>
    <mergeCell ref="E59:E60"/>
    <mergeCell ref="F59:F60"/>
    <mergeCell ref="G59:G60"/>
    <mergeCell ref="I59:I60"/>
    <mergeCell ref="C57:C58"/>
    <mergeCell ref="D57:D58"/>
    <mergeCell ref="E57:E58"/>
    <mergeCell ref="F57:F58"/>
    <mergeCell ref="G57:G58"/>
    <mergeCell ref="I57:I58"/>
    <mergeCell ref="A61:A76"/>
    <mergeCell ref="B61:B76"/>
    <mergeCell ref="C61:C62"/>
    <mergeCell ref="D61:D62"/>
    <mergeCell ref="E61:E62"/>
    <mergeCell ref="F61:F62"/>
    <mergeCell ref="C65:C66"/>
    <mergeCell ref="D65:D66"/>
    <mergeCell ref="E65:E66"/>
    <mergeCell ref="F65:F66"/>
    <mergeCell ref="C71:C72"/>
    <mergeCell ref="D71:D72"/>
    <mergeCell ref="E71:E72"/>
    <mergeCell ref="F71:F72"/>
    <mergeCell ref="G65:G66"/>
    <mergeCell ref="I65:I66"/>
    <mergeCell ref="C67:C68"/>
    <mergeCell ref="D67:D68"/>
    <mergeCell ref="E67:E68"/>
    <mergeCell ref="F67:F68"/>
    <mergeCell ref="G67:G68"/>
    <mergeCell ref="I67:I68"/>
    <mergeCell ref="G61:G62"/>
    <mergeCell ref="I61:I62"/>
    <mergeCell ref="C63:C64"/>
    <mergeCell ref="D63:D64"/>
    <mergeCell ref="E63:E64"/>
    <mergeCell ref="F63:F64"/>
    <mergeCell ref="G63:G64"/>
    <mergeCell ref="I63:I64"/>
    <mergeCell ref="E83:E84"/>
    <mergeCell ref="F83:F84"/>
    <mergeCell ref="G83:G84"/>
    <mergeCell ref="I83:I84"/>
    <mergeCell ref="G71:G72"/>
    <mergeCell ref="I71:I72"/>
    <mergeCell ref="C69:C70"/>
    <mergeCell ref="D69:D70"/>
    <mergeCell ref="E69:E70"/>
    <mergeCell ref="F69:F70"/>
    <mergeCell ref="G69:G70"/>
    <mergeCell ref="I69:I70"/>
    <mergeCell ref="C75:C76"/>
    <mergeCell ref="D75:D76"/>
    <mergeCell ref="E75:E76"/>
    <mergeCell ref="F75:F76"/>
    <mergeCell ref="G75:G76"/>
    <mergeCell ref="I75:I76"/>
    <mergeCell ref="C73:C74"/>
    <mergeCell ref="D73:D74"/>
    <mergeCell ref="E73:E74"/>
    <mergeCell ref="F73:F74"/>
    <mergeCell ref="G73:G74"/>
    <mergeCell ref="I73:I74"/>
    <mergeCell ref="A86:A87"/>
    <mergeCell ref="B86:B87"/>
    <mergeCell ref="C86:C87"/>
    <mergeCell ref="D86:D87"/>
    <mergeCell ref="E86:E87"/>
    <mergeCell ref="F86:F87"/>
    <mergeCell ref="H86:H87"/>
    <mergeCell ref="I86:I87"/>
    <mergeCell ref="G79:G80"/>
    <mergeCell ref="I79:I80"/>
    <mergeCell ref="C81:C82"/>
    <mergeCell ref="D81:D82"/>
    <mergeCell ref="E81:E82"/>
    <mergeCell ref="F81:F82"/>
    <mergeCell ref="G81:G82"/>
    <mergeCell ref="I81:I82"/>
    <mergeCell ref="A78:A84"/>
    <mergeCell ref="B78:B84"/>
    <mergeCell ref="C79:C80"/>
    <mergeCell ref="D79:D80"/>
    <mergeCell ref="E79:E80"/>
    <mergeCell ref="F79:F80"/>
    <mergeCell ref="C83:C84"/>
    <mergeCell ref="D83:D8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0AFEB-BA13-4D4A-B32A-8AE5086BEA76}">
  <sheetPr filterMode="1"/>
  <dimension ref="A1:Q84"/>
  <sheetViews>
    <sheetView topLeftCell="L4" zoomScale="90" zoomScaleNormal="90" workbookViewId="0">
      <selection activeCell="P8" sqref="P8:P81"/>
    </sheetView>
  </sheetViews>
  <sheetFormatPr defaultRowHeight="15" customHeight="1" x14ac:dyDescent="0.3"/>
  <cols>
    <col min="2" max="2" width="25.6640625" customWidth="1"/>
    <col min="3" max="3" width="19.109375" customWidth="1"/>
    <col min="6" max="6" width="16.33203125" bestFit="1" customWidth="1"/>
    <col min="7" max="7" width="42.21875" customWidth="1"/>
    <col min="8" max="8" width="21.77734375" bestFit="1" customWidth="1"/>
    <col min="10" max="10" width="2.6640625" customWidth="1"/>
    <col min="12" max="12" width="10.109375" customWidth="1"/>
    <col min="13" max="13" width="25" customWidth="1"/>
    <col min="14" max="15" width="37.77734375" bestFit="1" customWidth="1"/>
    <col min="16" max="16" width="54.33203125" bestFit="1" customWidth="1"/>
    <col min="17" max="17" width="92.5546875" bestFit="1" customWidth="1"/>
  </cols>
  <sheetData>
    <row r="1" spans="1:17" ht="15" customHeight="1" x14ac:dyDescent="0.3">
      <c r="L1" s="76" t="s">
        <v>490</v>
      </c>
      <c r="M1" s="70" t="s">
        <v>548</v>
      </c>
    </row>
    <row r="2" spans="1:17" ht="15" customHeight="1" x14ac:dyDescent="0.3">
      <c r="L2" s="76" t="s">
        <v>491</v>
      </c>
      <c r="M2" s="71" t="s">
        <v>548</v>
      </c>
    </row>
    <row r="3" spans="1:17" ht="15" customHeight="1" x14ac:dyDescent="0.3">
      <c r="L3" s="76"/>
      <c r="M3" s="71"/>
    </row>
    <row r="4" spans="1:17" ht="15" customHeight="1" x14ac:dyDescent="0.3">
      <c r="L4" s="70" t="s">
        <v>546</v>
      </c>
      <c r="M4" s="71" t="s">
        <v>549</v>
      </c>
    </row>
    <row r="5" spans="1:17" ht="15" customHeight="1" x14ac:dyDescent="0.3">
      <c r="A5" s="1"/>
      <c r="B5" s="3"/>
      <c r="C5" s="3"/>
      <c r="D5" s="3"/>
      <c r="E5" s="3"/>
      <c r="F5" s="3"/>
      <c r="G5" s="3"/>
      <c r="H5" s="130" t="s">
        <v>7</v>
      </c>
      <c r="I5" s="131"/>
      <c r="J5" s="91"/>
      <c r="L5" s="76" t="s">
        <v>547</v>
      </c>
      <c r="M5" s="70" t="s">
        <v>548</v>
      </c>
    </row>
    <row r="6" spans="1:17" ht="43.8" thickBot="1" x14ac:dyDescent="0.35">
      <c r="A6" s="2" t="s">
        <v>0</v>
      </c>
      <c r="B6" s="84" t="s">
        <v>1</v>
      </c>
      <c r="C6" s="87" t="s">
        <v>2</v>
      </c>
      <c r="D6" s="6" t="s">
        <v>3</v>
      </c>
      <c r="E6" s="6" t="s">
        <v>4</v>
      </c>
      <c r="F6" s="7" t="s">
        <v>5</v>
      </c>
      <c r="G6" s="83" t="s">
        <v>6</v>
      </c>
      <c r="H6" s="9" t="s">
        <v>8</v>
      </c>
      <c r="I6" s="10" t="s">
        <v>9</v>
      </c>
      <c r="J6" s="92"/>
      <c r="K6" s="63" t="s">
        <v>373</v>
      </c>
      <c r="L6" s="63" t="s">
        <v>374</v>
      </c>
      <c r="M6" s="64" t="s">
        <v>375</v>
      </c>
      <c r="N6" s="63" t="s">
        <v>376</v>
      </c>
      <c r="O6" s="63" t="s">
        <v>377</v>
      </c>
      <c r="P6" s="63" t="s">
        <v>550</v>
      </c>
      <c r="Q6" s="63" t="s">
        <v>551</v>
      </c>
    </row>
    <row r="7" spans="1:17" thickBot="1" x14ac:dyDescent="0.35">
      <c r="A7" s="132">
        <v>1</v>
      </c>
      <c r="B7" s="115"/>
      <c r="C7" s="87"/>
      <c r="D7" s="6"/>
      <c r="E7" s="6"/>
      <c r="F7" s="7"/>
      <c r="G7" s="107"/>
      <c r="H7" s="9"/>
      <c r="I7" s="10"/>
      <c r="J7" s="89"/>
      <c r="K7" s="93"/>
      <c r="L7" s="93">
        <v>1</v>
      </c>
      <c r="M7" s="94"/>
      <c r="N7" s="93"/>
      <c r="O7" s="45" t="s">
        <v>560</v>
      </c>
      <c r="P7" s="45" t="s">
        <v>560</v>
      </c>
      <c r="Q7" s="93"/>
    </row>
    <row r="8" spans="1:17" thickBot="1" x14ac:dyDescent="0.35">
      <c r="A8" s="134"/>
      <c r="B8" s="111" t="s">
        <v>10</v>
      </c>
      <c r="C8" s="109"/>
      <c r="D8" s="111" t="s">
        <v>11</v>
      </c>
      <c r="E8" s="111">
        <v>4</v>
      </c>
      <c r="F8" s="109"/>
      <c r="G8" s="88" t="s">
        <v>504</v>
      </c>
      <c r="H8" s="111" t="s">
        <v>13</v>
      </c>
      <c r="I8" s="109"/>
      <c r="J8" s="89"/>
      <c r="K8">
        <f>E8</f>
        <v>4</v>
      </c>
      <c r="L8">
        <f>L7+K8</f>
        <v>5</v>
      </c>
      <c r="M8" t="s">
        <v>155</v>
      </c>
      <c r="N8" s="32" t="s">
        <v>608</v>
      </c>
      <c r="O8" s="32" t="s">
        <v>608</v>
      </c>
      <c r="P8" s="116" t="str">
        <f>IF(M8="","",_xlfn.CONCAT("""",M8,""":""",N8,""","))</f>
        <v>"mti":"2400",</v>
      </c>
      <c r="Q8" t="str">
        <f>IF(M8="","",_xlfn.CONCAT(" String ",M8,"          = inputObject.get(""",M8,""").getAsString();"))</f>
        <v> String mti          = inputObject.get("mti").getAsString();</v>
      </c>
    </row>
    <row r="9" spans="1:17" hidden="1" thickBot="1" x14ac:dyDescent="0.35">
      <c r="A9" s="132">
        <v>2</v>
      </c>
      <c r="B9" s="113"/>
      <c r="C9" s="110"/>
      <c r="D9" s="113"/>
      <c r="E9" s="113"/>
      <c r="F9" s="110"/>
      <c r="G9" s="16" t="s">
        <v>505</v>
      </c>
      <c r="H9" s="113"/>
      <c r="I9" s="110"/>
      <c r="J9" s="90"/>
      <c r="K9">
        <f t="shared" ref="K9:K72" si="0">E9</f>
        <v>0</v>
      </c>
      <c r="L9">
        <f t="shared" ref="L9:L72" si="1">L8+K9</f>
        <v>5</v>
      </c>
      <c r="N9" s="32" t="str">
        <f>IF(K9&gt;0,MID($M$5,L8,K9),"")</f>
        <v/>
      </c>
      <c r="P9" t="str">
        <f t="shared" ref="P9:P71" si="2">IF(M9="","",_xlfn.CONCAT("""",M9,""":""",N9,""","))</f>
        <v/>
      </c>
      <c r="Q9" t="str">
        <f t="shared" ref="Q9:Q72" si="3">IF(M9="","",_xlfn.CONCAT(" String ",M9,"          = inputObject.get(""",M9,""").getAsString();"))</f>
        <v/>
      </c>
    </row>
    <row r="10" spans="1:17" ht="27.6" x14ac:dyDescent="0.3">
      <c r="A10" s="133"/>
      <c r="B10" s="135" t="s">
        <v>14</v>
      </c>
      <c r="C10" s="138"/>
      <c r="D10" s="135" t="s">
        <v>15</v>
      </c>
      <c r="E10" s="111">
        <v>16</v>
      </c>
      <c r="F10" s="138"/>
      <c r="G10" s="15" t="s">
        <v>506</v>
      </c>
      <c r="H10" s="135" t="s">
        <v>13</v>
      </c>
      <c r="I10" s="132">
        <v>1</v>
      </c>
      <c r="J10" s="90"/>
      <c r="K10">
        <f t="shared" si="0"/>
        <v>16</v>
      </c>
      <c r="L10">
        <f t="shared" si="1"/>
        <v>21</v>
      </c>
      <c r="M10" t="s">
        <v>454</v>
      </c>
      <c r="N10" s="32" t="str">
        <f>IF(K10&gt;0,MID($M$5,L9,K10),"")</f>
        <v>5030004100010104</v>
      </c>
      <c r="O10" t="str">
        <f>N10</f>
        <v>5030004100010104</v>
      </c>
      <c r="P10" s="116" t="str">
        <f t="shared" si="2"/>
        <v>"bit_map":"5030004100010104",</v>
      </c>
      <c r="Q10" t="str">
        <f t="shared" si="3"/>
        <v> String bit_map          = inputObject.get("bit_map").getAsString();</v>
      </c>
    </row>
    <row r="11" spans="1:17" hidden="1" thickBot="1" x14ac:dyDescent="0.35">
      <c r="A11" s="134"/>
      <c r="B11" s="136"/>
      <c r="C11" s="139"/>
      <c r="D11" s="136"/>
      <c r="E11" s="112"/>
      <c r="F11" s="139"/>
      <c r="G11" s="15" t="s">
        <v>507</v>
      </c>
      <c r="H11" s="136"/>
      <c r="I11" s="133"/>
      <c r="J11" s="90"/>
      <c r="K11">
        <f t="shared" si="0"/>
        <v>0</v>
      </c>
      <c r="L11">
        <f t="shared" si="1"/>
        <v>21</v>
      </c>
      <c r="N11" s="32" t="str">
        <f t="shared" ref="N11:N74" si="4">IF(K11&gt;0,MID($M$5,L10,K11),"")</f>
        <v/>
      </c>
      <c r="P11" t="str">
        <f t="shared" si="2"/>
        <v/>
      </c>
      <c r="Q11" t="str">
        <f t="shared" si="3"/>
        <v/>
      </c>
    </row>
    <row r="12" spans="1:17" hidden="1" thickBot="1" x14ac:dyDescent="0.35">
      <c r="A12" s="81">
        <v>3</v>
      </c>
      <c r="B12" s="137"/>
      <c r="C12" s="140"/>
      <c r="D12" s="137"/>
      <c r="E12" s="113"/>
      <c r="F12" s="140"/>
      <c r="G12" s="16" t="s">
        <v>64</v>
      </c>
      <c r="H12" s="137"/>
      <c r="I12" s="134"/>
      <c r="J12" s="90"/>
      <c r="K12">
        <f t="shared" si="0"/>
        <v>0</v>
      </c>
      <c r="L12">
        <f t="shared" si="1"/>
        <v>21</v>
      </c>
      <c r="N12" s="32" t="str">
        <f t="shared" si="4"/>
        <v/>
      </c>
      <c r="P12" t="str">
        <f t="shared" si="2"/>
        <v/>
      </c>
      <c r="Q12" t="str">
        <f t="shared" si="3"/>
        <v/>
      </c>
    </row>
    <row r="13" spans="1:17" ht="28.2" thickBot="1" x14ac:dyDescent="0.35">
      <c r="A13" s="81">
        <v>4</v>
      </c>
      <c r="B13" s="16" t="s">
        <v>20</v>
      </c>
      <c r="C13" s="18"/>
      <c r="D13" s="16" t="s">
        <v>11</v>
      </c>
      <c r="E13" s="19">
        <v>2</v>
      </c>
      <c r="F13" s="16" t="s">
        <v>21</v>
      </c>
      <c r="G13" s="16" t="s">
        <v>508</v>
      </c>
      <c r="H13" s="16" t="s">
        <v>13</v>
      </c>
      <c r="I13" s="19">
        <v>2</v>
      </c>
      <c r="J13" s="90"/>
      <c r="K13">
        <f t="shared" si="0"/>
        <v>2</v>
      </c>
      <c r="L13">
        <f t="shared" si="1"/>
        <v>23</v>
      </c>
      <c r="M13" t="s">
        <v>157</v>
      </c>
      <c r="N13" s="32" t="str">
        <f t="shared" si="4"/>
        <v>05</v>
      </c>
      <c r="O13" t="str">
        <f>'2210'!O13</f>
        <v>05</v>
      </c>
      <c r="P13" s="116" t="str">
        <f>IF(M13="","",_xlfn.CONCAT("""",M13,""":""",O13,""","))</f>
        <v>"pan_len":"05",</v>
      </c>
      <c r="Q13" t="str">
        <f t="shared" si="3"/>
        <v> String pan_len          = inputObject.get("pan_len").getAsString();</v>
      </c>
    </row>
    <row r="14" spans="1:17" ht="28.2" thickBot="1" x14ac:dyDescent="0.35">
      <c r="A14" s="132">
        <v>5</v>
      </c>
      <c r="B14" s="16" t="s">
        <v>23</v>
      </c>
      <c r="C14" s="18"/>
      <c r="D14" s="16" t="s">
        <v>11</v>
      </c>
      <c r="E14" s="19">
        <v>5</v>
      </c>
      <c r="F14" s="18"/>
      <c r="G14" s="16" t="s">
        <v>508</v>
      </c>
      <c r="H14" s="16" t="s">
        <v>13</v>
      </c>
      <c r="I14" s="19">
        <v>2</v>
      </c>
      <c r="J14" s="90"/>
      <c r="K14">
        <f t="shared" si="0"/>
        <v>5</v>
      </c>
      <c r="L14">
        <f t="shared" si="1"/>
        <v>28</v>
      </c>
      <c r="M14" t="s">
        <v>158</v>
      </c>
      <c r="N14" s="32" t="str">
        <f t="shared" si="4"/>
        <v>11504</v>
      </c>
      <c r="O14" t="str">
        <f>'2210'!O14</f>
        <v>11504</v>
      </c>
      <c r="P14" s="116" t="str">
        <f>IF(M14="","",_xlfn.CONCAT("""",M14,""":""",O14,""","))</f>
        <v>"pan":"11504",</v>
      </c>
      <c r="Q14" t="str">
        <f t="shared" si="3"/>
        <v> String pan          = inputObject.get("pan").getAsString();</v>
      </c>
    </row>
    <row r="15" spans="1:17" hidden="1" thickBot="1" x14ac:dyDescent="0.35">
      <c r="A15" s="133"/>
      <c r="B15" s="135" t="s">
        <v>66</v>
      </c>
      <c r="C15" s="18"/>
      <c r="D15" s="16" t="s">
        <v>11</v>
      </c>
      <c r="F15" s="19">
        <v>16</v>
      </c>
      <c r="G15" s="18"/>
      <c r="H15" s="16" t="s">
        <v>13</v>
      </c>
      <c r="I15" s="19">
        <v>4</v>
      </c>
      <c r="J15" s="90"/>
      <c r="K15">
        <f t="shared" si="0"/>
        <v>0</v>
      </c>
      <c r="L15">
        <f t="shared" si="1"/>
        <v>28</v>
      </c>
      <c r="N15" s="32" t="str">
        <f t="shared" si="4"/>
        <v/>
      </c>
      <c r="O15" t="str">
        <f>'2210'!O15</f>
        <v/>
      </c>
      <c r="P15" t="str">
        <f t="shared" si="2"/>
        <v/>
      </c>
      <c r="Q15" t="str">
        <f t="shared" si="3"/>
        <v/>
      </c>
    </row>
    <row r="16" spans="1:17" ht="28.2" thickBot="1" x14ac:dyDescent="0.35">
      <c r="A16" s="133"/>
      <c r="B16" s="136"/>
      <c r="C16" s="16" t="s">
        <v>67</v>
      </c>
      <c r="D16" s="16" t="s">
        <v>11</v>
      </c>
      <c r="E16" s="19">
        <v>3</v>
      </c>
      <c r="F16" s="18"/>
      <c r="G16" s="16" t="s">
        <v>508</v>
      </c>
      <c r="H16" s="16" t="s">
        <v>13</v>
      </c>
      <c r="I16" s="19">
        <v>4</v>
      </c>
      <c r="J16" s="90"/>
      <c r="K16">
        <f t="shared" si="0"/>
        <v>3</v>
      </c>
      <c r="L16">
        <f t="shared" si="1"/>
        <v>31</v>
      </c>
      <c r="M16" t="s">
        <v>414</v>
      </c>
      <c r="N16" s="32" t="str">
        <f t="shared" si="4"/>
        <v>360</v>
      </c>
      <c r="O16" t="str">
        <f>'2210'!O16</f>
        <v>360</v>
      </c>
      <c r="P16" s="116" t="str">
        <f t="shared" ref="P16:P24" si="5">IF(M16="","",_xlfn.CONCAT("""",M16,""":""",O16,""","))</f>
        <v>"CurrISOCode":"360",</v>
      </c>
      <c r="Q16" t="str">
        <f t="shared" si="3"/>
        <v> String CurrISOCode          = inputObject.get("CurrISOCode").getAsString();</v>
      </c>
    </row>
    <row r="17" spans="1:17" ht="32.4" customHeight="1" thickBot="1" x14ac:dyDescent="0.35">
      <c r="A17" s="134"/>
      <c r="B17" s="136"/>
      <c r="C17" s="16" t="s">
        <v>69</v>
      </c>
      <c r="D17" s="16" t="s">
        <v>11</v>
      </c>
      <c r="E17" s="19">
        <v>1</v>
      </c>
      <c r="F17" s="18"/>
      <c r="G17" s="16" t="s">
        <v>508</v>
      </c>
      <c r="H17" s="16" t="s">
        <v>13</v>
      </c>
      <c r="I17" s="19">
        <v>4</v>
      </c>
      <c r="J17" s="90"/>
      <c r="K17">
        <f t="shared" si="0"/>
        <v>1</v>
      </c>
      <c r="L17">
        <f t="shared" si="1"/>
        <v>32</v>
      </c>
      <c r="M17" t="s">
        <v>160</v>
      </c>
      <c r="N17" s="32" t="str">
        <f t="shared" si="4"/>
        <v>0</v>
      </c>
      <c r="O17" t="str">
        <f>'2210'!O17</f>
        <v>0</v>
      </c>
      <c r="P17" s="116" t="str">
        <f t="shared" si="5"/>
        <v>"CurrMinorUnit":"0",</v>
      </c>
      <c r="Q17" t="str">
        <f t="shared" si="3"/>
        <v> String CurrMinorUnit          = inputObject.get("CurrMinorUnit").getAsString();</v>
      </c>
    </row>
    <row r="18" spans="1:17" ht="28.2" thickBot="1" x14ac:dyDescent="0.35">
      <c r="A18" s="81">
        <v>6</v>
      </c>
      <c r="B18" s="137"/>
      <c r="C18" s="16" t="s">
        <v>72</v>
      </c>
      <c r="D18" s="16" t="s">
        <v>11</v>
      </c>
      <c r="E18" s="19">
        <v>12</v>
      </c>
      <c r="F18" s="16" t="s">
        <v>21</v>
      </c>
      <c r="G18" s="16" t="s">
        <v>508</v>
      </c>
      <c r="H18" s="16" t="s">
        <v>13</v>
      </c>
      <c r="I18" s="19">
        <v>4</v>
      </c>
      <c r="J18" s="90"/>
      <c r="K18">
        <f t="shared" si="0"/>
        <v>12</v>
      </c>
      <c r="L18">
        <f t="shared" si="1"/>
        <v>44</v>
      </c>
      <c r="M18" t="s">
        <v>161</v>
      </c>
      <c r="N18" s="32" t="str">
        <f t="shared" si="4"/>
        <v>000000866000</v>
      </c>
      <c r="O18" t="str">
        <f>'2210'!O18</f>
        <v>000000866000</v>
      </c>
      <c r="P18" s="116" t="str">
        <f t="shared" si="5"/>
        <v>"CurrValueAmount":"000000866000",</v>
      </c>
      <c r="Q18" t="str">
        <f t="shared" si="3"/>
        <v> String CurrValueAmount          = inputObject.get("CurrValueAmount").getAsString();</v>
      </c>
    </row>
    <row r="19" spans="1:17" ht="28.2" thickBot="1" x14ac:dyDescent="0.35">
      <c r="A19" s="81">
        <v>7</v>
      </c>
      <c r="B19" s="16" t="s">
        <v>197</v>
      </c>
      <c r="C19" s="18"/>
      <c r="D19" s="16" t="s">
        <v>11</v>
      </c>
      <c r="E19" s="19">
        <v>12</v>
      </c>
      <c r="F19" s="18"/>
      <c r="G19" s="16" t="s">
        <v>508</v>
      </c>
      <c r="H19" s="16" t="s">
        <v>13</v>
      </c>
      <c r="I19" s="19">
        <v>11</v>
      </c>
      <c r="J19" s="90"/>
      <c r="K19">
        <f t="shared" si="0"/>
        <v>12</v>
      </c>
      <c r="L19">
        <f t="shared" si="1"/>
        <v>56</v>
      </c>
      <c r="M19" s="52" t="s">
        <v>162</v>
      </c>
      <c r="N19" s="32" t="str">
        <f t="shared" si="4"/>
        <v>000000000001</v>
      </c>
      <c r="O19" t="str">
        <f>'2210'!O19</f>
        <v>000000000001</v>
      </c>
      <c r="P19" s="116" t="str">
        <f t="shared" si="5"/>
        <v>"switcher_tan":"000000000001",</v>
      </c>
      <c r="Q19" t="str">
        <f t="shared" si="3"/>
        <v> String switcher_tan          = inputObject.get("switcher_tan").getAsString();</v>
      </c>
    </row>
    <row r="20" spans="1:17" ht="28.2" thickBot="1" x14ac:dyDescent="0.35">
      <c r="A20" s="81">
        <v>8</v>
      </c>
      <c r="B20" s="16" t="s">
        <v>74</v>
      </c>
      <c r="C20" s="18"/>
      <c r="D20" s="16" t="s">
        <v>11</v>
      </c>
      <c r="E20" s="19">
        <v>14</v>
      </c>
      <c r="F20" s="16" t="s">
        <v>30</v>
      </c>
      <c r="G20" s="16" t="s">
        <v>31</v>
      </c>
      <c r="H20" s="16" t="s">
        <v>13</v>
      </c>
      <c r="I20" s="19">
        <v>12</v>
      </c>
      <c r="J20" s="90"/>
      <c r="K20">
        <f t="shared" si="0"/>
        <v>14</v>
      </c>
      <c r="L20">
        <f t="shared" si="1"/>
        <v>70</v>
      </c>
      <c r="M20" s="52" t="s">
        <v>163</v>
      </c>
      <c r="N20" s="32" t="str">
        <f t="shared" si="4"/>
        <v>20250109161012</v>
      </c>
      <c r="O20" t="str">
        <f>'2210'!O20</f>
        <v>20250113081310</v>
      </c>
      <c r="P20" s="116" t="str">
        <f t="shared" si="5"/>
        <v>"dtl_trans":"20250113081310",</v>
      </c>
      <c r="Q20" t="str">
        <f>IF(M20="","",_xlfn.CONCAT(" String ",M20,"          = inputObject.get(""",M20,""").getAsString();"))</f>
        <v> String dtl_trans          = inputObject.get("dtl_trans").getAsString();</v>
      </c>
    </row>
    <row r="21" spans="1:17" ht="28.2" thickBot="1" x14ac:dyDescent="0.35">
      <c r="A21" s="81">
        <v>9</v>
      </c>
      <c r="B21" s="16" t="s">
        <v>32</v>
      </c>
      <c r="C21" s="18"/>
      <c r="D21" s="16" t="s">
        <v>11</v>
      </c>
      <c r="E21" s="19">
        <v>4</v>
      </c>
      <c r="F21" s="18"/>
      <c r="G21" s="16" t="s">
        <v>508</v>
      </c>
      <c r="H21" s="16" t="s">
        <v>13</v>
      </c>
      <c r="I21" s="19">
        <v>26</v>
      </c>
      <c r="J21" s="90"/>
      <c r="K21">
        <f t="shared" si="0"/>
        <v>4</v>
      </c>
      <c r="L21">
        <f t="shared" si="1"/>
        <v>74</v>
      </c>
      <c r="M21" s="45" t="s">
        <v>164</v>
      </c>
      <c r="N21" s="32" t="str">
        <f t="shared" si="4"/>
        <v>6017</v>
      </c>
      <c r="O21" t="str">
        <f>'2210'!O23</f>
        <v>6017</v>
      </c>
      <c r="P21" s="116" t="str">
        <f t="shared" si="5"/>
        <v>"merchant":"6017",</v>
      </c>
      <c r="Q21" t="str">
        <f t="shared" si="3"/>
        <v> String merchant          = inputObject.get("merchant").getAsString();</v>
      </c>
    </row>
    <row r="22" spans="1:17" ht="15" customHeight="1" thickBot="1" x14ac:dyDescent="0.35">
      <c r="A22" s="81">
        <v>10</v>
      </c>
      <c r="B22" s="16" t="s">
        <v>41</v>
      </c>
      <c r="C22" s="18"/>
      <c r="D22" s="16" t="s">
        <v>11</v>
      </c>
      <c r="E22" s="19">
        <v>2</v>
      </c>
      <c r="F22" s="16" t="s">
        <v>21</v>
      </c>
      <c r="G22" s="16" t="s">
        <v>508</v>
      </c>
      <c r="H22" s="18"/>
      <c r="I22" s="19">
        <v>32</v>
      </c>
      <c r="J22" s="90"/>
      <c r="K22">
        <f t="shared" si="0"/>
        <v>2</v>
      </c>
      <c r="L22">
        <f t="shared" si="1"/>
        <v>76</v>
      </c>
      <c r="M22" t="s">
        <v>165</v>
      </c>
      <c r="N22" s="32" t="str">
        <f t="shared" si="4"/>
        <v>07</v>
      </c>
      <c r="O22" t="str">
        <f>'2210'!O24</f>
        <v>07</v>
      </c>
      <c r="P22" s="116" t="str">
        <f t="shared" si="5"/>
        <v>"bank_len":"07",</v>
      </c>
      <c r="Q22" t="str">
        <f t="shared" si="3"/>
        <v> String bank_len          = inputObject.get("bank_len").getAsString();</v>
      </c>
    </row>
    <row r="23" spans="1:17" ht="28.2" thickBot="1" x14ac:dyDescent="0.35">
      <c r="A23" s="81">
        <v>11</v>
      </c>
      <c r="B23" s="16" t="s">
        <v>43</v>
      </c>
      <c r="C23" s="20"/>
      <c r="D23" s="16" t="s">
        <v>11</v>
      </c>
      <c r="E23" s="19">
        <v>7</v>
      </c>
      <c r="F23" s="16" t="s">
        <v>21</v>
      </c>
      <c r="G23" s="16" t="s">
        <v>508</v>
      </c>
      <c r="H23" s="16" t="s">
        <v>13</v>
      </c>
      <c r="I23" s="19">
        <v>32</v>
      </c>
      <c r="J23" s="90"/>
      <c r="K23">
        <f t="shared" si="0"/>
        <v>7</v>
      </c>
      <c r="L23">
        <f t="shared" si="1"/>
        <v>83</v>
      </c>
      <c r="M23" t="s">
        <v>166</v>
      </c>
      <c r="N23" s="32" t="str">
        <f t="shared" si="4"/>
        <v>0080061</v>
      </c>
      <c r="O23" t="str">
        <f>'2210'!O25</f>
        <v>0080061</v>
      </c>
      <c r="P23" s="116" t="str">
        <f t="shared" si="5"/>
        <v>"bank_id":"0080061",</v>
      </c>
      <c r="Q23" t="str">
        <f t="shared" si="3"/>
        <v> String bank_id          = inputObject.get("bank_id").getAsString();</v>
      </c>
    </row>
    <row r="24" spans="1:17" ht="28.2" thickBot="1" x14ac:dyDescent="0.35">
      <c r="A24" s="143">
        <v>12</v>
      </c>
      <c r="B24" s="16" t="s">
        <v>45</v>
      </c>
      <c r="C24" s="20"/>
      <c r="D24" s="16" t="s">
        <v>11</v>
      </c>
      <c r="E24" s="19">
        <v>3</v>
      </c>
      <c r="F24" s="16" t="s">
        <v>21</v>
      </c>
      <c r="G24" s="16" t="s">
        <v>508</v>
      </c>
      <c r="H24" s="16" t="s">
        <v>13</v>
      </c>
      <c r="I24" s="19">
        <v>48</v>
      </c>
      <c r="J24" s="90"/>
      <c r="K24">
        <f t="shared" si="0"/>
        <v>3</v>
      </c>
      <c r="L24">
        <f t="shared" si="1"/>
        <v>86</v>
      </c>
      <c r="M24" t="s">
        <v>168</v>
      </c>
      <c r="N24" s="32" t="str">
        <f t="shared" si="4"/>
        <v>267</v>
      </c>
      <c r="O24" t="str">
        <f>'2210'!O37</f>
        <v>267</v>
      </c>
      <c r="P24" s="116" t="str">
        <f t="shared" si="5"/>
        <v>"apd_Len":"267",</v>
      </c>
      <c r="Q24" t="str">
        <f t="shared" si="3"/>
        <v> String apd_Len          = inputObject.get("apd_Len").getAsString();</v>
      </c>
    </row>
    <row r="25" spans="1:17" hidden="1" thickBot="1" x14ac:dyDescent="0.35">
      <c r="A25" s="144"/>
      <c r="B25" s="135" t="s">
        <v>48</v>
      </c>
      <c r="C25" s="20"/>
      <c r="D25" s="20"/>
      <c r="E25" s="20"/>
      <c r="F25" s="20"/>
      <c r="G25" s="20"/>
      <c r="H25" s="16" t="s">
        <v>13</v>
      </c>
      <c r="I25" s="19">
        <v>48</v>
      </c>
      <c r="J25" s="90"/>
      <c r="K25">
        <f t="shared" si="0"/>
        <v>0</v>
      </c>
      <c r="L25">
        <f t="shared" si="1"/>
        <v>86</v>
      </c>
      <c r="N25" s="32" t="str">
        <f t="shared" si="4"/>
        <v/>
      </c>
      <c r="O25" t="str">
        <f>'2210'!O38</f>
        <v/>
      </c>
      <c r="P25" t="str">
        <f t="shared" si="2"/>
        <v/>
      </c>
      <c r="Q25" t="str">
        <f t="shared" si="3"/>
        <v/>
      </c>
    </row>
    <row r="26" spans="1:17" thickBot="1" x14ac:dyDescent="0.35">
      <c r="A26" s="144"/>
      <c r="B26" s="136"/>
      <c r="C26" s="135" t="s">
        <v>49</v>
      </c>
      <c r="D26" s="135" t="s">
        <v>44</v>
      </c>
      <c r="E26" s="111">
        <v>7</v>
      </c>
      <c r="F26" s="135" t="s">
        <v>21</v>
      </c>
      <c r="G26" s="135" t="s">
        <v>508</v>
      </c>
      <c r="H26" s="15" t="s">
        <v>51</v>
      </c>
      <c r="I26" s="132">
        <v>48</v>
      </c>
      <c r="J26" s="90"/>
      <c r="K26">
        <f t="shared" si="0"/>
        <v>7</v>
      </c>
      <c r="L26">
        <f t="shared" si="1"/>
        <v>93</v>
      </c>
      <c r="M26" t="s">
        <v>169</v>
      </c>
      <c r="N26" s="32" t="str">
        <f t="shared" si="4"/>
        <v>008CA01</v>
      </c>
      <c r="O26" t="str">
        <f>'2210'!O39</f>
        <v>008CA01</v>
      </c>
      <c r="P26" s="116" t="str">
        <f>IF(M26="","",_xlfn.CONCAT("""",M26,""":""",O26,""","))</f>
        <v>"switcher_id":"008CA01",</v>
      </c>
      <c r="Q26" t="str">
        <f t="shared" si="3"/>
        <v> String switcher_id          = inputObject.get("switcher_id").getAsString();</v>
      </c>
    </row>
    <row r="27" spans="1:17" hidden="1" thickBot="1" x14ac:dyDescent="0.35">
      <c r="A27" s="144"/>
      <c r="B27" s="136"/>
      <c r="C27" s="137"/>
      <c r="D27" s="137"/>
      <c r="E27" s="113"/>
      <c r="F27" s="137"/>
      <c r="G27" s="137"/>
      <c r="H27" s="16" t="s">
        <v>52</v>
      </c>
      <c r="I27" s="134"/>
      <c r="J27" s="90"/>
      <c r="K27">
        <f t="shared" si="0"/>
        <v>0</v>
      </c>
      <c r="L27">
        <f t="shared" si="1"/>
        <v>93</v>
      </c>
      <c r="N27" s="32" t="str">
        <f t="shared" si="4"/>
        <v/>
      </c>
      <c r="O27" t="str">
        <f>'2210'!O40</f>
        <v/>
      </c>
      <c r="P27" t="str">
        <f t="shared" si="2"/>
        <v/>
      </c>
      <c r="Q27" t="str">
        <f t="shared" si="3"/>
        <v/>
      </c>
    </row>
    <row r="28" spans="1:17" ht="15" customHeight="1" thickBot="1" x14ac:dyDescent="0.35">
      <c r="A28" s="144"/>
      <c r="B28" s="136"/>
      <c r="C28" s="135" t="s">
        <v>53</v>
      </c>
      <c r="D28" s="135" t="s">
        <v>11</v>
      </c>
      <c r="E28" s="111">
        <v>13</v>
      </c>
      <c r="F28" s="135" t="s">
        <v>54</v>
      </c>
      <c r="G28" s="135" t="s">
        <v>508</v>
      </c>
      <c r="H28" s="15" t="s">
        <v>51</v>
      </c>
      <c r="I28" s="132">
        <v>48</v>
      </c>
      <c r="J28" s="90"/>
      <c r="K28">
        <f t="shared" si="0"/>
        <v>13</v>
      </c>
      <c r="L28">
        <f t="shared" si="1"/>
        <v>106</v>
      </c>
      <c r="M28" t="s">
        <v>170</v>
      </c>
      <c r="N28" s="32" t="str">
        <f t="shared" si="4"/>
        <v>1122112005828</v>
      </c>
      <c r="O28" t="str">
        <f>'2210'!O41</f>
        <v>1122112005828</v>
      </c>
      <c r="P28" s="116" t="str">
        <f>IF(M28="","",_xlfn.CONCAT("""",M28,""":""",O28,""","))</f>
        <v>"register_num":"1122112005828",</v>
      </c>
      <c r="Q28" t="str">
        <f t="shared" si="3"/>
        <v> String register_num          = inputObject.get("register_num").getAsString();</v>
      </c>
    </row>
    <row r="29" spans="1:17" hidden="1" thickBot="1" x14ac:dyDescent="0.35">
      <c r="A29" s="144"/>
      <c r="B29" s="136"/>
      <c r="C29" s="137"/>
      <c r="D29" s="137"/>
      <c r="E29" s="113"/>
      <c r="F29" s="137"/>
      <c r="G29" s="137"/>
      <c r="H29" s="16" t="s">
        <v>56</v>
      </c>
      <c r="I29" s="134"/>
      <c r="J29" s="90"/>
      <c r="K29">
        <f t="shared" si="0"/>
        <v>0</v>
      </c>
      <c r="L29">
        <f t="shared" si="1"/>
        <v>106</v>
      </c>
      <c r="N29" s="32" t="str">
        <f t="shared" si="4"/>
        <v/>
      </c>
      <c r="O29" t="str">
        <f>'2210'!O42</f>
        <v/>
      </c>
      <c r="P29" t="str">
        <f t="shared" si="2"/>
        <v/>
      </c>
      <c r="Q29" t="str">
        <f t="shared" si="3"/>
        <v/>
      </c>
    </row>
    <row r="30" spans="1:17" ht="15" customHeight="1" thickBot="1" x14ac:dyDescent="0.35">
      <c r="A30" s="144"/>
      <c r="B30" s="136"/>
      <c r="C30" s="135" t="s">
        <v>57</v>
      </c>
      <c r="D30" s="135" t="s">
        <v>44</v>
      </c>
      <c r="E30" s="111">
        <v>3</v>
      </c>
      <c r="F30" s="135" t="s">
        <v>21</v>
      </c>
      <c r="G30" s="135" t="s">
        <v>508</v>
      </c>
      <c r="H30" s="15" t="s">
        <v>51</v>
      </c>
      <c r="I30" s="132">
        <v>48</v>
      </c>
      <c r="J30" s="90"/>
      <c r="K30">
        <f t="shared" si="0"/>
        <v>3</v>
      </c>
      <c r="L30">
        <f t="shared" si="1"/>
        <v>109</v>
      </c>
      <c r="M30" t="s">
        <v>171</v>
      </c>
      <c r="N30" s="32" t="str">
        <f t="shared" si="4"/>
        <v>012</v>
      </c>
      <c r="O30" t="str">
        <f>'2210'!O43</f>
        <v>012</v>
      </c>
      <c r="P30" s="116" t="str">
        <f>IF(M30="","",_xlfn.CONCAT("""",M30,""":""",O30,""","))</f>
        <v>"trans_code":"012",</v>
      </c>
      <c r="Q30" t="str">
        <f t="shared" si="3"/>
        <v> String trans_code          = inputObject.get("trans_code").getAsString();</v>
      </c>
    </row>
    <row r="31" spans="1:17" hidden="1" thickBot="1" x14ac:dyDescent="0.35">
      <c r="A31" s="144"/>
      <c r="B31" s="136"/>
      <c r="C31" s="137"/>
      <c r="D31" s="137"/>
      <c r="E31" s="113"/>
      <c r="F31" s="137"/>
      <c r="G31" s="137"/>
      <c r="H31" s="16" t="s">
        <v>233</v>
      </c>
      <c r="I31" s="134"/>
      <c r="J31" s="90"/>
      <c r="K31">
        <f t="shared" si="0"/>
        <v>0</v>
      </c>
      <c r="L31">
        <f t="shared" si="1"/>
        <v>109</v>
      </c>
      <c r="N31" s="32" t="str">
        <f t="shared" si="4"/>
        <v/>
      </c>
      <c r="O31" t="str">
        <f>'2210'!O44</f>
        <v/>
      </c>
      <c r="P31" t="str">
        <f t="shared" si="2"/>
        <v/>
      </c>
      <c r="Q31" t="str">
        <f t="shared" si="3"/>
        <v/>
      </c>
    </row>
    <row r="32" spans="1:17" ht="15" customHeight="1" thickBot="1" x14ac:dyDescent="0.35">
      <c r="A32" s="144"/>
      <c r="B32" s="136"/>
      <c r="C32" s="135" t="s">
        <v>89</v>
      </c>
      <c r="D32" s="135" t="s">
        <v>90</v>
      </c>
      <c r="E32" s="111">
        <v>25</v>
      </c>
      <c r="F32" s="135" t="s">
        <v>91</v>
      </c>
      <c r="G32" s="135" t="s">
        <v>508</v>
      </c>
      <c r="H32" s="15" t="s">
        <v>51</v>
      </c>
      <c r="I32" s="132">
        <v>48</v>
      </c>
      <c r="J32" s="90"/>
      <c r="K32">
        <f t="shared" si="0"/>
        <v>25</v>
      </c>
      <c r="L32">
        <f t="shared" si="1"/>
        <v>134</v>
      </c>
      <c r="M32" t="s">
        <v>172</v>
      </c>
      <c r="N32" s="32" t="str">
        <f t="shared" si="4"/>
        <v xml:space="preserve">PENYAMBUNGAN BARU        </v>
      </c>
      <c r="O32" t="str">
        <f>'2210'!O45</f>
        <v>PENYAMBUNGAN BARU        </v>
      </c>
      <c r="P32" s="116" t="str">
        <f>IF(M32="","",_xlfn.CONCAT("""",M32,""":""",O32,""","))</f>
        <v>"trans_name":"PENYAMBUNGAN BARU        ",</v>
      </c>
      <c r="Q32" t="str">
        <f t="shared" si="3"/>
        <v> String trans_name          = inputObject.get("trans_name").getAsString();</v>
      </c>
    </row>
    <row r="33" spans="1:17" hidden="1" thickBot="1" x14ac:dyDescent="0.35">
      <c r="A33" s="144"/>
      <c r="B33" s="136"/>
      <c r="C33" s="137"/>
      <c r="D33" s="137"/>
      <c r="E33" s="113"/>
      <c r="F33" s="137"/>
      <c r="G33" s="137"/>
      <c r="H33" s="16" t="s">
        <v>92</v>
      </c>
      <c r="I33" s="134"/>
      <c r="J33" s="90"/>
      <c r="K33">
        <f t="shared" si="0"/>
        <v>0</v>
      </c>
      <c r="L33">
        <f t="shared" si="1"/>
        <v>134</v>
      </c>
      <c r="N33" s="32" t="str">
        <f t="shared" si="4"/>
        <v/>
      </c>
      <c r="O33" t="str">
        <f>'2210'!O46</f>
        <v/>
      </c>
      <c r="P33" t="str">
        <f t="shared" si="2"/>
        <v/>
      </c>
      <c r="Q33" t="str">
        <f t="shared" si="3"/>
        <v/>
      </c>
    </row>
    <row r="34" spans="1:17" ht="15" customHeight="1" thickBot="1" x14ac:dyDescent="0.35">
      <c r="A34" s="144"/>
      <c r="B34" s="136"/>
      <c r="C34" s="135" t="s">
        <v>93</v>
      </c>
      <c r="D34" s="135" t="s">
        <v>11</v>
      </c>
      <c r="E34" s="111">
        <v>8</v>
      </c>
      <c r="F34" s="135" t="s">
        <v>94</v>
      </c>
      <c r="G34" s="135" t="s">
        <v>508</v>
      </c>
      <c r="H34" s="15" t="s">
        <v>51</v>
      </c>
      <c r="I34" s="132">
        <v>48</v>
      </c>
      <c r="J34" s="90"/>
      <c r="K34">
        <f t="shared" si="0"/>
        <v>8</v>
      </c>
      <c r="L34">
        <f t="shared" si="1"/>
        <v>142</v>
      </c>
      <c r="M34" t="s">
        <v>173</v>
      </c>
      <c r="N34" s="32" t="str">
        <f t="shared" si="4"/>
        <v>20160412</v>
      </c>
      <c r="O34" t="str">
        <f>'2210'!O47</f>
        <v>20160412</v>
      </c>
      <c r="P34" s="116" t="str">
        <f>IF(M34="","",_xlfn.CONCAT("""",M34,""":""",O34,""","))</f>
        <v>"register_date":"20160412",</v>
      </c>
      <c r="Q34" t="str">
        <f t="shared" si="3"/>
        <v> String register_date          = inputObject.get("register_date").getAsString();</v>
      </c>
    </row>
    <row r="35" spans="1:17" hidden="1" thickBot="1" x14ac:dyDescent="0.35">
      <c r="A35" s="144"/>
      <c r="B35" s="136"/>
      <c r="C35" s="137"/>
      <c r="D35" s="137"/>
      <c r="E35" s="113"/>
      <c r="F35" s="137"/>
      <c r="G35" s="137"/>
      <c r="H35" s="16" t="s">
        <v>96</v>
      </c>
      <c r="I35" s="134"/>
      <c r="J35" s="90"/>
      <c r="K35">
        <f t="shared" si="0"/>
        <v>0</v>
      </c>
      <c r="L35">
        <f t="shared" si="1"/>
        <v>142</v>
      </c>
      <c r="N35" s="32" t="str">
        <f t="shared" si="4"/>
        <v/>
      </c>
      <c r="O35" t="str">
        <f>'2210'!O48</f>
        <v/>
      </c>
      <c r="P35" t="str">
        <f t="shared" si="2"/>
        <v/>
      </c>
      <c r="Q35" t="str">
        <f t="shared" si="3"/>
        <v/>
      </c>
    </row>
    <row r="36" spans="1:17" ht="15" customHeight="1" thickBot="1" x14ac:dyDescent="0.35">
      <c r="A36" s="144"/>
      <c r="B36" s="136"/>
      <c r="C36" s="135" t="s">
        <v>97</v>
      </c>
      <c r="D36" s="135" t="s">
        <v>11</v>
      </c>
      <c r="E36" s="111">
        <v>8</v>
      </c>
      <c r="F36" s="135" t="s">
        <v>94</v>
      </c>
      <c r="G36" s="135" t="s">
        <v>508</v>
      </c>
      <c r="H36" s="15" t="s">
        <v>51</v>
      </c>
      <c r="I36" s="132">
        <v>48</v>
      </c>
      <c r="J36" s="90"/>
      <c r="K36">
        <f t="shared" si="0"/>
        <v>8</v>
      </c>
      <c r="L36">
        <f t="shared" si="1"/>
        <v>150</v>
      </c>
      <c r="M36" t="s">
        <v>174</v>
      </c>
      <c r="N36" s="32" t="str">
        <f t="shared" si="4"/>
        <v>02022222</v>
      </c>
      <c r="O36" t="str">
        <f>'2210'!O49</f>
        <v>02022222</v>
      </c>
      <c r="P36" s="116" t="str">
        <f>IF(M36="","",_xlfn.CONCAT("""",M36,""":""",O36,""","))</f>
        <v>"register_expiredate":"02022222",</v>
      </c>
      <c r="Q36" t="str">
        <f t="shared" si="3"/>
        <v> String register_expiredate          = inputObject.get("register_expiredate").getAsString();</v>
      </c>
    </row>
    <row r="37" spans="1:17" hidden="1" thickBot="1" x14ac:dyDescent="0.35">
      <c r="A37" s="144"/>
      <c r="B37" s="136"/>
      <c r="C37" s="137"/>
      <c r="D37" s="137"/>
      <c r="E37" s="113"/>
      <c r="F37" s="137"/>
      <c r="G37" s="137"/>
      <c r="H37" s="16" t="s">
        <v>99</v>
      </c>
      <c r="I37" s="134"/>
      <c r="J37" s="90"/>
      <c r="K37">
        <f t="shared" si="0"/>
        <v>0</v>
      </c>
      <c r="L37">
        <f t="shared" si="1"/>
        <v>150</v>
      </c>
      <c r="N37" s="32" t="str">
        <f t="shared" si="4"/>
        <v/>
      </c>
      <c r="O37" t="str">
        <f>'2210'!O50</f>
        <v/>
      </c>
      <c r="P37" t="str">
        <f t="shared" si="2"/>
        <v/>
      </c>
      <c r="Q37" t="str">
        <f t="shared" si="3"/>
        <v/>
      </c>
    </row>
    <row r="38" spans="1:17" ht="15" customHeight="1" thickBot="1" x14ac:dyDescent="0.35">
      <c r="A38" s="144"/>
      <c r="B38" s="136"/>
      <c r="C38" s="135" t="s">
        <v>100</v>
      </c>
      <c r="D38" s="135" t="s">
        <v>11</v>
      </c>
      <c r="E38" s="111">
        <v>12</v>
      </c>
      <c r="F38" s="135" t="s">
        <v>21</v>
      </c>
      <c r="G38" s="135" t="s">
        <v>508</v>
      </c>
      <c r="H38" s="15" t="s">
        <v>51</v>
      </c>
      <c r="I38" s="132">
        <v>48</v>
      </c>
      <c r="J38" s="90"/>
      <c r="K38">
        <f t="shared" si="0"/>
        <v>12</v>
      </c>
      <c r="L38">
        <f t="shared" si="1"/>
        <v>162</v>
      </c>
      <c r="M38" t="s">
        <v>175</v>
      </c>
      <c r="N38" s="32" t="str">
        <f t="shared" si="4"/>
        <v xml:space="preserve">            </v>
      </c>
      <c r="O38" t="str">
        <f>'2210'!O51</f>
        <v>            </v>
      </c>
      <c r="P38" s="116" t="str">
        <f>IF(M38="","",_xlfn.CONCAT("""",M38,""":""",O38,""","))</f>
        <v>"Subscriber_id":"            ",</v>
      </c>
      <c r="Q38" t="str">
        <f t="shared" si="3"/>
        <v> String Subscriber_id          = inputObject.get("Subscriber_id").getAsString();</v>
      </c>
    </row>
    <row r="39" spans="1:17" hidden="1" thickBot="1" x14ac:dyDescent="0.35">
      <c r="A39" s="144"/>
      <c r="B39" s="136"/>
      <c r="C39" s="137"/>
      <c r="D39" s="137"/>
      <c r="E39" s="113"/>
      <c r="F39" s="137"/>
      <c r="G39" s="137"/>
      <c r="H39" s="16" t="s">
        <v>102</v>
      </c>
      <c r="I39" s="134"/>
      <c r="J39" s="90"/>
      <c r="K39">
        <f t="shared" si="0"/>
        <v>0</v>
      </c>
      <c r="L39">
        <f t="shared" si="1"/>
        <v>162</v>
      </c>
      <c r="N39" s="32" t="str">
        <f t="shared" si="4"/>
        <v/>
      </c>
      <c r="O39" t="str">
        <f>'2210'!O52</f>
        <v/>
      </c>
      <c r="P39" t="str">
        <f t="shared" si="2"/>
        <v/>
      </c>
      <c r="Q39" t="str">
        <f t="shared" si="3"/>
        <v/>
      </c>
    </row>
    <row r="40" spans="1:17" thickBot="1" x14ac:dyDescent="0.35">
      <c r="A40" s="144"/>
      <c r="B40" s="136"/>
      <c r="C40" s="135" t="s">
        <v>103</v>
      </c>
      <c r="D40" s="135" t="s">
        <v>44</v>
      </c>
      <c r="E40" s="111">
        <v>25</v>
      </c>
      <c r="F40" s="135" t="s">
        <v>91</v>
      </c>
      <c r="G40" s="135" t="s">
        <v>508</v>
      </c>
      <c r="H40" s="15" t="s">
        <v>111</v>
      </c>
      <c r="I40" s="132">
        <v>48</v>
      </c>
      <c r="J40" s="90"/>
      <c r="K40">
        <f t="shared" si="0"/>
        <v>25</v>
      </c>
      <c r="L40">
        <f t="shared" si="1"/>
        <v>187</v>
      </c>
      <c r="M40" t="s">
        <v>176</v>
      </c>
      <c r="N40" s="32" t="str">
        <f t="shared" si="4"/>
        <v xml:space="preserve">UMAR ABDI                </v>
      </c>
      <c r="O40" t="str">
        <f>'2210'!O53</f>
        <v>UMAR ABDI                </v>
      </c>
      <c r="P40" s="116" t="str">
        <f>IF(M40="","",_xlfn.CONCAT("""",M40,""":""",O40,""","))</f>
        <v>"Subscriber_name":"UMAR ABDI                ",</v>
      </c>
      <c r="Q40" t="str">
        <f t="shared" si="3"/>
        <v> String Subscriber_name          = inputObject.get("Subscriber_name").getAsString();</v>
      </c>
    </row>
    <row r="41" spans="1:17" hidden="1" thickBot="1" x14ac:dyDescent="0.35">
      <c r="A41" s="144"/>
      <c r="B41" s="136"/>
      <c r="C41" s="137"/>
      <c r="D41" s="137"/>
      <c r="E41" s="113"/>
      <c r="F41" s="137"/>
      <c r="G41" s="137"/>
      <c r="H41" s="16" t="s">
        <v>509</v>
      </c>
      <c r="I41" s="134"/>
      <c r="J41" s="90"/>
      <c r="K41">
        <f t="shared" si="0"/>
        <v>0</v>
      </c>
      <c r="L41">
        <f t="shared" si="1"/>
        <v>187</v>
      </c>
      <c r="N41" s="32" t="str">
        <f t="shared" si="4"/>
        <v/>
      </c>
      <c r="O41" t="str">
        <f>'2210'!O54</f>
        <v/>
      </c>
      <c r="P41" t="str">
        <f t="shared" si="2"/>
        <v/>
      </c>
      <c r="Q41" t="str">
        <f t="shared" si="3"/>
        <v/>
      </c>
    </row>
    <row r="42" spans="1:17" ht="15" customHeight="1" thickBot="1" x14ac:dyDescent="0.35">
      <c r="A42" s="144"/>
      <c r="B42" s="136"/>
      <c r="C42" s="135" t="s">
        <v>105</v>
      </c>
      <c r="D42" s="135" t="s">
        <v>44</v>
      </c>
      <c r="E42" s="111">
        <v>32</v>
      </c>
      <c r="F42" s="135" t="s">
        <v>106</v>
      </c>
      <c r="G42" s="135" t="s">
        <v>508</v>
      </c>
      <c r="H42" s="15" t="s">
        <v>51</v>
      </c>
      <c r="I42" s="132">
        <v>48</v>
      </c>
      <c r="J42" s="90"/>
      <c r="K42">
        <f t="shared" si="0"/>
        <v>32</v>
      </c>
      <c r="L42">
        <f t="shared" si="1"/>
        <v>219</v>
      </c>
      <c r="M42" s="45" t="s">
        <v>415</v>
      </c>
      <c r="N42" s="32" t="str">
        <f t="shared" si="4"/>
        <v>9B990B3B680C48F0B6E6586427094104</v>
      </c>
      <c r="O42" t="str">
        <f>'2210'!O55</f>
        <v>196A38CDEB3F4AFDB966977BBA91BBBF</v>
      </c>
      <c r="P42" s="116" t="str">
        <f>IF(M42="","",_xlfn.CONCAT("""",M42,""":""",O42,""","))</f>
        <v>"ref_num_srv":"196A38CDEB3F4AFDB966977BBA91BBBF",</v>
      </c>
      <c r="Q42" t="str">
        <f t="shared" si="3"/>
        <v> String ref_num_srv          = inputObject.get("ref_num_srv").getAsString();</v>
      </c>
    </row>
    <row r="43" spans="1:17" hidden="1" thickBot="1" x14ac:dyDescent="0.35">
      <c r="A43" s="144"/>
      <c r="B43" s="136"/>
      <c r="C43" s="137"/>
      <c r="D43" s="137"/>
      <c r="E43" s="113"/>
      <c r="F43" s="137"/>
      <c r="G43" s="137"/>
      <c r="H43" s="16" t="s">
        <v>108</v>
      </c>
      <c r="I43" s="134"/>
      <c r="J43" s="90"/>
      <c r="K43">
        <f t="shared" si="0"/>
        <v>0</v>
      </c>
      <c r="L43">
        <f t="shared" si="1"/>
        <v>219</v>
      </c>
      <c r="N43" s="32" t="str">
        <f t="shared" si="4"/>
        <v/>
      </c>
      <c r="O43" t="str">
        <f>'2210'!O56</f>
        <v/>
      </c>
      <c r="P43" t="str">
        <f t="shared" si="2"/>
        <v/>
      </c>
      <c r="Q43" t="str">
        <f t="shared" si="3"/>
        <v/>
      </c>
    </row>
    <row r="44" spans="1:17" thickBot="1" x14ac:dyDescent="0.35">
      <c r="A44" s="145"/>
      <c r="B44" s="136"/>
      <c r="C44" s="135" t="s">
        <v>201</v>
      </c>
      <c r="D44" s="135" t="s">
        <v>44</v>
      </c>
      <c r="E44" s="111">
        <v>32</v>
      </c>
      <c r="F44" s="135" t="s">
        <v>106</v>
      </c>
      <c r="G44" s="135" t="s">
        <v>508</v>
      </c>
      <c r="H44" s="15" t="s">
        <v>111</v>
      </c>
      <c r="I44" s="132">
        <v>48</v>
      </c>
      <c r="J44" s="90"/>
      <c r="K44">
        <f t="shared" si="0"/>
        <v>32</v>
      </c>
      <c r="L44">
        <f t="shared" si="1"/>
        <v>251</v>
      </c>
      <c r="M44" s="45" t="s">
        <v>416</v>
      </c>
      <c r="N44" s="32" t="str">
        <f t="shared" si="4"/>
        <v>CD5AE684AD124DBE9CAA8F1F04444444</v>
      </c>
      <c r="O44" t="str">
        <f>'2210'!O57</f>
        <v>CD5AE684AD124DBE9CAA8F1F04444444</v>
      </c>
      <c r="P44" s="116" t="str">
        <f>IF(M44="","",_xlfn.CONCAT("""",M44,""":""",O44,""","))</f>
        <v>"ref_num_switcher":"CD5AE684AD124DBE9CAA8F1F04444444",</v>
      </c>
      <c r="Q44" t="str">
        <f t="shared" si="3"/>
        <v> String ref_num_switcher          = inputObject.get("ref_num_switcher").getAsString();</v>
      </c>
    </row>
    <row r="45" spans="1:17" hidden="1" thickBot="1" x14ac:dyDescent="0.35">
      <c r="A45" s="156"/>
      <c r="B45" s="137"/>
      <c r="C45" s="137"/>
      <c r="D45" s="137"/>
      <c r="E45" s="113"/>
      <c r="F45" s="137"/>
      <c r="G45" s="137"/>
      <c r="H45" s="16" t="s">
        <v>112</v>
      </c>
      <c r="I45" s="134"/>
      <c r="J45" s="90"/>
      <c r="K45">
        <f t="shared" si="0"/>
        <v>0</v>
      </c>
      <c r="L45">
        <f t="shared" si="1"/>
        <v>251</v>
      </c>
      <c r="N45" s="32" t="str">
        <f t="shared" si="4"/>
        <v/>
      </c>
      <c r="O45" t="str">
        <f>'2210'!O58</f>
        <v/>
      </c>
      <c r="P45" t="str">
        <f t="shared" si="2"/>
        <v/>
      </c>
      <c r="Q45" t="str">
        <f t="shared" si="3"/>
        <v/>
      </c>
    </row>
    <row r="46" spans="1:17" thickBot="1" x14ac:dyDescent="0.35">
      <c r="A46" s="160"/>
      <c r="B46" s="156"/>
      <c r="C46" s="135" t="s">
        <v>109</v>
      </c>
      <c r="D46" s="135" t="s">
        <v>44</v>
      </c>
      <c r="E46" s="111">
        <v>5</v>
      </c>
      <c r="F46" s="156"/>
      <c r="G46" s="135" t="s">
        <v>508</v>
      </c>
      <c r="H46" s="15" t="s">
        <v>51</v>
      </c>
      <c r="I46" s="132">
        <v>48</v>
      </c>
      <c r="J46" s="90"/>
      <c r="K46">
        <f t="shared" si="0"/>
        <v>5</v>
      </c>
      <c r="L46">
        <f t="shared" si="1"/>
        <v>256</v>
      </c>
      <c r="M46" t="s">
        <v>178</v>
      </c>
      <c r="N46" s="32" t="str">
        <f t="shared" si="4"/>
        <v>11221</v>
      </c>
      <c r="O46" t="str">
        <f>'2210'!O59</f>
        <v>11221</v>
      </c>
      <c r="P46" s="116" t="str">
        <f>IF(M46="","",_xlfn.CONCAT("""",M46,""":""",O46,""","))</f>
        <v>"service_unit":"11221",</v>
      </c>
      <c r="Q46" t="str">
        <f t="shared" si="3"/>
        <v> String service_unit          = inputObject.get("service_unit").getAsString();</v>
      </c>
    </row>
    <row r="47" spans="1:17" hidden="1" thickBot="1" x14ac:dyDescent="0.35">
      <c r="A47" s="160"/>
      <c r="B47" s="160"/>
      <c r="C47" s="137"/>
      <c r="D47" s="137"/>
      <c r="E47" s="113"/>
      <c r="F47" s="157"/>
      <c r="G47" s="137"/>
      <c r="H47" s="16" t="s">
        <v>115</v>
      </c>
      <c r="I47" s="134"/>
      <c r="J47" s="90"/>
      <c r="K47">
        <f t="shared" si="0"/>
        <v>0</v>
      </c>
      <c r="L47">
        <f t="shared" si="1"/>
        <v>256</v>
      </c>
      <c r="N47" s="32" t="str">
        <f t="shared" si="4"/>
        <v/>
      </c>
      <c r="O47" t="str">
        <f>'2210'!O60</f>
        <v/>
      </c>
      <c r="P47" t="str">
        <f t="shared" si="2"/>
        <v/>
      </c>
      <c r="Q47" t="str">
        <f t="shared" si="3"/>
        <v/>
      </c>
    </row>
    <row r="48" spans="1:17" ht="15" customHeight="1" thickBot="1" x14ac:dyDescent="0.35">
      <c r="A48" s="160"/>
      <c r="B48" s="160"/>
      <c r="C48" s="135" t="s">
        <v>113</v>
      </c>
      <c r="D48" s="135" t="s">
        <v>44</v>
      </c>
      <c r="E48" s="111">
        <v>35</v>
      </c>
      <c r="F48" s="135" t="s">
        <v>91</v>
      </c>
      <c r="G48" s="135" t="s">
        <v>508</v>
      </c>
      <c r="H48" s="15" t="s">
        <v>51</v>
      </c>
      <c r="I48" s="132">
        <v>48</v>
      </c>
      <c r="J48" s="90"/>
      <c r="K48">
        <f t="shared" si="0"/>
        <v>35</v>
      </c>
      <c r="L48">
        <f t="shared" si="1"/>
        <v>291</v>
      </c>
      <c r="M48" t="s">
        <v>179</v>
      </c>
      <c r="N48" s="32" t="str">
        <f t="shared" si="4"/>
        <v xml:space="preserve">                                   </v>
      </c>
      <c r="O48" t="str">
        <f>'2210'!O61</f>
        <v>                                   </v>
      </c>
      <c r="P48" s="116" t="str">
        <f>IF(M48="","",_xlfn.CONCAT("""",M48,""":""",O48,""","))</f>
        <v>"service_unitaddress":"                                   ",</v>
      </c>
      <c r="Q48" t="str">
        <f t="shared" si="3"/>
        <v> String service_unitaddress          = inputObject.get("service_unitaddress").getAsString();</v>
      </c>
    </row>
    <row r="49" spans="1:17" hidden="1" thickBot="1" x14ac:dyDescent="0.35">
      <c r="A49" s="160"/>
      <c r="B49" s="160"/>
      <c r="C49" s="137"/>
      <c r="D49" s="137"/>
      <c r="E49" s="113"/>
      <c r="F49" s="137"/>
      <c r="G49" s="137"/>
      <c r="H49" s="16" t="s">
        <v>119</v>
      </c>
      <c r="I49" s="134"/>
      <c r="J49" s="90"/>
      <c r="K49">
        <f t="shared" si="0"/>
        <v>0</v>
      </c>
      <c r="L49">
        <f t="shared" si="1"/>
        <v>291</v>
      </c>
      <c r="N49" s="32" t="str">
        <f t="shared" si="4"/>
        <v/>
      </c>
      <c r="O49" t="str">
        <f>'2210'!O62</f>
        <v/>
      </c>
      <c r="P49" t="str">
        <f t="shared" si="2"/>
        <v/>
      </c>
      <c r="Q49" t="str">
        <f t="shared" si="3"/>
        <v/>
      </c>
    </row>
    <row r="50" spans="1:17" thickBot="1" x14ac:dyDescent="0.35">
      <c r="A50" s="160"/>
      <c r="B50" s="160"/>
      <c r="C50" s="135" t="s">
        <v>116</v>
      </c>
      <c r="D50" s="135" t="s">
        <v>117</v>
      </c>
      <c r="E50" s="111">
        <v>15</v>
      </c>
      <c r="F50" s="135" t="s">
        <v>91</v>
      </c>
      <c r="G50" s="135" t="s">
        <v>508</v>
      </c>
      <c r="H50" s="15" t="s">
        <v>51</v>
      </c>
      <c r="I50" s="132">
        <v>48</v>
      </c>
      <c r="J50" s="90"/>
      <c r="K50">
        <f t="shared" si="0"/>
        <v>15</v>
      </c>
      <c r="L50">
        <f t="shared" si="1"/>
        <v>306</v>
      </c>
      <c r="M50" t="s">
        <v>180</v>
      </c>
      <c r="N50" s="32" t="str">
        <f t="shared" si="4"/>
        <v xml:space="preserve">123            </v>
      </c>
      <c r="O50" t="str">
        <f>'2210'!O63</f>
        <v>123            </v>
      </c>
      <c r="P50" s="116" t="str">
        <f>IF(M50="","",_xlfn.CONCAT("""",M50,""":""",O50,""","))</f>
        <v>"service_unitphone":"123            ",</v>
      </c>
      <c r="Q50" t="str">
        <f t="shared" si="3"/>
        <v> String service_unitphone          = inputObject.get("service_unitphone").getAsString();</v>
      </c>
    </row>
    <row r="51" spans="1:17" hidden="1" thickBot="1" x14ac:dyDescent="0.35">
      <c r="A51" s="160"/>
      <c r="B51" s="160"/>
      <c r="C51" s="137"/>
      <c r="D51" s="137"/>
      <c r="E51" s="113"/>
      <c r="F51" s="137"/>
      <c r="G51" s="137"/>
      <c r="H51" s="16" t="s">
        <v>235</v>
      </c>
      <c r="I51" s="134"/>
      <c r="J51" s="90"/>
      <c r="K51">
        <f t="shared" si="0"/>
        <v>0</v>
      </c>
      <c r="L51">
        <f t="shared" si="1"/>
        <v>306</v>
      </c>
      <c r="N51" s="32" t="str">
        <f t="shared" si="4"/>
        <v/>
      </c>
      <c r="O51" t="str">
        <f>'2210'!O64</f>
        <v/>
      </c>
      <c r="P51" t="str">
        <f t="shared" si="2"/>
        <v/>
      </c>
      <c r="Q51" t="str">
        <f t="shared" si="3"/>
        <v/>
      </c>
    </row>
    <row r="52" spans="1:17" ht="15" customHeight="1" thickBot="1" x14ac:dyDescent="0.35">
      <c r="A52" s="160"/>
      <c r="B52" s="160"/>
      <c r="C52" s="135" t="s">
        <v>120</v>
      </c>
      <c r="D52" s="135" t="s">
        <v>11</v>
      </c>
      <c r="E52" s="111">
        <v>1</v>
      </c>
      <c r="F52" s="135" t="s">
        <v>21</v>
      </c>
      <c r="G52" s="135" t="s">
        <v>508</v>
      </c>
      <c r="H52" s="15" t="s">
        <v>51</v>
      </c>
      <c r="I52" s="132">
        <v>48</v>
      </c>
      <c r="J52" s="90"/>
      <c r="K52">
        <f t="shared" si="0"/>
        <v>1</v>
      </c>
      <c r="L52">
        <f t="shared" si="1"/>
        <v>307</v>
      </c>
      <c r="M52" t="s">
        <v>181</v>
      </c>
      <c r="N52" s="32" t="str">
        <f t="shared" si="4"/>
        <v>2</v>
      </c>
      <c r="O52" t="str">
        <f>'2210'!O65</f>
        <v>2</v>
      </c>
      <c r="P52" s="116" t="str">
        <f>IF(M52="","",_xlfn.CONCAT("""",M52,""":""",O52,""","))</f>
        <v>"trans_amount_minorunit":"2",</v>
      </c>
      <c r="Q52" t="str">
        <f t="shared" si="3"/>
        <v> String trans_amount_minorunit          = inputObject.get("trans_amount_minorunit").getAsString();</v>
      </c>
    </row>
    <row r="53" spans="1:17" hidden="1" thickBot="1" x14ac:dyDescent="0.35">
      <c r="A53" s="160"/>
      <c r="B53" s="160"/>
      <c r="C53" s="137"/>
      <c r="D53" s="137"/>
      <c r="E53" s="113"/>
      <c r="F53" s="137"/>
      <c r="G53" s="137"/>
      <c r="H53" s="16" t="s">
        <v>205</v>
      </c>
      <c r="I53" s="134"/>
      <c r="J53" s="90"/>
      <c r="K53">
        <f t="shared" si="0"/>
        <v>0</v>
      </c>
      <c r="L53">
        <f t="shared" si="1"/>
        <v>307</v>
      </c>
      <c r="N53" s="32" t="str">
        <f t="shared" si="4"/>
        <v/>
      </c>
      <c r="O53" t="str">
        <f>'2210'!O66</f>
        <v/>
      </c>
      <c r="P53" t="str">
        <f t="shared" si="2"/>
        <v/>
      </c>
      <c r="Q53" t="str">
        <f t="shared" si="3"/>
        <v/>
      </c>
    </row>
    <row r="54" spans="1:17" ht="15" customHeight="1" thickBot="1" x14ac:dyDescent="0.35">
      <c r="A54" s="160"/>
      <c r="B54" s="160"/>
      <c r="C54" s="135" t="s">
        <v>124</v>
      </c>
      <c r="D54" s="156"/>
      <c r="E54" s="111">
        <v>17</v>
      </c>
      <c r="F54" s="135" t="s">
        <v>21</v>
      </c>
      <c r="G54" s="135" t="s">
        <v>508</v>
      </c>
      <c r="H54" s="15" t="s">
        <v>51</v>
      </c>
      <c r="I54" s="132">
        <v>48</v>
      </c>
      <c r="J54" s="90"/>
      <c r="K54">
        <f t="shared" si="0"/>
        <v>17</v>
      </c>
      <c r="L54">
        <f t="shared" si="1"/>
        <v>324</v>
      </c>
      <c r="M54" t="s">
        <v>182</v>
      </c>
      <c r="N54" s="32" t="str">
        <f t="shared" si="4"/>
        <v>00000000086600000</v>
      </c>
      <c r="O54" t="str">
        <f>'2210'!O67</f>
        <v>00000000086600000</v>
      </c>
      <c r="P54" s="116" t="str">
        <f>IF(M54="","",_xlfn.CONCAT("""",M54,""":""",O54,""","))</f>
        <v>"trans_amount":"00000000086600000",</v>
      </c>
      <c r="Q54" t="str">
        <f t="shared" si="3"/>
        <v> String trans_amount          = inputObject.get("trans_amount").getAsString();</v>
      </c>
    </row>
    <row r="55" spans="1:17" hidden="1" thickBot="1" x14ac:dyDescent="0.35">
      <c r="A55" s="160"/>
      <c r="B55" s="160"/>
      <c r="C55" s="137"/>
      <c r="D55" s="157"/>
      <c r="E55" s="113"/>
      <c r="F55" s="137"/>
      <c r="G55" s="137"/>
      <c r="H55" s="16" t="s">
        <v>206</v>
      </c>
      <c r="I55" s="134"/>
      <c r="J55" s="90"/>
      <c r="K55">
        <f t="shared" si="0"/>
        <v>0</v>
      </c>
      <c r="L55">
        <f t="shared" si="1"/>
        <v>324</v>
      </c>
      <c r="N55" s="32" t="str">
        <f t="shared" si="4"/>
        <v/>
      </c>
      <c r="O55" t="str">
        <f>'2210'!O68</f>
        <v/>
      </c>
      <c r="P55" t="str">
        <f t="shared" si="2"/>
        <v/>
      </c>
      <c r="Q55" t="str">
        <f t="shared" si="3"/>
        <v/>
      </c>
    </row>
    <row r="56" spans="1:17" ht="15" customHeight="1" thickBot="1" x14ac:dyDescent="0.35">
      <c r="A56" s="160"/>
      <c r="B56" s="160"/>
      <c r="C56" s="135" t="s">
        <v>128</v>
      </c>
      <c r="D56" s="135" t="s">
        <v>11</v>
      </c>
      <c r="E56" s="111">
        <v>1</v>
      </c>
      <c r="F56" s="135" t="s">
        <v>21</v>
      </c>
      <c r="G56" s="135" t="s">
        <v>508</v>
      </c>
      <c r="H56" s="15" t="s">
        <v>51</v>
      </c>
      <c r="I56" s="132">
        <v>48</v>
      </c>
      <c r="J56" s="90"/>
      <c r="K56">
        <f t="shared" si="0"/>
        <v>1</v>
      </c>
      <c r="L56">
        <f t="shared" si="1"/>
        <v>325</v>
      </c>
      <c r="M56" t="s">
        <v>183</v>
      </c>
      <c r="N56" s="32" t="str">
        <f t="shared" si="4"/>
        <v>2</v>
      </c>
      <c r="O56" t="str">
        <f>'2210'!O69</f>
        <v>2</v>
      </c>
      <c r="P56" s="116" t="str">
        <f>IF(M56="","",_xlfn.CONCAT("""",M56,""":""",O56,""","))</f>
        <v>"servbill_minorunit":"2",</v>
      </c>
      <c r="Q56" t="str">
        <f t="shared" si="3"/>
        <v> String servbill_minorunit          = inputObject.get("servbill_minorunit").getAsString();</v>
      </c>
    </row>
    <row r="57" spans="1:17" hidden="1" thickBot="1" x14ac:dyDescent="0.35">
      <c r="A57" s="160"/>
      <c r="B57" s="160"/>
      <c r="C57" s="137"/>
      <c r="D57" s="137"/>
      <c r="E57" s="113"/>
      <c r="F57" s="137"/>
      <c r="G57" s="137"/>
      <c r="H57" s="16" t="s">
        <v>236</v>
      </c>
      <c r="I57" s="134"/>
      <c r="J57" s="90"/>
      <c r="K57">
        <f t="shared" si="0"/>
        <v>0</v>
      </c>
      <c r="L57">
        <f t="shared" si="1"/>
        <v>325</v>
      </c>
      <c r="N57" s="32" t="str">
        <f t="shared" si="4"/>
        <v/>
      </c>
      <c r="O57" t="str">
        <f>'2210'!O70</f>
        <v/>
      </c>
      <c r="P57" t="str">
        <f t="shared" si="2"/>
        <v/>
      </c>
      <c r="Q57" t="str">
        <f t="shared" si="3"/>
        <v/>
      </c>
    </row>
    <row r="58" spans="1:17" ht="15" customHeight="1" thickBot="1" x14ac:dyDescent="0.35">
      <c r="A58" s="160"/>
      <c r="B58" s="160"/>
      <c r="C58" s="135" t="s">
        <v>131</v>
      </c>
      <c r="D58" s="135" t="s">
        <v>11</v>
      </c>
      <c r="E58" s="111">
        <v>17</v>
      </c>
      <c r="F58" s="135" t="s">
        <v>21</v>
      </c>
      <c r="G58" s="135" t="s">
        <v>508</v>
      </c>
      <c r="H58" s="15" t="s">
        <v>51</v>
      </c>
      <c r="I58" s="132">
        <v>48</v>
      </c>
      <c r="J58" s="90"/>
      <c r="K58">
        <f t="shared" si="0"/>
        <v>17</v>
      </c>
      <c r="L58">
        <f t="shared" si="1"/>
        <v>342</v>
      </c>
      <c r="M58" t="s">
        <v>184</v>
      </c>
      <c r="N58" s="32" t="str">
        <f t="shared" si="4"/>
        <v>00000000086600000</v>
      </c>
      <c r="O58" t="str">
        <f>'2210'!O71</f>
        <v>00000000086600000</v>
      </c>
      <c r="P58" s="116" t="str">
        <f>IF(M58="","",_xlfn.CONCAT("""",M58,""":""",O58,""","))</f>
        <v>"servbill_value":"00000000086600000",</v>
      </c>
      <c r="Q58" t="str">
        <f t="shared" si="3"/>
        <v> String servbill_value          = inputObject.get("servbill_value").getAsString();</v>
      </c>
    </row>
    <row r="59" spans="1:17" hidden="1" thickBot="1" x14ac:dyDescent="0.35">
      <c r="A59" s="160"/>
      <c r="B59" s="160"/>
      <c r="C59" s="137"/>
      <c r="D59" s="137"/>
      <c r="E59" s="113"/>
      <c r="F59" s="137"/>
      <c r="G59" s="137"/>
      <c r="H59" s="16" t="s">
        <v>208</v>
      </c>
      <c r="I59" s="134"/>
      <c r="J59" s="90"/>
      <c r="K59">
        <f t="shared" si="0"/>
        <v>0</v>
      </c>
      <c r="L59">
        <f t="shared" si="1"/>
        <v>342</v>
      </c>
      <c r="N59" s="32" t="str">
        <f t="shared" si="4"/>
        <v/>
      </c>
      <c r="O59" t="str">
        <f>'2210'!O72</f>
        <v/>
      </c>
      <c r="P59" t="str">
        <f t="shared" si="2"/>
        <v/>
      </c>
      <c r="Q59" t="str">
        <f t="shared" si="3"/>
        <v/>
      </c>
    </row>
    <row r="60" spans="1:17" ht="15" customHeight="1" thickBot="1" x14ac:dyDescent="0.35">
      <c r="A60" s="160"/>
      <c r="B60" s="160"/>
      <c r="C60" s="135" t="s">
        <v>134</v>
      </c>
      <c r="D60" s="135" t="s">
        <v>11</v>
      </c>
      <c r="E60" s="111">
        <v>1</v>
      </c>
      <c r="F60" s="135" t="s">
        <v>21</v>
      </c>
      <c r="G60" s="135" t="s">
        <v>508</v>
      </c>
      <c r="H60" s="15" t="s">
        <v>51</v>
      </c>
      <c r="I60" s="132">
        <v>48</v>
      </c>
      <c r="J60" s="90"/>
      <c r="K60">
        <f t="shared" si="0"/>
        <v>1</v>
      </c>
      <c r="L60">
        <f t="shared" si="1"/>
        <v>343</v>
      </c>
      <c r="M60" t="s">
        <v>186</v>
      </c>
      <c r="N60" s="32" t="str">
        <f t="shared" si="4"/>
        <v>2</v>
      </c>
      <c r="O60" t="str">
        <f>'2210'!O73</f>
        <v>2</v>
      </c>
      <c r="P60" s="116" t="str">
        <f>IF(M60="","",_xlfn.CONCAT("""",M60,""":""",O60,""","))</f>
        <v>"servbill_ChargeAdminMinorUnit":"2",</v>
      </c>
      <c r="Q60" t="str">
        <f t="shared" si="3"/>
        <v> String servbill_ChargeAdminMinorUnit          = inputObject.get("servbill_ChargeAdminMinorUnit").getAsString();</v>
      </c>
    </row>
    <row r="61" spans="1:17" hidden="1" thickBot="1" x14ac:dyDescent="0.35">
      <c r="A61" s="160"/>
      <c r="B61" s="160"/>
      <c r="C61" s="137"/>
      <c r="D61" s="137"/>
      <c r="E61" s="113"/>
      <c r="F61" s="137"/>
      <c r="G61" s="137"/>
      <c r="H61" s="16" t="s">
        <v>209</v>
      </c>
      <c r="I61" s="134"/>
      <c r="J61" s="90"/>
      <c r="K61">
        <f t="shared" si="0"/>
        <v>0</v>
      </c>
      <c r="L61">
        <f t="shared" si="1"/>
        <v>343</v>
      </c>
      <c r="N61" s="32" t="str">
        <f t="shared" si="4"/>
        <v/>
      </c>
      <c r="O61" t="str">
        <f>'2210'!O74</f>
        <v/>
      </c>
      <c r="P61" t="str">
        <f t="shared" si="2"/>
        <v/>
      </c>
      <c r="Q61" t="str">
        <f t="shared" si="3"/>
        <v/>
      </c>
    </row>
    <row r="62" spans="1:17" ht="15" customHeight="1" thickBot="1" x14ac:dyDescent="0.35">
      <c r="A62" s="157"/>
      <c r="B62" s="160"/>
      <c r="C62" s="135" t="s">
        <v>137</v>
      </c>
      <c r="D62" s="135" t="s">
        <v>11</v>
      </c>
      <c r="E62" s="111">
        <v>10</v>
      </c>
      <c r="F62" s="135" t="s">
        <v>21</v>
      </c>
      <c r="G62" s="135" t="s">
        <v>508</v>
      </c>
      <c r="H62" s="15" t="s">
        <v>111</v>
      </c>
      <c r="I62" s="132">
        <v>48</v>
      </c>
      <c r="J62" s="90"/>
      <c r="K62">
        <f t="shared" si="0"/>
        <v>10</v>
      </c>
      <c r="L62">
        <f t="shared" si="1"/>
        <v>353</v>
      </c>
      <c r="M62" t="s">
        <v>185</v>
      </c>
      <c r="N62" s="32" t="str">
        <f t="shared" si="4"/>
        <v>0000000000</v>
      </c>
      <c r="O62" t="str">
        <f>'2210'!O75</f>
        <v>0000000000</v>
      </c>
      <c r="P62" s="116" t="str">
        <f>IF(M62="","",_xlfn.CONCAT("""",M62,""":""",O62,""","))</f>
        <v>"servbill_ChargeAdminValue":"0000000000",</v>
      </c>
      <c r="Q62" t="str">
        <f t="shared" si="3"/>
        <v> String servbill_ChargeAdminValue          = inputObject.get("servbill_ChargeAdminValue").getAsString();</v>
      </c>
    </row>
    <row r="63" spans="1:17" hidden="1" thickBot="1" x14ac:dyDescent="0.35">
      <c r="A63" s="82">
        <v>13</v>
      </c>
      <c r="B63" s="157"/>
      <c r="C63" s="137"/>
      <c r="D63" s="137"/>
      <c r="E63" s="113"/>
      <c r="F63" s="137"/>
      <c r="G63" s="137"/>
      <c r="H63" s="16" t="s">
        <v>510</v>
      </c>
      <c r="I63" s="134"/>
      <c r="J63" s="90"/>
      <c r="K63">
        <f t="shared" si="0"/>
        <v>0</v>
      </c>
      <c r="L63">
        <f t="shared" si="1"/>
        <v>353</v>
      </c>
      <c r="N63" s="32" t="str">
        <f t="shared" si="4"/>
        <v/>
      </c>
      <c r="O63" t="str">
        <f>'2210'!O76</f>
        <v/>
      </c>
      <c r="P63" t="str">
        <f t="shared" si="2"/>
        <v/>
      </c>
      <c r="Q63" t="str">
        <f t="shared" si="3"/>
        <v/>
      </c>
    </row>
    <row r="64" spans="1:17" ht="28.2" thickBot="1" x14ac:dyDescent="0.35">
      <c r="A64" s="143">
        <v>14</v>
      </c>
      <c r="B64" s="16" t="s">
        <v>511</v>
      </c>
      <c r="C64" s="20"/>
      <c r="D64" s="16" t="s">
        <v>11</v>
      </c>
      <c r="E64" s="19">
        <v>2</v>
      </c>
      <c r="F64" s="20"/>
      <c r="G64" s="16" t="s">
        <v>512</v>
      </c>
      <c r="H64" s="16" t="s">
        <v>13</v>
      </c>
      <c r="I64" s="19">
        <v>56</v>
      </c>
      <c r="J64" s="90"/>
      <c r="K64">
        <f t="shared" si="0"/>
        <v>2</v>
      </c>
      <c r="L64">
        <f t="shared" si="1"/>
        <v>355</v>
      </c>
      <c r="M64" s="52" t="s">
        <v>554</v>
      </c>
      <c r="N64" s="32" t="str">
        <f>IF(K64&gt;0,MID($M$5,L63,K64),"")</f>
        <v>37</v>
      </c>
      <c r="O64" s="32" t="s">
        <v>609</v>
      </c>
      <c r="P64" s="116" t="str">
        <f>IF(M64="","",_xlfn.CONCAT("""",M64,""":""",O64,""","))</f>
        <v>"apd_Len_2200":"37",</v>
      </c>
      <c r="Q64" t="str">
        <f t="shared" si="3"/>
        <v> String apd_Len_2200          = inputObject.get("apd_Len_2200").getAsString();</v>
      </c>
    </row>
    <row r="65" spans="1:17" hidden="1" thickBot="1" x14ac:dyDescent="0.35">
      <c r="A65" s="144"/>
      <c r="B65" s="135" t="s">
        <v>513</v>
      </c>
      <c r="C65" s="20"/>
      <c r="D65" s="20"/>
      <c r="E65" s="20"/>
      <c r="F65" s="20"/>
      <c r="G65" s="20"/>
      <c r="H65" s="16" t="s">
        <v>13</v>
      </c>
      <c r="I65" s="19">
        <v>56</v>
      </c>
      <c r="J65" s="90"/>
      <c r="K65">
        <f t="shared" si="0"/>
        <v>0</v>
      </c>
      <c r="L65">
        <f t="shared" si="1"/>
        <v>355</v>
      </c>
      <c r="N65" s="32" t="str">
        <f t="shared" si="4"/>
        <v/>
      </c>
      <c r="O65" t="str">
        <f>'2210'!O78</f>
        <v/>
      </c>
      <c r="P65" t="str">
        <f t="shared" si="2"/>
        <v/>
      </c>
      <c r="Q65" t="str">
        <f t="shared" si="3"/>
        <v/>
      </c>
    </row>
    <row r="66" spans="1:17" ht="15" customHeight="1" thickBot="1" x14ac:dyDescent="0.35">
      <c r="A66" s="144"/>
      <c r="B66" s="136"/>
      <c r="C66" s="135" t="s">
        <v>514</v>
      </c>
      <c r="D66" s="135" t="s">
        <v>11</v>
      </c>
      <c r="E66" s="111">
        <v>4</v>
      </c>
      <c r="F66" s="156"/>
      <c r="G66" s="135" t="s">
        <v>515</v>
      </c>
      <c r="H66" s="15" t="s">
        <v>51</v>
      </c>
      <c r="I66" s="132">
        <v>56</v>
      </c>
      <c r="J66" s="90"/>
      <c r="K66">
        <f t="shared" si="0"/>
        <v>4</v>
      </c>
      <c r="L66">
        <f t="shared" si="1"/>
        <v>359</v>
      </c>
      <c r="M66" t="s">
        <v>543</v>
      </c>
      <c r="N66" s="32" t="str">
        <f t="shared" si="4"/>
        <v>2200</v>
      </c>
      <c r="O66" s="119">
        <f>'2200'!P8</f>
        <v>2200</v>
      </c>
      <c r="P66" s="116" t="str">
        <f>IF(M66="","",_xlfn.CONCAT("""",M66,""":""",O66,""","))</f>
        <v>"mti_2200":"2200",</v>
      </c>
      <c r="Q66" t="str">
        <f t="shared" si="3"/>
        <v> String mti_2200          = inputObject.get("mti_2200").getAsString();</v>
      </c>
    </row>
    <row r="67" spans="1:17" hidden="1" thickBot="1" x14ac:dyDescent="0.35">
      <c r="A67" s="144"/>
      <c r="B67" s="136"/>
      <c r="C67" s="137"/>
      <c r="D67" s="137"/>
      <c r="E67" s="113"/>
      <c r="F67" s="157"/>
      <c r="G67" s="137"/>
      <c r="H67" s="16" t="s">
        <v>516</v>
      </c>
      <c r="I67" s="134"/>
      <c r="J67" s="90"/>
      <c r="K67">
        <f t="shared" si="0"/>
        <v>0</v>
      </c>
      <c r="L67">
        <f t="shared" si="1"/>
        <v>359</v>
      </c>
      <c r="N67" s="32" t="str">
        <f t="shared" si="4"/>
        <v/>
      </c>
      <c r="P67" t="str">
        <f t="shared" si="2"/>
        <v/>
      </c>
      <c r="Q67" t="str">
        <f t="shared" si="3"/>
        <v/>
      </c>
    </row>
    <row r="68" spans="1:17" ht="28.2" thickBot="1" x14ac:dyDescent="0.35">
      <c r="A68" s="145"/>
      <c r="B68" s="136"/>
      <c r="C68" s="135" t="s">
        <v>517</v>
      </c>
      <c r="D68" s="135" t="s">
        <v>11</v>
      </c>
      <c r="E68" s="111">
        <v>12</v>
      </c>
      <c r="F68" s="156"/>
      <c r="G68" s="15" t="s">
        <v>518</v>
      </c>
      <c r="H68" s="15" t="s">
        <v>51</v>
      </c>
      <c r="I68" s="132">
        <v>56</v>
      </c>
      <c r="J68" s="90"/>
      <c r="K68">
        <f t="shared" si="0"/>
        <v>12</v>
      </c>
      <c r="L68">
        <f t="shared" si="1"/>
        <v>371</v>
      </c>
      <c r="M68" s="52" t="s">
        <v>559</v>
      </c>
      <c r="N68" s="32" t="str">
        <f t="shared" si="4"/>
        <v>000000000001</v>
      </c>
      <c r="O68" t="str">
        <f>'2200'!P19</f>
        <v>000000000001</v>
      </c>
      <c r="P68" s="116" t="str">
        <f>IF(M68="","",_xlfn.CONCAT("""",M68,""":""",O68,""","))</f>
        <v>"switcher_tan_2200":"000000000001",</v>
      </c>
      <c r="Q68" t="str">
        <f t="shared" si="3"/>
        <v> String switcher_tan_2200          = inputObject.get("switcher_tan_2200").getAsString();</v>
      </c>
    </row>
    <row r="69" spans="1:17" hidden="1" thickBot="1" x14ac:dyDescent="0.35">
      <c r="A69" s="138"/>
      <c r="B69" s="137"/>
      <c r="C69" s="137"/>
      <c r="D69" s="137"/>
      <c r="E69" s="113"/>
      <c r="F69" s="157"/>
      <c r="G69" s="16" t="s">
        <v>519</v>
      </c>
      <c r="H69" s="16" t="s">
        <v>520</v>
      </c>
      <c r="I69" s="134"/>
      <c r="J69" s="90"/>
      <c r="K69">
        <f t="shared" si="0"/>
        <v>0</v>
      </c>
      <c r="L69">
        <f t="shared" si="1"/>
        <v>371</v>
      </c>
      <c r="N69" s="32" t="str">
        <f t="shared" si="4"/>
        <v/>
      </c>
      <c r="P69" t="str">
        <f t="shared" si="2"/>
        <v/>
      </c>
      <c r="Q69" t="str">
        <f t="shared" si="3"/>
        <v/>
      </c>
    </row>
    <row r="70" spans="1:17" ht="28.2" thickBot="1" x14ac:dyDescent="0.35">
      <c r="A70" s="139"/>
      <c r="B70" s="138"/>
      <c r="C70" s="135" t="s">
        <v>521</v>
      </c>
      <c r="D70" s="135" t="s">
        <v>11</v>
      </c>
      <c r="E70" s="111">
        <v>14</v>
      </c>
      <c r="F70" s="135" t="s">
        <v>30</v>
      </c>
      <c r="G70" s="15" t="s">
        <v>522</v>
      </c>
      <c r="H70" s="15" t="s">
        <v>51</v>
      </c>
      <c r="I70" s="132">
        <v>56</v>
      </c>
      <c r="J70" s="90"/>
      <c r="K70">
        <f t="shared" si="0"/>
        <v>14</v>
      </c>
      <c r="L70">
        <f t="shared" si="1"/>
        <v>385</v>
      </c>
      <c r="M70" s="54" t="s">
        <v>544</v>
      </c>
      <c r="N70" s="32" t="str">
        <f t="shared" si="4"/>
        <v>20250109161012</v>
      </c>
      <c r="O70" t="str">
        <f>'2200'!N20</f>
        <v>20250109161012</v>
      </c>
      <c r="P70" s="116" t="str">
        <f>IF(M70="","",_xlfn.CONCAT("""",M70,""":""",O70,""","))</f>
        <v>"date_settlement_2200":"20250109161012",</v>
      </c>
      <c r="Q70" t="str">
        <f t="shared" si="3"/>
        <v> String date_settlement_2200          = inputObject.get("date_settlement_2200").getAsString();</v>
      </c>
    </row>
    <row r="71" spans="1:17" hidden="1" thickBot="1" x14ac:dyDescent="0.35">
      <c r="A71" s="139"/>
      <c r="B71" s="139"/>
      <c r="C71" s="137"/>
      <c r="D71" s="137"/>
      <c r="E71" s="113"/>
      <c r="F71" s="137"/>
      <c r="G71" s="16" t="s">
        <v>519</v>
      </c>
      <c r="H71" s="16" t="s">
        <v>523</v>
      </c>
      <c r="I71" s="134"/>
      <c r="J71" s="90"/>
      <c r="K71">
        <f t="shared" si="0"/>
        <v>0</v>
      </c>
      <c r="L71">
        <f t="shared" si="1"/>
        <v>385</v>
      </c>
      <c r="N71" s="32" t="str">
        <f t="shared" si="4"/>
        <v/>
      </c>
      <c r="P71" t="str">
        <f t="shared" si="2"/>
        <v/>
      </c>
      <c r="Q71" t="str">
        <f t="shared" si="3"/>
        <v/>
      </c>
    </row>
    <row r="72" spans="1:17" ht="15" customHeight="1" thickBot="1" x14ac:dyDescent="0.35">
      <c r="A72" s="140"/>
      <c r="B72" s="139"/>
      <c r="C72" s="135" t="s">
        <v>524</v>
      </c>
      <c r="D72" s="135" t="s">
        <v>11</v>
      </c>
      <c r="E72" s="111">
        <v>7</v>
      </c>
      <c r="F72" s="135" t="s">
        <v>21</v>
      </c>
      <c r="G72" s="135" t="s">
        <v>525</v>
      </c>
      <c r="H72" s="15" t="s">
        <v>51</v>
      </c>
      <c r="I72" s="132">
        <v>56</v>
      </c>
      <c r="J72" s="90"/>
      <c r="K72">
        <f t="shared" si="0"/>
        <v>7</v>
      </c>
      <c r="L72">
        <f t="shared" si="1"/>
        <v>392</v>
      </c>
      <c r="M72" s="52" t="s">
        <v>545</v>
      </c>
      <c r="N72" s="32" t="str">
        <f t="shared" si="4"/>
        <v>0080061</v>
      </c>
      <c r="O72" t="str">
        <f>'2200'!N24</f>
        <v>0080061</v>
      </c>
      <c r="P72" s="116" t="str">
        <f>IF(M72="","",_xlfn.CONCAT("""",M72,""":""",O72,""","))</f>
        <v>"bank_id_2200":"0080061",</v>
      </c>
      <c r="Q72" t="str">
        <f t="shared" si="3"/>
        <v> String bank_id_2200          = inputObject.get("bank_id_2200").getAsString();</v>
      </c>
    </row>
    <row r="73" spans="1:17" hidden="1" thickBot="1" x14ac:dyDescent="0.35">
      <c r="A73" s="143">
        <v>15</v>
      </c>
      <c r="B73" s="140"/>
      <c r="C73" s="137"/>
      <c r="D73" s="137"/>
      <c r="E73" s="113"/>
      <c r="F73" s="137"/>
      <c r="G73" s="137"/>
      <c r="H73" s="16" t="s">
        <v>526</v>
      </c>
      <c r="I73" s="134"/>
      <c r="J73" s="90"/>
      <c r="K73">
        <f t="shared" ref="K73:K82" si="6">E73</f>
        <v>0</v>
      </c>
      <c r="L73">
        <f t="shared" ref="L73:L81" si="7">L72+K73</f>
        <v>392</v>
      </c>
      <c r="N73" s="32" t="str">
        <f t="shared" si="4"/>
        <v/>
      </c>
      <c r="P73" t="str">
        <f t="shared" ref="P73:P80" si="8">IF(M73="","",_xlfn.CONCAT("""",M73,""":""",N73,""","))</f>
        <v/>
      </c>
      <c r="Q73" t="str">
        <f t="shared" ref="Q73:Q81" si="9">IF(M73="","",_xlfn.CONCAT(" String ",M73,"          = inputObject.get(""",M73,""").getAsString();"))</f>
        <v/>
      </c>
    </row>
    <row r="74" spans="1:17" ht="28.2" thickBot="1" x14ac:dyDescent="0.35">
      <c r="A74" s="145"/>
      <c r="B74" s="135" t="s">
        <v>140</v>
      </c>
      <c r="C74" s="138"/>
      <c r="D74" s="135" t="s">
        <v>11</v>
      </c>
      <c r="E74" s="111">
        <v>3</v>
      </c>
      <c r="F74" s="135" t="s">
        <v>21</v>
      </c>
      <c r="G74" s="15" t="s">
        <v>527</v>
      </c>
      <c r="H74" s="135" t="s">
        <v>13</v>
      </c>
      <c r="I74" s="132">
        <v>62</v>
      </c>
      <c r="J74" s="90"/>
      <c r="K74">
        <f t="shared" si="6"/>
        <v>3</v>
      </c>
      <c r="L74">
        <f t="shared" si="7"/>
        <v>395</v>
      </c>
      <c r="M74" t="s">
        <v>187</v>
      </c>
      <c r="N74" s="32" t="str">
        <f t="shared" si="4"/>
        <v>022</v>
      </c>
      <c r="O74" t="str">
        <f>'2200'!N63</f>
        <v>022</v>
      </c>
      <c r="P74" s="116" t="str">
        <f>IF(M74="","",_xlfn.CONCAT("""",M74,""":""",O74,""","))</f>
        <v>"apd2_Len":"022",</v>
      </c>
      <c r="Q74" t="str">
        <f t="shared" si="9"/>
        <v> String apd2_Len          = inputObject.get("apd2_Len").getAsString();</v>
      </c>
    </row>
    <row r="75" spans="1:17" ht="15" hidden="1" customHeight="1" thickBot="1" x14ac:dyDescent="0.35">
      <c r="A75" s="143">
        <v>16</v>
      </c>
      <c r="B75" s="137"/>
      <c r="C75" s="140"/>
      <c r="D75" s="137"/>
      <c r="E75" s="113"/>
      <c r="F75" s="137"/>
      <c r="G75" s="16" t="s">
        <v>213</v>
      </c>
      <c r="H75" s="137"/>
      <c r="I75" s="134"/>
      <c r="J75" s="90"/>
      <c r="K75">
        <f t="shared" si="6"/>
        <v>0</v>
      </c>
      <c r="L75">
        <f t="shared" si="7"/>
        <v>395</v>
      </c>
      <c r="N75" s="32" t="str">
        <f t="shared" ref="N75:N81" si="10">IF(K75&gt;0,MID($M$5,L74,K75),"")</f>
        <v/>
      </c>
      <c r="P75" t="str">
        <f t="shared" si="8"/>
        <v/>
      </c>
      <c r="Q75" t="str">
        <f t="shared" si="9"/>
        <v/>
      </c>
    </row>
    <row r="76" spans="1:17" ht="15" hidden="1" customHeight="1" thickBot="1" x14ac:dyDescent="0.35">
      <c r="A76" s="144"/>
      <c r="B76" s="135" t="s">
        <v>143</v>
      </c>
      <c r="C76" s="18"/>
      <c r="D76" s="18"/>
      <c r="E76" s="18"/>
      <c r="F76" s="18"/>
      <c r="G76" s="18"/>
      <c r="H76" s="16" t="s">
        <v>13</v>
      </c>
      <c r="I76" s="19">
        <v>62</v>
      </c>
      <c r="J76" s="90"/>
      <c r="K76">
        <f t="shared" si="6"/>
        <v>0</v>
      </c>
      <c r="L76">
        <f t="shared" si="7"/>
        <v>395</v>
      </c>
      <c r="N76" s="32" t="str">
        <f t="shared" si="10"/>
        <v/>
      </c>
      <c r="P76" t="str">
        <f t="shared" si="8"/>
        <v/>
      </c>
      <c r="Q76" t="str">
        <f t="shared" si="9"/>
        <v/>
      </c>
    </row>
    <row r="77" spans="1:17" ht="15" customHeight="1" thickBot="1" x14ac:dyDescent="0.35">
      <c r="A77" s="144"/>
      <c r="B77" s="136"/>
      <c r="C77" s="135" t="s">
        <v>145</v>
      </c>
      <c r="D77" s="135" t="s">
        <v>11</v>
      </c>
      <c r="E77" s="111">
        <v>2</v>
      </c>
      <c r="F77" s="135" t="s">
        <v>21</v>
      </c>
      <c r="G77" s="135" t="s">
        <v>508</v>
      </c>
      <c r="H77" s="15" t="s">
        <v>51</v>
      </c>
      <c r="I77" s="132">
        <v>62</v>
      </c>
      <c r="J77" s="90"/>
      <c r="K77">
        <f t="shared" si="6"/>
        <v>2</v>
      </c>
      <c r="L77">
        <f t="shared" si="7"/>
        <v>397</v>
      </c>
      <c r="M77" t="s">
        <v>188</v>
      </c>
      <c r="N77" s="32" t="str">
        <f t="shared" si="10"/>
        <v>01</v>
      </c>
      <c r="O77" t="str">
        <f>'2200'!N66</f>
        <v>01</v>
      </c>
      <c r="P77" s="116" t="str">
        <f>IF(M77="","",_xlfn.CONCAT("""",M77,""":""",O77,""","))</f>
        <v>"apd2_BillCompType":"01",</v>
      </c>
      <c r="Q77" t="str">
        <f t="shared" si="9"/>
        <v> String apd2_BillCompType          = inputObject.get("apd2_BillCompType").getAsString();</v>
      </c>
    </row>
    <row r="78" spans="1:17" hidden="1" thickBot="1" x14ac:dyDescent="0.35">
      <c r="A78" s="144"/>
      <c r="B78" s="136"/>
      <c r="C78" s="137"/>
      <c r="D78" s="137"/>
      <c r="E78" s="113"/>
      <c r="F78" s="137"/>
      <c r="G78" s="137"/>
      <c r="H78" s="16" t="s">
        <v>214</v>
      </c>
      <c r="I78" s="134"/>
      <c r="J78" s="90"/>
      <c r="K78">
        <f t="shared" si="6"/>
        <v>0</v>
      </c>
      <c r="L78">
        <f t="shared" si="7"/>
        <v>397</v>
      </c>
      <c r="N78" s="32" t="str">
        <f t="shared" si="10"/>
        <v/>
      </c>
      <c r="P78" t="str">
        <f t="shared" si="8"/>
        <v/>
      </c>
      <c r="Q78" t="str">
        <f t="shared" si="9"/>
        <v/>
      </c>
    </row>
    <row r="79" spans="1:17" ht="15" customHeight="1" thickBot="1" x14ac:dyDescent="0.35">
      <c r="A79" s="144"/>
      <c r="B79" s="136"/>
      <c r="C79" s="135" t="s">
        <v>148</v>
      </c>
      <c r="D79" s="135" t="s">
        <v>11</v>
      </c>
      <c r="E79" s="111">
        <v>1</v>
      </c>
      <c r="F79" s="135" t="s">
        <v>21</v>
      </c>
      <c r="G79" s="135" t="s">
        <v>508</v>
      </c>
      <c r="H79" s="15" t="s">
        <v>51</v>
      </c>
      <c r="I79" s="132">
        <v>62</v>
      </c>
      <c r="J79" s="90"/>
      <c r="K79">
        <f t="shared" si="6"/>
        <v>1</v>
      </c>
      <c r="L79">
        <f t="shared" si="7"/>
        <v>398</v>
      </c>
      <c r="M79" t="s">
        <v>189</v>
      </c>
      <c r="N79" s="32" t="str">
        <f t="shared" si="10"/>
        <v>0</v>
      </c>
      <c r="O79" t="str">
        <f>'2200'!N68</f>
        <v>0</v>
      </c>
      <c r="P79" s="116" t="str">
        <f>IF(M79="","",_xlfn.CONCAT("""",M79,""":""",O79,""","))</f>
        <v>"apd2_BillCompMinorunit":"0",</v>
      </c>
      <c r="Q79" t="str">
        <f t="shared" si="9"/>
        <v> String apd2_BillCompMinorunit          = inputObject.get("apd2_BillCompMinorunit").getAsString();</v>
      </c>
    </row>
    <row r="80" spans="1:17" hidden="1" thickBot="1" x14ac:dyDescent="0.35">
      <c r="A80" s="144"/>
      <c r="B80" s="136"/>
      <c r="C80" s="137"/>
      <c r="D80" s="137"/>
      <c r="E80" s="113"/>
      <c r="F80" s="137"/>
      <c r="G80" s="137"/>
      <c r="H80" s="16" t="s">
        <v>215</v>
      </c>
      <c r="I80" s="134"/>
      <c r="J80" s="90"/>
      <c r="K80">
        <f t="shared" si="6"/>
        <v>0</v>
      </c>
      <c r="L80">
        <f t="shared" si="7"/>
        <v>398</v>
      </c>
      <c r="N80" s="32" t="str">
        <f t="shared" si="10"/>
        <v/>
      </c>
      <c r="P80" t="str">
        <f t="shared" si="8"/>
        <v/>
      </c>
      <c r="Q80" t="str">
        <f t="shared" si="9"/>
        <v/>
      </c>
    </row>
    <row r="81" spans="1:17" ht="15" customHeight="1" thickBot="1" x14ac:dyDescent="0.35">
      <c r="A81" s="145"/>
      <c r="B81" s="136"/>
      <c r="C81" s="135" t="s">
        <v>151</v>
      </c>
      <c r="D81" s="135" t="s">
        <v>11</v>
      </c>
      <c r="E81" s="111">
        <v>17</v>
      </c>
      <c r="F81" s="135" t="s">
        <v>21</v>
      </c>
      <c r="G81" s="135" t="s">
        <v>508</v>
      </c>
      <c r="H81" s="15" t="s">
        <v>51</v>
      </c>
      <c r="I81" s="132">
        <v>62</v>
      </c>
      <c r="J81" s="90"/>
      <c r="K81">
        <f t="shared" si="6"/>
        <v>17</v>
      </c>
      <c r="L81">
        <f t="shared" si="7"/>
        <v>415</v>
      </c>
      <c r="M81" t="s">
        <v>190</v>
      </c>
      <c r="N81" s="32" t="str">
        <f t="shared" si="10"/>
        <v>12000000000000000</v>
      </c>
      <c r="O81" t="str">
        <f>'2200'!N70</f>
        <v>1200000000000000000</v>
      </c>
      <c r="P81" s="116" t="str">
        <f>IF(M81="","",_xlfn.CONCAT("""",M81,""":""",O81,""","))</f>
        <v>"apd2_BillCompValue":"1200000000000000000",</v>
      </c>
      <c r="Q81" t="str">
        <f t="shared" si="9"/>
        <v> String apd2_BillCompValue          = inputObject.get("apd2_BillCompValue").getAsString();</v>
      </c>
    </row>
    <row r="82" spans="1:17" hidden="1" thickBot="1" x14ac:dyDescent="0.35">
      <c r="B82" s="137"/>
      <c r="C82" s="137"/>
      <c r="D82" s="137"/>
      <c r="E82" s="113"/>
      <c r="F82" s="137"/>
      <c r="G82" s="137"/>
      <c r="H82" s="16" t="s">
        <v>153</v>
      </c>
      <c r="I82" s="134"/>
      <c r="K82">
        <f t="shared" si="6"/>
        <v>0</v>
      </c>
    </row>
    <row r="83" spans="1:17" ht="15" customHeight="1" x14ac:dyDescent="0.3">
      <c r="E83">
        <f>SUM(E66:E72)</f>
        <v>37</v>
      </c>
    </row>
    <row r="84" spans="1:17" ht="15" customHeight="1" x14ac:dyDescent="0.3">
      <c r="P84">
        <v>1</v>
      </c>
    </row>
  </sheetData>
  <autoFilter ref="K6:Q82" xr:uid="{EBF0AFEB-BA13-4D4A-B32A-8AE5086BEA76}">
    <filterColumn colId="5">
      <customFilters>
        <customFilter operator="notEqual" val=" "/>
      </customFilters>
    </filterColumn>
  </autoFilter>
  <mergeCells count="156">
    <mergeCell ref="H5:I5"/>
    <mergeCell ref="A7:A8"/>
    <mergeCell ref="A14:A17"/>
    <mergeCell ref="B15:B18"/>
    <mergeCell ref="A24:A44"/>
    <mergeCell ref="B25:B45"/>
    <mergeCell ref="C26:C27"/>
    <mergeCell ref="D26:D27"/>
    <mergeCell ref="F26:F27"/>
    <mergeCell ref="A9:A11"/>
    <mergeCell ref="B10:B12"/>
    <mergeCell ref="C10:C12"/>
    <mergeCell ref="D10:D12"/>
    <mergeCell ref="F10:F12"/>
    <mergeCell ref="C32:C33"/>
    <mergeCell ref="D32:D33"/>
    <mergeCell ref="F32:F33"/>
    <mergeCell ref="C40:C41"/>
    <mergeCell ref="D40:D41"/>
    <mergeCell ref="F40:F41"/>
    <mergeCell ref="G26:G27"/>
    <mergeCell ref="I26:I27"/>
    <mergeCell ref="C28:C29"/>
    <mergeCell ref="D28:D29"/>
    <mergeCell ref="F28:F29"/>
    <mergeCell ref="G28:G29"/>
    <mergeCell ref="I28:I29"/>
    <mergeCell ref="H10:H12"/>
    <mergeCell ref="I10:I12"/>
    <mergeCell ref="G32:G33"/>
    <mergeCell ref="I32:I33"/>
    <mergeCell ref="C30:C31"/>
    <mergeCell ref="D30:D31"/>
    <mergeCell ref="F30:F31"/>
    <mergeCell ref="G30:G31"/>
    <mergeCell ref="I30:I31"/>
    <mergeCell ref="C36:C37"/>
    <mergeCell ref="D36:D37"/>
    <mergeCell ref="F36:F37"/>
    <mergeCell ref="G36:G37"/>
    <mergeCell ref="I36:I37"/>
    <mergeCell ref="C34:C35"/>
    <mergeCell ref="D34:D35"/>
    <mergeCell ref="F34:F35"/>
    <mergeCell ref="G34:G35"/>
    <mergeCell ref="I34:I35"/>
    <mergeCell ref="G40:G41"/>
    <mergeCell ref="I40:I41"/>
    <mergeCell ref="C38:C39"/>
    <mergeCell ref="D38:D39"/>
    <mergeCell ref="F38:F39"/>
    <mergeCell ref="G38:G39"/>
    <mergeCell ref="I38:I39"/>
    <mergeCell ref="C44:C45"/>
    <mergeCell ref="D44:D45"/>
    <mergeCell ref="F44:F45"/>
    <mergeCell ref="G44:G45"/>
    <mergeCell ref="I44:I45"/>
    <mergeCell ref="C42:C43"/>
    <mergeCell ref="D42:D43"/>
    <mergeCell ref="F42:F43"/>
    <mergeCell ref="G42:G43"/>
    <mergeCell ref="I42:I43"/>
    <mergeCell ref="G46:G47"/>
    <mergeCell ref="I46:I47"/>
    <mergeCell ref="C48:C49"/>
    <mergeCell ref="D48:D49"/>
    <mergeCell ref="F48:F49"/>
    <mergeCell ref="G48:G49"/>
    <mergeCell ref="I48:I49"/>
    <mergeCell ref="A45:A62"/>
    <mergeCell ref="B46:B63"/>
    <mergeCell ref="C46:C47"/>
    <mergeCell ref="D46:D47"/>
    <mergeCell ref="F46:F47"/>
    <mergeCell ref="C50:C51"/>
    <mergeCell ref="D50:D51"/>
    <mergeCell ref="F50:F51"/>
    <mergeCell ref="C54:C55"/>
    <mergeCell ref="D54:D55"/>
    <mergeCell ref="F54:F55"/>
    <mergeCell ref="G54:G55"/>
    <mergeCell ref="I54:I55"/>
    <mergeCell ref="G50:G51"/>
    <mergeCell ref="I50:I51"/>
    <mergeCell ref="C52:C53"/>
    <mergeCell ref="D52:D53"/>
    <mergeCell ref="F52:F53"/>
    <mergeCell ref="G52:G53"/>
    <mergeCell ref="I52:I53"/>
    <mergeCell ref="C58:C59"/>
    <mergeCell ref="D58:D59"/>
    <mergeCell ref="F58:F59"/>
    <mergeCell ref="G58:G59"/>
    <mergeCell ref="I58:I59"/>
    <mergeCell ref="C56:C57"/>
    <mergeCell ref="D56:D57"/>
    <mergeCell ref="F56:F57"/>
    <mergeCell ref="G56:G57"/>
    <mergeCell ref="I56:I57"/>
    <mergeCell ref="C62:C63"/>
    <mergeCell ref="D62:D63"/>
    <mergeCell ref="F62:F63"/>
    <mergeCell ref="G62:G63"/>
    <mergeCell ref="I62:I63"/>
    <mergeCell ref="C60:C61"/>
    <mergeCell ref="D60:D61"/>
    <mergeCell ref="F60:F61"/>
    <mergeCell ref="G60:G61"/>
    <mergeCell ref="I60:I61"/>
    <mergeCell ref="A69:A72"/>
    <mergeCell ref="B70:B73"/>
    <mergeCell ref="C70:C71"/>
    <mergeCell ref="D70:D71"/>
    <mergeCell ref="F70:F71"/>
    <mergeCell ref="G66:G67"/>
    <mergeCell ref="I66:I67"/>
    <mergeCell ref="C68:C69"/>
    <mergeCell ref="D68:D69"/>
    <mergeCell ref="F68:F69"/>
    <mergeCell ref="I68:I69"/>
    <mergeCell ref="A64:A68"/>
    <mergeCell ref="B65:B69"/>
    <mergeCell ref="C66:C67"/>
    <mergeCell ref="D66:D67"/>
    <mergeCell ref="F66:F67"/>
    <mergeCell ref="I70:I71"/>
    <mergeCell ref="C72:C73"/>
    <mergeCell ref="D72:D73"/>
    <mergeCell ref="F72:F73"/>
    <mergeCell ref="G72:G73"/>
    <mergeCell ref="I72:I73"/>
    <mergeCell ref="F79:F80"/>
    <mergeCell ref="G79:G80"/>
    <mergeCell ref="I79:I80"/>
    <mergeCell ref="H74:H75"/>
    <mergeCell ref="I74:I75"/>
    <mergeCell ref="A75:A81"/>
    <mergeCell ref="B76:B82"/>
    <mergeCell ref="C77:C78"/>
    <mergeCell ref="D77:D78"/>
    <mergeCell ref="F77:F78"/>
    <mergeCell ref="G77:G78"/>
    <mergeCell ref="I77:I78"/>
    <mergeCell ref="A73:A74"/>
    <mergeCell ref="B74:B75"/>
    <mergeCell ref="C74:C75"/>
    <mergeCell ref="D74:D75"/>
    <mergeCell ref="F74:F75"/>
    <mergeCell ref="C81:C82"/>
    <mergeCell ref="D81:D82"/>
    <mergeCell ref="F81:F82"/>
    <mergeCell ref="G81:G82"/>
    <mergeCell ref="I81:I82"/>
    <mergeCell ref="C79:C80"/>
    <mergeCell ref="D79:D80"/>
  </mergeCells>
  <phoneticPr fontId="2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2800</vt:lpstr>
      <vt:lpstr>2810</vt:lpstr>
      <vt:lpstr>2100</vt:lpstr>
      <vt:lpstr>2110</vt:lpstr>
      <vt:lpstr>Sheet2</vt:lpstr>
      <vt:lpstr>Sheet1</vt:lpstr>
      <vt:lpstr>2200</vt:lpstr>
      <vt:lpstr>2210</vt:lpstr>
      <vt:lpstr>2400</vt:lpstr>
      <vt:lpstr>2410</vt:lpstr>
      <vt:lpstr>2401</vt:lpstr>
      <vt:lpstr>2411</vt:lpstr>
      <vt:lpstr>Sheet3</vt:lpstr>
      <vt:lpstr>KONV-2100_ke_2200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 Setiadi</dc:creator>
  <cp:lastModifiedBy>Adi Setiadi</cp:lastModifiedBy>
  <cp:lastPrinted>2025-01-15T09:38:59Z</cp:lastPrinted>
  <dcterms:created xsi:type="dcterms:W3CDTF">2024-12-31T03:44:28Z</dcterms:created>
  <dcterms:modified xsi:type="dcterms:W3CDTF">2025-02-13T08:05:37Z</dcterms:modified>
</cp:coreProperties>
</file>