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kademik ITB\TA Waypoint Following\"/>
    </mc:Choice>
  </mc:AlternateContent>
  <xr:revisionPtr revIDLastSave="0" documentId="13_ncr:1_{F51CD033-6B78-47AA-AD2A-12FEE2D073C7}" xr6:coauthVersionLast="47" xr6:coauthVersionMax="47" xr10:uidLastSave="{00000000-0000-0000-0000-000000000000}"/>
  <bookViews>
    <workbookView xWindow="-108" yWindow="-108" windowWidth="23256" windowHeight="12720" xr2:uid="{1DBFFE25-7EDC-4BC4-9309-D27A113C8FE5}"/>
  </bookViews>
  <sheets>
    <sheet name="MISSION 1" sheetId="1" r:id="rId1"/>
    <sheet name="MISSION1 - TRACK" sheetId="5" r:id="rId2"/>
    <sheet name="MISSION1 - ROLL RANGE" sheetId="8" r:id="rId3"/>
    <sheet name="MISSION 1 - CHAR" sheetId="3" r:id="rId4"/>
    <sheet name="MISSION2" sheetId="2" r:id="rId5"/>
    <sheet name="MISSION2 - TRACK" sheetId="6" r:id="rId6"/>
    <sheet name="MISSION2 - ROLL ANGLE" sheetId="9" r:id="rId7"/>
    <sheet name="MISSION 2 - CHAR" sheetId="4" r:id="rId8"/>
    <sheet name="ANALYSIS MISSION1" sheetId="7" r:id="rId9"/>
    <sheet name="ANALYSIS MISSION2" sheetId="11" r:id="rId10"/>
  </sheets>
  <definedNames>
    <definedName name="_xlnm._FilterDatabase" localSheetId="9" hidden="1">'ANALYSIS MISSION2'!$AS$1:$AY$6</definedName>
    <definedName name="_xlnm._FilterDatabase" localSheetId="1" hidden="1">'MISSION1 - TRACK'!$CC$1:$CF$6</definedName>
    <definedName name="_xlnm._FilterDatabase" localSheetId="5" hidden="1">'MISSION2 - TRACK'!$AL$1:$AN$6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16" i="1" l="1"/>
  <c r="CD15" i="1"/>
  <c r="CD14" i="1"/>
  <c r="CD13" i="1"/>
  <c r="CD12" i="1"/>
  <c r="CC16" i="1"/>
  <c r="CC15" i="1"/>
  <c r="CC14" i="1"/>
  <c r="CC13" i="1"/>
  <c r="CC12" i="1"/>
  <c r="BF12" i="11"/>
  <c r="BF13" i="11"/>
  <c r="BF14" i="11"/>
  <c r="BF15" i="11"/>
  <c r="BF11" i="11"/>
  <c r="BE11" i="11"/>
  <c r="BE12" i="11"/>
  <c r="BE13" i="11"/>
  <c r="BE14" i="11"/>
  <c r="BE15" i="11"/>
  <c r="BD12" i="11"/>
  <c r="BD13" i="11"/>
  <c r="BD14" i="11"/>
  <c r="BD15" i="11"/>
  <c r="BD11" i="11"/>
  <c r="BS3" i="11"/>
  <c r="BT3" i="11"/>
  <c r="BU3" i="11"/>
  <c r="BV3" i="11"/>
  <c r="BS4" i="11"/>
  <c r="BT4" i="11"/>
  <c r="BU4" i="11"/>
  <c r="BV4" i="11"/>
  <c r="BS5" i="11"/>
  <c r="BT5" i="11"/>
  <c r="BU5" i="11"/>
  <c r="BV5" i="11"/>
  <c r="BS6" i="11"/>
  <c r="BT6" i="11"/>
  <c r="BU6" i="11"/>
  <c r="BV6" i="11"/>
  <c r="BS7" i="11"/>
  <c r="BT7" i="11"/>
  <c r="BU7" i="11"/>
  <c r="BV7" i="11"/>
  <c r="BR7" i="11"/>
  <c r="BR6" i="11"/>
  <c r="BR5" i="11"/>
  <c r="BR4" i="11"/>
  <c r="BR3" i="11"/>
  <c r="BL5" i="11"/>
  <c r="BM5" i="11"/>
  <c r="BN5" i="11"/>
  <c r="BO5" i="11"/>
  <c r="BL6" i="11"/>
  <c r="BM6" i="11"/>
  <c r="BN6" i="11"/>
  <c r="BO6" i="11"/>
  <c r="BL7" i="11"/>
  <c r="BM7" i="11"/>
  <c r="BN7" i="11"/>
  <c r="BO7" i="11"/>
  <c r="BK7" i="11"/>
  <c r="BK6" i="11"/>
  <c r="BK5" i="11"/>
  <c r="BL4" i="11"/>
  <c r="BM4" i="11"/>
  <c r="BN4" i="11"/>
  <c r="BO4" i="11"/>
  <c r="BK4" i="11"/>
  <c r="BL3" i="11"/>
  <c r="BM3" i="11"/>
  <c r="BN3" i="11"/>
  <c r="BO3" i="11"/>
  <c r="BK3" i="11"/>
  <c r="BE4" i="11"/>
  <c r="BF4" i="11"/>
  <c r="BG4" i="11"/>
  <c r="BH4" i="11"/>
  <c r="BE5" i="11"/>
  <c r="BF5" i="11"/>
  <c r="BG5" i="11"/>
  <c r="BH5" i="11"/>
  <c r="BE6" i="11"/>
  <c r="BF6" i="11"/>
  <c r="BG6" i="11"/>
  <c r="BH6" i="11"/>
  <c r="BE7" i="11"/>
  <c r="BF7" i="11"/>
  <c r="BG7" i="11"/>
  <c r="BH7" i="11"/>
  <c r="BD7" i="11"/>
  <c r="BD6" i="11"/>
  <c r="BD5" i="11"/>
  <c r="BD4" i="11"/>
  <c r="BE3" i="11"/>
  <c r="BF3" i="11"/>
  <c r="BG3" i="11"/>
  <c r="BH3" i="11"/>
  <c r="BD3" i="11"/>
  <c r="AR11" i="6"/>
  <c r="AS11" i="6"/>
  <c r="AQ11" i="6"/>
  <c r="AR10" i="6"/>
  <c r="AS10" i="6"/>
  <c r="AQ10" i="6"/>
  <c r="AR9" i="6"/>
  <c r="AS9" i="6"/>
  <c r="AQ9" i="6"/>
  <c r="AS6" i="6"/>
  <c r="AS5" i="6"/>
  <c r="AS4" i="6"/>
  <c r="AS3" i="6"/>
  <c r="AS2" i="6"/>
  <c r="AR6" i="6"/>
  <c r="AR5" i="6"/>
  <c r="AR4" i="6"/>
  <c r="AR3" i="6"/>
  <c r="AR2" i="6"/>
  <c r="AQ6" i="6"/>
  <c r="AQ5" i="6"/>
  <c r="AQ4" i="6"/>
  <c r="AQ3" i="6"/>
  <c r="AQ2" i="6"/>
  <c r="CE11" i="5"/>
  <c r="CF11" i="5"/>
  <c r="CE10" i="5"/>
  <c r="CF10" i="5"/>
  <c r="CD6" i="5"/>
  <c r="CF2" i="5"/>
  <c r="CE2" i="5"/>
  <c r="CD5" i="5"/>
  <c r="CD4" i="5"/>
  <c r="CD3" i="5"/>
  <c r="CD11" i="5" s="1"/>
  <c r="CD2" i="5"/>
  <c r="BA2" i="7"/>
  <c r="BA6" i="7"/>
  <c r="BA5" i="7"/>
  <c r="BA4" i="7"/>
  <c r="BB4" i="7" s="1"/>
  <c r="BA3" i="7"/>
  <c r="BB3" i="7" s="1"/>
  <c r="AZ2" i="7"/>
  <c r="AZ6" i="7"/>
  <c r="AZ5" i="7"/>
  <c r="AZ4" i="7"/>
  <c r="AZ3" i="7"/>
  <c r="AT5" i="11"/>
  <c r="AT6" i="11"/>
  <c r="AT4" i="11"/>
  <c r="AT3" i="11"/>
  <c r="AT2" i="11"/>
  <c r="AI2" i="9"/>
  <c r="AI2" i="6"/>
  <c r="AS2" i="2"/>
  <c r="BQ6" i="5"/>
  <c r="BR6" i="5"/>
  <c r="BS6" i="5"/>
  <c r="BT6" i="5"/>
  <c r="BU6" i="5"/>
  <c r="BV6" i="5"/>
  <c r="BW6" i="5"/>
  <c r="BX6" i="5"/>
  <c r="BY6" i="5"/>
  <c r="BZ6" i="5"/>
  <c r="CA6" i="5"/>
  <c r="CA2" i="5"/>
  <c r="CM2" i="1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N9" i="2"/>
  <c r="AO9" i="2"/>
  <c r="AP9" i="2"/>
  <c r="AQ9" i="2"/>
  <c r="AR9" i="2"/>
  <c r="AS9" i="2"/>
  <c r="BE2" i="8"/>
  <c r="CM6" i="1"/>
  <c r="CM7" i="1"/>
  <c r="CM8" i="1"/>
  <c r="CM9" i="1"/>
  <c r="CD6" i="1"/>
  <c r="CE6" i="1"/>
  <c r="CF6" i="1"/>
  <c r="CG6" i="1"/>
  <c r="CH6" i="1"/>
  <c r="CI6" i="1"/>
  <c r="CJ6" i="1"/>
  <c r="CK6" i="1"/>
  <c r="CL6" i="1"/>
  <c r="CD7" i="1"/>
  <c r="CE7" i="1"/>
  <c r="CF7" i="1"/>
  <c r="CG7" i="1"/>
  <c r="CH7" i="1"/>
  <c r="CI7" i="1"/>
  <c r="CJ7" i="1"/>
  <c r="CK7" i="1"/>
  <c r="CL7" i="1"/>
  <c r="CD8" i="1"/>
  <c r="CE8" i="1"/>
  <c r="CF8" i="1"/>
  <c r="CG8" i="1"/>
  <c r="CH8" i="1"/>
  <c r="CI8" i="1"/>
  <c r="CJ8" i="1"/>
  <c r="CK8" i="1"/>
  <c r="CL8" i="1"/>
  <c r="CD9" i="1"/>
  <c r="CE9" i="1"/>
  <c r="CF9" i="1"/>
  <c r="CG9" i="1"/>
  <c r="CH9" i="1"/>
  <c r="CI9" i="1"/>
  <c r="CJ9" i="1"/>
  <c r="CK9" i="1"/>
  <c r="CL9" i="1"/>
  <c r="CC8" i="1"/>
  <c r="CC9" i="1"/>
  <c r="CC7" i="1"/>
  <c r="CC6" i="1"/>
  <c r="CD4" i="1"/>
  <c r="CE4" i="1"/>
  <c r="CF4" i="1"/>
  <c r="CG4" i="1"/>
  <c r="CH4" i="1"/>
  <c r="CI4" i="1"/>
  <c r="CJ4" i="1"/>
  <c r="CK4" i="1"/>
  <c r="CL4" i="1"/>
  <c r="CM4" i="1"/>
  <c r="CC4" i="1"/>
  <c r="AS4" i="2"/>
  <c r="AO4" i="2"/>
  <c r="AP4" i="2"/>
  <c r="AQ4" i="2"/>
  <c r="AR4" i="2"/>
  <c r="AN4" i="2"/>
  <c r="G5" i="6"/>
  <c r="C4" i="6"/>
  <c r="H4" i="6" s="1"/>
  <c r="D4" i="6"/>
  <c r="E4" i="6"/>
  <c r="F4" i="6"/>
  <c r="BG4" i="6" s="1"/>
  <c r="C5" i="6"/>
  <c r="D5" i="6"/>
  <c r="E5" i="6"/>
  <c r="BF5" i="6" s="1"/>
  <c r="F5" i="6"/>
  <c r="BG5" i="6" s="1"/>
  <c r="B5" i="6"/>
  <c r="B4" i="6"/>
  <c r="G4" i="6" s="1"/>
  <c r="E6" i="6"/>
  <c r="C4" i="5"/>
  <c r="D4" i="5"/>
  <c r="BE4" i="5" s="1"/>
  <c r="E4" i="5"/>
  <c r="BF4" i="5" s="1"/>
  <c r="F4" i="5"/>
  <c r="F6" i="5" s="1"/>
  <c r="G4" i="5"/>
  <c r="H4" i="5"/>
  <c r="I4" i="5"/>
  <c r="BJ4" i="5" s="1"/>
  <c r="J4" i="5"/>
  <c r="K4" i="5"/>
  <c r="BL4" i="5" s="1"/>
  <c r="C5" i="5"/>
  <c r="BD5" i="5" s="1"/>
  <c r="D5" i="5"/>
  <c r="E5" i="5"/>
  <c r="BF5" i="5" s="1"/>
  <c r="F5" i="5"/>
  <c r="G5" i="5"/>
  <c r="G6" i="5" s="1"/>
  <c r="W5" i="5" s="1"/>
  <c r="H5" i="5"/>
  <c r="BI5" i="5" s="1"/>
  <c r="I5" i="5"/>
  <c r="BJ5" i="5" s="1"/>
  <c r="J5" i="5"/>
  <c r="BK5" i="5" s="1"/>
  <c r="K5" i="5"/>
  <c r="B5" i="5"/>
  <c r="B7" i="5" s="1"/>
  <c r="R6" i="5" s="1"/>
  <c r="B4" i="5"/>
  <c r="BE5" i="5"/>
  <c r="BL5" i="5"/>
  <c r="BD4" i="5"/>
  <c r="BK4" i="5"/>
  <c r="C7" i="2"/>
  <c r="D7" i="2"/>
  <c r="E7" i="2"/>
  <c r="F7" i="2"/>
  <c r="B7" i="2"/>
  <c r="R8" i="1"/>
  <c r="BG5" i="5"/>
  <c r="BC5" i="5"/>
  <c r="BI4" i="5"/>
  <c r="BH4" i="5"/>
  <c r="BC4" i="5"/>
  <c r="M5" i="1"/>
  <c r="L5" i="1"/>
  <c r="BM5" i="1" s="1"/>
  <c r="M4" i="1"/>
  <c r="L4" i="1"/>
  <c r="BM4" i="1" s="1"/>
  <c r="BD4" i="1"/>
  <c r="BE4" i="1"/>
  <c r="BF4" i="1"/>
  <c r="BG4" i="1"/>
  <c r="BH4" i="1"/>
  <c r="BI4" i="1"/>
  <c r="BJ4" i="1"/>
  <c r="BK4" i="1"/>
  <c r="BL4" i="1"/>
  <c r="BD5" i="1"/>
  <c r="BE5" i="1"/>
  <c r="BF5" i="1"/>
  <c r="BG5" i="1"/>
  <c r="BH5" i="1"/>
  <c r="BI5" i="1"/>
  <c r="BJ5" i="1"/>
  <c r="BK5" i="1"/>
  <c r="BL5" i="1"/>
  <c r="BC5" i="1"/>
  <c r="BC4" i="1"/>
  <c r="AJ5" i="2"/>
  <c r="AF4" i="2"/>
  <c r="AG4" i="2"/>
  <c r="AH4" i="2"/>
  <c r="AI4" i="2"/>
  <c r="AF5" i="2"/>
  <c r="AG5" i="2"/>
  <c r="AH5" i="2"/>
  <c r="AI5" i="2"/>
  <c r="AE5" i="2"/>
  <c r="AE4" i="2"/>
  <c r="C6" i="2"/>
  <c r="D6" i="2"/>
  <c r="E6" i="2"/>
  <c r="F6" i="2"/>
  <c r="B6" i="2"/>
  <c r="G8" i="2"/>
  <c r="H12" i="2"/>
  <c r="P46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I37" i="4"/>
  <c r="I36" i="4"/>
  <c r="I35" i="4"/>
  <c r="I34" i="4"/>
  <c r="I33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B37" i="4"/>
  <c r="B36" i="4"/>
  <c r="Q36" i="4"/>
  <c r="R36" i="4"/>
  <c r="S36" i="4"/>
  <c r="T36" i="4"/>
  <c r="Q37" i="4"/>
  <c r="R37" i="4"/>
  <c r="S37" i="4"/>
  <c r="T37" i="4"/>
  <c r="P37" i="4"/>
  <c r="P36" i="4"/>
  <c r="C37" i="3"/>
  <c r="D37" i="3"/>
  <c r="E37" i="3"/>
  <c r="F37" i="3"/>
  <c r="G37" i="3"/>
  <c r="H37" i="3"/>
  <c r="I37" i="3"/>
  <c r="J37" i="3"/>
  <c r="K37" i="3"/>
  <c r="B37" i="3"/>
  <c r="AA33" i="3"/>
  <c r="AB33" i="3"/>
  <c r="AC33" i="3"/>
  <c r="AD33" i="3"/>
  <c r="AE33" i="3"/>
  <c r="AF33" i="3"/>
  <c r="AG33" i="3"/>
  <c r="AH33" i="3"/>
  <c r="AI33" i="3"/>
  <c r="AA34" i="3"/>
  <c r="AB34" i="3"/>
  <c r="AC34" i="3"/>
  <c r="AD34" i="3"/>
  <c r="AE34" i="3"/>
  <c r="AF34" i="3"/>
  <c r="AG34" i="3"/>
  <c r="AH34" i="3"/>
  <c r="AI34" i="3"/>
  <c r="AA35" i="3"/>
  <c r="AB35" i="3"/>
  <c r="AC35" i="3"/>
  <c r="AD35" i="3"/>
  <c r="AE35" i="3"/>
  <c r="AF35" i="3"/>
  <c r="AG35" i="3"/>
  <c r="AH35" i="3"/>
  <c r="AI35" i="3"/>
  <c r="AA36" i="3"/>
  <c r="AB36" i="3"/>
  <c r="AC36" i="3"/>
  <c r="AD36" i="3"/>
  <c r="AE36" i="3"/>
  <c r="AF36" i="3"/>
  <c r="AG36" i="3"/>
  <c r="AH36" i="3"/>
  <c r="AI36" i="3"/>
  <c r="AA37" i="3"/>
  <c r="AB37" i="3"/>
  <c r="AC37" i="3"/>
  <c r="AD37" i="3"/>
  <c r="AE37" i="3"/>
  <c r="AF37" i="3"/>
  <c r="AG37" i="3"/>
  <c r="AH37" i="3"/>
  <c r="AI37" i="3"/>
  <c r="Z37" i="3"/>
  <c r="Z36" i="3"/>
  <c r="Z35" i="3"/>
  <c r="Z34" i="3"/>
  <c r="Z33" i="3"/>
  <c r="O37" i="3"/>
  <c r="P37" i="3"/>
  <c r="Q37" i="3"/>
  <c r="R37" i="3"/>
  <c r="S37" i="3"/>
  <c r="T37" i="3"/>
  <c r="U37" i="3"/>
  <c r="V37" i="3"/>
  <c r="W37" i="3"/>
  <c r="N37" i="3"/>
  <c r="Z47" i="3" s="1"/>
  <c r="P30" i="7" s="1"/>
  <c r="Z46" i="3"/>
  <c r="N47" i="3"/>
  <c r="N46" i="3"/>
  <c r="N45" i="3"/>
  <c r="N36" i="3"/>
  <c r="O36" i="3"/>
  <c r="P36" i="3"/>
  <c r="Q36" i="3"/>
  <c r="R36" i="3"/>
  <c r="S36" i="3"/>
  <c r="T36" i="3"/>
  <c r="U36" i="3"/>
  <c r="V36" i="3"/>
  <c r="W36" i="3"/>
  <c r="C36" i="3"/>
  <c r="D36" i="3"/>
  <c r="E36" i="3"/>
  <c r="F36" i="3"/>
  <c r="G36" i="3"/>
  <c r="H36" i="3"/>
  <c r="I36" i="3"/>
  <c r="J36" i="3"/>
  <c r="K36" i="3"/>
  <c r="B36" i="3"/>
  <c r="B33" i="3"/>
  <c r="Z9" i="3"/>
  <c r="Q26" i="7"/>
  <c r="R26" i="7"/>
  <c r="S26" i="7"/>
  <c r="T26" i="7"/>
  <c r="U26" i="7"/>
  <c r="V26" i="7"/>
  <c r="W26" i="7"/>
  <c r="X26" i="7"/>
  <c r="Y26" i="7"/>
  <c r="P27" i="7"/>
  <c r="Q27" i="7"/>
  <c r="R27" i="7"/>
  <c r="S27" i="7"/>
  <c r="T27" i="7"/>
  <c r="U27" i="7"/>
  <c r="V27" i="7"/>
  <c r="W27" i="7"/>
  <c r="X27" i="7"/>
  <c r="Y27" i="7"/>
  <c r="P28" i="7"/>
  <c r="Q28" i="7"/>
  <c r="R28" i="7"/>
  <c r="S28" i="7"/>
  <c r="T28" i="7"/>
  <c r="U28" i="7"/>
  <c r="V28" i="7"/>
  <c r="W28" i="7"/>
  <c r="X28" i="7"/>
  <c r="Y28" i="7"/>
  <c r="M5" i="9"/>
  <c r="D4" i="11"/>
  <c r="E4" i="11"/>
  <c r="F4" i="11"/>
  <c r="G4" i="11"/>
  <c r="C4" i="11"/>
  <c r="A21" i="11"/>
  <c r="A20" i="11"/>
  <c r="A19" i="11"/>
  <c r="A18" i="11"/>
  <c r="A12" i="11"/>
  <c r="A11" i="11"/>
  <c r="A10" i="11"/>
  <c r="A9" i="11"/>
  <c r="C20" i="9"/>
  <c r="C22" i="9" s="1"/>
  <c r="D20" i="9"/>
  <c r="D23" i="9" s="1"/>
  <c r="E20" i="9"/>
  <c r="E23" i="9" s="1"/>
  <c r="F20" i="9"/>
  <c r="C21" i="9"/>
  <c r="D21" i="9"/>
  <c r="E21" i="9"/>
  <c r="F21" i="9"/>
  <c r="F23" i="9" s="1"/>
  <c r="B21" i="9"/>
  <c r="B20" i="9"/>
  <c r="C16" i="9"/>
  <c r="D16" i="9"/>
  <c r="E16" i="9"/>
  <c r="E19" i="9" s="1"/>
  <c r="O39" i="9" s="1"/>
  <c r="F16" i="9"/>
  <c r="C17" i="9"/>
  <c r="G17" i="9" s="1"/>
  <c r="D17" i="9"/>
  <c r="E17" i="9"/>
  <c r="F17" i="9"/>
  <c r="B17" i="9"/>
  <c r="B16" i="9"/>
  <c r="B19" i="9" s="1"/>
  <c r="L39" i="9" s="1"/>
  <c r="C12" i="9"/>
  <c r="D12" i="9"/>
  <c r="D15" i="9" s="1"/>
  <c r="N28" i="9" s="1"/>
  <c r="E12" i="9"/>
  <c r="E15" i="9" s="1"/>
  <c r="O28" i="9" s="1"/>
  <c r="F12" i="9"/>
  <c r="C13" i="9"/>
  <c r="C14" i="9" s="1"/>
  <c r="M27" i="9" s="1"/>
  <c r="D13" i="9"/>
  <c r="E13" i="9"/>
  <c r="F13" i="9"/>
  <c r="B13" i="9"/>
  <c r="B12" i="9"/>
  <c r="C8" i="9"/>
  <c r="D8" i="9"/>
  <c r="D11" i="9" s="1"/>
  <c r="N17" i="9" s="1"/>
  <c r="E8" i="9"/>
  <c r="F8" i="9"/>
  <c r="F10" i="9" s="1"/>
  <c r="P16" i="9" s="1"/>
  <c r="C9" i="9"/>
  <c r="C11" i="9" s="1"/>
  <c r="M17" i="9" s="1"/>
  <c r="D9" i="9"/>
  <c r="E9" i="9"/>
  <c r="E10" i="9" s="1"/>
  <c r="O16" i="9" s="1"/>
  <c r="F9" i="9"/>
  <c r="B9" i="9"/>
  <c r="B8" i="9"/>
  <c r="C4" i="9"/>
  <c r="D4" i="9"/>
  <c r="E4" i="9"/>
  <c r="F4" i="9"/>
  <c r="F7" i="9" s="1"/>
  <c r="P6" i="9" s="1"/>
  <c r="C5" i="9"/>
  <c r="D5" i="9"/>
  <c r="D6" i="9" s="1"/>
  <c r="N5" i="9" s="1"/>
  <c r="E5" i="9"/>
  <c r="F5" i="9"/>
  <c r="B5" i="9"/>
  <c r="H5" i="9" s="1"/>
  <c r="B4" i="9"/>
  <c r="D22" i="9"/>
  <c r="N14" i="9" s="1"/>
  <c r="B18" i="9"/>
  <c r="L38" i="9" s="1"/>
  <c r="F19" i="9"/>
  <c r="P39" i="9" s="1"/>
  <c r="D19" i="9"/>
  <c r="N39" i="9" s="1"/>
  <c r="H16" i="9"/>
  <c r="F15" i="9"/>
  <c r="P28" i="9" s="1"/>
  <c r="F14" i="9"/>
  <c r="P27" i="9" s="1"/>
  <c r="B14" i="9"/>
  <c r="L27" i="9" s="1"/>
  <c r="D10" i="9"/>
  <c r="N16" i="9" s="1"/>
  <c r="C10" i="9"/>
  <c r="M16" i="9" s="1"/>
  <c r="B10" i="9"/>
  <c r="L16" i="9" s="1"/>
  <c r="C6" i="9"/>
  <c r="C20" i="8"/>
  <c r="C22" i="8" s="1"/>
  <c r="D20" i="8"/>
  <c r="E20" i="8"/>
  <c r="F20" i="8"/>
  <c r="G20" i="8"/>
  <c r="H20" i="8"/>
  <c r="I20" i="8"/>
  <c r="J20" i="8"/>
  <c r="K20" i="8"/>
  <c r="C21" i="8"/>
  <c r="D21" i="8"/>
  <c r="E21" i="8"/>
  <c r="E23" i="8" s="1"/>
  <c r="F21" i="8"/>
  <c r="G21" i="8"/>
  <c r="H21" i="8"/>
  <c r="I21" i="8"/>
  <c r="I22" i="8" s="1"/>
  <c r="J21" i="8"/>
  <c r="K21" i="8"/>
  <c r="K23" i="8" s="1"/>
  <c r="B21" i="8"/>
  <c r="B20" i="8"/>
  <c r="C16" i="8"/>
  <c r="D16" i="8"/>
  <c r="E16" i="8"/>
  <c r="F16" i="8"/>
  <c r="F19" i="8" s="1"/>
  <c r="V39" i="8" s="1"/>
  <c r="G16" i="8"/>
  <c r="G18" i="8" s="1"/>
  <c r="W38" i="8" s="1"/>
  <c r="H16" i="8"/>
  <c r="H18" i="8" s="1"/>
  <c r="X38" i="8" s="1"/>
  <c r="I16" i="8"/>
  <c r="J16" i="8"/>
  <c r="K16" i="8"/>
  <c r="K19" i="8" s="1"/>
  <c r="AA39" i="8" s="1"/>
  <c r="C17" i="8"/>
  <c r="D17" i="8"/>
  <c r="E17" i="8"/>
  <c r="F17" i="8"/>
  <c r="G17" i="8"/>
  <c r="H17" i="8"/>
  <c r="I17" i="8"/>
  <c r="I18" i="8" s="1"/>
  <c r="Y38" i="8" s="1"/>
  <c r="J17" i="8"/>
  <c r="J19" i="8" s="1"/>
  <c r="Z39" i="8" s="1"/>
  <c r="K17" i="8"/>
  <c r="B17" i="8"/>
  <c r="B16" i="8"/>
  <c r="C12" i="8"/>
  <c r="D12" i="8"/>
  <c r="D14" i="8" s="1"/>
  <c r="T27" i="8" s="1"/>
  <c r="E12" i="8"/>
  <c r="F12" i="8"/>
  <c r="G12" i="8"/>
  <c r="H12" i="8"/>
  <c r="I12" i="8"/>
  <c r="J12" i="8"/>
  <c r="K12" i="8"/>
  <c r="C13" i="8"/>
  <c r="D13" i="8"/>
  <c r="E13" i="8"/>
  <c r="E15" i="8" s="1"/>
  <c r="U28" i="8" s="1"/>
  <c r="F13" i="8"/>
  <c r="F14" i="8" s="1"/>
  <c r="V27" i="8" s="1"/>
  <c r="G13" i="8"/>
  <c r="H13" i="8"/>
  <c r="I13" i="8"/>
  <c r="I15" i="8" s="1"/>
  <c r="Y28" i="8" s="1"/>
  <c r="J13" i="8"/>
  <c r="K13" i="8"/>
  <c r="B13" i="8"/>
  <c r="B12" i="8"/>
  <c r="B15" i="8" s="1"/>
  <c r="R28" i="8" s="1"/>
  <c r="C8" i="8"/>
  <c r="C10" i="8" s="1"/>
  <c r="S16" i="8" s="1"/>
  <c r="D8" i="8"/>
  <c r="E8" i="8"/>
  <c r="F8" i="8"/>
  <c r="G8" i="8"/>
  <c r="G10" i="8" s="1"/>
  <c r="W16" i="8" s="1"/>
  <c r="H8" i="8"/>
  <c r="H11" i="8" s="1"/>
  <c r="X17" i="8" s="1"/>
  <c r="I8" i="8"/>
  <c r="J8" i="8"/>
  <c r="K8" i="8"/>
  <c r="C9" i="8"/>
  <c r="D9" i="8"/>
  <c r="E9" i="8"/>
  <c r="F9" i="8"/>
  <c r="F10" i="8" s="1"/>
  <c r="V16" i="8" s="1"/>
  <c r="G9" i="8"/>
  <c r="H9" i="8"/>
  <c r="I9" i="8"/>
  <c r="I11" i="8" s="1"/>
  <c r="Y17" i="8" s="1"/>
  <c r="J9" i="8"/>
  <c r="K9" i="8"/>
  <c r="B9" i="8"/>
  <c r="B8" i="8"/>
  <c r="C4" i="8"/>
  <c r="D4" i="8"/>
  <c r="D6" i="8" s="1"/>
  <c r="T5" i="8" s="1"/>
  <c r="E4" i="8"/>
  <c r="F4" i="8"/>
  <c r="F6" i="8" s="1"/>
  <c r="V5" i="8" s="1"/>
  <c r="G4" i="8"/>
  <c r="H4" i="8"/>
  <c r="H6" i="8" s="1"/>
  <c r="X5" i="8" s="1"/>
  <c r="I4" i="8"/>
  <c r="J4" i="8"/>
  <c r="K4" i="8"/>
  <c r="C5" i="8"/>
  <c r="C6" i="8" s="1"/>
  <c r="S5" i="8" s="1"/>
  <c r="D5" i="8"/>
  <c r="E5" i="8"/>
  <c r="F5" i="8"/>
  <c r="G5" i="8"/>
  <c r="H5" i="8"/>
  <c r="I5" i="8"/>
  <c r="I6" i="8" s="1"/>
  <c r="Y5" i="8" s="1"/>
  <c r="J5" i="8"/>
  <c r="K5" i="8"/>
  <c r="B5" i="8"/>
  <c r="B4" i="8"/>
  <c r="B6" i="8" s="1"/>
  <c r="R5" i="8" s="1"/>
  <c r="H23" i="8"/>
  <c r="E19" i="8"/>
  <c r="U39" i="8" s="1"/>
  <c r="H15" i="8"/>
  <c r="X28" i="8" s="1"/>
  <c r="C15" i="8"/>
  <c r="S28" i="8" s="1"/>
  <c r="G7" i="8"/>
  <c r="W6" i="8" s="1"/>
  <c r="B7" i="8"/>
  <c r="R6" i="8" s="1"/>
  <c r="A19" i="7"/>
  <c r="A20" i="7"/>
  <c r="A21" i="7"/>
  <c r="A18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A10" i="7"/>
  <c r="A11" i="7"/>
  <c r="A12" i="7"/>
  <c r="A9" i="7"/>
  <c r="C20" i="6"/>
  <c r="D20" i="6"/>
  <c r="D22" i="6" s="1"/>
  <c r="N3" i="6" s="1"/>
  <c r="AF4" i="6" s="1"/>
  <c r="E20" i="6"/>
  <c r="F20" i="6"/>
  <c r="C21" i="6"/>
  <c r="D21" i="6"/>
  <c r="E21" i="6"/>
  <c r="F21" i="6"/>
  <c r="B21" i="6"/>
  <c r="G21" i="6" s="1"/>
  <c r="B20" i="6"/>
  <c r="C16" i="6"/>
  <c r="D16" i="6"/>
  <c r="E16" i="6"/>
  <c r="F16" i="6"/>
  <c r="C17" i="6"/>
  <c r="D17" i="6"/>
  <c r="E17" i="6"/>
  <c r="F17" i="6"/>
  <c r="B17" i="6"/>
  <c r="B16" i="6"/>
  <c r="B19" i="6" s="1"/>
  <c r="L39" i="6" s="1"/>
  <c r="C12" i="6"/>
  <c r="D12" i="6"/>
  <c r="E12" i="6"/>
  <c r="F12" i="6"/>
  <c r="C13" i="6"/>
  <c r="D13" i="6"/>
  <c r="E13" i="6"/>
  <c r="F13" i="6"/>
  <c r="B13" i="6"/>
  <c r="B14" i="6" s="1"/>
  <c r="L27" i="6" s="1"/>
  <c r="B12" i="6"/>
  <c r="C8" i="6"/>
  <c r="D8" i="6"/>
  <c r="D11" i="6" s="1"/>
  <c r="N17" i="6" s="1"/>
  <c r="E8" i="6"/>
  <c r="F8" i="6"/>
  <c r="C9" i="6"/>
  <c r="C11" i="6" s="1"/>
  <c r="M17" i="6" s="1"/>
  <c r="D9" i="6"/>
  <c r="E9" i="6"/>
  <c r="F9" i="6"/>
  <c r="B9" i="6"/>
  <c r="B8" i="6"/>
  <c r="BE5" i="6"/>
  <c r="F6" i="6"/>
  <c r="P5" i="6" s="1"/>
  <c r="C20" i="5"/>
  <c r="C23" i="5" s="1"/>
  <c r="S37" i="5" s="1"/>
  <c r="D20" i="5"/>
  <c r="E20" i="5"/>
  <c r="E22" i="5" s="1"/>
  <c r="F20" i="5"/>
  <c r="G20" i="5"/>
  <c r="G22" i="5" s="1"/>
  <c r="H20" i="5"/>
  <c r="I20" i="5"/>
  <c r="I22" i="5" s="1"/>
  <c r="J20" i="5"/>
  <c r="K20" i="5"/>
  <c r="C21" i="5"/>
  <c r="D21" i="5"/>
  <c r="E21" i="5"/>
  <c r="F21" i="5"/>
  <c r="G21" i="5"/>
  <c r="H21" i="5"/>
  <c r="I21" i="5"/>
  <c r="J21" i="5"/>
  <c r="K21" i="5"/>
  <c r="B21" i="5"/>
  <c r="B20" i="5"/>
  <c r="C16" i="5"/>
  <c r="D16" i="5"/>
  <c r="D19" i="5" s="1"/>
  <c r="T39" i="5" s="1"/>
  <c r="E16" i="5"/>
  <c r="F16" i="5"/>
  <c r="G16" i="5"/>
  <c r="H16" i="5"/>
  <c r="I16" i="5"/>
  <c r="I19" i="5" s="1"/>
  <c r="Y39" i="5" s="1"/>
  <c r="J16" i="5"/>
  <c r="K16" i="5"/>
  <c r="K19" i="5" s="1"/>
  <c r="AA39" i="5" s="1"/>
  <c r="C17" i="5"/>
  <c r="C18" i="5" s="1"/>
  <c r="S38" i="5" s="1"/>
  <c r="D17" i="5"/>
  <c r="E17" i="5"/>
  <c r="E19" i="5" s="1"/>
  <c r="U39" i="5" s="1"/>
  <c r="F17" i="5"/>
  <c r="G17" i="5"/>
  <c r="H17" i="5"/>
  <c r="H18" i="5" s="1"/>
  <c r="X38" i="5" s="1"/>
  <c r="I17" i="5"/>
  <c r="J17" i="5"/>
  <c r="J18" i="5" s="1"/>
  <c r="Z38" i="5" s="1"/>
  <c r="K17" i="5"/>
  <c r="B17" i="5"/>
  <c r="B18" i="5" s="1"/>
  <c r="R38" i="5" s="1"/>
  <c r="B16" i="5"/>
  <c r="C12" i="5"/>
  <c r="D12" i="5"/>
  <c r="E12" i="5"/>
  <c r="F12" i="5"/>
  <c r="F14" i="5" s="1"/>
  <c r="V27" i="5" s="1"/>
  <c r="G12" i="5"/>
  <c r="H12" i="5"/>
  <c r="I12" i="5"/>
  <c r="J12" i="5"/>
  <c r="J15" i="5" s="1"/>
  <c r="Z28" i="5" s="1"/>
  <c r="K12" i="5"/>
  <c r="C13" i="5"/>
  <c r="D13" i="5"/>
  <c r="E13" i="5"/>
  <c r="F13" i="5"/>
  <c r="G13" i="5"/>
  <c r="G14" i="5" s="1"/>
  <c r="W27" i="5" s="1"/>
  <c r="H13" i="5"/>
  <c r="I13" i="5"/>
  <c r="I15" i="5" s="1"/>
  <c r="Y28" i="5" s="1"/>
  <c r="J13" i="5"/>
  <c r="K13" i="5"/>
  <c r="B13" i="5"/>
  <c r="B12" i="5"/>
  <c r="B15" i="5" s="1"/>
  <c r="R28" i="5" s="1"/>
  <c r="C8" i="5"/>
  <c r="D8" i="5"/>
  <c r="E8" i="5"/>
  <c r="F8" i="5"/>
  <c r="G8" i="5"/>
  <c r="H8" i="5"/>
  <c r="I8" i="5"/>
  <c r="J8" i="5"/>
  <c r="J10" i="5" s="1"/>
  <c r="Z16" i="5" s="1"/>
  <c r="K8" i="5"/>
  <c r="C9" i="5"/>
  <c r="D9" i="5"/>
  <c r="E9" i="5"/>
  <c r="F9" i="5"/>
  <c r="G9" i="5"/>
  <c r="H9" i="5"/>
  <c r="I9" i="5"/>
  <c r="J9" i="5"/>
  <c r="K9" i="5"/>
  <c r="B9" i="5"/>
  <c r="B8" i="5"/>
  <c r="D23" i="5"/>
  <c r="T37" i="5" s="1"/>
  <c r="D22" i="5"/>
  <c r="T36" i="5" s="1"/>
  <c r="B22" i="5"/>
  <c r="R3" i="5" s="1"/>
  <c r="BQ4" i="5" s="1"/>
  <c r="H19" i="5"/>
  <c r="X39" i="5" s="1"/>
  <c r="F19" i="5"/>
  <c r="V39" i="5" s="1"/>
  <c r="K18" i="5"/>
  <c r="AA38" i="5" s="1"/>
  <c r="F18" i="5"/>
  <c r="V38" i="5" s="1"/>
  <c r="G15" i="5"/>
  <c r="W28" i="5" s="1"/>
  <c r="C14" i="5"/>
  <c r="S27" i="5" s="1"/>
  <c r="J7" i="5"/>
  <c r="Z6" i="5" s="1"/>
  <c r="H7" i="5"/>
  <c r="X6" i="5" s="1"/>
  <c r="J6" i="5"/>
  <c r="Z5" i="5" s="1"/>
  <c r="H6" i="5"/>
  <c r="X5" i="5" s="1"/>
  <c r="C6" i="5"/>
  <c r="S5" i="5" s="1"/>
  <c r="L28" i="2"/>
  <c r="AG4" i="1"/>
  <c r="AH4" i="1"/>
  <c r="AI4" i="1"/>
  <c r="AJ4" i="1"/>
  <c r="AK4" i="1"/>
  <c r="AL4" i="1"/>
  <c r="AM4" i="1"/>
  <c r="AN4" i="1"/>
  <c r="AO4" i="1"/>
  <c r="AP4" i="1"/>
  <c r="AQ4" i="1"/>
  <c r="AG5" i="1"/>
  <c r="AH5" i="1"/>
  <c r="AI5" i="1"/>
  <c r="AJ5" i="1"/>
  <c r="AK5" i="1"/>
  <c r="AL5" i="1"/>
  <c r="AM5" i="1"/>
  <c r="AN5" i="1"/>
  <c r="AO5" i="1"/>
  <c r="AP5" i="1"/>
  <c r="AQ5" i="1"/>
  <c r="AG6" i="1"/>
  <c r="AH6" i="1"/>
  <c r="AI6" i="1"/>
  <c r="AJ6" i="1"/>
  <c r="AK6" i="1"/>
  <c r="AL6" i="1"/>
  <c r="AM6" i="1"/>
  <c r="AN6" i="1"/>
  <c r="AO6" i="1"/>
  <c r="AP6" i="1"/>
  <c r="AQ6" i="1"/>
  <c r="AF6" i="1"/>
  <c r="AF5" i="1"/>
  <c r="AF4" i="1"/>
  <c r="F23" i="2"/>
  <c r="P37" i="2" s="1"/>
  <c r="E23" i="2"/>
  <c r="O37" i="2" s="1"/>
  <c r="D23" i="2"/>
  <c r="N4" i="2" s="1"/>
  <c r="C23" i="2"/>
  <c r="M37" i="2" s="1"/>
  <c r="B23" i="2"/>
  <c r="L4" i="2" s="1"/>
  <c r="F19" i="2"/>
  <c r="P39" i="2" s="1"/>
  <c r="E19" i="2"/>
  <c r="O39" i="2" s="1"/>
  <c r="D19" i="2"/>
  <c r="N39" i="2" s="1"/>
  <c r="C19" i="2"/>
  <c r="M39" i="2" s="1"/>
  <c r="B19" i="2"/>
  <c r="L39" i="2" s="1"/>
  <c r="F15" i="2"/>
  <c r="P28" i="2" s="1"/>
  <c r="E15" i="2"/>
  <c r="O28" i="2" s="1"/>
  <c r="D15" i="2"/>
  <c r="N28" i="2" s="1"/>
  <c r="C15" i="2"/>
  <c r="M28" i="2" s="1"/>
  <c r="B15" i="2"/>
  <c r="F11" i="2"/>
  <c r="P17" i="2" s="1"/>
  <c r="E11" i="2"/>
  <c r="O17" i="2" s="1"/>
  <c r="D11" i="2"/>
  <c r="N17" i="2" s="1"/>
  <c r="C11" i="2"/>
  <c r="M17" i="2" s="1"/>
  <c r="B11" i="2"/>
  <c r="L17" i="2" s="1"/>
  <c r="H8" i="2"/>
  <c r="H21" i="2"/>
  <c r="H20" i="2"/>
  <c r="H17" i="2"/>
  <c r="H16" i="2"/>
  <c r="H13" i="2"/>
  <c r="H9" i="2"/>
  <c r="G21" i="2"/>
  <c r="G20" i="2"/>
  <c r="G17" i="2"/>
  <c r="G16" i="2"/>
  <c r="G13" i="2"/>
  <c r="G12" i="2"/>
  <c r="G9" i="2"/>
  <c r="B7" i="1"/>
  <c r="R6" i="1" s="1"/>
  <c r="C7" i="1"/>
  <c r="S6" i="1" s="1"/>
  <c r="D7" i="1"/>
  <c r="T6" i="1" s="1"/>
  <c r="E7" i="1"/>
  <c r="U6" i="1" s="1"/>
  <c r="F7" i="1"/>
  <c r="V6" i="1" s="1"/>
  <c r="G7" i="1"/>
  <c r="W6" i="1" s="1"/>
  <c r="H7" i="1"/>
  <c r="X6" i="1" s="1"/>
  <c r="I7" i="1"/>
  <c r="Y6" i="1" s="1"/>
  <c r="J7" i="1"/>
  <c r="Z6" i="1" s="1"/>
  <c r="K7" i="1"/>
  <c r="AA6" i="1" s="1"/>
  <c r="B11" i="1"/>
  <c r="R17" i="1" s="1"/>
  <c r="C11" i="1"/>
  <c r="S17" i="1" s="1"/>
  <c r="D11" i="1"/>
  <c r="T17" i="1" s="1"/>
  <c r="E11" i="1"/>
  <c r="U17" i="1" s="1"/>
  <c r="F11" i="1"/>
  <c r="V17" i="1" s="1"/>
  <c r="G11" i="1"/>
  <c r="W17" i="1" s="1"/>
  <c r="H11" i="1"/>
  <c r="X17" i="1" s="1"/>
  <c r="I11" i="1"/>
  <c r="Y17" i="1" s="1"/>
  <c r="J11" i="1"/>
  <c r="Z17" i="1" s="1"/>
  <c r="K11" i="1"/>
  <c r="AA17" i="1" s="1"/>
  <c r="B15" i="1"/>
  <c r="R28" i="1" s="1"/>
  <c r="C15" i="1"/>
  <c r="S28" i="1" s="1"/>
  <c r="D15" i="1"/>
  <c r="T28" i="1" s="1"/>
  <c r="E15" i="1"/>
  <c r="U28" i="1" s="1"/>
  <c r="F15" i="1"/>
  <c r="V28" i="1" s="1"/>
  <c r="G15" i="1"/>
  <c r="W28" i="1" s="1"/>
  <c r="H15" i="1"/>
  <c r="X28" i="1" s="1"/>
  <c r="I15" i="1"/>
  <c r="Y28" i="1" s="1"/>
  <c r="J15" i="1"/>
  <c r="Z28" i="1" s="1"/>
  <c r="K15" i="1"/>
  <c r="AA28" i="1" s="1"/>
  <c r="B19" i="1"/>
  <c r="R39" i="1" s="1"/>
  <c r="C19" i="1"/>
  <c r="S39" i="1" s="1"/>
  <c r="D19" i="1"/>
  <c r="T39" i="1" s="1"/>
  <c r="E19" i="1"/>
  <c r="U39" i="1" s="1"/>
  <c r="F19" i="1"/>
  <c r="V39" i="1" s="1"/>
  <c r="G19" i="1"/>
  <c r="W39" i="1" s="1"/>
  <c r="H19" i="1"/>
  <c r="X39" i="1" s="1"/>
  <c r="I19" i="1"/>
  <c r="Y39" i="1" s="1"/>
  <c r="J19" i="1"/>
  <c r="Z39" i="1" s="1"/>
  <c r="K19" i="1"/>
  <c r="AA39" i="1" s="1"/>
  <c r="B23" i="1"/>
  <c r="R4" i="1" s="1"/>
  <c r="C23" i="1"/>
  <c r="S4" i="1" s="1"/>
  <c r="D23" i="1"/>
  <c r="T4" i="1" s="1"/>
  <c r="E23" i="1"/>
  <c r="U4" i="1" s="1"/>
  <c r="F23" i="1"/>
  <c r="V4" i="1" s="1"/>
  <c r="G23" i="1"/>
  <c r="W4" i="1" s="1"/>
  <c r="H23" i="1"/>
  <c r="X4" i="1" s="1"/>
  <c r="I23" i="1"/>
  <c r="Y4" i="1" s="1"/>
  <c r="J23" i="1"/>
  <c r="Z4" i="1" s="1"/>
  <c r="K23" i="1"/>
  <c r="AA4" i="1" s="1"/>
  <c r="M8" i="1"/>
  <c r="M9" i="1"/>
  <c r="M12" i="1"/>
  <c r="M13" i="1"/>
  <c r="M16" i="1"/>
  <c r="M17" i="1"/>
  <c r="M20" i="1"/>
  <c r="M21" i="1"/>
  <c r="B10" i="1"/>
  <c r="R16" i="1" s="1"/>
  <c r="B6" i="1"/>
  <c r="R5" i="1" s="1"/>
  <c r="AA43" i="3"/>
  <c r="AB43" i="3"/>
  <c r="AC43" i="3"/>
  <c r="AD43" i="3"/>
  <c r="AE43" i="3"/>
  <c r="AF43" i="3"/>
  <c r="AG43" i="3"/>
  <c r="AH43" i="3"/>
  <c r="AI43" i="3"/>
  <c r="AA44" i="3"/>
  <c r="AB44" i="3"/>
  <c r="AC44" i="3"/>
  <c r="AD44" i="3"/>
  <c r="AE44" i="3"/>
  <c r="AF44" i="3"/>
  <c r="AG44" i="3"/>
  <c r="AH44" i="3"/>
  <c r="AI44" i="3"/>
  <c r="AA45" i="3"/>
  <c r="AB45" i="3"/>
  <c r="AC45" i="3"/>
  <c r="AD45" i="3"/>
  <c r="AE45" i="3"/>
  <c r="AF45" i="3"/>
  <c r="AG45" i="3"/>
  <c r="AH45" i="3"/>
  <c r="AI45" i="3"/>
  <c r="AA46" i="3"/>
  <c r="Q29" i="7" s="1"/>
  <c r="AB46" i="3"/>
  <c r="R29" i="7" s="1"/>
  <c r="AC46" i="3"/>
  <c r="S29" i="7" s="1"/>
  <c r="AD46" i="3"/>
  <c r="T29" i="7" s="1"/>
  <c r="AE46" i="3"/>
  <c r="U29" i="7" s="1"/>
  <c r="AF46" i="3"/>
  <c r="V29" i="7" s="1"/>
  <c r="AG46" i="3"/>
  <c r="W29" i="7" s="1"/>
  <c r="AH46" i="3"/>
  <c r="X29" i="7" s="1"/>
  <c r="AI46" i="3"/>
  <c r="Y29" i="7" s="1"/>
  <c r="AA47" i="3"/>
  <c r="Q30" i="7" s="1"/>
  <c r="AB47" i="3"/>
  <c r="R30" i="7" s="1"/>
  <c r="AC47" i="3"/>
  <c r="S30" i="7" s="1"/>
  <c r="AD47" i="3"/>
  <c r="T30" i="7" s="1"/>
  <c r="AE47" i="3"/>
  <c r="U30" i="7" s="1"/>
  <c r="AF47" i="3"/>
  <c r="V30" i="7" s="1"/>
  <c r="AG47" i="3"/>
  <c r="W30" i="7" s="1"/>
  <c r="AH47" i="3"/>
  <c r="X30" i="7" s="1"/>
  <c r="AI47" i="3"/>
  <c r="Y30" i="7" s="1"/>
  <c r="Z44" i="3"/>
  <c r="Z45" i="3"/>
  <c r="Z43" i="3"/>
  <c r="P26" i="7" s="1"/>
  <c r="S43" i="4"/>
  <c r="O26" i="11" s="1"/>
  <c r="R45" i="4"/>
  <c r="N28" i="11" s="1"/>
  <c r="Q46" i="4"/>
  <c r="M29" i="11" s="1"/>
  <c r="S46" i="4"/>
  <c r="O29" i="11" s="1"/>
  <c r="AA18" i="3"/>
  <c r="AB18" i="3"/>
  <c r="AC18" i="3"/>
  <c r="AD18" i="3"/>
  <c r="AE18" i="3"/>
  <c r="AF18" i="3"/>
  <c r="AG18" i="3"/>
  <c r="AH18" i="3"/>
  <c r="AI18" i="3"/>
  <c r="AA19" i="3"/>
  <c r="AB19" i="3"/>
  <c r="AC19" i="3"/>
  <c r="AD19" i="3"/>
  <c r="AE19" i="3"/>
  <c r="AF19" i="3"/>
  <c r="AG19" i="3"/>
  <c r="AH19" i="3"/>
  <c r="AI19" i="3"/>
  <c r="AA20" i="3"/>
  <c r="AB20" i="3"/>
  <c r="AC20" i="3"/>
  <c r="AD20" i="3"/>
  <c r="AE20" i="3"/>
  <c r="AF20" i="3"/>
  <c r="AG20" i="3"/>
  <c r="AH20" i="3"/>
  <c r="AI20" i="3"/>
  <c r="AA21" i="3"/>
  <c r="AB21" i="3"/>
  <c r="AC21" i="3"/>
  <c r="AD21" i="3"/>
  <c r="AE21" i="3"/>
  <c r="AF21" i="3"/>
  <c r="AG21" i="3"/>
  <c r="AH21" i="3"/>
  <c r="AI21" i="3"/>
  <c r="AA22" i="3"/>
  <c r="AB22" i="3"/>
  <c r="AC22" i="3"/>
  <c r="AD22" i="3"/>
  <c r="AE22" i="3"/>
  <c r="AF22" i="3"/>
  <c r="AG22" i="3"/>
  <c r="AH22" i="3"/>
  <c r="AI22" i="3"/>
  <c r="AA23" i="3"/>
  <c r="AB23" i="3"/>
  <c r="AC23" i="3"/>
  <c r="AD23" i="3"/>
  <c r="AE23" i="3"/>
  <c r="AF23" i="3"/>
  <c r="AG23" i="3"/>
  <c r="AH23" i="3"/>
  <c r="AI23" i="3"/>
  <c r="AA24" i="3"/>
  <c r="AB24" i="3"/>
  <c r="AC24" i="3"/>
  <c r="AD24" i="3"/>
  <c r="AE24" i="3"/>
  <c r="AF24" i="3"/>
  <c r="AG24" i="3"/>
  <c r="AH24" i="3"/>
  <c r="AI24" i="3"/>
  <c r="AA25" i="3"/>
  <c r="AB25" i="3"/>
  <c r="AC25" i="3"/>
  <c r="AD25" i="3"/>
  <c r="AE25" i="3"/>
  <c r="AF25" i="3"/>
  <c r="AG25" i="3"/>
  <c r="AH25" i="3"/>
  <c r="AI25" i="3"/>
  <c r="AA26" i="3"/>
  <c r="AB26" i="3"/>
  <c r="AC26" i="3"/>
  <c r="AD26" i="3"/>
  <c r="AE26" i="3"/>
  <c r="AF26" i="3"/>
  <c r="AG26" i="3"/>
  <c r="AH26" i="3"/>
  <c r="AI26" i="3"/>
  <c r="AA27" i="3"/>
  <c r="AB27" i="3"/>
  <c r="AC27" i="3"/>
  <c r="AD27" i="3"/>
  <c r="AE27" i="3"/>
  <c r="AF27" i="3"/>
  <c r="AG27" i="3"/>
  <c r="AH27" i="3"/>
  <c r="AI27" i="3"/>
  <c r="Z19" i="3"/>
  <c r="Z20" i="3"/>
  <c r="Z21" i="3"/>
  <c r="Z22" i="3"/>
  <c r="Z23" i="3"/>
  <c r="Z24" i="3"/>
  <c r="Z25" i="3"/>
  <c r="Z26" i="3"/>
  <c r="Z27" i="3"/>
  <c r="Z18" i="3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R27" i="4"/>
  <c r="S27" i="4"/>
  <c r="T27" i="4"/>
  <c r="P19" i="4"/>
  <c r="P20" i="4"/>
  <c r="P21" i="4"/>
  <c r="P22" i="4"/>
  <c r="P23" i="4"/>
  <c r="P24" i="4"/>
  <c r="P25" i="4"/>
  <c r="P26" i="4"/>
  <c r="P27" i="4"/>
  <c r="P18" i="4"/>
  <c r="T35" i="4"/>
  <c r="P35" i="4"/>
  <c r="P34" i="4"/>
  <c r="M47" i="4"/>
  <c r="L47" i="4"/>
  <c r="K47" i="4"/>
  <c r="J47" i="4"/>
  <c r="I47" i="4"/>
  <c r="M46" i="4"/>
  <c r="L46" i="4"/>
  <c r="K46" i="4"/>
  <c r="J46" i="4"/>
  <c r="I46" i="4"/>
  <c r="M45" i="4"/>
  <c r="L45" i="4"/>
  <c r="K45" i="4"/>
  <c r="J45" i="4"/>
  <c r="I45" i="4"/>
  <c r="M44" i="4"/>
  <c r="L44" i="4"/>
  <c r="K44" i="4"/>
  <c r="J44" i="4"/>
  <c r="I44" i="4"/>
  <c r="M43" i="4"/>
  <c r="L43" i="4"/>
  <c r="K43" i="4"/>
  <c r="J43" i="4"/>
  <c r="I43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R46" i="4"/>
  <c r="N29" i="11" s="1"/>
  <c r="P43" i="4"/>
  <c r="L26" i="11" s="1"/>
  <c r="T47" i="4"/>
  <c r="P30" i="11" s="1"/>
  <c r="S47" i="4"/>
  <c r="O30" i="11" s="1"/>
  <c r="R47" i="4"/>
  <c r="N30" i="11" s="1"/>
  <c r="Q47" i="4"/>
  <c r="M30" i="11" s="1"/>
  <c r="T46" i="4"/>
  <c r="P29" i="11" s="1"/>
  <c r="Q45" i="4"/>
  <c r="M28" i="11" s="1"/>
  <c r="B35" i="4"/>
  <c r="P45" i="4" s="1"/>
  <c r="L28" i="11" s="1"/>
  <c r="T44" i="4"/>
  <c r="P27" i="11" s="1"/>
  <c r="S44" i="4"/>
  <c r="O27" i="11" s="1"/>
  <c r="R44" i="4"/>
  <c r="N27" i="11" s="1"/>
  <c r="Q44" i="4"/>
  <c r="M27" i="11" s="1"/>
  <c r="B34" i="4"/>
  <c r="T43" i="4"/>
  <c r="P26" i="11" s="1"/>
  <c r="R43" i="4"/>
  <c r="N26" i="11" s="1"/>
  <c r="Q43" i="4"/>
  <c r="M26" i="11" s="1"/>
  <c r="B33" i="4"/>
  <c r="Q3" i="4"/>
  <c r="Q33" i="4" s="1"/>
  <c r="R3" i="4"/>
  <c r="R33" i="4" s="1"/>
  <c r="S3" i="4"/>
  <c r="S33" i="4" s="1"/>
  <c r="T3" i="4"/>
  <c r="T33" i="4" s="1"/>
  <c r="Q4" i="4"/>
  <c r="R4" i="4"/>
  <c r="S4" i="4"/>
  <c r="T4" i="4"/>
  <c r="Q5" i="4"/>
  <c r="R5" i="4"/>
  <c r="R34" i="4" s="1"/>
  <c r="S5" i="4"/>
  <c r="S34" i="4" s="1"/>
  <c r="T5" i="4"/>
  <c r="T34" i="4" s="1"/>
  <c r="Q6" i="4"/>
  <c r="Q34" i="4" s="1"/>
  <c r="R6" i="4"/>
  <c r="S6" i="4"/>
  <c r="T6" i="4"/>
  <c r="Q7" i="4"/>
  <c r="Q35" i="4" s="1"/>
  <c r="R7" i="4"/>
  <c r="R35" i="4" s="1"/>
  <c r="S7" i="4"/>
  <c r="S35" i="4" s="1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P4" i="4"/>
  <c r="P5" i="4"/>
  <c r="P6" i="4"/>
  <c r="P7" i="4"/>
  <c r="P8" i="4"/>
  <c r="P9" i="4"/>
  <c r="P10" i="4"/>
  <c r="P11" i="4"/>
  <c r="P12" i="4"/>
  <c r="P3" i="4"/>
  <c r="P33" i="4" s="1"/>
  <c r="W47" i="3"/>
  <c r="V47" i="3"/>
  <c r="U47" i="3"/>
  <c r="T47" i="3"/>
  <c r="S47" i="3"/>
  <c r="R47" i="3"/>
  <c r="Q47" i="3"/>
  <c r="P47" i="3"/>
  <c r="O47" i="3"/>
  <c r="W46" i="3"/>
  <c r="V46" i="3"/>
  <c r="U46" i="3"/>
  <c r="T46" i="3"/>
  <c r="S46" i="3"/>
  <c r="R46" i="3"/>
  <c r="Q46" i="3"/>
  <c r="P46" i="3"/>
  <c r="O46" i="3"/>
  <c r="W45" i="3"/>
  <c r="V45" i="3"/>
  <c r="U45" i="3"/>
  <c r="T45" i="3"/>
  <c r="S45" i="3"/>
  <c r="R45" i="3"/>
  <c r="Q45" i="3"/>
  <c r="P45" i="3"/>
  <c r="O45" i="3"/>
  <c r="W44" i="3"/>
  <c r="V44" i="3"/>
  <c r="U44" i="3"/>
  <c r="T44" i="3"/>
  <c r="S44" i="3"/>
  <c r="R44" i="3"/>
  <c r="Q44" i="3"/>
  <c r="P44" i="3"/>
  <c r="O44" i="3"/>
  <c r="N44" i="3"/>
  <c r="W43" i="3"/>
  <c r="V43" i="3"/>
  <c r="U43" i="3"/>
  <c r="T43" i="3"/>
  <c r="S43" i="3"/>
  <c r="R43" i="3"/>
  <c r="Q43" i="3"/>
  <c r="P43" i="3"/>
  <c r="O43" i="3"/>
  <c r="N43" i="3"/>
  <c r="C44" i="3"/>
  <c r="C43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B47" i="3"/>
  <c r="B43" i="3"/>
  <c r="B46" i="3"/>
  <c r="B45" i="3"/>
  <c r="B44" i="3"/>
  <c r="W35" i="3"/>
  <c r="V35" i="3"/>
  <c r="U35" i="3"/>
  <c r="T35" i="3"/>
  <c r="S35" i="3"/>
  <c r="R35" i="3"/>
  <c r="Q35" i="3"/>
  <c r="P35" i="3"/>
  <c r="O35" i="3"/>
  <c r="N35" i="3"/>
  <c r="W34" i="3"/>
  <c r="V34" i="3"/>
  <c r="U34" i="3"/>
  <c r="T34" i="3"/>
  <c r="S34" i="3"/>
  <c r="R34" i="3"/>
  <c r="Q34" i="3"/>
  <c r="P34" i="3"/>
  <c r="O34" i="3"/>
  <c r="N34" i="3"/>
  <c r="W33" i="3"/>
  <c r="V33" i="3"/>
  <c r="U33" i="3"/>
  <c r="T33" i="3"/>
  <c r="S33" i="3"/>
  <c r="R33" i="3"/>
  <c r="Q33" i="3"/>
  <c r="P33" i="3"/>
  <c r="O33" i="3"/>
  <c r="N33" i="3"/>
  <c r="C35" i="3"/>
  <c r="D35" i="3"/>
  <c r="E35" i="3"/>
  <c r="F35" i="3"/>
  <c r="G35" i="3"/>
  <c r="H35" i="3"/>
  <c r="I35" i="3"/>
  <c r="J35" i="3"/>
  <c r="K35" i="3"/>
  <c r="B35" i="3"/>
  <c r="C34" i="3"/>
  <c r="D34" i="3"/>
  <c r="E34" i="3"/>
  <c r="F34" i="3"/>
  <c r="G34" i="3"/>
  <c r="H34" i="3"/>
  <c r="I34" i="3"/>
  <c r="J34" i="3"/>
  <c r="K34" i="3"/>
  <c r="B34" i="3"/>
  <c r="C33" i="3"/>
  <c r="D33" i="3"/>
  <c r="E33" i="3"/>
  <c r="F33" i="3"/>
  <c r="G33" i="3"/>
  <c r="H33" i="3"/>
  <c r="I33" i="3"/>
  <c r="J33" i="3"/>
  <c r="K33" i="3"/>
  <c r="AA3" i="3"/>
  <c r="AB3" i="3"/>
  <c r="AC3" i="3"/>
  <c r="AD3" i="3"/>
  <c r="AE3" i="3"/>
  <c r="AF3" i="3"/>
  <c r="AG3" i="3"/>
  <c r="AH3" i="3"/>
  <c r="AI3" i="3"/>
  <c r="AA4" i="3"/>
  <c r="AB4" i="3"/>
  <c r="AC4" i="3"/>
  <c r="AD4" i="3"/>
  <c r="AE4" i="3"/>
  <c r="AF4" i="3"/>
  <c r="AG4" i="3"/>
  <c r="AH4" i="3"/>
  <c r="AI4" i="3"/>
  <c r="AA5" i="3"/>
  <c r="AB5" i="3"/>
  <c r="AC5" i="3"/>
  <c r="AD5" i="3"/>
  <c r="AE5" i="3"/>
  <c r="AF5" i="3"/>
  <c r="AG5" i="3"/>
  <c r="AH5" i="3"/>
  <c r="AI5" i="3"/>
  <c r="AA6" i="3"/>
  <c r="AB6" i="3"/>
  <c r="AC6" i="3"/>
  <c r="AD6" i="3"/>
  <c r="AE6" i="3"/>
  <c r="AF6" i="3"/>
  <c r="AG6" i="3"/>
  <c r="AH6" i="3"/>
  <c r="AI6" i="3"/>
  <c r="AA7" i="3"/>
  <c r="AB7" i="3"/>
  <c r="AC7" i="3"/>
  <c r="AD7" i="3"/>
  <c r="AE7" i="3"/>
  <c r="AF7" i="3"/>
  <c r="AG7" i="3"/>
  <c r="AH7" i="3"/>
  <c r="AI7" i="3"/>
  <c r="AA8" i="3"/>
  <c r="AB8" i="3"/>
  <c r="AC8" i="3"/>
  <c r="AD8" i="3"/>
  <c r="AE8" i="3"/>
  <c r="AF8" i="3"/>
  <c r="AG8" i="3"/>
  <c r="AH8" i="3"/>
  <c r="AI8" i="3"/>
  <c r="AA9" i="3"/>
  <c r="AB9" i="3"/>
  <c r="AC9" i="3"/>
  <c r="AD9" i="3"/>
  <c r="AE9" i="3"/>
  <c r="AF9" i="3"/>
  <c r="AG9" i="3"/>
  <c r="AH9" i="3"/>
  <c r="AI9" i="3"/>
  <c r="AA10" i="3"/>
  <c r="AB10" i="3"/>
  <c r="AC10" i="3"/>
  <c r="AD10" i="3"/>
  <c r="AE10" i="3"/>
  <c r="AF10" i="3"/>
  <c r="AG10" i="3"/>
  <c r="AH10" i="3"/>
  <c r="AI10" i="3"/>
  <c r="AA11" i="3"/>
  <c r="AB11" i="3"/>
  <c r="AC11" i="3"/>
  <c r="AD11" i="3"/>
  <c r="AE11" i="3"/>
  <c r="AF11" i="3"/>
  <c r="AG11" i="3"/>
  <c r="AH11" i="3"/>
  <c r="AI11" i="3"/>
  <c r="AA12" i="3"/>
  <c r="AB12" i="3"/>
  <c r="AC12" i="3"/>
  <c r="AD12" i="3"/>
  <c r="AE12" i="3"/>
  <c r="AF12" i="3"/>
  <c r="AG12" i="3"/>
  <c r="AH12" i="3"/>
  <c r="AI12" i="3"/>
  <c r="Z4" i="3"/>
  <c r="Z5" i="3"/>
  <c r="Z6" i="3"/>
  <c r="Z7" i="3"/>
  <c r="Z8" i="3"/>
  <c r="Z10" i="3"/>
  <c r="Z11" i="3"/>
  <c r="Z12" i="3"/>
  <c r="Z3" i="3"/>
  <c r="BC4" i="7" l="1"/>
  <c r="CD9" i="5"/>
  <c r="CF9" i="5"/>
  <c r="CE9" i="5"/>
  <c r="CD10" i="5"/>
  <c r="BB2" i="7"/>
  <c r="B15" i="6"/>
  <c r="L28" i="6" s="1"/>
  <c r="H5" i="6"/>
  <c r="H6" i="6" s="1"/>
  <c r="E19" i="6"/>
  <c r="O39" i="6" s="1"/>
  <c r="E10" i="6"/>
  <c r="O16" i="6" s="1"/>
  <c r="C23" i="6"/>
  <c r="M26" i="6" s="1"/>
  <c r="E14" i="6"/>
  <c r="O27" i="6" s="1"/>
  <c r="B18" i="6"/>
  <c r="L38" i="6" s="1"/>
  <c r="BD5" i="7"/>
  <c r="BD3" i="7"/>
  <c r="AW6" i="11"/>
  <c r="BD6" i="7"/>
  <c r="BB6" i="7"/>
  <c r="BD2" i="7"/>
  <c r="BD4" i="7"/>
  <c r="BF4" i="7" s="1"/>
  <c r="BB5" i="7"/>
  <c r="BC2" i="7"/>
  <c r="BC3" i="7"/>
  <c r="BC6" i="7"/>
  <c r="BC5" i="7"/>
  <c r="AW2" i="11"/>
  <c r="AW3" i="11"/>
  <c r="AW5" i="11"/>
  <c r="AW4" i="11"/>
  <c r="BQ9" i="5"/>
  <c r="F15" i="5"/>
  <c r="V28" i="5" s="1"/>
  <c r="C22" i="5"/>
  <c r="S14" i="5" s="1"/>
  <c r="D11" i="5"/>
  <c r="T17" i="5" s="1"/>
  <c r="C15" i="5"/>
  <c r="S28" i="5" s="1"/>
  <c r="D7" i="5"/>
  <c r="T6" i="5" s="1"/>
  <c r="C11" i="5"/>
  <c r="S17" i="5" s="1"/>
  <c r="G7" i="5"/>
  <c r="W6" i="5" s="1"/>
  <c r="L4" i="5"/>
  <c r="M4" i="5" s="1"/>
  <c r="M16" i="5"/>
  <c r="L5" i="5"/>
  <c r="B6" i="5"/>
  <c r="R5" i="5" s="1"/>
  <c r="E18" i="5"/>
  <c r="U38" i="5" s="1"/>
  <c r="M5" i="5"/>
  <c r="I6" i="5"/>
  <c r="Y5" i="5" s="1"/>
  <c r="BH5" i="5"/>
  <c r="I18" i="5"/>
  <c r="Y38" i="5" s="1"/>
  <c r="D6" i="5"/>
  <c r="T5" i="5" s="1"/>
  <c r="K10" i="5"/>
  <c r="AA16" i="5" s="1"/>
  <c r="D18" i="5"/>
  <c r="T38" i="5" s="1"/>
  <c r="B23" i="5"/>
  <c r="R37" i="5" s="1"/>
  <c r="J23" i="5"/>
  <c r="L20" i="5"/>
  <c r="J6" i="8"/>
  <c r="Z5" i="8" s="1"/>
  <c r="F11" i="8"/>
  <c r="V17" i="8" s="1"/>
  <c r="J18" i="8"/>
  <c r="Z38" i="8" s="1"/>
  <c r="F23" i="8"/>
  <c r="K18" i="8"/>
  <c r="AA38" i="8" s="1"/>
  <c r="G23" i="8"/>
  <c r="G19" i="8"/>
  <c r="W39" i="8" s="1"/>
  <c r="G6" i="8"/>
  <c r="W5" i="8" s="1"/>
  <c r="K15" i="8"/>
  <c r="AA28" i="8" s="1"/>
  <c r="C7" i="8"/>
  <c r="S6" i="8" s="1"/>
  <c r="J10" i="8"/>
  <c r="Z16" i="8" s="1"/>
  <c r="J23" i="8"/>
  <c r="H19" i="8"/>
  <c r="X39" i="8" s="1"/>
  <c r="K14" i="8"/>
  <c r="AA27" i="8" s="1"/>
  <c r="L20" i="8"/>
  <c r="E6" i="8"/>
  <c r="U5" i="8" s="1"/>
  <c r="M9" i="8"/>
  <c r="M13" i="8"/>
  <c r="D23" i="8"/>
  <c r="T15" i="8" s="1"/>
  <c r="F7" i="8"/>
  <c r="V6" i="8" s="1"/>
  <c r="G11" i="8"/>
  <c r="W17" i="8" s="1"/>
  <c r="K11" i="8"/>
  <c r="AA17" i="8" s="1"/>
  <c r="J15" i="8"/>
  <c r="Z28" i="8" s="1"/>
  <c r="G15" i="8"/>
  <c r="W28" i="8" s="1"/>
  <c r="C19" i="8"/>
  <c r="S39" i="8" s="1"/>
  <c r="H7" i="8"/>
  <c r="X6" i="8" s="1"/>
  <c r="F18" i="8"/>
  <c r="V38" i="8" s="1"/>
  <c r="B11" i="8"/>
  <c r="R17" i="8" s="1"/>
  <c r="E14" i="8"/>
  <c r="U27" i="8" s="1"/>
  <c r="D19" i="8"/>
  <c r="T39" i="8" s="1"/>
  <c r="I23" i="8"/>
  <c r="Y26" i="8" s="1"/>
  <c r="Y30" i="8" s="1"/>
  <c r="L5" i="8"/>
  <c r="M17" i="8"/>
  <c r="K7" i="8"/>
  <c r="AA6" i="8" s="1"/>
  <c r="J11" i="8"/>
  <c r="Z17" i="8" s="1"/>
  <c r="L13" i="8"/>
  <c r="M4" i="8"/>
  <c r="P6" i="2"/>
  <c r="N6" i="2"/>
  <c r="N8" i="2" s="1"/>
  <c r="M6" i="2"/>
  <c r="O6" i="2"/>
  <c r="G14" i="2"/>
  <c r="Q27" i="2" s="1"/>
  <c r="BD5" i="6"/>
  <c r="C6" i="6"/>
  <c r="M5" i="6" s="1"/>
  <c r="BC4" i="6"/>
  <c r="BF4" i="6"/>
  <c r="BH4" i="6"/>
  <c r="E6" i="5"/>
  <c r="U5" i="5" s="1"/>
  <c r="J22" i="5"/>
  <c r="Z25" i="5" s="1"/>
  <c r="R7" i="5"/>
  <c r="R9" i="5" s="1"/>
  <c r="AF3" i="5" s="1"/>
  <c r="B18" i="7" s="1"/>
  <c r="L21" i="5"/>
  <c r="N22" i="5" s="1"/>
  <c r="M21" i="5"/>
  <c r="K22" i="5"/>
  <c r="AA3" i="5" s="1"/>
  <c r="BZ4" i="5" s="1"/>
  <c r="BZ9" i="5" s="1"/>
  <c r="S15" i="5"/>
  <c r="S19" i="5" s="1"/>
  <c r="F22" i="5"/>
  <c r="V14" i="5" s="1"/>
  <c r="V18" i="5" s="1"/>
  <c r="V20" i="5" s="1"/>
  <c r="AJ4" i="5" s="1"/>
  <c r="F19" i="7" s="1"/>
  <c r="E23" i="5"/>
  <c r="U37" i="5" s="1"/>
  <c r="U41" i="5" s="1"/>
  <c r="F23" i="5"/>
  <c r="V26" i="5" s="1"/>
  <c r="M20" i="5"/>
  <c r="T3" i="5"/>
  <c r="B22" i="6"/>
  <c r="L3" i="6" s="1"/>
  <c r="AD4" i="6" s="1"/>
  <c r="AD8" i="6" s="1"/>
  <c r="G19" i="5"/>
  <c r="W39" i="5" s="1"/>
  <c r="G18" i="5"/>
  <c r="W38" i="5" s="1"/>
  <c r="C19" i="5"/>
  <c r="S39" i="5" s="1"/>
  <c r="J19" i="5"/>
  <c r="Z39" i="5" s="1"/>
  <c r="I14" i="5"/>
  <c r="Y27" i="5" s="1"/>
  <c r="BX8" i="5" s="1"/>
  <c r="K15" i="5"/>
  <c r="AA28" i="5" s="1"/>
  <c r="J14" i="5"/>
  <c r="Z27" i="5" s="1"/>
  <c r="H14" i="5"/>
  <c r="X27" i="5" s="1"/>
  <c r="K14" i="5"/>
  <c r="AA27" i="5" s="1"/>
  <c r="D14" i="5"/>
  <c r="T27" i="5" s="1"/>
  <c r="I11" i="5"/>
  <c r="Y17" i="5" s="1"/>
  <c r="F10" i="5"/>
  <c r="V16" i="5" s="1"/>
  <c r="E10" i="5"/>
  <c r="U16" i="5" s="1"/>
  <c r="D10" i="5"/>
  <c r="T16" i="5" s="1"/>
  <c r="C10" i="5"/>
  <c r="S16" i="5" s="1"/>
  <c r="G10" i="5"/>
  <c r="W16" i="5" s="1"/>
  <c r="I10" i="5"/>
  <c r="Y16" i="5" s="1"/>
  <c r="BX7" i="5" s="1"/>
  <c r="K11" i="5"/>
  <c r="AA17" i="5" s="1"/>
  <c r="H10" i="5"/>
  <c r="X16" i="5" s="1"/>
  <c r="J11" i="5"/>
  <c r="Z17" i="5" s="1"/>
  <c r="B11" i="6"/>
  <c r="L17" i="6" s="1"/>
  <c r="G11" i="5"/>
  <c r="W17" i="5" s="1"/>
  <c r="H11" i="5"/>
  <c r="X17" i="5" s="1"/>
  <c r="E11" i="5"/>
  <c r="U17" i="5" s="1"/>
  <c r="L8" i="5"/>
  <c r="F11" i="5"/>
  <c r="V17" i="5" s="1"/>
  <c r="M8" i="5"/>
  <c r="B10" i="5"/>
  <c r="R16" i="5" s="1"/>
  <c r="BQ7" i="5" s="1"/>
  <c r="B14" i="5"/>
  <c r="R27" i="5" s="1"/>
  <c r="BQ8" i="5" s="1"/>
  <c r="M12" i="5"/>
  <c r="L16" i="5"/>
  <c r="L12" i="5"/>
  <c r="H17" i="9"/>
  <c r="E11" i="9"/>
  <c r="O17" i="9" s="1"/>
  <c r="B22" i="9"/>
  <c r="L3" i="9" s="1"/>
  <c r="L7" i="9" s="1"/>
  <c r="E18" i="9"/>
  <c r="O38" i="9" s="1"/>
  <c r="E7" i="9"/>
  <c r="O6" i="9" s="1"/>
  <c r="D7" i="9"/>
  <c r="N6" i="9" s="1"/>
  <c r="C15" i="9"/>
  <c r="M28" i="9" s="1"/>
  <c r="B6" i="9"/>
  <c r="L5" i="9" s="1"/>
  <c r="G20" i="9"/>
  <c r="G9" i="9"/>
  <c r="L6" i="2"/>
  <c r="L8" i="2" s="1"/>
  <c r="H16" i="6"/>
  <c r="F10" i="6"/>
  <c r="P16" i="6" s="1"/>
  <c r="D14" i="6"/>
  <c r="N27" i="6" s="1"/>
  <c r="AF8" i="6" s="1"/>
  <c r="F7" i="6"/>
  <c r="P6" i="6" s="1"/>
  <c r="C10" i="6"/>
  <c r="M16" i="6" s="1"/>
  <c r="D7" i="6"/>
  <c r="N6" i="6" s="1"/>
  <c r="E18" i="6"/>
  <c r="O38" i="6" s="1"/>
  <c r="F18" i="6"/>
  <c r="P38" i="6" s="1"/>
  <c r="C22" i="6"/>
  <c r="M36" i="6" s="1"/>
  <c r="G12" i="6"/>
  <c r="B23" i="6"/>
  <c r="L26" i="6" s="1"/>
  <c r="L30" i="6" s="1"/>
  <c r="F15" i="6"/>
  <c r="P28" i="6" s="1"/>
  <c r="D19" i="6"/>
  <c r="N39" i="6" s="1"/>
  <c r="F23" i="6"/>
  <c r="P15" i="6" s="1"/>
  <c r="H12" i="6"/>
  <c r="E15" i="6"/>
  <c r="O28" i="6" s="1"/>
  <c r="C18" i="6"/>
  <c r="M38" i="6" s="1"/>
  <c r="E23" i="6"/>
  <c r="O26" i="6" s="1"/>
  <c r="D15" i="6"/>
  <c r="N28" i="6" s="1"/>
  <c r="B6" i="6"/>
  <c r="L5" i="6" s="1"/>
  <c r="H13" i="6"/>
  <c r="C14" i="6"/>
  <c r="M27" i="6" s="1"/>
  <c r="C7" i="6"/>
  <c r="M6" i="6" s="1"/>
  <c r="G17" i="6"/>
  <c r="BC5" i="6"/>
  <c r="F14" i="6"/>
  <c r="P27" i="6" s="1"/>
  <c r="C19" i="6"/>
  <c r="M39" i="6" s="1"/>
  <c r="C15" i="6"/>
  <c r="M28" i="6" s="1"/>
  <c r="D18" i="6"/>
  <c r="N38" i="6" s="1"/>
  <c r="AF9" i="6" s="1"/>
  <c r="F19" i="6"/>
  <c r="P39" i="6" s="1"/>
  <c r="G16" i="6"/>
  <c r="H20" i="6"/>
  <c r="F11" i="6"/>
  <c r="P17" i="6" s="1"/>
  <c r="E11" i="6"/>
  <c r="O17" i="6" s="1"/>
  <c r="O5" i="6"/>
  <c r="G13" i="6"/>
  <c r="D10" i="6"/>
  <c r="N16" i="6" s="1"/>
  <c r="AF7" i="6" s="1"/>
  <c r="H17" i="6"/>
  <c r="H18" i="6" s="1"/>
  <c r="R38" i="6" s="1"/>
  <c r="E22" i="6"/>
  <c r="O36" i="6" s="1"/>
  <c r="E7" i="6"/>
  <c r="O6" i="6" s="1"/>
  <c r="BD4" i="6"/>
  <c r="F22" i="6"/>
  <c r="P36" i="6" s="1"/>
  <c r="D6" i="6"/>
  <c r="BE4" i="6"/>
  <c r="BM5" i="5"/>
  <c r="K6" i="5"/>
  <c r="AA5" i="5" s="1"/>
  <c r="BC6" i="5"/>
  <c r="V5" i="5"/>
  <c r="BG4" i="5"/>
  <c r="BI6" i="5"/>
  <c r="BK6" i="5"/>
  <c r="BC6" i="1"/>
  <c r="G18" i="2"/>
  <c r="Q38" i="2" s="1"/>
  <c r="G22" i="2"/>
  <c r="Q36" i="2" s="1"/>
  <c r="H14" i="2"/>
  <c r="R27" i="2" s="1"/>
  <c r="H6" i="2"/>
  <c r="R5" i="2" s="1"/>
  <c r="L26" i="2"/>
  <c r="L30" i="2" s="1"/>
  <c r="G6" i="2"/>
  <c r="Q5" i="2" s="1"/>
  <c r="AJ4" i="2"/>
  <c r="H18" i="2"/>
  <c r="R38" i="2" s="1"/>
  <c r="L37" i="2"/>
  <c r="L41" i="2" s="1"/>
  <c r="H10" i="2"/>
  <c r="R16" i="2" s="1"/>
  <c r="O41" i="2"/>
  <c r="L29" i="11"/>
  <c r="T45" i="4"/>
  <c r="P28" i="11" s="1"/>
  <c r="P44" i="4"/>
  <c r="L27" i="11" s="1"/>
  <c r="S45" i="4"/>
  <c r="O28" i="11" s="1"/>
  <c r="P47" i="4"/>
  <c r="L30" i="11" s="1"/>
  <c r="P29" i="7"/>
  <c r="B19" i="8"/>
  <c r="R39" i="8" s="1"/>
  <c r="H21" i="9"/>
  <c r="H18" i="9"/>
  <c r="R38" i="9" s="1"/>
  <c r="F11" i="9"/>
  <c r="P17" i="9" s="1"/>
  <c r="G8" i="9"/>
  <c r="G10" i="9" s="1"/>
  <c r="Q16" i="9" s="1"/>
  <c r="H9" i="9"/>
  <c r="M25" i="9"/>
  <c r="M29" i="9" s="1"/>
  <c r="M14" i="9"/>
  <c r="M3" i="9"/>
  <c r="M7" i="9" s="1"/>
  <c r="M36" i="9"/>
  <c r="N15" i="9"/>
  <c r="N19" i="9" s="1"/>
  <c r="N26" i="9"/>
  <c r="N30" i="9" s="1"/>
  <c r="N4" i="9"/>
  <c r="N37" i="9"/>
  <c r="N41" i="9" s="1"/>
  <c r="O15" i="9"/>
  <c r="O26" i="9"/>
  <c r="O30" i="9" s="1"/>
  <c r="O4" i="9"/>
  <c r="O37" i="9"/>
  <c r="O41" i="9" s="1"/>
  <c r="P15" i="9"/>
  <c r="P19" i="9" s="1"/>
  <c r="P26" i="9"/>
  <c r="P30" i="9" s="1"/>
  <c r="P4" i="9"/>
  <c r="P8" i="9" s="1"/>
  <c r="P37" i="9"/>
  <c r="P41" i="9" s="1"/>
  <c r="M18" i="9"/>
  <c r="N18" i="9"/>
  <c r="L25" i="9"/>
  <c r="L29" i="9" s="1"/>
  <c r="G4" i="9"/>
  <c r="H8" i="9"/>
  <c r="D14" i="9"/>
  <c r="N27" i="9" s="1"/>
  <c r="B15" i="9"/>
  <c r="L28" i="9" s="1"/>
  <c r="E22" i="9"/>
  <c r="N25" i="9"/>
  <c r="H4" i="9"/>
  <c r="H6" i="9" s="1"/>
  <c r="R5" i="9" s="1"/>
  <c r="G12" i="9"/>
  <c r="E14" i="9"/>
  <c r="O27" i="9" s="1"/>
  <c r="C18" i="9"/>
  <c r="M38" i="9" s="1"/>
  <c r="F22" i="9"/>
  <c r="E6" i="9"/>
  <c r="O5" i="9" s="1"/>
  <c r="H12" i="9"/>
  <c r="D18" i="9"/>
  <c r="N38" i="9" s="1"/>
  <c r="F6" i="9"/>
  <c r="P5" i="9" s="1"/>
  <c r="B11" i="9"/>
  <c r="L17" i="9" s="1"/>
  <c r="G16" i="9"/>
  <c r="G18" i="9" s="1"/>
  <c r="Q38" i="9" s="1"/>
  <c r="C19" i="9"/>
  <c r="M39" i="9" s="1"/>
  <c r="F18" i="9"/>
  <c r="P38" i="9" s="1"/>
  <c r="B23" i="9"/>
  <c r="C23" i="9"/>
  <c r="B7" i="9"/>
  <c r="L6" i="9" s="1"/>
  <c r="H20" i="9"/>
  <c r="N36" i="9"/>
  <c r="N3" i="9"/>
  <c r="N7" i="9" s="1"/>
  <c r="G5" i="9"/>
  <c r="C7" i="9"/>
  <c r="M6" i="9" s="1"/>
  <c r="G21" i="9"/>
  <c r="G13" i="9"/>
  <c r="H13" i="9"/>
  <c r="W37" i="8"/>
  <c r="W4" i="8"/>
  <c r="W8" i="8" s="1"/>
  <c r="W15" i="8"/>
  <c r="G22" i="8"/>
  <c r="W36" i="8" s="1"/>
  <c r="W40" i="8" s="1"/>
  <c r="L21" i="8"/>
  <c r="D18" i="8"/>
  <c r="T38" i="8" s="1"/>
  <c r="L17" i="8"/>
  <c r="L12" i="8"/>
  <c r="D11" i="8"/>
  <c r="T17" i="8" s="1"/>
  <c r="K10" i="8"/>
  <c r="AA16" i="8" s="1"/>
  <c r="D10" i="8"/>
  <c r="T16" i="8" s="1"/>
  <c r="B10" i="8"/>
  <c r="R16" i="8" s="1"/>
  <c r="M5" i="8"/>
  <c r="U15" i="8"/>
  <c r="U37" i="8"/>
  <c r="U41" i="8" s="1"/>
  <c r="U4" i="8"/>
  <c r="U26" i="8"/>
  <c r="U30" i="8" s="1"/>
  <c r="S14" i="8"/>
  <c r="S36" i="8"/>
  <c r="S3" i="8"/>
  <c r="S25" i="8"/>
  <c r="V37" i="8"/>
  <c r="V41" i="8" s="1"/>
  <c r="V4" i="8"/>
  <c r="V26" i="8"/>
  <c r="V15" i="8"/>
  <c r="X4" i="8"/>
  <c r="X26" i="8"/>
  <c r="X30" i="8" s="1"/>
  <c r="X15" i="8"/>
  <c r="X19" i="8" s="1"/>
  <c r="X37" i="8"/>
  <c r="S18" i="8"/>
  <c r="Y25" i="8"/>
  <c r="Y14" i="8"/>
  <c r="Y3" i="8"/>
  <c r="Y36" i="8"/>
  <c r="Y40" i="8" s="1"/>
  <c r="Z26" i="8"/>
  <c r="Z4" i="8"/>
  <c r="Z37" i="8"/>
  <c r="Z41" i="8" s="1"/>
  <c r="Z15" i="8"/>
  <c r="W41" i="8"/>
  <c r="AA26" i="8"/>
  <c r="AA30" i="8" s="1"/>
  <c r="AA4" i="8"/>
  <c r="AA15" i="8"/>
  <c r="AA19" i="8" s="1"/>
  <c r="AA37" i="8"/>
  <c r="AA41" i="8" s="1"/>
  <c r="Y4" i="8"/>
  <c r="K6" i="8"/>
  <c r="AA5" i="8" s="1"/>
  <c r="C11" i="8"/>
  <c r="S17" i="8" s="1"/>
  <c r="D15" i="8"/>
  <c r="T28" i="8" s="1"/>
  <c r="I19" i="8"/>
  <c r="Y39" i="8" s="1"/>
  <c r="M20" i="8"/>
  <c r="M21" i="8"/>
  <c r="E11" i="8"/>
  <c r="U17" i="8" s="1"/>
  <c r="G14" i="8"/>
  <c r="W27" i="8" s="1"/>
  <c r="F15" i="8"/>
  <c r="V28" i="8" s="1"/>
  <c r="B23" i="8"/>
  <c r="L4" i="8"/>
  <c r="H14" i="8"/>
  <c r="X27" i="8" s="1"/>
  <c r="Y15" i="8"/>
  <c r="Y19" i="8" s="1"/>
  <c r="D22" i="8"/>
  <c r="C23" i="8"/>
  <c r="D7" i="8"/>
  <c r="T6" i="8" s="1"/>
  <c r="H10" i="8"/>
  <c r="X16" i="8" s="1"/>
  <c r="I14" i="8"/>
  <c r="Y27" i="8" s="1"/>
  <c r="L16" i="8"/>
  <c r="B18" i="8"/>
  <c r="R38" i="8" s="1"/>
  <c r="E22" i="8"/>
  <c r="B22" i="8"/>
  <c r="E7" i="8"/>
  <c r="U6" i="8" s="1"/>
  <c r="I10" i="8"/>
  <c r="Y16" i="8" s="1"/>
  <c r="J14" i="8"/>
  <c r="Z27" i="8" s="1"/>
  <c r="M16" i="8"/>
  <c r="C18" i="8"/>
  <c r="S38" i="8" s="1"/>
  <c r="S40" i="8" s="1"/>
  <c r="F22" i="8"/>
  <c r="W26" i="8"/>
  <c r="E10" i="8"/>
  <c r="U16" i="8" s="1"/>
  <c r="E18" i="8"/>
  <c r="U38" i="8" s="1"/>
  <c r="H22" i="8"/>
  <c r="L9" i="8"/>
  <c r="M12" i="8"/>
  <c r="I7" i="8"/>
  <c r="Y6" i="8" s="1"/>
  <c r="B14" i="8"/>
  <c r="R27" i="8" s="1"/>
  <c r="J22" i="8"/>
  <c r="J7" i="8"/>
  <c r="Z6" i="8" s="1"/>
  <c r="L8" i="8"/>
  <c r="C14" i="8"/>
  <c r="S27" i="8" s="1"/>
  <c r="K22" i="8"/>
  <c r="M8" i="8"/>
  <c r="H21" i="6"/>
  <c r="D23" i="6"/>
  <c r="N37" i="6" s="1"/>
  <c r="G20" i="6"/>
  <c r="G22" i="6" s="1"/>
  <c r="H9" i="6"/>
  <c r="G9" i="6"/>
  <c r="G8" i="6"/>
  <c r="H8" i="6"/>
  <c r="B10" i="6"/>
  <c r="L16" i="6" s="1"/>
  <c r="AD7" i="6" s="1"/>
  <c r="B7" i="6"/>
  <c r="L6" i="6" s="1"/>
  <c r="O25" i="6"/>
  <c r="O29" i="6" s="1"/>
  <c r="O31" i="6" s="1"/>
  <c r="X5" i="6" s="1"/>
  <c r="E20" i="11" s="1"/>
  <c r="N14" i="6"/>
  <c r="N36" i="6"/>
  <c r="N25" i="6"/>
  <c r="V15" i="5"/>
  <c r="V37" i="5"/>
  <c r="V41" i="5" s="1"/>
  <c r="AA25" i="5"/>
  <c r="AA29" i="5" s="1"/>
  <c r="AA31" i="5" s="1"/>
  <c r="AO5" i="5" s="1"/>
  <c r="K20" i="7" s="1"/>
  <c r="AA14" i="5"/>
  <c r="AA18" i="5" s="1"/>
  <c r="AA20" i="5" s="1"/>
  <c r="AO4" i="5" s="1"/>
  <c r="K19" i="7" s="1"/>
  <c r="Y25" i="5"/>
  <c r="Y3" i="5"/>
  <c r="BX4" i="5" s="1"/>
  <c r="Y36" i="5"/>
  <c r="Y40" i="5" s="1"/>
  <c r="Y42" i="5" s="1"/>
  <c r="AM6" i="5" s="1"/>
  <c r="I21" i="7" s="1"/>
  <c r="Y14" i="5"/>
  <c r="W3" i="5"/>
  <c r="W25" i="5"/>
  <c r="W29" i="5" s="1"/>
  <c r="W31" i="5" s="1"/>
  <c r="AK5" i="5" s="1"/>
  <c r="G20" i="7" s="1"/>
  <c r="W36" i="5"/>
  <c r="W14" i="5"/>
  <c r="Z26" i="5"/>
  <c r="Z30" i="5" s="1"/>
  <c r="Z4" i="5"/>
  <c r="Z8" i="5" s="1"/>
  <c r="U25" i="5"/>
  <c r="U3" i="5"/>
  <c r="BT4" i="5" s="1"/>
  <c r="U14" i="5"/>
  <c r="U36" i="5"/>
  <c r="U40" i="5" s="1"/>
  <c r="U42" i="5" s="1"/>
  <c r="AI6" i="5" s="1"/>
  <c r="E21" i="7" s="1"/>
  <c r="Z3" i="5"/>
  <c r="G23" i="5"/>
  <c r="H23" i="5"/>
  <c r="X37" i="5" s="1"/>
  <c r="X41" i="5" s="1"/>
  <c r="T4" i="5"/>
  <c r="T8" i="5" s="1"/>
  <c r="I23" i="5"/>
  <c r="Y4" i="5" s="1"/>
  <c r="H22" i="5"/>
  <c r="X25" i="5" s="1"/>
  <c r="S3" i="5"/>
  <c r="K23" i="5"/>
  <c r="AA37" i="5" s="1"/>
  <c r="AA41" i="5" s="1"/>
  <c r="T15" i="5"/>
  <c r="S26" i="5"/>
  <c r="S30" i="5" s="1"/>
  <c r="U7" i="5"/>
  <c r="U9" i="5" s="1"/>
  <c r="AI3" i="5" s="1"/>
  <c r="E18" i="7" s="1"/>
  <c r="S41" i="5"/>
  <c r="L17" i="5"/>
  <c r="B19" i="5"/>
  <c r="R39" i="5" s="1"/>
  <c r="M17" i="5"/>
  <c r="H15" i="5"/>
  <c r="X28" i="5" s="1"/>
  <c r="L13" i="5"/>
  <c r="D15" i="5"/>
  <c r="T28" i="5" s="1"/>
  <c r="E14" i="5"/>
  <c r="U27" i="5" s="1"/>
  <c r="E15" i="5"/>
  <c r="U28" i="5" s="1"/>
  <c r="M13" i="5"/>
  <c r="L9" i="5"/>
  <c r="B11" i="5"/>
  <c r="R17" i="5" s="1"/>
  <c r="M9" i="5"/>
  <c r="I7" i="5"/>
  <c r="Y6" i="5" s="1"/>
  <c r="C7" i="5"/>
  <c r="S6" i="5" s="1"/>
  <c r="K7" i="5"/>
  <c r="AA6" i="5" s="1"/>
  <c r="E7" i="5"/>
  <c r="F7" i="5"/>
  <c r="V6" i="5" s="1"/>
  <c r="T41" i="5"/>
  <c r="S4" i="5"/>
  <c r="R25" i="5"/>
  <c r="X36" i="5"/>
  <c r="X40" i="5" s="1"/>
  <c r="X42" i="5" s="1"/>
  <c r="AL6" i="5" s="1"/>
  <c r="H21" i="7" s="1"/>
  <c r="U4" i="5"/>
  <c r="R14" i="5"/>
  <c r="T25" i="5"/>
  <c r="T29" i="5" s="1"/>
  <c r="T31" i="5" s="1"/>
  <c r="AH5" i="5" s="1"/>
  <c r="D20" i="7" s="1"/>
  <c r="T26" i="5"/>
  <c r="Z36" i="5"/>
  <c r="Z40" i="5" s="1"/>
  <c r="Z42" i="5" s="1"/>
  <c r="AN6" i="5" s="1"/>
  <c r="J21" i="7" s="1"/>
  <c r="Z37" i="5"/>
  <c r="AA36" i="5"/>
  <c r="AA40" i="5" s="1"/>
  <c r="AA42" i="5" s="1"/>
  <c r="AO6" i="5" s="1"/>
  <c r="K21" i="7" s="1"/>
  <c r="T14" i="5"/>
  <c r="R36" i="5"/>
  <c r="R40" i="5" s="1"/>
  <c r="R42" i="5" s="1"/>
  <c r="AF6" i="5" s="1"/>
  <c r="B21" i="7" s="1"/>
  <c r="Z15" i="5"/>
  <c r="P41" i="2"/>
  <c r="L15" i="2"/>
  <c r="L19" i="2" s="1"/>
  <c r="G10" i="2"/>
  <c r="Q16" i="2" s="1"/>
  <c r="P19" i="2"/>
  <c r="M4" i="2"/>
  <c r="N15" i="2"/>
  <c r="N19" i="2" s="1"/>
  <c r="N26" i="2"/>
  <c r="N30" i="2" s="1"/>
  <c r="N37" i="2"/>
  <c r="N41" i="2" s="1"/>
  <c r="M15" i="2"/>
  <c r="M19" i="2" s="1"/>
  <c r="M26" i="2"/>
  <c r="M30" i="2" s="1"/>
  <c r="M41" i="2"/>
  <c r="H22" i="2"/>
  <c r="Q14" i="2"/>
  <c r="Q25" i="2"/>
  <c r="P4" i="2"/>
  <c r="O4" i="2"/>
  <c r="P15" i="2"/>
  <c r="P26" i="2"/>
  <c r="P30" i="2" s="1"/>
  <c r="O15" i="2"/>
  <c r="O19" i="2" s="1"/>
  <c r="O26" i="2"/>
  <c r="O30" i="2" s="1"/>
  <c r="AA37" i="1"/>
  <c r="AA41" i="1"/>
  <c r="V26" i="1"/>
  <c r="V30" i="1" s="1"/>
  <c r="T26" i="1"/>
  <c r="T30" i="1" s="1"/>
  <c r="M14" i="1"/>
  <c r="AC27" i="1" s="1"/>
  <c r="V37" i="1"/>
  <c r="T37" i="1"/>
  <c r="V15" i="1"/>
  <c r="V19" i="1" s="1"/>
  <c r="T15" i="1"/>
  <c r="Y26" i="1"/>
  <c r="Y30" i="1" s="1"/>
  <c r="W41" i="1"/>
  <c r="V41" i="1"/>
  <c r="M22" i="1"/>
  <c r="AC14" i="1" s="1"/>
  <c r="U26" i="1"/>
  <c r="U30" i="1" s="1"/>
  <c r="S37" i="1"/>
  <c r="S41" i="1" s="1"/>
  <c r="M10" i="1"/>
  <c r="AC16" i="1" s="1"/>
  <c r="R37" i="1"/>
  <c r="R41" i="1" s="1"/>
  <c r="R26" i="1"/>
  <c r="R30" i="1" s="1"/>
  <c r="Z37" i="1"/>
  <c r="Z41" i="1" s="1"/>
  <c r="S26" i="1"/>
  <c r="S30" i="1" s="1"/>
  <c r="Z8" i="1"/>
  <c r="T19" i="1"/>
  <c r="AA26" i="1"/>
  <c r="AA30" i="1" s="1"/>
  <c r="Y37" i="1"/>
  <c r="Y41" i="1" s="1"/>
  <c r="M6" i="1"/>
  <c r="AC5" i="1" s="1"/>
  <c r="Y8" i="1"/>
  <c r="R15" i="1"/>
  <c r="R19" i="1" s="1"/>
  <c r="Z26" i="1"/>
  <c r="Z30" i="1" s="1"/>
  <c r="X37" i="1"/>
  <c r="X41" i="1" s="1"/>
  <c r="W37" i="1"/>
  <c r="X26" i="1"/>
  <c r="X30" i="1" s="1"/>
  <c r="V8" i="1"/>
  <c r="W26" i="1"/>
  <c r="W30" i="1" s="1"/>
  <c r="U37" i="1"/>
  <c r="U41" i="1" s="1"/>
  <c r="T41" i="1"/>
  <c r="X8" i="1"/>
  <c r="AA15" i="1"/>
  <c r="AA19" i="1" s="1"/>
  <c r="W8" i="1"/>
  <c r="Z15" i="1"/>
  <c r="Z19" i="1" s="1"/>
  <c r="Y15" i="1"/>
  <c r="M18" i="1"/>
  <c r="AC38" i="1" s="1"/>
  <c r="U8" i="1"/>
  <c r="X15" i="1"/>
  <c r="X19" i="1" s="1"/>
  <c r="T8" i="1"/>
  <c r="W15" i="1"/>
  <c r="W19" i="1" s="1"/>
  <c r="S8" i="1"/>
  <c r="U15" i="1"/>
  <c r="U19" i="1" s="1"/>
  <c r="S15" i="1"/>
  <c r="AA8" i="1"/>
  <c r="F22" i="2"/>
  <c r="E22" i="2"/>
  <c r="D22" i="2"/>
  <c r="C22" i="2"/>
  <c r="B22" i="2"/>
  <c r="F18" i="2"/>
  <c r="P38" i="2" s="1"/>
  <c r="E18" i="2"/>
  <c r="O38" i="2" s="1"/>
  <c r="D18" i="2"/>
  <c r="N38" i="2" s="1"/>
  <c r="C18" i="2"/>
  <c r="M38" i="2" s="1"/>
  <c r="B18" i="2"/>
  <c r="L38" i="2" s="1"/>
  <c r="F14" i="2"/>
  <c r="P27" i="2" s="1"/>
  <c r="E14" i="2"/>
  <c r="O27" i="2" s="1"/>
  <c r="D14" i="2"/>
  <c r="N27" i="2" s="1"/>
  <c r="C14" i="2"/>
  <c r="M27" i="2" s="1"/>
  <c r="B14" i="2"/>
  <c r="L27" i="2" s="1"/>
  <c r="F10" i="2"/>
  <c r="P16" i="2" s="1"/>
  <c r="E10" i="2"/>
  <c r="O16" i="2" s="1"/>
  <c r="D10" i="2"/>
  <c r="N16" i="2" s="1"/>
  <c r="C10" i="2"/>
  <c r="M16" i="2" s="1"/>
  <c r="B10" i="2"/>
  <c r="L16" i="2" s="1"/>
  <c r="K22" i="1"/>
  <c r="J22" i="1"/>
  <c r="I22" i="1"/>
  <c r="H22" i="1"/>
  <c r="G22" i="1"/>
  <c r="F22" i="1"/>
  <c r="E22" i="1"/>
  <c r="D22" i="1"/>
  <c r="C22" i="1"/>
  <c r="B22" i="1"/>
  <c r="K18" i="1"/>
  <c r="AA38" i="1" s="1"/>
  <c r="J18" i="1"/>
  <c r="Z38" i="1" s="1"/>
  <c r="I18" i="1"/>
  <c r="Y38" i="1" s="1"/>
  <c r="H18" i="1"/>
  <c r="X38" i="1" s="1"/>
  <c r="G18" i="1"/>
  <c r="W38" i="1" s="1"/>
  <c r="F18" i="1"/>
  <c r="V38" i="1" s="1"/>
  <c r="E18" i="1"/>
  <c r="U38" i="1" s="1"/>
  <c r="D18" i="1"/>
  <c r="T38" i="1" s="1"/>
  <c r="C18" i="1"/>
  <c r="S38" i="1" s="1"/>
  <c r="B18" i="1"/>
  <c r="R38" i="1" s="1"/>
  <c r="K14" i="1"/>
  <c r="AA27" i="1" s="1"/>
  <c r="J14" i="1"/>
  <c r="Z27" i="1" s="1"/>
  <c r="I14" i="1"/>
  <c r="Y27" i="1" s="1"/>
  <c r="H14" i="1"/>
  <c r="X27" i="1" s="1"/>
  <c r="G14" i="1"/>
  <c r="W27" i="1" s="1"/>
  <c r="F14" i="1"/>
  <c r="V27" i="1" s="1"/>
  <c r="E14" i="1"/>
  <c r="U27" i="1" s="1"/>
  <c r="D14" i="1"/>
  <c r="T27" i="1" s="1"/>
  <c r="C14" i="1"/>
  <c r="S27" i="1" s="1"/>
  <c r="B14" i="1"/>
  <c r="R27" i="1" s="1"/>
  <c r="K10" i="1"/>
  <c r="AA16" i="1" s="1"/>
  <c r="J10" i="1"/>
  <c r="Z16" i="1" s="1"/>
  <c r="I10" i="1"/>
  <c r="Y16" i="1" s="1"/>
  <c r="H10" i="1"/>
  <c r="X16" i="1" s="1"/>
  <c r="G10" i="1"/>
  <c r="W16" i="1" s="1"/>
  <c r="F10" i="1"/>
  <c r="V16" i="1" s="1"/>
  <c r="E10" i="1"/>
  <c r="U16" i="1" s="1"/>
  <c r="D10" i="1"/>
  <c r="T16" i="1" s="1"/>
  <c r="C10" i="1"/>
  <c r="S16" i="1" s="1"/>
  <c r="L8" i="1"/>
  <c r="L9" i="1"/>
  <c r="L12" i="1"/>
  <c r="L13" i="1"/>
  <c r="L16" i="1"/>
  <c r="L17" i="1"/>
  <c r="L20" i="1"/>
  <c r="L21" i="1"/>
  <c r="C6" i="1"/>
  <c r="D6" i="1"/>
  <c r="E6" i="1"/>
  <c r="F6" i="1"/>
  <c r="G6" i="1"/>
  <c r="H6" i="1"/>
  <c r="I6" i="1"/>
  <c r="J6" i="1"/>
  <c r="K6" i="1"/>
  <c r="AD9" i="6" l="1"/>
  <c r="Q36" i="6"/>
  <c r="AU2" i="11"/>
  <c r="M4" i="6"/>
  <c r="M8" i="6" s="1"/>
  <c r="AD6" i="6"/>
  <c r="M15" i="6"/>
  <c r="M19" i="6" s="1"/>
  <c r="M37" i="6"/>
  <c r="M41" i="6" s="1"/>
  <c r="BH5" i="6"/>
  <c r="BE5" i="7"/>
  <c r="BF3" i="7"/>
  <c r="BF2" i="7"/>
  <c r="BF6" i="7"/>
  <c r="BE2" i="7"/>
  <c r="BE6" i="7"/>
  <c r="BF5" i="7"/>
  <c r="BE4" i="7"/>
  <c r="BE3" i="7"/>
  <c r="M6" i="5"/>
  <c r="AC5" i="5" s="1"/>
  <c r="N6" i="5"/>
  <c r="BT7" i="5"/>
  <c r="R26" i="5"/>
  <c r="R30" i="5" s="1"/>
  <c r="T18" i="5"/>
  <c r="T20" i="5" s="1"/>
  <c r="AH4" i="5" s="1"/>
  <c r="D19" i="7" s="1"/>
  <c r="N14" i="5"/>
  <c r="R15" i="5"/>
  <c r="R19" i="5" s="1"/>
  <c r="BZ8" i="5"/>
  <c r="V30" i="5"/>
  <c r="BT8" i="5"/>
  <c r="W7" i="5"/>
  <c r="W9" i="5" s="1"/>
  <c r="AK3" i="5" s="1"/>
  <c r="G18" i="7" s="1"/>
  <c r="BV4" i="5"/>
  <c r="BV7" i="5" s="1"/>
  <c r="BM4" i="5"/>
  <c r="L14" i="5"/>
  <c r="AB27" i="5" s="1"/>
  <c r="Y7" i="5"/>
  <c r="Y9" i="5" s="1"/>
  <c r="AM3" i="5" s="1"/>
  <c r="I18" i="7" s="1"/>
  <c r="BX9" i="5"/>
  <c r="L6" i="5"/>
  <c r="T19" i="5"/>
  <c r="BZ7" i="5"/>
  <c r="T30" i="5"/>
  <c r="U18" i="5"/>
  <c r="U20" i="5" s="1"/>
  <c r="AI4" i="5" s="1"/>
  <c r="E19" i="7" s="1"/>
  <c r="Z7" i="5"/>
  <c r="Z9" i="5" s="1"/>
  <c r="AN3" i="5" s="1"/>
  <c r="J18" i="7" s="1"/>
  <c r="BY4" i="5"/>
  <c r="S25" i="5"/>
  <c r="S29" i="5" s="1"/>
  <c r="S31" i="5" s="1"/>
  <c r="AG5" i="5" s="1"/>
  <c r="C20" i="7" s="1"/>
  <c r="Y29" i="5"/>
  <c r="Y31" i="5" s="1"/>
  <c r="AM5" i="5" s="1"/>
  <c r="I20" i="7" s="1"/>
  <c r="S18" i="5"/>
  <c r="S20" i="5" s="1"/>
  <c r="AG4" i="5" s="1"/>
  <c r="C19" i="7" s="1"/>
  <c r="BR7" i="5"/>
  <c r="S36" i="5"/>
  <c r="S40" i="5" s="1"/>
  <c r="S42" i="5" s="1"/>
  <c r="AG6" i="5" s="1"/>
  <c r="C21" i="7" s="1"/>
  <c r="M18" i="5"/>
  <c r="AC38" i="5" s="1"/>
  <c r="R41" i="5"/>
  <c r="S7" i="5"/>
  <c r="S9" i="5" s="1"/>
  <c r="AG3" i="5" s="1"/>
  <c r="C18" i="7" s="1"/>
  <c r="BR4" i="5"/>
  <c r="T40" i="5"/>
  <c r="T42" i="5" s="1"/>
  <c r="AH6" i="5" s="1"/>
  <c r="D21" i="7" s="1"/>
  <c r="Z29" i="5"/>
  <c r="Z31" i="5" s="1"/>
  <c r="AN5" i="5" s="1"/>
  <c r="J20" i="7" s="1"/>
  <c r="L10" i="5"/>
  <c r="AB16" i="5" s="1"/>
  <c r="X29" i="5"/>
  <c r="X31" i="5" s="1"/>
  <c r="AL5" i="5" s="1"/>
  <c r="H20" i="7" s="1"/>
  <c r="BH6" i="5"/>
  <c r="T7" i="5"/>
  <c r="T9" i="5" s="1"/>
  <c r="AH3" i="5" s="1"/>
  <c r="D18" i="7" s="1"/>
  <c r="BS4" i="5"/>
  <c r="BS7" i="5" s="1"/>
  <c r="BT9" i="5"/>
  <c r="R4" i="5"/>
  <c r="R8" i="5" s="1"/>
  <c r="W18" i="5"/>
  <c r="W20" i="5" s="1"/>
  <c r="AK4" i="5" s="1"/>
  <c r="G19" i="7" s="1"/>
  <c r="BE6" i="5"/>
  <c r="M22" i="5"/>
  <c r="AC14" i="5" s="1"/>
  <c r="AC18" i="5" s="1"/>
  <c r="AC20" i="5" s="1"/>
  <c r="AQ4" i="5" s="1"/>
  <c r="M19" i="7" s="1"/>
  <c r="V19" i="8"/>
  <c r="T26" i="8"/>
  <c r="T30" i="8" s="1"/>
  <c r="L22" i="8"/>
  <c r="AB25" i="8" s="1"/>
  <c r="AB29" i="8" s="1"/>
  <c r="L14" i="8"/>
  <c r="AB27" i="8" s="1"/>
  <c r="M6" i="8"/>
  <c r="AC5" i="8" s="1"/>
  <c r="T4" i="8"/>
  <c r="V8" i="8"/>
  <c r="T37" i="8"/>
  <c r="T41" i="8" s="1"/>
  <c r="Y37" i="8"/>
  <c r="Y41" i="8" s="1"/>
  <c r="L6" i="8"/>
  <c r="AB5" i="8" s="1"/>
  <c r="AA8" i="8"/>
  <c r="X41" i="8"/>
  <c r="W42" i="8"/>
  <c r="AK6" i="8" s="1"/>
  <c r="G30" i="7" s="1"/>
  <c r="AZ9" i="8"/>
  <c r="S7" i="8"/>
  <c r="AV4" i="8"/>
  <c r="W19" i="8"/>
  <c r="W30" i="8"/>
  <c r="Z19" i="8"/>
  <c r="X8" i="8"/>
  <c r="S29" i="8"/>
  <c r="W14" i="8"/>
  <c r="W18" i="8" s="1"/>
  <c r="S42" i="8"/>
  <c r="AG6" i="8" s="1"/>
  <c r="C30" i="7" s="1"/>
  <c r="AV9" i="8"/>
  <c r="W25" i="8"/>
  <c r="S20" i="8"/>
  <c r="AG4" i="8" s="1"/>
  <c r="C28" i="7" s="1"/>
  <c r="AV7" i="8"/>
  <c r="L18" i="8"/>
  <c r="AB38" i="8" s="1"/>
  <c r="Z30" i="8"/>
  <c r="W3" i="8"/>
  <c r="Y42" i="8"/>
  <c r="AM6" i="8" s="1"/>
  <c r="I30" i="7" s="1"/>
  <c r="BB9" i="8"/>
  <c r="Y8" i="8"/>
  <c r="Y7" i="8"/>
  <c r="BB4" i="8"/>
  <c r="M8" i="2"/>
  <c r="O8" i="2"/>
  <c r="P8" i="2"/>
  <c r="G6" i="6"/>
  <c r="L22" i="5"/>
  <c r="AB25" i="5" s="1"/>
  <c r="Z14" i="5"/>
  <c r="Z18" i="5" s="1"/>
  <c r="Z20" i="5" s="1"/>
  <c r="AN4" i="5" s="1"/>
  <c r="J19" i="7" s="1"/>
  <c r="U26" i="5"/>
  <c r="U15" i="5"/>
  <c r="U19" i="5" s="1"/>
  <c r="V4" i="5"/>
  <c r="V8" i="5" s="1"/>
  <c r="V19" i="5"/>
  <c r="AA4" i="5"/>
  <c r="AA8" i="5" s="1"/>
  <c r="V36" i="5"/>
  <c r="V40" i="5" s="1"/>
  <c r="V42" i="5" s="1"/>
  <c r="AJ6" i="5" s="1"/>
  <c r="F21" i="7" s="1"/>
  <c r="V3" i="5"/>
  <c r="BU4" i="5" s="1"/>
  <c r="V25" i="5"/>
  <c r="V29" i="5" s="1"/>
  <c r="V31" i="5" s="1"/>
  <c r="AJ5" i="5" s="1"/>
  <c r="F20" i="7" s="1"/>
  <c r="L36" i="6"/>
  <c r="L40" i="6" s="1"/>
  <c r="L42" i="6" s="1"/>
  <c r="U6" i="6" s="1"/>
  <c r="B21" i="11" s="1"/>
  <c r="L14" i="6"/>
  <c r="L25" i="6"/>
  <c r="L29" i="6" s="1"/>
  <c r="L31" i="6" s="1"/>
  <c r="U5" i="6" s="1"/>
  <c r="B20" i="11" s="1"/>
  <c r="M14" i="6"/>
  <c r="L15" i="6"/>
  <c r="L19" i="6" s="1"/>
  <c r="O37" i="6"/>
  <c r="O41" i="6" s="1"/>
  <c r="M40" i="6"/>
  <c r="M42" i="6" s="1"/>
  <c r="V6" i="6" s="1"/>
  <c r="C21" i="11" s="1"/>
  <c r="O40" i="6"/>
  <c r="O42" i="6" s="1"/>
  <c r="X6" i="6" s="1"/>
  <c r="E21" i="11" s="1"/>
  <c r="L18" i="5"/>
  <c r="AB38" i="5" s="1"/>
  <c r="W40" i="5"/>
  <c r="W42" i="5" s="1"/>
  <c r="AK6" i="5" s="1"/>
  <c r="G21" i="7" s="1"/>
  <c r="Z41" i="5"/>
  <c r="R29" i="5"/>
  <c r="R31" i="5" s="1"/>
  <c r="AF5" i="5" s="1"/>
  <c r="B20" i="7" s="1"/>
  <c r="Z19" i="5"/>
  <c r="M10" i="5"/>
  <c r="AC16" i="5" s="1"/>
  <c r="Y18" i="5"/>
  <c r="Y20" i="5" s="1"/>
  <c r="AM4" i="5" s="1"/>
  <c r="I19" i="7" s="1"/>
  <c r="P19" i="6"/>
  <c r="R18" i="5"/>
  <c r="R20" i="5" s="1"/>
  <c r="AF4" i="5" s="1"/>
  <c r="B19" i="7" s="1"/>
  <c r="M14" i="5"/>
  <c r="AC27" i="5" s="1"/>
  <c r="AB36" i="5"/>
  <c r="M31" i="9"/>
  <c r="V5" i="9" s="1"/>
  <c r="C29" i="11" s="1"/>
  <c r="AE8" i="9"/>
  <c r="L9" i="9"/>
  <c r="U3" i="9" s="1"/>
  <c r="B27" i="11" s="1"/>
  <c r="AD6" i="9"/>
  <c r="N20" i="9"/>
  <c r="W4" i="9" s="1"/>
  <c r="D28" i="11" s="1"/>
  <c r="AF7" i="9"/>
  <c r="G22" i="9"/>
  <c r="L31" i="9"/>
  <c r="U5" i="9" s="1"/>
  <c r="B29" i="11" s="1"/>
  <c r="AD8" i="9"/>
  <c r="M9" i="9"/>
  <c r="V3" i="9" s="1"/>
  <c r="C27" i="11" s="1"/>
  <c r="AE6" i="9"/>
  <c r="M20" i="9"/>
  <c r="V4" i="9" s="1"/>
  <c r="C28" i="11" s="1"/>
  <c r="AE7" i="9"/>
  <c r="L36" i="9"/>
  <c r="L40" i="9" s="1"/>
  <c r="N9" i="9"/>
  <c r="W3" i="9" s="1"/>
  <c r="D27" i="11" s="1"/>
  <c r="AF6" i="9"/>
  <c r="H22" i="9"/>
  <c r="R25" i="9" s="1"/>
  <c r="L14" i="9"/>
  <c r="L18" i="9" s="1"/>
  <c r="O8" i="9"/>
  <c r="O19" i="9"/>
  <c r="N8" i="9"/>
  <c r="O3" i="6"/>
  <c r="O14" i="6"/>
  <c r="O18" i="6" s="1"/>
  <c r="O20" i="6" s="1"/>
  <c r="X4" i="6" s="1"/>
  <c r="E19" i="11" s="1"/>
  <c r="O30" i="6"/>
  <c r="G18" i="6"/>
  <c r="L7" i="6"/>
  <c r="L9" i="6" s="1"/>
  <c r="U3" i="6" s="1"/>
  <c r="B18" i="11" s="1"/>
  <c r="L4" i="6"/>
  <c r="L37" i="6"/>
  <c r="L41" i="6" s="1"/>
  <c r="H14" i="6"/>
  <c r="R27" i="6" s="1"/>
  <c r="N29" i="6"/>
  <c r="N31" i="6" s="1"/>
  <c r="W5" i="6" s="1"/>
  <c r="D20" i="11" s="1"/>
  <c r="P4" i="6"/>
  <c r="P8" i="6" s="1"/>
  <c r="BG6" i="6"/>
  <c r="P26" i="6"/>
  <c r="P30" i="6" s="1"/>
  <c r="M30" i="6"/>
  <c r="P37" i="6"/>
  <c r="P41" i="6" s="1"/>
  <c r="H10" i="6"/>
  <c r="R16" i="6" s="1"/>
  <c r="M18" i="6"/>
  <c r="M20" i="6" s="1"/>
  <c r="V4" i="6" s="1"/>
  <c r="C19" i="11" s="1"/>
  <c r="O4" i="6"/>
  <c r="O8" i="6" s="1"/>
  <c r="N18" i="6"/>
  <c r="N20" i="6" s="1"/>
  <c r="W4" i="6" s="1"/>
  <c r="D19" i="11" s="1"/>
  <c r="O15" i="6"/>
  <c r="O19" i="6" s="1"/>
  <c r="G14" i="6"/>
  <c r="R5" i="6"/>
  <c r="BF6" i="6"/>
  <c r="P40" i="6"/>
  <c r="P42" i="6" s="1"/>
  <c r="Y6" i="6" s="1"/>
  <c r="F21" i="11" s="1"/>
  <c r="M25" i="6"/>
  <c r="M29" i="6" s="1"/>
  <c r="M31" i="6" s="1"/>
  <c r="V5" i="6" s="1"/>
  <c r="C20" i="11" s="1"/>
  <c r="M3" i="6"/>
  <c r="N41" i="6"/>
  <c r="H22" i="6"/>
  <c r="R14" i="6" s="1"/>
  <c r="P25" i="6"/>
  <c r="P29" i="6" s="1"/>
  <c r="P31" i="6" s="1"/>
  <c r="Y5" i="6" s="1"/>
  <c r="F20" i="11" s="1"/>
  <c r="P3" i="6"/>
  <c r="BD6" i="6"/>
  <c r="N40" i="6"/>
  <c r="N42" i="6" s="1"/>
  <c r="W6" i="6" s="1"/>
  <c r="D21" i="11" s="1"/>
  <c r="P14" i="6"/>
  <c r="P18" i="6" s="1"/>
  <c r="P20" i="6" s="1"/>
  <c r="Y4" i="6" s="1"/>
  <c r="F19" i="11" s="1"/>
  <c r="BE6" i="6"/>
  <c r="N5" i="6"/>
  <c r="BC6" i="6"/>
  <c r="AA7" i="5"/>
  <c r="AA9" i="5" s="1"/>
  <c r="AO3" i="5" s="1"/>
  <c r="K18" i="7" s="1"/>
  <c r="BG6" i="5"/>
  <c r="BL6" i="5"/>
  <c r="U6" i="5"/>
  <c r="U8" i="5" s="1"/>
  <c r="BF6" i="5"/>
  <c r="BJ6" i="5"/>
  <c r="AB5" i="5"/>
  <c r="BM6" i="5"/>
  <c r="BD6" i="5"/>
  <c r="W5" i="1"/>
  <c r="BH6" i="1"/>
  <c r="V5" i="1"/>
  <c r="BG6" i="1"/>
  <c r="Z5" i="1"/>
  <c r="BK6" i="1"/>
  <c r="X5" i="1"/>
  <c r="BI6" i="1"/>
  <c r="Y5" i="1"/>
  <c r="BJ6" i="1"/>
  <c r="T5" i="1"/>
  <c r="BE6" i="1"/>
  <c r="S5" i="1"/>
  <c r="BD6" i="1"/>
  <c r="U5" i="1"/>
  <c r="BF6" i="1"/>
  <c r="AA5" i="1"/>
  <c r="AA7" i="1" s="1"/>
  <c r="AA9" i="1" s="1"/>
  <c r="AO3" i="1" s="1"/>
  <c r="K9" i="7" s="1"/>
  <c r="BL6" i="1"/>
  <c r="AJ6" i="2"/>
  <c r="Q3" i="2"/>
  <c r="AF6" i="2"/>
  <c r="M5" i="2"/>
  <c r="AG6" i="2"/>
  <c r="N5" i="2"/>
  <c r="L5" i="2"/>
  <c r="AE6" i="2"/>
  <c r="AH6" i="2"/>
  <c r="O5" i="2"/>
  <c r="AI6" i="2"/>
  <c r="P5" i="2"/>
  <c r="N40" i="9"/>
  <c r="H10" i="9"/>
  <c r="R16" i="9" s="1"/>
  <c r="Q14" i="9"/>
  <c r="Q3" i="9"/>
  <c r="Q36" i="9"/>
  <c r="Q25" i="9"/>
  <c r="R36" i="9"/>
  <c r="R40" i="9" s="1"/>
  <c r="R42" i="9" s="1"/>
  <c r="AA6" i="9" s="1"/>
  <c r="H30" i="11" s="1"/>
  <c r="R14" i="9"/>
  <c r="R18" i="9" s="1"/>
  <c r="R20" i="9" s="1"/>
  <c r="AA4" i="9" s="1"/>
  <c r="H28" i="11" s="1"/>
  <c r="R3" i="9"/>
  <c r="R7" i="9" s="1"/>
  <c r="R9" i="9" s="1"/>
  <c r="AA3" i="9" s="1"/>
  <c r="H27" i="11" s="1"/>
  <c r="G6" i="9"/>
  <c r="Q5" i="9" s="1"/>
  <c r="M40" i="9"/>
  <c r="M15" i="9"/>
  <c r="M19" i="9" s="1"/>
  <c r="M26" i="9"/>
  <c r="M30" i="9" s="1"/>
  <c r="M4" i="9"/>
  <c r="M8" i="9" s="1"/>
  <c r="M37" i="9"/>
  <c r="M41" i="9" s="1"/>
  <c r="Q40" i="9"/>
  <c r="L15" i="9"/>
  <c r="L19" i="9" s="1"/>
  <c r="L26" i="9"/>
  <c r="L30" i="9" s="1"/>
  <c r="L4" i="9"/>
  <c r="L8" i="9" s="1"/>
  <c r="L37" i="9"/>
  <c r="L41" i="9" s="1"/>
  <c r="G14" i="9"/>
  <c r="Q27" i="9" s="1"/>
  <c r="O14" i="9"/>
  <c r="O18" i="9" s="1"/>
  <c r="O3" i="9"/>
  <c r="O7" i="9" s="1"/>
  <c r="O36" i="9"/>
  <c r="O40" i="9" s="1"/>
  <c r="O25" i="9"/>
  <c r="O29" i="9" s="1"/>
  <c r="P14" i="9"/>
  <c r="P18" i="9" s="1"/>
  <c r="P3" i="9"/>
  <c r="P7" i="9" s="1"/>
  <c r="P36" i="9"/>
  <c r="P40" i="9" s="1"/>
  <c r="P25" i="9"/>
  <c r="P29" i="9" s="1"/>
  <c r="N29" i="9"/>
  <c r="H14" i="9"/>
  <c r="R27" i="9" s="1"/>
  <c r="U19" i="8"/>
  <c r="T19" i="8"/>
  <c r="L10" i="8"/>
  <c r="AB16" i="8" s="1"/>
  <c r="U8" i="8"/>
  <c r="N6" i="8"/>
  <c r="N18" i="8"/>
  <c r="M18" i="8"/>
  <c r="AC38" i="8" s="1"/>
  <c r="T36" i="8"/>
  <c r="T40" i="8" s="1"/>
  <c r="T3" i="8"/>
  <c r="T25" i="8"/>
  <c r="T29" i="8" s="1"/>
  <c r="T14" i="8"/>
  <c r="T18" i="8" s="1"/>
  <c r="Y18" i="8"/>
  <c r="N14" i="8"/>
  <c r="M14" i="8"/>
  <c r="AC27" i="8" s="1"/>
  <c r="R14" i="8"/>
  <c r="R18" i="8" s="1"/>
  <c r="R36" i="8"/>
  <c r="R40" i="8" s="1"/>
  <c r="R3" i="8"/>
  <c r="R25" i="8"/>
  <c r="R29" i="8" s="1"/>
  <c r="R15" i="8"/>
  <c r="R19" i="8" s="1"/>
  <c r="R37" i="8"/>
  <c r="R41" i="8" s="1"/>
  <c r="R4" i="8"/>
  <c r="R8" i="8" s="1"/>
  <c r="R26" i="8"/>
  <c r="R30" i="8" s="1"/>
  <c r="Z25" i="8"/>
  <c r="Z29" i="8" s="1"/>
  <c r="Z3" i="8"/>
  <c r="Z14" i="8"/>
  <c r="Z18" i="8" s="1"/>
  <c r="Z36" i="8"/>
  <c r="Z40" i="8" s="1"/>
  <c r="U36" i="8"/>
  <c r="U40" i="8" s="1"/>
  <c r="U3" i="8"/>
  <c r="U14" i="8"/>
  <c r="U25" i="8"/>
  <c r="U29" i="8" s="1"/>
  <c r="T8" i="8"/>
  <c r="S15" i="8"/>
  <c r="S19" i="8" s="1"/>
  <c r="S37" i="8"/>
  <c r="S41" i="8" s="1"/>
  <c r="S4" i="8"/>
  <c r="S8" i="8" s="1"/>
  <c r="S26" i="8"/>
  <c r="S30" i="8" s="1"/>
  <c r="X3" i="8"/>
  <c r="X25" i="8"/>
  <c r="X29" i="8" s="1"/>
  <c r="X14" i="8"/>
  <c r="X18" i="8" s="1"/>
  <c r="X36" i="8"/>
  <c r="X40" i="8" s="1"/>
  <c r="W29" i="8"/>
  <c r="Z8" i="8"/>
  <c r="V30" i="8"/>
  <c r="V36" i="8"/>
  <c r="V40" i="8" s="1"/>
  <c r="V3" i="8"/>
  <c r="V25" i="8"/>
  <c r="V29" i="8" s="1"/>
  <c r="V14" i="8"/>
  <c r="V18" i="8" s="1"/>
  <c r="AB3" i="8"/>
  <c r="N10" i="8"/>
  <c r="M10" i="8"/>
  <c r="AC16" i="8" s="1"/>
  <c r="U18" i="8"/>
  <c r="Y29" i="8"/>
  <c r="AA25" i="8"/>
  <c r="AA29" i="8" s="1"/>
  <c r="AA14" i="8"/>
  <c r="AA18" i="8" s="1"/>
  <c r="AA36" i="8"/>
  <c r="AA40" i="8" s="1"/>
  <c r="AA3" i="8"/>
  <c r="N22" i="8"/>
  <c r="M22" i="8"/>
  <c r="N26" i="6"/>
  <c r="N30" i="6" s="1"/>
  <c r="N15" i="6"/>
  <c r="N19" i="6" s="1"/>
  <c r="N4" i="6"/>
  <c r="N8" i="6" s="1"/>
  <c r="Q3" i="6"/>
  <c r="AI4" i="6" s="1"/>
  <c r="Q25" i="6"/>
  <c r="Q14" i="6"/>
  <c r="L18" i="6"/>
  <c r="L20" i="6" s="1"/>
  <c r="U4" i="6" s="1"/>
  <c r="B19" i="11" s="1"/>
  <c r="G10" i="6"/>
  <c r="W37" i="5"/>
  <c r="W41" i="5" s="1"/>
  <c r="W15" i="5"/>
  <c r="W19" i="5" s="1"/>
  <c r="Y26" i="5"/>
  <c r="Y30" i="5" s="1"/>
  <c r="Y37" i="5"/>
  <c r="Y41" i="5" s="1"/>
  <c r="Y15" i="5"/>
  <c r="Y19" i="5" s="1"/>
  <c r="X14" i="5"/>
  <c r="X18" i="5" s="1"/>
  <c r="X20" i="5" s="1"/>
  <c r="AL4" i="5" s="1"/>
  <c r="H19" i="7" s="1"/>
  <c r="X3" i="5"/>
  <c r="W26" i="5"/>
  <c r="W30" i="5" s="1"/>
  <c r="X26" i="5"/>
  <c r="X30" i="5" s="1"/>
  <c r="X4" i="5"/>
  <c r="X8" i="5" s="1"/>
  <c r="X15" i="5"/>
  <c r="X19" i="5" s="1"/>
  <c r="W4" i="5"/>
  <c r="W8" i="5" s="1"/>
  <c r="U29" i="5"/>
  <c r="U31" i="5" s="1"/>
  <c r="AI5" i="5" s="1"/>
  <c r="E20" i="7" s="1"/>
  <c r="AA26" i="5"/>
  <c r="AA30" i="5" s="1"/>
  <c r="AA15" i="5"/>
  <c r="AA19" i="5" s="1"/>
  <c r="N18" i="5"/>
  <c r="U30" i="5"/>
  <c r="N10" i="5"/>
  <c r="S8" i="5"/>
  <c r="Y8" i="5"/>
  <c r="L36" i="2"/>
  <c r="L40" i="2" s="1"/>
  <c r="L25" i="2"/>
  <c r="L29" i="2" s="1"/>
  <c r="L14" i="2"/>
  <c r="L18" i="2" s="1"/>
  <c r="L3" i="2"/>
  <c r="M36" i="2"/>
  <c r="M40" i="2" s="1"/>
  <c r="M25" i="2"/>
  <c r="M29" i="2" s="1"/>
  <c r="M14" i="2"/>
  <c r="M18" i="2" s="1"/>
  <c r="M3" i="2"/>
  <c r="N3" i="2"/>
  <c r="N36" i="2"/>
  <c r="N40" i="2" s="1"/>
  <c r="N25" i="2"/>
  <c r="N29" i="2" s="1"/>
  <c r="N14" i="2"/>
  <c r="N18" i="2" s="1"/>
  <c r="R36" i="2"/>
  <c r="R40" i="2" s="1"/>
  <c r="R25" i="2"/>
  <c r="R29" i="2" s="1"/>
  <c r="R14" i="2"/>
  <c r="R18" i="2" s="1"/>
  <c r="R3" i="2"/>
  <c r="R7" i="2" s="1"/>
  <c r="O14" i="2"/>
  <c r="O18" i="2" s="1"/>
  <c r="O36" i="2"/>
  <c r="O40" i="2" s="1"/>
  <c r="O3" i="2"/>
  <c r="O25" i="2"/>
  <c r="O29" i="2" s="1"/>
  <c r="P36" i="2"/>
  <c r="P40" i="2" s="1"/>
  <c r="P25" i="2"/>
  <c r="P29" i="2" s="1"/>
  <c r="P14" i="2"/>
  <c r="P18" i="2" s="1"/>
  <c r="P3" i="2"/>
  <c r="Q29" i="2"/>
  <c r="Q18" i="2"/>
  <c r="Q40" i="2"/>
  <c r="Q7" i="2"/>
  <c r="Y19" i="1"/>
  <c r="AC18" i="1"/>
  <c r="AC20" i="1" s="1"/>
  <c r="AC3" i="1"/>
  <c r="AC7" i="1" s="1"/>
  <c r="AC9" i="1" s="1"/>
  <c r="AQ3" i="1" s="1"/>
  <c r="M9" i="7" s="1"/>
  <c r="Z25" i="1"/>
  <c r="Z29" i="1" s="1"/>
  <c r="Z31" i="1" s="1"/>
  <c r="Z36" i="1"/>
  <c r="Z40" i="1" s="1"/>
  <c r="Z42" i="1" s="1"/>
  <c r="S19" i="1"/>
  <c r="U25" i="1"/>
  <c r="U29" i="1" s="1"/>
  <c r="U31" i="1" s="1"/>
  <c r="U36" i="1"/>
  <c r="R25" i="1"/>
  <c r="R29" i="1" s="1"/>
  <c r="R31" i="1" s="1"/>
  <c r="R36" i="1"/>
  <c r="R40" i="1" s="1"/>
  <c r="R42" i="1" s="1"/>
  <c r="AA36" i="1"/>
  <c r="AA40" i="1" s="1"/>
  <c r="AA42" i="1" s="1"/>
  <c r="AA25" i="1"/>
  <c r="AA29" i="1" s="1"/>
  <c r="AA31" i="1" s="1"/>
  <c r="S36" i="1"/>
  <c r="S40" i="1" s="1"/>
  <c r="S42" i="1" s="1"/>
  <c r="S25" i="1"/>
  <c r="S29" i="1" s="1"/>
  <c r="S31" i="1" s="1"/>
  <c r="Y25" i="1"/>
  <c r="Y29" i="1" s="1"/>
  <c r="Y31" i="1" s="1"/>
  <c r="Y36" i="1"/>
  <c r="Y40" i="1" s="1"/>
  <c r="Y42" i="1" s="1"/>
  <c r="T25" i="1"/>
  <c r="T29" i="1" s="1"/>
  <c r="T31" i="1" s="1"/>
  <c r="T36" i="1"/>
  <c r="T40" i="1" s="1"/>
  <c r="T42" i="1" s="1"/>
  <c r="AC25" i="1"/>
  <c r="AC29" i="1" s="1"/>
  <c r="AC31" i="1" s="1"/>
  <c r="AC36" i="1"/>
  <c r="AC40" i="1" s="1"/>
  <c r="AC42" i="1" s="1"/>
  <c r="V25" i="1"/>
  <c r="V29" i="1" s="1"/>
  <c r="V31" i="1" s="1"/>
  <c r="V36" i="1"/>
  <c r="V40" i="1" s="1"/>
  <c r="V42" i="1" s="1"/>
  <c r="U40" i="1"/>
  <c r="U42" i="1" s="1"/>
  <c r="W25" i="1"/>
  <c r="W29" i="1" s="1"/>
  <c r="W31" i="1" s="1"/>
  <c r="W36" i="1"/>
  <c r="W40" i="1" s="1"/>
  <c r="W42" i="1" s="1"/>
  <c r="X25" i="1"/>
  <c r="X29" i="1" s="1"/>
  <c r="X31" i="1" s="1"/>
  <c r="X36" i="1"/>
  <c r="X40" i="1" s="1"/>
  <c r="X42" i="1" s="1"/>
  <c r="T3" i="1"/>
  <c r="T14" i="1"/>
  <c r="T18" i="1" s="1"/>
  <c r="T20" i="1" s="1"/>
  <c r="V3" i="1"/>
  <c r="V14" i="1"/>
  <c r="V18" i="1" s="1"/>
  <c r="V20" i="1" s="1"/>
  <c r="AA3" i="1"/>
  <c r="AA14" i="1"/>
  <c r="AA18" i="1" s="1"/>
  <c r="AA20" i="1" s="1"/>
  <c r="W3" i="1"/>
  <c r="W14" i="1"/>
  <c r="W18" i="1" s="1"/>
  <c r="W20" i="1" s="1"/>
  <c r="U3" i="1"/>
  <c r="U14" i="1"/>
  <c r="U18" i="1" s="1"/>
  <c r="U20" i="1" s="1"/>
  <c r="X3" i="1"/>
  <c r="X14" i="1"/>
  <c r="X18" i="1" s="1"/>
  <c r="X20" i="1" s="1"/>
  <c r="Y3" i="1"/>
  <c r="Y14" i="1"/>
  <c r="Y18" i="1" s="1"/>
  <c r="Y20" i="1" s="1"/>
  <c r="Z3" i="1"/>
  <c r="Z7" i="1" s="1"/>
  <c r="Z9" i="1" s="1"/>
  <c r="AN3" i="1" s="1"/>
  <c r="J9" i="7" s="1"/>
  <c r="Z14" i="1"/>
  <c r="Z18" i="1" s="1"/>
  <c r="Z20" i="1" s="1"/>
  <c r="R3" i="1"/>
  <c r="R7" i="1" s="1"/>
  <c r="R9" i="1" s="1"/>
  <c r="AF3" i="1" s="1"/>
  <c r="B9" i="7" s="1"/>
  <c r="R14" i="1"/>
  <c r="R18" i="1" s="1"/>
  <c r="R20" i="1" s="1"/>
  <c r="S3" i="1"/>
  <c r="S14" i="1"/>
  <c r="S18" i="1" s="1"/>
  <c r="S20" i="1" s="1"/>
  <c r="L22" i="1"/>
  <c r="N22" i="1"/>
  <c r="L18" i="1"/>
  <c r="AB38" i="1" s="1"/>
  <c r="N18" i="1"/>
  <c r="L14" i="1"/>
  <c r="AB27" i="1" s="1"/>
  <c r="N14" i="1"/>
  <c r="L6" i="1"/>
  <c r="N6" i="1"/>
  <c r="L10" i="1"/>
  <c r="AB16" i="1" s="1"/>
  <c r="N10" i="1"/>
  <c r="N7" i="6" l="1"/>
  <c r="N9" i="6" s="1"/>
  <c r="W3" i="6" s="1"/>
  <c r="D18" i="11" s="1"/>
  <c r="AF6" i="6"/>
  <c r="BH6" i="6"/>
  <c r="AU3" i="11"/>
  <c r="AX2" i="11" s="1"/>
  <c r="Q27" i="6"/>
  <c r="AI8" i="6" s="1"/>
  <c r="AU5" i="11"/>
  <c r="P7" i="6"/>
  <c r="P9" i="6" s="1"/>
  <c r="Y3" i="6" s="1"/>
  <c r="F18" i="11" s="1"/>
  <c r="AH4" i="6"/>
  <c r="Q38" i="6"/>
  <c r="AU6" i="11"/>
  <c r="Q16" i="6"/>
  <c r="AI7" i="6" s="1"/>
  <c r="AU4" i="11"/>
  <c r="M7" i="6"/>
  <c r="M9" i="6" s="1"/>
  <c r="V3" i="6" s="1"/>
  <c r="C18" i="11" s="1"/>
  <c r="AE4" i="6"/>
  <c r="AV2" i="11"/>
  <c r="O7" i="6"/>
  <c r="O9" i="6" s="1"/>
  <c r="X3" i="6" s="1"/>
  <c r="E18" i="11" s="1"/>
  <c r="AG4" i="6"/>
  <c r="AB29" i="5"/>
  <c r="AB31" i="5" s="1"/>
  <c r="AP5" i="5" s="1"/>
  <c r="L20" i="7" s="1"/>
  <c r="V7" i="5"/>
  <c r="V9" i="5" s="1"/>
  <c r="AJ3" i="5" s="1"/>
  <c r="F18" i="7" s="1"/>
  <c r="CA7" i="5"/>
  <c r="BY9" i="5"/>
  <c r="BY7" i="5"/>
  <c r="AC36" i="5"/>
  <c r="AC40" i="5" s="1"/>
  <c r="AC42" i="5" s="1"/>
  <c r="AQ6" i="5" s="1"/>
  <c r="M21" i="7" s="1"/>
  <c r="CA9" i="5"/>
  <c r="BS8" i="5"/>
  <c r="CA8" i="5"/>
  <c r="BR9" i="5"/>
  <c r="BR8" i="5"/>
  <c r="BS9" i="5"/>
  <c r="BU8" i="5"/>
  <c r="BU9" i="5"/>
  <c r="AC25" i="5"/>
  <c r="AC29" i="5" s="1"/>
  <c r="AC31" i="5" s="1"/>
  <c r="AQ5" i="5" s="1"/>
  <c r="M20" i="7" s="1"/>
  <c r="BY8" i="5"/>
  <c r="BU7" i="5"/>
  <c r="AC3" i="5"/>
  <c r="AC7" i="5" s="1"/>
  <c r="AC9" i="5" s="1"/>
  <c r="AQ3" i="5" s="1"/>
  <c r="M18" i="7" s="1"/>
  <c r="X7" i="5"/>
  <c r="X9" i="5" s="1"/>
  <c r="AL3" i="5" s="1"/>
  <c r="H18" i="7" s="1"/>
  <c r="BW4" i="5"/>
  <c r="BV8" i="5"/>
  <c r="BV9" i="5"/>
  <c r="AB36" i="8"/>
  <c r="AB40" i="8" s="1"/>
  <c r="AB42" i="8" s="1"/>
  <c r="AP6" i="8" s="1"/>
  <c r="L30" i="7" s="1"/>
  <c r="AB14" i="8"/>
  <c r="AB18" i="8" s="1"/>
  <c r="X20" i="8"/>
  <c r="AL4" i="8" s="1"/>
  <c r="H28" i="7" s="1"/>
  <c r="BA7" i="8"/>
  <c r="R42" i="8"/>
  <c r="AF6" i="8" s="1"/>
  <c r="B30" i="7" s="1"/>
  <c r="AU9" i="8"/>
  <c r="U20" i="8"/>
  <c r="AI4" i="8" s="1"/>
  <c r="E28" i="7" s="1"/>
  <c r="AX7" i="8"/>
  <c r="W31" i="8"/>
  <c r="AK5" i="8" s="1"/>
  <c r="G29" i="7" s="1"/>
  <c r="AZ8" i="8"/>
  <c r="AB7" i="8"/>
  <c r="BE4" i="8"/>
  <c r="Z42" i="8"/>
  <c r="AN6" i="8" s="1"/>
  <c r="J30" i="7" s="1"/>
  <c r="BC9" i="8"/>
  <c r="R20" i="8"/>
  <c r="AF4" i="8" s="1"/>
  <c r="B28" i="7" s="1"/>
  <c r="AU7" i="8"/>
  <c r="BE9" i="8"/>
  <c r="X31" i="8"/>
  <c r="AL5" i="8" s="1"/>
  <c r="H29" i="7" s="1"/>
  <c r="BA8" i="8"/>
  <c r="Z20" i="8"/>
  <c r="AN4" i="8" s="1"/>
  <c r="J28" i="7" s="1"/>
  <c r="BC7" i="8"/>
  <c r="Y9" i="8"/>
  <c r="AM3" i="8" s="1"/>
  <c r="I27" i="7" s="1"/>
  <c r="BB6" i="8"/>
  <c r="W20" i="8"/>
  <c r="AK4" i="8" s="1"/>
  <c r="G28" i="7" s="1"/>
  <c r="AZ7" i="8"/>
  <c r="AB31" i="8"/>
  <c r="AP5" i="8" s="1"/>
  <c r="L29" i="7" s="1"/>
  <c r="BE8" i="8"/>
  <c r="Z31" i="8"/>
  <c r="AN5" i="8" s="1"/>
  <c r="J29" i="7" s="1"/>
  <c r="BC8" i="8"/>
  <c r="Y20" i="8"/>
  <c r="AM4" i="8" s="1"/>
  <c r="I28" i="7" s="1"/>
  <c r="BB7" i="8"/>
  <c r="Z7" i="8"/>
  <c r="BC4" i="8"/>
  <c r="V31" i="8"/>
  <c r="AJ5" i="8" s="1"/>
  <c r="F29" i="7" s="1"/>
  <c r="AY8" i="8"/>
  <c r="W7" i="8"/>
  <c r="AZ4" i="8"/>
  <c r="R7" i="8"/>
  <c r="AU4" i="8"/>
  <c r="X42" i="8"/>
  <c r="AL6" i="8" s="1"/>
  <c r="H30" i="7" s="1"/>
  <c r="BA9" i="8"/>
  <c r="V20" i="8"/>
  <c r="AJ4" i="8" s="1"/>
  <c r="F28" i="7" s="1"/>
  <c r="AY7" i="8"/>
  <c r="T20" i="8"/>
  <c r="AH4" i="8" s="1"/>
  <c r="D28" i="7" s="1"/>
  <c r="AW7" i="8"/>
  <c r="V7" i="8"/>
  <c r="AY4" i="8"/>
  <c r="T7" i="8"/>
  <c r="AW4" i="8"/>
  <c r="R31" i="8"/>
  <c r="AF5" i="8" s="1"/>
  <c r="B29" i="7" s="1"/>
  <c r="AU8" i="8"/>
  <c r="U7" i="8"/>
  <c r="AX4" i="8"/>
  <c r="U42" i="8"/>
  <c r="AI6" i="8" s="1"/>
  <c r="E30" i="7" s="1"/>
  <c r="AX9" i="8"/>
  <c r="X7" i="8"/>
  <c r="BA4" i="8"/>
  <c r="AA7" i="8"/>
  <c r="BD4" i="8"/>
  <c r="AA31" i="8"/>
  <c r="AO5" i="8" s="1"/>
  <c r="K29" i="7" s="1"/>
  <c r="BD8" i="8"/>
  <c r="V42" i="8"/>
  <c r="AJ6" i="8" s="1"/>
  <c r="F30" i="7" s="1"/>
  <c r="AY9" i="8"/>
  <c r="T42" i="8"/>
  <c r="AH6" i="8" s="1"/>
  <c r="D30" i="7" s="1"/>
  <c r="AW9" i="8"/>
  <c r="S31" i="8"/>
  <c r="AG5" i="8" s="1"/>
  <c r="C29" i="7" s="1"/>
  <c r="AV8" i="8"/>
  <c r="AA42" i="8"/>
  <c r="AO6" i="8" s="1"/>
  <c r="K30" i="7" s="1"/>
  <c r="BD9" i="8"/>
  <c r="T31" i="8"/>
  <c r="AH5" i="8" s="1"/>
  <c r="D29" i="7" s="1"/>
  <c r="AW8" i="8"/>
  <c r="AA20" i="8"/>
  <c r="AO4" i="8" s="1"/>
  <c r="K28" i="7" s="1"/>
  <c r="BD7" i="8"/>
  <c r="Y31" i="8"/>
  <c r="AM5" i="8" s="1"/>
  <c r="I29" i="7" s="1"/>
  <c r="BB8" i="8"/>
  <c r="U31" i="8"/>
  <c r="AI5" i="8" s="1"/>
  <c r="E29" i="7" s="1"/>
  <c r="AX8" i="8"/>
  <c r="S9" i="8"/>
  <c r="AG3" i="8" s="1"/>
  <c r="C27" i="7" s="1"/>
  <c r="AV6" i="8"/>
  <c r="M31" i="2"/>
  <c r="V5" i="2" s="1"/>
  <c r="C11" i="11" s="1"/>
  <c r="Q31" i="2"/>
  <c r="Z5" i="2" s="1"/>
  <c r="G11" i="11" s="1"/>
  <c r="N31" i="2"/>
  <c r="W5" i="2" s="1"/>
  <c r="D11" i="11" s="1"/>
  <c r="P42" i="2"/>
  <c r="Y6" i="2" s="1"/>
  <c r="F12" i="11" s="1"/>
  <c r="N42" i="2"/>
  <c r="W6" i="2" s="1"/>
  <c r="D12" i="11" s="1"/>
  <c r="O31" i="2"/>
  <c r="X5" i="2" s="1"/>
  <c r="E11" i="11" s="1"/>
  <c r="R42" i="2"/>
  <c r="AA6" i="2" s="1"/>
  <c r="H12" i="11" s="1"/>
  <c r="N20" i="2"/>
  <c r="W4" i="2" s="1"/>
  <c r="D10" i="11" s="1"/>
  <c r="O20" i="2"/>
  <c r="X4" i="2" s="1"/>
  <c r="E10" i="11" s="1"/>
  <c r="M20" i="2"/>
  <c r="V4" i="2" s="1"/>
  <c r="C10" i="11" s="1"/>
  <c r="O42" i="2"/>
  <c r="X6" i="2" s="1"/>
  <c r="E12" i="11" s="1"/>
  <c r="M42" i="2"/>
  <c r="V6" i="2" s="1"/>
  <c r="C12" i="11" s="1"/>
  <c r="Q42" i="2"/>
  <c r="Z6" i="2" s="1"/>
  <c r="G12" i="11" s="1"/>
  <c r="Q20" i="2"/>
  <c r="Z4" i="2" s="1"/>
  <c r="G10" i="11" s="1"/>
  <c r="R20" i="2"/>
  <c r="AA4" i="2" s="1"/>
  <c r="H10" i="11" s="1"/>
  <c r="L20" i="2"/>
  <c r="U4" i="2" s="1"/>
  <c r="B10" i="11" s="1"/>
  <c r="L31" i="2"/>
  <c r="U5" i="2" s="1"/>
  <c r="B11" i="11" s="1"/>
  <c r="L42" i="2"/>
  <c r="U6" i="2" s="1"/>
  <c r="B12" i="11" s="1"/>
  <c r="R31" i="2"/>
  <c r="AA5" i="2" s="1"/>
  <c r="H11" i="11" s="1"/>
  <c r="P20" i="2"/>
  <c r="Y4" i="2" s="1"/>
  <c r="F10" i="11" s="1"/>
  <c r="P31" i="2"/>
  <c r="Y5" i="2" s="1"/>
  <c r="F11" i="11" s="1"/>
  <c r="Q5" i="6"/>
  <c r="AB7" i="5"/>
  <c r="AB9" i="5" s="1"/>
  <c r="AP3" i="5" s="1"/>
  <c r="L18" i="7" s="1"/>
  <c r="AB3" i="5"/>
  <c r="CA4" i="5" s="1"/>
  <c r="AB14" i="5"/>
  <c r="AB18" i="5" s="1"/>
  <c r="AB20" i="5" s="1"/>
  <c r="AP4" i="5" s="1"/>
  <c r="L19" i="7" s="1"/>
  <c r="AB40" i="5"/>
  <c r="AB42" i="5" s="1"/>
  <c r="AP6" i="5" s="1"/>
  <c r="L21" i="7" s="1"/>
  <c r="R36" i="6"/>
  <c r="R40" i="6" s="1"/>
  <c r="R42" i="6" s="1"/>
  <c r="AA6" i="6" s="1"/>
  <c r="H21" i="11" s="1"/>
  <c r="R3" i="6"/>
  <c r="R7" i="6" s="1"/>
  <c r="R9" i="6" s="1"/>
  <c r="AA3" i="6" s="1"/>
  <c r="H18" i="11" s="1"/>
  <c r="L8" i="6"/>
  <c r="N31" i="9"/>
  <c r="W5" i="9" s="1"/>
  <c r="D29" i="11" s="1"/>
  <c r="AF8" i="9"/>
  <c r="O9" i="9"/>
  <c r="X3" i="9" s="1"/>
  <c r="E27" i="11" s="1"/>
  <c r="AG6" i="9"/>
  <c r="L42" i="9"/>
  <c r="U6" i="9" s="1"/>
  <c r="B30" i="11" s="1"/>
  <c r="AD9" i="9"/>
  <c r="P31" i="9"/>
  <c r="Y5" i="9" s="1"/>
  <c r="F29" i="11" s="1"/>
  <c r="AH8" i="9"/>
  <c r="P42" i="9"/>
  <c r="Y6" i="9" s="1"/>
  <c r="F30" i="11" s="1"/>
  <c r="AH9" i="9"/>
  <c r="Q42" i="9"/>
  <c r="Z6" i="9" s="1"/>
  <c r="G30" i="11" s="1"/>
  <c r="AI9" i="9"/>
  <c r="P9" i="9"/>
  <c r="Y3" i="9" s="1"/>
  <c r="F27" i="11" s="1"/>
  <c r="AH6" i="9"/>
  <c r="M42" i="9"/>
  <c r="V6" i="9" s="1"/>
  <c r="C30" i="11" s="1"/>
  <c r="AE9" i="9"/>
  <c r="O20" i="9"/>
  <c r="X4" i="9" s="1"/>
  <c r="E28" i="11" s="1"/>
  <c r="AG7" i="9"/>
  <c r="P20" i="9"/>
  <c r="Y4" i="9" s="1"/>
  <c r="F28" i="11" s="1"/>
  <c r="AH7" i="9"/>
  <c r="Q18" i="9"/>
  <c r="AI4" i="9"/>
  <c r="L20" i="9"/>
  <c r="U4" i="9" s="1"/>
  <c r="B28" i="11" s="1"/>
  <c r="AD7" i="9"/>
  <c r="O31" i="9"/>
  <c r="X5" i="9" s="1"/>
  <c r="E29" i="11" s="1"/>
  <c r="AG8" i="9"/>
  <c r="O42" i="9"/>
  <c r="X6" i="9" s="1"/>
  <c r="E30" i="11" s="1"/>
  <c r="AG9" i="9"/>
  <c r="N42" i="9"/>
  <c r="W6" i="9" s="1"/>
  <c r="D30" i="11" s="1"/>
  <c r="AF9" i="9"/>
  <c r="R18" i="6"/>
  <c r="R20" i="6" s="1"/>
  <c r="AA4" i="6" s="1"/>
  <c r="H19" i="11" s="1"/>
  <c r="R25" i="6"/>
  <c r="R29" i="6" s="1"/>
  <c r="R31" i="6" s="1"/>
  <c r="AA5" i="6" s="1"/>
  <c r="H20" i="11" s="1"/>
  <c r="U7" i="1"/>
  <c r="U9" i="1" s="1"/>
  <c r="AI3" i="1" s="1"/>
  <c r="E9" i="7" s="1"/>
  <c r="V7" i="1"/>
  <c r="V9" i="1" s="1"/>
  <c r="AJ3" i="1" s="1"/>
  <c r="F9" i="7" s="1"/>
  <c r="W7" i="1"/>
  <c r="W9" i="1" s="1"/>
  <c r="AK3" i="1" s="1"/>
  <c r="G9" i="7" s="1"/>
  <c r="S7" i="1"/>
  <c r="S9" i="1" s="1"/>
  <c r="AG3" i="1" s="1"/>
  <c r="C9" i="7" s="1"/>
  <c r="Y7" i="1"/>
  <c r="Y9" i="1" s="1"/>
  <c r="AM3" i="1" s="1"/>
  <c r="I9" i="7" s="1"/>
  <c r="T7" i="1"/>
  <c r="T9" i="1" s="1"/>
  <c r="AH3" i="1" s="1"/>
  <c r="D9" i="7" s="1"/>
  <c r="X7" i="1"/>
  <c r="X9" i="1" s="1"/>
  <c r="AL3" i="1" s="1"/>
  <c r="H9" i="7" s="1"/>
  <c r="AB5" i="1"/>
  <c r="BM6" i="1"/>
  <c r="L7" i="2"/>
  <c r="P7" i="2"/>
  <c r="N7" i="2"/>
  <c r="R9" i="2"/>
  <c r="AA3" i="2" s="1"/>
  <c r="H9" i="11" s="1"/>
  <c r="O7" i="2"/>
  <c r="M7" i="2"/>
  <c r="Q9" i="2"/>
  <c r="Z3" i="2" s="1"/>
  <c r="G9" i="11" s="1"/>
  <c r="R29" i="9"/>
  <c r="R31" i="9" s="1"/>
  <c r="AA5" i="9" s="1"/>
  <c r="H29" i="11" s="1"/>
  <c r="Q29" i="9"/>
  <c r="Q7" i="9"/>
  <c r="AC25" i="8"/>
  <c r="AC29" i="8" s="1"/>
  <c r="AC31" i="8" s="1"/>
  <c r="AQ5" i="8" s="1"/>
  <c r="M29" i="7" s="1"/>
  <c r="AC14" i="8"/>
  <c r="AC18" i="8" s="1"/>
  <c r="AC20" i="8" s="1"/>
  <c r="AQ4" i="8" s="1"/>
  <c r="M28" i="7" s="1"/>
  <c r="AC36" i="8"/>
  <c r="AC40" i="8" s="1"/>
  <c r="AC42" i="8" s="1"/>
  <c r="AQ6" i="8" s="1"/>
  <c r="M30" i="7" s="1"/>
  <c r="AC3" i="8"/>
  <c r="AC7" i="8" s="1"/>
  <c r="AC9" i="8" s="1"/>
  <c r="AQ3" i="8" s="1"/>
  <c r="M27" i="7" s="1"/>
  <c r="Q18" i="6"/>
  <c r="Q20" i="6" s="1"/>
  <c r="Z4" i="6" s="1"/>
  <c r="G19" i="11" s="1"/>
  <c r="AB36" i="1"/>
  <c r="AB40" i="1" s="1"/>
  <c r="AB42" i="1" s="1"/>
  <c r="AB25" i="1"/>
  <c r="AB29" i="1" s="1"/>
  <c r="AB31" i="1" s="1"/>
  <c r="AB3" i="1"/>
  <c r="AB14" i="1"/>
  <c r="AB18" i="1" s="1"/>
  <c r="AB20" i="1" s="1"/>
  <c r="AZ2" i="11" l="1"/>
  <c r="AY2" i="11"/>
  <c r="AX4" i="11"/>
  <c r="AV4" i="11"/>
  <c r="AE7" i="6"/>
  <c r="AE9" i="6"/>
  <c r="AE6" i="6"/>
  <c r="AE8" i="6"/>
  <c r="Q29" i="6"/>
  <c r="Q31" i="6" s="1"/>
  <c r="Z5" i="6" s="1"/>
  <c r="G20" i="11" s="1"/>
  <c r="AX6" i="11"/>
  <c r="AV6" i="11"/>
  <c r="Q7" i="6"/>
  <c r="Q9" i="6" s="1"/>
  <c r="Z3" i="6" s="1"/>
  <c r="G18" i="11" s="1"/>
  <c r="AI6" i="6"/>
  <c r="Q40" i="6"/>
  <c r="Q42" i="6" s="1"/>
  <c r="Z6" i="6" s="1"/>
  <c r="G21" i="11" s="1"/>
  <c r="AI9" i="6"/>
  <c r="AH6" i="6"/>
  <c r="AH7" i="6"/>
  <c r="AH9" i="6"/>
  <c r="AH8" i="6"/>
  <c r="AG8" i="6"/>
  <c r="AG6" i="6"/>
  <c r="AG9" i="6"/>
  <c r="AG7" i="6"/>
  <c r="AV5" i="11"/>
  <c r="AX5" i="11"/>
  <c r="AX3" i="11"/>
  <c r="AV3" i="11"/>
  <c r="BW9" i="5"/>
  <c r="BW7" i="5"/>
  <c r="BW8" i="5"/>
  <c r="T9" i="8"/>
  <c r="AH3" i="8" s="1"/>
  <c r="D27" i="7" s="1"/>
  <c r="AW6" i="8"/>
  <c r="AA9" i="8"/>
  <c r="AO3" i="8" s="1"/>
  <c r="K27" i="7" s="1"/>
  <c r="BD6" i="8"/>
  <c r="V9" i="8"/>
  <c r="AJ3" i="8" s="1"/>
  <c r="F27" i="7" s="1"/>
  <c r="AY6" i="8"/>
  <c r="AB9" i="8"/>
  <c r="AP3" i="8" s="1"/>
  <c r="L27" i="7" s="1"/>
  <c r="BE6" i="8"/>
  <c r="AB20" i="8"/>
  <c r="AP4" i="8" s="1"/>
  <c r="L28" i="7" s="1"/>
  <c r="BE7" i="8"/>
  <c r="X9" i="8"/>
  <c r="AL3" i="8" s="1"/>
  <c r="H27" i="7" s="1"/>
  <c r="BA6" i="8"/>
  <c r="Z9" i="8"/>
  <c r="AN3" i="8" s="1"/>
  <c r="J27" i="7" s="1"/>
  <c r="BC6" i="8"/>
  <c r="W9" i="8"/>
  <c r="AK3" i="8" s="1"/>
  <c r="G27" i="7" s="1"/>
  <c r="AZ6" i="8"/>
  <c r="U9" i="8"/>
  <c r="AI3" i="8" s="1"/>
  <c r="E27" i="7" s="1"/>
  <c r="AX6" i="8"/>
  <c r="R9" i="8"/>
  <c r="AF3" i="8" s="1"/>
  <c r="B27" i="7" s="1"/>
  <c r="AU6" i="8"/>
  <c r="M9" i="2"/>
  <c r="V3" i="2" s="1"/>
  <c r="C9" i="11" s="1"/>
  <c r="O9" i="2"/>
  <c r="X3" i="2" s="1"/>
  <c r="E9" i="11" s="1"/>
  <c r="N9" i="2"/>
  <c r="W3" i="2" s="1"/>
  <c r="D9" i="11" s="1"/>
  <c r="P9" i="2"/>
  <c r="Y3" i="2" s="1"/>
  <c r="F9" i="11" s="1"/>
  <c r="L9" i="2"/>
  <c r="Q9" i="9"/>
  <c r="Z3" i="9" s="1"/>
  <c r="G27" i="11" s="1"/>
  <c r="AI6" i="9"/>
  <c r="Q20" i="9"/>
  <c r="Z4" i="9" s="1"/>
  <c r="G28" i="11" s="1"/>
  <c r="AI7" i="9"/>
  <c r="Q31" i="9"/>
  <c r="Z5" i="9" s="1"/>
  <c r="G29" i="11" s="1"/>
  <c r="AI8" i="9"/>
  <c r="AB7" i="1"/>
  <c r="AB9" i="1" s="1"/>
  <c r="AP3" i="1" s="1"/>
  <c r="L9" i="7" s="1"/>
  <c r="AY3" i="11" l="1"/>
  <c r="AZ3" i="11"/>
  <c r="AZ5" i="11"/>
  <c r="AY5" i="11"/>
  <c r="AY4" i="11"/>
  <c r="AZ4" i="11"/>
  <c r="AZ6" i="11"/>
  <c r="AY6" i="11"/>
  <c r="U3" i="2"/>
  <c r="B9" i="11" s="1"/>
</calcChain>
</file>

<file path=xl/sharedStrings.xml><?xml version="1.0" encoding="utf-8"?>
<sst xmlns="http://schemas.openxmlformats.org/spreadsheetml/2006/main" count="1309" uniqueCount="311">
  <si>
    <t>Waypoint Number</t>
  </si>
  <si>
    <t>SET 1 TRIAL 1</t>
  </si>
  <si>
    <t>SET 1 TRIAL 2</t>
  </si>
  <si>
    <t>SET 2 TRIAL 1</t>
  </si>
  <si>
    <t>SET 2 TRIAL 2</t>
  </si>
  <si>
    <t>SET 3 TRIAL 1</t>
  </si>
  <si>
    <t>SET 3 TRIAL 2</t>
  </si>
  <si>
    <t>SET4 TRIAL 1</t>
  </si>
  <si>
    <t>SET4 TRIAL 2</t>
  </si>
  <si>
    <t>PID TRIAL 2</t>
  </si>
  <si>
    <t>PID TRIAL 1</t>
  </si>
  <si>
    <t>AVG SET 1</t>
  </si>
  <si>
    <t>AVG ALL WP</t>
  </si>
  <si>
    <t>STD ALL WP</t>
  </si>
  <si>
    <t>AVG SET 2</t>
  </si>
  <si>
    <t>AVG SET 3</t>
  </si>
  <si>
    <t>AVG SET 4</t>
  </si>
  <si>
    <t>AVG PID</t>
  </si>
  <si>
    <t>% TO PID</t>
  </si>
  <si>
    <t>Waypoint 4 &amp; 5 memerlukan manuver negatif cukup tinggi (Section 3 dan 4)</t>
  </si>
  <si>
    <t>Waypoint 8 &amp; 9 memerlukan manuver positif cukup tinggi (Section 7 &amp; 8 )</t>
  </si>
  <si>
    <t>*Pada section 3, model set 3 melakukan manuver negatif yang paling rendah, namun memberikan improvement kedekatan dengan WP 3 dan 4</t>
  </si>
  <si>
    <t>*Pada section 3 dan 4 yaitu WP 4&amp;5, hanya model 2 dan model 3 yang mampu memberikan peningkatan metrics .</t>
  </si>
  <si>
    <t>Namun model 2 memiliki peningkatan yang lebih tinggi, meskipun set 3 yang memiliki data pembelajaran dominan pada manuver berbelok ke kiri atau negatif roll</t>
  </si>
  <si>
    <t>*Pada section 4, model set 1 melakukan manuver negatif yang paling rendah namun tidak memberikan imrovement kedekatan WP</t>
  </si>
  <si>
    <t>*SET 1 sangat buruk dalam melakukan manuver tajam ke kiri, dan paling buruk dari seluruh model dalam hal kedekatan dengan waypoint</t>
  </si>
  <si>
    <t>Hanya model 2 yang meningkatkan performa, sedangkan ke3 model lainnya mengalami peningkatan dimulai dari model4,3, dan 1 secara berurut.</t>
  </si>
  <si>
    <t>SET1</t>
  </si>
  <si>
    <t>MIN</t>
  </si>
  <si>
    <t>MAX</t>
  </si>
  <si>
    <t>MEAN</t>
  </si>
  <si>
    <t>STD</t>
  </si>
  <si>
    <t>ROLL RANGE</t>
  </si>
  <si>
    <t>AVG SET1</t>
  </si>
  <si>
    <t>AVG SET2</t>
  </si>
  <si>
    <t>AVG SET3</t>
  </si>
  <si>
    <t>AVG SET4</t>
  </si>
  <si>
    <t>±</t>
  </si>
  <si>
    <t>ROLL RANGE VALUE</t>
  </si>
  <si>
    <t>% IMPROVEMENT / DECREMENT RELATIVE TO PID</t>
  </si>
  <si>
    <t>SET2</t>
  </si>
  <si>
    <t>SET3</t>
  </si>
  <si>
    <t>SET4</t>
  </si>
  <si>
    <t>ANGLE DIFFERENCE</t>
  </si>
  <si>
    <t>*Convention  CCW negative angle</t>
  </si>
  <si>
    <t>NaN</t>
  </si>
  <si>
    <t>SETIAP SECTION ITU TERBATAS SAMPE RADIUS 450M TAPI TTP SAMPE AKHIR LINTASAN</t>
  </si>
  <si>
    <t>MINIMUM DISTANCE TO WP</t>
  </si>
  <si>
    <t>Minimum Distance to Waypoint</t>
  </si>
  <si>
    <t>STD SET 1</t>
  </si>
  <si>
    <t>AVG ALL STD</t>
  </si>
  <si>
    <t>STD SET 2</t>
  </si>
  <si>
    <t>STD SET 3</t>
  </si>
  <si>
    <t>STD SET 4</t>
  </si>
  <si>
    <t>STD PID</t>
  </si>
  <si>
    <t>AVG(SET1-PID)</t>
  </si>
  <si>
    <t>STD(SET1-PID)</t>
  </si>
  <si>
    <t>AVG(SET2-PID)</t>
  </si>
  <si>
    <t>STD(SET2-PID)</t>
  </si>
  <si>
    <t>AVG(SET3-PID)</t>
  </si>
  <si>
    <t>STD(SET3-PID)</t>
  </si>
  <si>
    <t>AVG(SET4-PID)</t>
  </si>
  <si>
    <t>STD(SET4-PID)</t>
  </si>
  <si>
    <t>Track Error Each Section</t>
  </si>
  <si>
    <t>DISTANCE TO WAYPOINT</t>
  </si>
  <si>
    <t>TRACK ERROR DISTANCE</t>
  </si>
  <si>
    <t>CROSS TRACK ERROR</t>
  </si>
  <si>
    <t>Range of Roll Angle Each Section</t>
  </si>
  <si>
    <t>ROLL ANGLE RANGE</t>
  </si>
  <si>
    <t>WAYPOINT</t>
  </si>
  <si>
    <t>TRACK ERROR DISTANCE PER SECTION</t>
  </si>
  <si>
    <t>ROLL ANGLE RANGE PER SECTION</t>
  </si>
  <si>
    <t>yaw_error</t>
  </si>
  <si>
    <t>error_rate</t>
  </si>
  <si>
    <t>phi</t>
  </si>
  <si>
    <t>jsroll_sim</t>
  </si>
  <si>
    <t>AVG</t>
  </si>
  <si>
    <t>SET 1</t>
  </si>
  <si>
    <t>SET 2</t>
  </si>
  <si>
    <t>SET 3</t>
  </si>
  <si>
    <t>SET 4</t>
  </si>
  <si>
    <t>Train Data Characteristic</t>
  </si>
  <si>
    <t>MSE</t>
  </si>
  <si>
    <t>MAE</t>
  </si>
  <si>
    <t>MODEL SET 1</t>
  </si>
  <si>
    <t>MODEL SET 2</t>
  </si>
  <si>
    <t>MODEL SET 3</t>
  </si>
  <si>
    <t>MODEL SET 4</t>
  </si>
  <si>
    <t>TRIAL 1</t>
  </si>
  <si>
    <t>TRIAL 2</t>
  </si>
  <si>
    <t>Minimum Distance to Waypoint (m)</t>
  </si>
  <si>
    <t>PID</t>
  </si>
  <si>
    <t>52.55 ± 81.09</t>
  </si>
  <si>
    <t>62.98 ± 77.92</t>
  </si>
  <si>
    <t>25.5 ± 5.61</t>
  </si>
  <si>
    <t>11.73 ± 2.11</t>
  </si>
  <si>
    <t>10.57 ± 2.66</t>
  </si>
  <si>
    <t>109.23 ± 11.33</t>
  </si>
  <si>
    <t>279.82 ± 1.25</t>
  </si>
  <si>
    <t>23.25 ± 5.84</t>
  </si>
  <si>
    <t>34.07 ± 15.44</t>
  </si>
  <si>
    <t>55.37 ± 3.61</t>
  </si>
  <si>
    <t>16.9 ± 8.64</t>
  </si>
  <si>
    <t>11.23 ± 5.4</t>
  </si>
  <si>
    <t>57.77 ± 79.52</t>
  </si>
  <si>
    <t>32.6 ± 18.16</t>
  </si>
  <si>
    <t>20.9 ± 8.84</t>
  </si>
  <si>
    <t>39.04 ± 22.34</t>
  </si>
  <si>
    <t>34.41 ± 7.57</t>
  </si>
  <si>
    <t>18.43 ± 2.65</t>
  </si>
  <si>
    <t>12.2 ± 0.7</t>
  </si>
  <si>
    <t>28.94 ± 7.52</t>
  </si>
  <si>
    <t>20.63 ± 3.92</t>
  </si>
  <si>
    <t>45.35 ± 22.16</t>
  </si>
  <si>
    <t>24.37 ± 4.25</t>
  </si>
  <si>
    <t>30.6 ± 6.75</t>
  </si>
  <si>
    <t>13.57 ± 10.87</t>
  </si>
  <si>
    <t>26.75 ± 14.28</t>
  </si>
  <si>
    <t>16.92 ± 9.1</t>
  </si>
  <si>
    <t>15.08 ± 7.96</t>
  </si>
  <si>
    <t>25.14 ± 2.12</t>
  </si>
  <si>
    <t>3.44 ± 0.65</t>
  </si>
  <si>
    <t>11.9 ± 2.27</t>
  </si>
  <si>
    <t>9.5 ± 0.02</t>
  </si>
  <si>
    <t>11.88 ± 4.9</t>
  </si>
  <si>
    <t>14.19 ± 0.91</t>
  </si>
  <si>
    <t>31.4 ± 0.63</t>
  </si>
  <si>
    <t>15.71 ± 7.04</t>
  </si>
  <si>
    <t>22.22 ± 5.13</t>
  </si>
  <si>
    <t>14.61 ± 5.47</t>
  </si>
  <si>
    <t>16 ± 8.55</t>
  </si>
  <si>
    <t>37.71 ± 17.45</t>
  </si>
  <si>
    <t>35.46 ± 19.76</t>
  </si>
  <si>
    <t>44.57 ± 0.09</t>
  </si>
  <si>
    <t>36.36 ± 1.99</t>
  </si>
  <si>
    <t>14.77 ± 2.86</t>
  </si>
  <si>
    <t>16.94 ± 3.63</t>
  </si>
  <si>
    <t>25.57 ± 10.34</t>
  </si>
  <si>
    <t>27.5 ± 1.11</t>
  </si>
  <si>
    <t>64.52 ± 2.21</t>
  </si>
  <si>
    <t>66.5 ± 3.89</t>
  </si>
  <si>
    <t>49.83 ± 6.18</t>
  </si>
  <si>
    <t>19.28 ± 4.1</t>
  </si>
  <si>
    <t>36.59 ± 18.64</t>
  </si>
  <si>
    <t>26.46 ± 15</t>
  </si>
  <si>
    <t>34.24 ± 21.23</t>
  </si>
  <si>
    <t>4.8 ± 0.5</t>
  </si>
  <si>
    <t>27.27 ± 2.23</t>
  </si>
  <si>
    <t>42.49 ± 2.42</t>
  </si>
  <si>
    <t>49.78 ± 7.38</t>
  </si>
  <si>
    <t>67.89 ± 12.74</t>
  </si>
  <si>
    <t>23.95 ± 0.23</t>
  </si>
  <si>
    <t>14.37 ± 0.2</t>
  </si>
  <si>
    <t>36.88 ± 5.47</t>
  </si>
  <si>
    <t>17.74 ± 3.81</t>
  </si>
  <si>
    <t>18.34 ± 4.4</t>
  </si>
  <si>
    <t>30.35 ± 18.38</t>
  </si>
  <si>
    <t>Cross Track Distance (m)</t>
  </si>
  <si>
    <t>Section</t>
  </si>
  <si>
    <t>AVG ALL SECTION</t>
  </si>
  <si>
    <t>138.02 ± 138.96</t>
  </si>
  <si>
    <t>111.69 ± 119</t>
  </si>
  <si>
    <t>X  (m)</t>
  </si>
  <si>
    <t>Y (m)</t>
  </si>
  <si>
    <r>
      <t>Angle Difference (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</si>
  <si>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Angle Difference (°)</t>
  </si>
  <si>
    <t>Waypoint</t>
  </si>
  <si>
    <t>Perubahan Sudut (°)</t>
  </si>
  <si>
    <t>Sudut Terkecil (°)</t>
  </si>
  <si>
    <t xml:space="preserve">WP </t>
  </si>
  <si>
    <t>Roll Angle Range Difference from PID (°)</t>
  </si>
  <si>
    <t>Roll Angle PID (°)</t>
  </si>
  <si>
    <t>Turn Angle (°)</t>
  </si>
  <si>
    <t>di sudut positif ekstrem model set 2 tau penyesuaian yg ga berlebihan</t>
  </si>
  <si>
    <t>sedangkan set ke 3 terlalu over compensate</t>
  </si>
  <si>
    <t>Untuk misi B atau misi 1, hanya set 2 yang memberikan penurunan nilaikedekatan terhadap keseluruhan waypoint, dengan track error distance yang berkurang juga sebesar 2% dibanding PID dan range dari sudut roll meningkat sebesar 9% dari PID</t>
  </si>
  <si>
    <r>
      <t xml:space="preserve">set 1 memberikan nilai metrics kedekatan yang paling buruk dibandingkan semua metode, dengan track error yang improve 2% dari PID meskipun melakukan </t>
    </r>
    <r>
      <rPr>
        <i/>
        <sz val="11"/>
        <color theme="1"/>
        <rFont val="Calibri"/>
        <family val="2"/>
        <scheme val="minor"/>
      </rPr>
      <t>range sudut roll untuk manuver yang lebih tinggi 5% dibanding metode PID (rentang sudut roll terendah)</t>
    </r>
  </si>
  <si>
    <t xml:space="preserve">Model set keempat menduduki peringkat kedua terbaik dari jajaran 4 model ANN perihal min distance meskipun lebih buruk dibanding model PID, namun dilengkapi dengan kelebihan yaitu menjadi model terbaik perihal mengurangi CTD dari metode PID sebsar 23%. Hal ini dicapai dengan melakukan manuver sudut roll yang lebih esktrem, terlihat dari rentang sudut roll avg tertinggi yaitu 18% jauh lebih tinggi dibandingkan metode PID. </t>
  </si>
  <si>
    <t>Pada misi A yang terdiri dari 5 buah waypoints yang mengharuskan pesawat untuk rolling ke kiri terus menerus, model set 3 terbaik dalam metriks min distance, namun hal ini dilakukan dengan manuver roll yang rendah yaitu 27% lebih rendah dibanding PID sehingga memberikan penambahan nilai CTD sebesar 7% dibanding PID</t>
  </si>
  <si>
    <t xml:space="preserve">Model 4 memberikan performa yang paling buruk dalam hal min dist bahkan jarak dengan waypoint secara keseluruhan lebih jauh sebanyak 29%. Hal ini dikarenakan model ini melakukan manuver roll yang paling agresif dibanding semua model ANN dan model PID. DIsaat ketiga model mampu mengurangi range sudut roll dibandingkan PID, model set 4 malah menambah sudut roll keseluruhan sebanyak 29% dari PID. </t>
  </si>
  <si>
    <t xml:space="preserve">model set 1 menduduki peringkat ke 2 pada metriks min.dist dan CTD yang secara berurut mengalami perbaikan nilai sebesar 42% dan 7%. Menariknya model set 1 dapat memperbaiki kedua metriks tersebut dengan manuver roll yang tidak seagresif 4 metode lainnya atau sebesar 54% lebih sempit jangkauannya dibandingkan model PID. </t>
  </si>
  <si>
    <t>168.69 ± 175.88</t>
  </si>
  <si>
    <t>167.23 ± 173.89</t>
  </si>
  <si>
    <t>98.75 ± 1.88</t>
  </si>
  <si>
    <t>67.49 ± 3.73</t>
  </si>
  <si>
    <t>73.48 ± 11.69</t>
  </si>
  <si>
    <t>137.36 ± 6.38</t>
  </si>
  <si>
    <t>583.06 ± 0.54</t>
  </si>
  <si>
    <t>112.3 ± 7.35</t>
  </si>
  <si>
    <t>32.64 ± 8.91</t>
  </si>
  <si>
    <t>128.86 ± 7.58</t>
  </si>
  <si>
    <t>403.22 ± 19.87</t>
  </si>
  <si>
    <t>42.5 ± 4.63</t>
  </si>
  <si>
    <t>167.96 ± 174.89</t>
  </si>
  <si>
    <t>140.18 ± 114.44</t>
  </si>
  <si>
    <t>140.72 ± 117.82</t>
  </si>
  <si>
    <t>106.71 ± 5.41</t>
  </si>
  <si>
    <t>97.02 ± 2.98</t>
  </si>
  <si>
    <t>118.4 ± 8.63</t>
  </si>
  <si>
    <t>108.57 ± 8.18</t>
  </si>
  <si>
    <t>305.91 ± 13.49</t>
  </si>
  <si>
    <t>31.26 ± 6.56</t>
  </si>
  <si>
    <t>18.69 ± 5.53</t>
  </si>
  <si>
    <t>173.52 ± 9.26</t>
  </si>
  <si>
    <t>397.13 ± 7.56</t>
  </si>
  <si>
    <t>47.3 ± 1.59</t>
  </si>
  <si>
    <t>140.45 ± 116.14</t>
  </si>
  <si>
    <t>142.31 ± 132.11</t>
  </si>
  <si>
    <t>102.16 ± 14.1</t>
  </si>
  <si>
    <t>82.06 ± 2.74</t>
  </si>
  <si>
    <t>70.15 ± 1.03</t>
  </si>
  <si>
    <t>99.4 ± 1.97</t>
  </si>
  <si>
    <t>355.7 ± 16.6</t>
  </si>
  <si>
    <t>23.76 ± 4.06</t>
  </si>
  <si>
    <t>24.44 ± 9.05</t>
  </si>
  <si>
    <t>154.65 ± 1.19</t>
  </si>
  <si>
    <t>440.01 ± 5.29</t>
  </si>
  <si>
    <t>49.32 ± 10.13</t>
  </si>
  <si>
    <t>140.17 ± 135.58</t>
  </si>
  <si>
    <t>141.77 ± 131.91</t>
  </si>
  <si>
    <t>134.22 ± 112.34</t>
  </si>
  <si>
    <t>131.48 ± 0.38</t>
  </si>
  <si>
    <t>62.9 ± 4.19</t>
  </si>
  <si>
    <t>111.57 ± 1.61</t>
  </si>
  <si>
    <t>108.43 ± 0.13</t>
  </si>
  <si>
    <t>337.05 ± 36.84</t>
  </si>
  <si>
    <t>25.99 ± 3.74</t>
  </si>
  <si>
    <t>17.04 ± 0.29</t>
  </si>
  <si>
    <t>118.55 ± 2.59</t>
  </si>
  <si>
    <t>400.79 ± 14.11</t>
  </si>
  <si>
    <t>66.19 ± 1.61</t>
  </si>
  <si>
    <t>138 ± 122.52</t>
  </si>
  <si>
    <t>113.41 ± 111.5</t>
  </si>
  <si>
    <t>53.26 ± 16.04</t>
  </si>
  <si>
    <t>59.77 ± 1.22</t>
  </si>
  <si>
    <t>27.06 ± 0.29</t>
  </si>
  <si>
    <t>111.42 ± 1.28</t>
  </si>
  <si>
    <t>232.73 ± 0.14</t>
  </si>
  <si>
    <t>47.82 ± 0.64</t>
  </si>
  <si>
    <t>35.09 ± 1.55</t>
  </si>
  <si>
    <t>126.33 ± 4.06</t>
  </si>
  <si>
    <t>406.7 ± 11.52</t>
  </si>
  <si>
    <t>25.34 ± 1.12</t>
  </si>
  <si>
    <t>112.55 ± 115.31</t>
  </si>
  <si>
    <t>560.74 ± 659.79</t>
  </si>
  <si>
    <t>556.74 ± 654.55</t>
  </si>
  <si>
    <t>66.6 ± 1.12</t>
  </si>
  <si>
    <t>197.84 ± 4.16</t>
  </si>
  <si>
    <t>1068.78 ± 0.71</t>
  </si>
  <si>
    <t>626.2 ± 13.65</t>
  </si>
  <si>
    <t>834.29 ± 21.32</t>
  </si>
  <si>
    <t>558.74 ± 657.18</t>
  </si>
  <si>
    <t>350.02 ± 200.46</t>
  </si>
  <si>
    <t>361.15 ± 207.53</t>
  </si>
  <si>
    <t>68.82 ± 2.22</t>
  </si>
  <si>
    <t>152.66 ± 9</t>
  </si>
  <si>
    <t>556.91 ± 11.75</t>
  </si>
  <si>
    <t>481.86 ± 25.81</t>
  </si>
  <si>
    <t>517.69 ± 35.1</t>
  </si>
  <si>
    <t>355.59 ± 204.03</t>
  </si>
  <si>
    <t>323.8 ± 197.75</t>
  </si>
  <si>
    <t>349.24 ± 212.81</t>
  </si>
  <si>
    <t>48.09 ± 2.33</t>
  </si>
  <si>
    <t>132.04 ± 8.33</t>
  </si>
  <si>
    <t>554.27 ± 35.33</t>
  </si>
  <si>
    <t>477.9 ± 6.94</t>
  </si>
  <si>
    <t>470.32 ± 10.71</t>
  </si>
  <si>
    <t>336.52 ± 205.42</t>
  </si>
  <si>
    <t>445.25 ± 250.85</t>
  </si>
  <si>
    <t>429.03 ± 227.52</t>
  </si>
  <si>
    <t>95.38 ± 5.96</t>
  </si>
  <si>
    <t>227.06 ± 2.81</t>
  </si>
  <si>
    <t>737.6 ± 40.37</t>
  </si>
  <si>
    <t>598.74 ± 1.05</t>
  </si>
  <si>
    <t>526.93 ± 2.31</t>
  </si>
  <si>
    <t>437.14 ± 239.47</t>
  </si>
  <si>
    <t>286.98 ± 198.06</t>
  </si>
  <si>
    <t>255.76 ± 171.44</t>
  </si>
  <si>
    <t>32.66 ± 2.3</t>
  </si>
  <si>
    <t>65.41 ± 2.55</t>
  </si>
  <si>
    <t>437.84 ± 75.49</t>
  </si>
  <si>
    <t>426.96 ± 17.55</t>
  </si>
  <si>
    <t>394 ± 19.86</t>
  </si>
  <si>
    <t>271.37 ± 185.23</t>
  </si>
  <si>
    <t>Minimum Distance to WP PID (m)</t>
  </si>
  <si>
    <t>Minimum Distance to WP Difference from PID (m)</t>
  </si>
  <si>
    <t>Cross Track Distance PID (m)</t>
  </si>
  <si>
    <t>Cross Track Distance Difference from PID (m)</t>
  </si>
  <si>
    <t>Roll Angle Range PID (°)</t>
  </si>
  <si>
    <t>CTD WP</t>
  </si>
  <si>
    <t>CTD</t>
  </si>
  <si>
    <t>Min Dist</t>
  </si>
  <si>
    <t>Method</t>
  </si>
  <si>
    <t>Scaled Min Dist</t>
  </si>
  <si>
    <t>Scaled CTD</t>
  </si>
  <si>
    <t>Overall Rank (50-50)</t>
  </si>
  <si>
    <t>Overall Rank (70-30)</t>
  </si>
  <si>
    <t>Rank Not Scaled</t>
  </si>
  <si>
    <t>Track</t>
  </si>
  <si>
    <t>Roll</t>
  </si>
  <si>
    <t>Min Dist to Track negative</t>
  </si>
  <si>
    <t>Min Dist to Roll Positive</t>
  </si>
  <si>
    <t>Track and Roll Almost Perfect Negative</t>
  </si>
  <si>
    <t>Min Dist to Track Pos</t>
  </si>
  <si>
    <t>Min Dist to Roll Neg</t>
  </si>
  <si>
    <t>Track and Roll High Negative</t>
  </si>
  <si>
    <t>WP</t>
  </si>
  <si>
    <t>Roll Range</t>
  </si>
  <si>
    <t>MIN DIST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</si>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</sst>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"/>
      <color rgb="FF000000"/>
      <name val="Courier New"/>
      <family val="3"/>
    </font>
    <font>
      <sz val="9.35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ourier New"/>
      <family val="3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2" fontId="0" fillId="0" borderId="1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8" borderId="0" xfId="0" applyFont="1" applyFill="1"/>
    <xf numFmtId="0" fontId="4" fillId="8" borderId="0" xfId="0" applyFont="1" applyFill="1" applyBorder="1"/>
    <xf numFmtId="0" fontId="4" fillId="8" borderId="0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1" borderId="0" xfId="0" applyFill="1"/>
    <xf numFmtId="0" fontId="0" fillId="11" borderId="0" xfId="0" applyFill="1" applyBorder="1" applyAlignment="1">
      <alignment horizontal="center" vertical="center"/>
    </xf>
    <xf numFmtId="9" fontId="0" fillId="11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3" fontId="11" fillId="0" borderId="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DE64"/>
      <color rgb="FF8C8CFE"/>
      <color rgb="FF33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  <a:r>
              <a:rPr lang="en-US" baseline="0"/>
              <a:t> Error 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467628384864422E-2"/>
                  <c:y val="-1.7627539294876347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BE-46DF-9BA7-26DC16B51E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1'!$AG$14</c:f>
                <c:numCache>
                  <c:formatCode>General</c:formatCode>
                  <c:ptCount val="1"/>
                  <c:pt idx="0">
                    <c:v>6.1349999999999998</c:v>
                  </c:pt>
                </c:numCache>
              </c:numRef>
            </c:plus>
            <c:minus>
              <c:numRef>
                <c:f>'MISSION 1'!$AG$14</c:f>
                <c:numCache>
                  <c:formatCode>General</c:formatCode>
                  <c:ptCount val="1"/>
                  <c:pt idx="0">
                    <c:v>6.1349999999999998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1'!$AM$13</c:f>
              <c:numCache>
                <c:formatCode>General</c:formatCode>
                <c:ptCount val="1"/>
                <c:pt idx="0">
                  <c:v>1.5189999999999999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E-46DF-9BA7-26DC16B51EAC}"/>
            </c:ext>
          </c:extLst>
        </c:ser>
        <c:ser>
          <c:idx val="1"/>
          <c:order val="1"/>
          <c:tx>
            <c:v>SET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401529125827173E-2"/>
                  <c:y val="4.67368995918433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BE-46DF-9BA7-26DC16B51E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1'!$AG$16</c:f>
                <c:numCache>
                  <c:formatCode>General</c:formatCode>
                  <c:ptCount val="1"/>
                  <c:pt idx="0">
                    <c:v>22.971</c:v>
                  </c:pt>
                </c:numCache>
              </c:numRef>
            </c:plus>
            <c:minus>
              <c:numRef>
                <c:f>'MISSION 1'!$AG$16</c:f>
                <c:numCache>
                  <c:formatCode>General</c:formatCode>
                  <c:ptCount val="1"/>
                  <c:pt idx="0">
                    <c:v>22.971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1'!$AM$14</c:f>
              <c:numCache>
                <c:formatCode>General</c:formatCode>
                <c:ptCount val="1"/>
                <c:pt idx="0">
                  <c:v>-9.8889999999999993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E-46DF-9BA7-26DC16B51EAC}"/>
            </c:ext>
          </c:extLst>
        </c:ser>
        <c:ser>
          <c:idx val="2"/>
          <c:order val="2"/>
          <c:tx>
            <c:v>SET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071913885160185E-2"/>
                  <c:y val="-1.3945556693080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BE-46DF-9BA7-26DC16B51E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1'!$AG$18</c:f>
                <c:numCache>
                  <c:formatCode>General</c:formatCode>
                  <c:ptCount val="1"/>
                  <c:pt idx="0">
                    <c:v>16.78</c:v>
                  </c:pt>
                </c:numCache>
              </c:numRef>
            </c:plus>
            <c:minus>
              <c:numRef>
                <c:f>'MISSION 1'!$AG$18</c:f>
                <c:numCache>
                  <c:formatCode>General</c:formatCode>
                  <c:ptCount val="1"/>
                  <c:pt idx="0">
                    <c:v>16.78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1'!$AM$15</c:f>
              <c:numCache>
                <c:formatCode>General</c:formatCode>
                <c:ptCount val="1"/>
                <c:pt idx="0">
                  <c:v>10.975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E-46DF-9BA7-26DC16B51EAC}"/>
            </c:ext>
          </c:extLst>
        </c:ser>
        <c:ser>
          <c:idx val="3"/>
          <c:order val="3"/>
          <c:tx>
            <c:v>SET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925191140728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BE-46DF-9BA7-26DC16B51E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1'!$AG$20</c:f>
                <c:numCache>
                  <c:formatCode>General</c:formatCode>
                  <c:ptCount val="1"/>
                  <c:pt idx="0">
                    <c:v>28.661000000000001</c:v>
                  </c:pt>
                </c:numCache>
              </c:numRef>
            </c:plus>
            <c:minus>
              <c:numRef>
                <c:f>'MISSION 1'!$AG$20</c:f>
                <c:numCache>
                  <c:formatCode>General</c:formatCode>
                  <c:ptCount val="1"/>
                  <c:pt idx="0">
                    <c:v>28.661000000000001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1'!$AM$16</c:f>
              <c:numCache>
                <c:formatCode>General</c:formatCode>
                <c:ptCount val="1"/>
                <c:pt idx="0">
                  <c:v>-1.5649999999999999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E-46DF-9BA7-26DC16B51E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1741888"/>
        <c:axId val="1301739808"/>
      </c:barChart>
      <c:catAx>
        <c:axId val="1301741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1739808"/>
        <c:crosses val="autoZero"/>
        <c:auto val="1"/>
        <c:lblAlgn val="ctr"/>
        <c:lblOffset val="100"/>
        <c:noMultiLvlLbl val="0"/>
      </c:catAx>
      <c:valAx>
        <c:axId val="1301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1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Track Error Distance - Mission 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TRACK'!$R$3:$R$4</c15:sqref>
                    </c15:fullRef>
                  </c:ext>
                </c:extLst>
                <c:f>'MISSION2 - TRACK'!$R$3</c:f>
                <c:numCache>
                  <c:formatCode>General</c:formatCode>
                  <c:ptCount val="1"/>
                  <c:pt idx="0">
                    <c:v>205.42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TRACK'!$R$3:$R$4</c15:sqref>
                    </c15:fullRef>
                  </c:ext>
                </c:extLst>
                <c:f>'MISSION2 - TRACK'!$R$3</c:f>
                <c:numCache>
                  <c:formatCode>General</c:formatCode>
                  <c:ptCount val="1"/>
                  <c:pt idx="0">
                    <c:v>205.42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TRACK'!$Q$14:$Q$15</c15:sqref>
                  </c15:fullRef>
                </c:ext>
              </c:extLst>
              <c:f>'MISSION2 - TRACK'!$Q$14</c:f>
              <c:numCache>
                <c:formatCode>General</c:formatCode>
                <c:ptCount val="1"/>
                <c:pt idx="0">
                  <c:v>336.52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0-4786-85C7-C3601DD20544}"/>
            </c:ext>
          </c:extLst>
        </c:ser>
        <c:ser>
          <c:idx val="1"/>
          <c:order val="1"/>
          <c:tx>
            <c:v>ANN SET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TRACK'!$R$5:$R$6</c15:sqref>
                    </c15:fullRef>
                  </c:ext>
                </c:extLst>
                <c:f>'MISSION2 - TRACK'!$R$5</c:f>
                <c:numCache>
                  <c:formatCode>General</c:formatCode>
                  <c:ptCount val="1"/>
                  <c:pt idx="0">
                    <c:v>657.18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TRACK'!$R$5:$R$6</c15:sqref>
                    </c15:fullRef>
                  </c:ext>
                </c:extLst>
                <c:f>'MISSION2 - TRACK'!$R$5</c:f>
                <c:numCache>
                  <c:formatCode>General</c:formatCode>
                  <c:ptCount val="1"/>
                  <c:pt idx="0">
                    <c:v>657.18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TRACK'!$Q$5:$Q$6</c15:sqref>
                  </c15:fullRef>
                </c:ext>
              </c:extLst>
              <c:f>'MISSION2 - TRACK'!$Q$5</c:f>
              <c:numCache>
                <c:formatCode>General</c:formatCode>
                <c:ptCount val="1"/>
                <c:pt idx="0">
                  <c:v>558.74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0-4786-85C7-C3601DD20544}"/>
            </c:ext>
          </c:extLst>
        </c:ser>
        <c:ser>
          <c:idx val="2"/>
          <c:order val="2"/>
          <c:tx>
            <c:v>ANN SET 2</c:v>
          </c:tx>
          <c:spPr>
            <a:solidFill>
              <a:srgbClr val="00DE6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TRACK'!$R$16:$R$17</c15:sqref>
                    </c15:fullRef>
                  </c:ext>
                </c:extLst>
                <c:f>'MISSION2 - TRACK'!$R$16</c:f>
                <c:numCache>
                  <c:formatCode>General</c:formatCode>
                  <c:ptCount val="1"/>
                  <c:pt idx="0">
                    <c:v>204.03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TRACK'!$R$16:$R$17</c15:sqref>
                    </c15:fullRef>
                  </c:ext>
                </c:extLst>
                <c:f>'MISSION2 - TRACK'!$R$16</c:f>
                <c:numCache>
                  <c:formatCode>General</c:formatCode>
                  <c:ptCount val="1"/>
                  <c:pt idx="0">
                    <c:v>204.03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TRACK'!$Q$16:$Q$17</c15:sqref>
                  </c15:fullRef>
                </c:ext>
              </c:extLst>
              <c:f>'MISSION2 - TRACK'!$Q$16</c:f>
              <c:numCache>
                <c:formatCode>General</c:formatCode>
                <c:ptCount val="1"/>
                <c:pt idx="0">
                  <c:v>355.59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786-85C7-C3601DD20544}"/>
            </c:ext>
          </c:extLst>
        </c:ser>
        <c:ser>
          <c:idx val="3"/>
          <c:order val="3"/>
          <c:tx>
            <c:v>ANN SET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TRACK'!$R$27:$R$28</c15:sqref>
                    </c15:fullRef>
                  </c:ext>
                </c:extLst>
                <c:f>'MISSION2 - TRACK'!$R$27</c:f>
                <c:numCache>
                  <c:formatCode>General</c:formatCode>
                  <c:ptCount val="1"/>
                  <c:pt idx="0">
                    <c:v>239.47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TRACK'!$R$27:$R$28</c15:sqref>
                    </c15:fullRef>
                  </c:ext>
                </c:extLst>
                <c:f>'MISSION2 - TRACK'!$R$27</c:f>
                <c:numCache>
                  <c:formatCode>General</c:formatCode>
                  <c:ptCount val="1"/>
                  <c:pt idx="0">
                    <c:v>239.47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TRACK'!$Q$27:$Q$28</c15:sqref>
                  </c15:fullRef>
                </c:ext>
              </c:extLst>
              <c:f>'MISSION2 - TRACK'!$Q$27</c:f>
              <c:numCache>
                <c:formatCode>General</c:formatCode>
                <c:ptCount val="1"/>
                <c:pt idx="0">
                  <c:v>437.14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0-4786-85C7-C3601DD20544}"/>
            </c:ext>
          </c:extLst>
        </c:ser>
        <c:ser>
          <c:idx val="4"/>
          <c:order val="4"/>
          <c:tx>
            <c:v>ANN SET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TRACK'!$R$38:$R$39</c15:sqref>
                    </c15:fullRef>
                  </c:ext>
                </c:extLst>
                <c:f>'MISSION2 - TRACK'!$R$38</c:f>
                <c:numCache>
                  <c:formatCode>General</c:formatCode>
                  <c:ptCount val="1"/>
                  <c:pt idx="0">
                    <c:v>185.23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TRACK'!$R$38:$R$39</c15:sqref>
                    </c15:fullRef>
                  </c:ext>
                </c:extLst>
                <c:f>'MISSION2 - TRACK'!$R$38</c:f>
                <c:numCache>
                  <c:formatCode>General</c:formatCode>
                  <c:ptCount val="1"/>
                  <c:pt idx="0">
                    <c:v>185.23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TRACK'!$Q$38:$Q$39</c15:sqref>
                  </c15:fullRef>
                </c:ext>
              </c:extLst>
              <c:f>'MISSION2 - TRACK'!$Q$38</c:f>
              <c:numCache>
                <c:formatCode>General</c:formatCode>
                <c:ptCount val="1"/>
                <c:pt idx="0">
                  <c:v>271.37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0-4786-85C7-C3601DD2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9375"/>
        <c:axId val="521400207"/>
      </c:barChart>
      <c:catAx>
        <c:axId val="5213993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21400207"/>
        <c:crosses val="autoZero"/>
        <c:auto val="1"/>
        <c:lblAlgn val="ctr"/>
        <c:lblOffset val="100"/>
        <c:noMultiLvlLbl val="0"/>
      </c:catAx>
      <c:valAx>
        <c:axId val="52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Track Error Distance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3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CTD</a:t>
            </a:r>
            <a:r>
              <a:rPr lang="en-US" baseline="0"/>
              <a:t> vs Roll Range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052493438320213E-2"/>
                  <c:y val="-0.40995844269466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'MISSION2 - TRACK'!$AM$2:$AM$6</c:f>
              <c:numCache>
                <c:formatCode>0.00</c:formatCode>
                <c:ptCount val="5"/>
                <c:pt idx="0">
                  <c:v>558.74</c:v>
                </c:pt>
                <c:pt idx="1">
                  <c:v>437.14</c:v>
                </c:pt>
                <c:pt idx="2">
                  <c:v>355.59</c:v>
                </c:pt>
                <c:pt idx="3" formatCode="General">
                  <c:v>336.52</c:v>
                </c:pt>
                <c:pt idx="4">
                  <c:v>271.37</c:v>
                </c:pt>
              </c:numCache>
            </c:numRef>
          </c:xVal>
          <c:yVal>
            <c:numRef>
              <c:f>'MISSION2 - TRACK'!$AN$2:$AN$6</c:f>
              <c:numCache>
                <c:formatCode>General</c:formatCode>
                <c:ptCount val="5"/>
                <c:pt idx="0">
                  <c:v>10.32</c:v>
                </c:pt>
                <c:pt idx="1">
                  <c:v>16.14</c:v>
                </c:pt>
                <c:pt idx="2">
                  <c:v>18.93</c:v>
                </c:pt>
                <c:pt idx="3">
                  <c:v>22.22</c:v>
                </c:pt>
                <c:pt idx="4">
                  <c:v>28.56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60D-92DA-FA575D3C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68096"/>
        <c:axId val="795958320"/>
      </c:scatterChart>
      <c:valAx>
        <c:axId val="855468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5958320"/>
        <c:crosses val="autoZero"/>
        <c:crossBetween val="midCat"/>
      </c:valAx>
      <c:valAx>
        <c:axId val="7959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54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Roll Angle - Mission 2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rgbClr val="8C8CF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ANGLE'!$R$3:$R$4</c15:sqref>
                    </c15:fullRef>
                  </c:ext>
                </c:extLst>
                <c:f>'MISSION2 - ROLL ANGLE'!$R$3</c:f>
                <c:numCache>
                  <c:formatCode>General</c:formatCode>
                  <c:ptCount val="1"/>
                  <c:pt idx="0">
                    <c:v>13.32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ANGLE'!$R$3:$R$4</c15:sqref>
                    </c15:fullRef>
                  </c:ext>
                </c:extLst>
                <c:f>'MISSION2 - ROLL ANGLE'!$R$3</c:f>
                <c:numCache>
                  <c:formatCode>General</c:formatCode>
                  <c:ptCount val="1"/>
                  <c:pt idx="0">
                    <c:v>13.32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ROLL ANGLE'!$Q$3:$Q$4</c15:sqref>
                  </c15:fullRef>
                </c:ext>
              </c:extLst>
              <c:f>'MISSION2 - ROLL ANGLE'!$Q$3</c:f>
              <c:numCache>
                <c:formatCode>General</c:formatCode>
                <c:ptCount val="1"/>
                <c:pt idx="0">
                  <c:v>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C-4200-8920-55A6A987807E}"/>
            </c:ext>
          </c:extLst>
        </c:ser>
        <c:ser>
          <c:idx val="1"/>
          <c:order val="1"/>
          <c:tx>
            <c:v>ANN SET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ANGLE'!$R$5:$R$6</c15:sqref>
                    </c15:fullRef>
                  </c:ext>
                </c:extLst>
                <c:f>'MISSION2 - ROLL ANGLE'!$R$5</c:f>
                <c:numCache>
                  <c:formatCode>General</c:formatCode>
                  <c:ptCount val="1"/>
                  <c:pt idx="0">
                    <c:v>5.25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ANGLE'!$R$5:$R$6</c15:sqref>
                    </c15:fullRef>
                  </c:ext>
                </c:extLst>
                <c:f>'MISSION2 - ROLL ANGLE'!$R$5</c:f>
                <c:numCache>
                  <c:formatCode>General</c:formatCode>
                  <c:ptCount val="1"/>
                  <c:pt idx="0">
                    <c:v>5.25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ROLL ANGLE'!$Q$5:$Q$6</c15:sqref>
                  </c15:fullRef>
                </c:ext>
              </c:extLst>
              <c:f>'MISSION2 - ROLL ANGLE'!$Q$5</c:f>
              <c:numCache>
                <c:formatCode>General</c:formatCode>
                <c:ptCount val="1"/>
                <c:pt idx="0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C-4200-8920-55A6A987807E}"/>
            </c:ext>
          </c:extLst>
        </c:ser>
        <c:ser>
          <c:idx val="2"/>
          <c:order val="2"/>
          <c:tx>
            <c:v>ANN SET 2</c:v>
          </c:tx>
          <c:spPr>
            <a:solidFill>
              <a:srgbClr val="00DE6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ANGLE'!$R$16:$R$17</c15:sqref>
                    </c15:fullRef>
                  </c:ext>
                </c:extLst>
                <c:f>'MISSION2 - ROLL ANGLE'!$R$16</c:f>
                <c:numCache>
                  <c:formatCode>General</c:formatCode>
                  <c:ptCount val="1"/>
                  <c:pt idx="0">
                    <c:v>11.58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ANGLE'!$R$16:$R$17</c15:sqref>
                    </c15:fullRef>
                  </c:ext>
                </c:extLst>
                <c:f>'MISSION2 - ROLL ANGLE'!$R$16</c:f>
                <c:numCache>
                  <c:formatCode>General</c:formatCode>
                  <c:ptCount val="1"/>
                  <c:pt idx="0">
                    <c:v>11.58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ROLL ANGLE'!$Q$16:$Q$17</c15:sqref>
                  </c15:fullRef>
                </c:ext>
              </c:extLst>
              <c:f>'MISSION2 - ROLL ANGLE'!$Q$16</c:f>
              <c:numCache>
                <c:formatCode>General</c:formatCode>
                <c:ptCount val="1"/>
                <c:pt idx="0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C-4200-8920-55A6A987807E}"/>
            </c:ext>
          </c:extLst>
        </c:ser>
        <c:ser>
          <c:idx val="3"/>
          <c:order val="3"/>
          <c:tx>
            <c:v>ANN SET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ANGLE'!$R$27:$R$28</c15:sqref>
                    </c15:fullRef>
                  </c:ext>
                </c:extLst>
                <c:f>'MISSION2 - ROLL ANGLE'!$R$27</c:f>
                <c:numCache>
                  <c:formatCode>General</c:formatCode>
                  <c:ptCount val="1"/>
                  <c:pt idx="0">
                    <c:v>9.68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ANGLE'!$R$27:$R$28</c15:sqref>
                    </c15:fullRef>
                  </c:ext>
                </c:extLst>
                <c:f>'MISSION2 - ROLL ANGLE'!$R$27</c:f>
                <c:numCache>
                  <c:formatCode>General</c:formatCode>
                  <c:ptCount val="1"/>
                  <c:pt idx="0">
                    <c:v>9.68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ROLL ANGLE'!$Q$27:$Q$28</c15:sqref>
                  </c15:fullRef>
                </c:ext>
              </c:extLst>
              <c:f>'MISSION2 - ROLL ANGLE'!$Q$27</c:f>
              <c:numCache>
                <c:formatCode>General</c:formatCode>
                <c:ptCount val="1"/>
                <c:pt idx="0">
                  <c:v>16.14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C-4200-8920-55A6A987807E}"/>
            </c:ext>
          </c:extLst>
        </c:ser>
        <c:ser>
          <c:idx val="4"/>
          <c:order val="4"/>
          <c:tx>
            <c:v>ANN SET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ANGLE'!$R$38:$R$39</c15:sqref>
                    </c15:fullRef>
                  </c:ext>
                </c:extLst>
                <c:f>'MISSION2 - ROLL ANGLE'!$R$38</c:f>
                <c:numCache>
                  <c:formatCode>General</c:formatCode>
                  <c:ptCount val="1"/>
                  <c:pt idx="0">
                    <c:v>15.88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'MISSION2 - ROLL ANGLE'!$R$38:$R$39</c15:sqref>
                    </c15:fullRef>
                  </c:ext>
                </c:extLst>
                <c:f>'MISSION2 - ROLL ANGLE'!$R$38</c:f>
                <c:numCache>
                  <c:formatCode>General</c:formatCode>
                  <c:ptCount val="1"/>
                  <c:pt idx="0">
                    <c:v>15.88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'MISSION2 - ROLL ANGLE'!$Q$38:$Q$39</c15:sqref>
                  </c15:fullRef>
                </c:ext>
              </c:extLst>
              <c:f>'MISSION2 - ROLL ANGLE'!$Q$38</c:f>
              <c:numCache>
                <c:formatCode>General</c:formatCode>
                <c:ptCount val="1"/>
                <c:pt idx="0">
                  <c:v>28.56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C-4200-8920-55A6A987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9375"/>
        <c:axId val="521400207"/>
      </c:barChart>
      <c:catAx>
        <c:axId val="5213993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21400207"/>
        <c:crosses val="autoZero"/>
        <c:auto val="1"/>
        <c:lblAlgn val="ctr"/>
        <c:lblOffset val="100"/>
        <c:noMultiLvlLbl val="0"/>
      </c:catAx>
      <c:valAx>
        <c:axId val="52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</a:t>
                </a:r>
                <a:r>
                  <a:rPr lang="en-US" baseline="0"/>
                  <a:t> Angle (°)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3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Yaw Error Rate 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596459255402237E-2"/>
                  <c:y val="8.52448264532713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52-45CC-8257-327E336F9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1'!$AH$14</c:f>
                <c:numCache>
                  <c:formatCode>General</c:formatCode>
                  <c:ptCount val="1"/>
                  <c:pt idx="0">
                    <c:v>0.28000000000000003</c:v>
                  </c:pt>
                </c:numCache>
              </c:numRef>
            </c:plus>
            <c:minus>
              <c:numRef>
                <c:f>'MISSION 1'!$AH$14</c:f>
                <c:numCache>
                  <c:formatCode>General</c:formatCode>
                  <c:ptCount val="1"/>
                  <c:pt idx="0">
                    <c:v>0.28000000000000003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1'!$AN$13</c:f>
              <c:numCache>
                <c:formatCode>General</c:formatCode>
                <c:ptCount val="1"/>
                <c:pt idx="0">
                  <c:v>-2.4E-2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2-45CC-8257-327E336F9800}"/>
            </c:ext>
          </c:extLst>
        </c:ser>
        <c:ser>
          <c:idx val="1"/>
          <c:order val="1"/>
          <c:tx>
            <c:v>SET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51818102924587E-2"/>
                  <c:y val="-9.29954304095789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52-45CC-8257-327E336F9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1'!$AH$16</c:f>
                <c:numCache>
                  <c:formatCode>General</c:formatCode>
                  <c:ptCount val="1"/>
                  <c:pt idx="0">
                    <c:v>0.66500000000000004</c:v>
                  </c:pt>
                </c:numCache>
              </c:numRef>
            </c:plus>
            <c:minus>
              <c:numRef>
                <c:f>'MISSION 1'!$AH$16</c:f>
                <c:numCache>
                  <c:formatCode>General</c:formatCode>
                  <c:ptCount val="1"/>
                  <c:pt idx="0">
                    <c:v>0.66500000000000004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1'!$AN$14</c:f>
              <c:numCache>
                <c:formatCode>General</c:formatCode>
                <c:ptCount val="1"/>
                <c:pt idx="0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2-45CC-8257-327E336F9800}"/>
            </c:ext>
          </c:extLst>
        </c:ser>
        <c:ser>
          <c:idx val="2"/>
          <c:order val="2"/>
          <c:tx>
            <c:v>SET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51818102924587E-2"/>
                  <c:y val="8.52448264532713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2-45CC-8257-327E336F9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1'!$AH$18</c:f>
                <c:numCache>
                  <c:formatCode>General</c:formatCode>
                  <c:ptCount val="1"/>
                  <c:pt idx="0">
                    <c:v>0.65600000000000003</c:v>
                  </c:pt>
                </c:numCache>
              </c:numRef>
            </c:plus>
            <c:minus>
              <c:numRef>
                <c:f>'MISSION 1'!$AH$18</c:f>
                <c:numCache>
                  <c:formatCode>General</c:formatCode>
                  <c:ptCount val="1"/>
                  <c:pt idx="0">
                    <c:v>0.65600000000000003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1'!$AN$15</c:f>
              <c:numCache>
                <c:formatCode>General</c:formatCode>
                <c:ptCount val="1"/>
                <c:pt idx="0">
                  <c:v>-0.109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2-45CC-8257-327E336F9800}"/>
            </c:ext>
          </c:extLst>
        </c:ser>
        <c:ser>
          <c:idx val="3"/>
          <c:order val="3"/>
          <c:tx>
            <c:v>SET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2351818102924483E-2"/>
                  <c:y val="-1.3949314561436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52-45CC-8257-327E336F9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1'!$AH$20</c:f>
                <c:numCache>
                  <c:formatCode>General</c:formatCode>
                  <c:ptCount val="1"/>
                  <c:pt idx="0">
                    <c:v>0.72799999999999998</c:v>
                  </c:pt>
                </c:numCache>
              </c:numRef>
            </c:plus>
            <c:minus>
              <c:numRef>
                <c:f>'MISSION 1'!$AH$20</c:f>
                <c:numCache>
                  <c:formatCode>General</c:formatCode>
                  <c:ptCount val="1"/>
                  <c:pt idx="0">
                    <c:v>0.72799999999999998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1'!$AN$16</c:f>
              <c:numCache>
                <c:formatCode>General</c:formatCode>
                <c:ptCount val="1"/>
                <c:pt idx="0">
                  <c:v>-2.5999999999999999E-2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52-45CC-8257-327E336F98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1741888"/>
        <c:axId val="1301739808"/>
      </c:barChart>
      <c:catAx>
        <c:axId val="1301741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1739808"/>
        <c:crosses val="autoZero"/>
        <c:auto val="1"/>
        <c:lblAlgn val="ctr"/>
        <c:lblOffset val="100"/>
        <c:noMultiLvlLbl val="0"/>
      </c:catAx>
      <c:valAx>
        <c:axId val="1301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1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Roll Angle 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9840814315603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74-40F5-8A0C-018AEDD8D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1'!$AI$14</c:f>
                <c:numCache>
                  <c:formatCode>General</c:formatCode>
                  <c:ptCount val="1"/>
                  <c:pt idx="0">
                    <c:v>3.9990000000000001</c:v>
                  </c:pt>
                </c:numCache>
              </c:numRef>
            </c:plus>
            <c:minus>
              <c:numRef>
                <c:f>'MISSION 1'!$AI$14</c:f>
                <c:numCache>
                  <c:formatCode>General</c:formatCode>
                  <c:ptCount val="1"/>
                  <c:pt idx="0">
                    <c:v>3.9990000000000001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1'!$AO$13</c:f>
              <c:numCache>
                <c:formatCode>General</c:formatCode>
                <c:ptCount val="1"/>
                <c:pt idx="0">
                  <c:v>-1.278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0F5-8A0C-018AEDD8D4C9}"/>
            </c:ext>
          </c:extLst>
        </c:ser>
        <c:ser>
          <c:idx val="1"/>
          <c:order val="1"/>
          <c:tx>
            <c:v>SET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6387265145248175E-2"/>
                  <c:y val="-9.27269574423426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74-40F5-8A0C-018AEDD8D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1'!$AI$16</c:f>
                <c:numCache>
                  <c:formatCode>General</c:formatCode>
                  <c:ptCount val="1"/>
                  <c:pt idx="0">
                    <c:v>12.145</c:v>
                  </c:pt>
                </c:numCache>
              </c:numRef>
            </c:plus>
            <c:minus>
              <c:numRef>
                <c:f>'MISSION 1'!$AI$16</c:f>
                <c:numCache>
                  <c:formatCode>General</c:formatCode>
                  <c:ptCount val="1"/>
                  <c:pt idx="0">
                    <c:v>12.145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1'!$AO$14</c:f>
              <c:numCache>
                <c:formatCode>General</c:formatCode>
                <c:ptCount val="1"/>
                <c:pt idx="0">
                  <c:v>5.9989999999999997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4-40F5-8A0C-018AEDD8D4C9}"/>
            </c:ext>
          </c:extLst>
        </c:ser>
        <c:ser>
          <c:idx val="2"/>
          <c:order val="2"/>
          <c:tx>
            <c:v>SET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0217945383841666E-2"/>
                  <c:y val="3.6506676166902339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74-40F5-8A0C-018AEDD8D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1'!$AI$18</c:f>
                <c:numCache>
                  <c:formatCode>General</c:formatCode>
                  <c:ptCount val="1"/>
                  <c:pt idx="0">
                    <c:v>11.598000000000001</c:v>
                  </c:pt>
                </c:numCache>
              </c:numRef>
            </c:plus>
            <c:minus>
              <c:numRef>
                <c:f>'MISSION 1'!$AI$18</c:f>
                <c:numCache>
                  <c:formatCode>General</c:formatCode>
                  <c:ptCount val="1"/>
                  <c:pt idx="0">
                    <c:v>11.598000000000001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1'!$AO$15</c:f>
              <c:numCache>
                <c:formatCode>General</c:formatCode>
                <c:ptCount val="1"/>
                <c:pt idx="0">
                  <c:v>-8.9550000000000001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4-40F5-8A0C-018AEDD8D4C9}"/>
            </c:ext>
          </c:extLst>
        </c:ser>
        <c:ser>
          <c:idx val="3"/>
          <c:order val="3"/>
          <c:tx>
            <c:v>SET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984081431560344E-2"/>
                  <c:y val="-9.27233067747264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74-40F5-8A0C-018AEDD8D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1'!$AI$20</c:f>
                <c:numCache>
                  <c:formatCode>General</c:formatCode>
                  <c:ptCount val="1"/>
                  <c:pt idx="0">
                    <c:v>17.134</c:v>
                  </c:pt>
                </c:numCache>
              </c:numRef>
            </c:plus>
            <c:minus>
              <c:numRef>
                <c:f>'MISSION 1'!$AI$20</c:f>
                <c:numCache>
                  <c:formatCode>General</c:formatCode>
                  <c:ptCount val="1"/>
                  <c:pt idx="0">
                    <c:v>17.134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1'!$AO$16</c:f>
              <c:numCache>
                <c:formatCode>General</c:formatCode>
                <c:ptCount val="1"/>
                <c:pt idx="0">
                  <c:v>-0.495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4-40F5-8A0C-018AEDD8D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1741888"/>
        <c:axId val="1301739808"/>
      </c:barChart>
      <c:catAx>
        <c:axId val="1301741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1739808"/>
        <c:crosses val="autoZero"/>
        <c:auto val="1"/>
        <c:lblAlgn val="ctr"/>
        <c:lblOffset val="100"/>
        <c:noMultiLvlLbl val="0"/>
      </c:catAx>
      <c:valAx>
        <c:axId val="1301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1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Joystick Roll 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854993049810895E-2"/>
                  <c:y val="-9.30050492012419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C5-4111-B3B7-D4FFA00450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1'!$AJ$14</c:f>
                <c:numCache>
                  <c:formatCode>General</c:formatCode>
                  <c:ptCount val="1"/>
                  <c:pt idx="0">
                    <c:v>1.7000000000000001E-2</c:v>
                  </c:pt>
                </c:numCache>
              </c:numRef>
            </c:plus>
            <c:minus>
              <c:numRef>
                <c:f>'MISSION 1'!$AJ$14</c:f>
                <c:numCache>
                  <c:formatCode>General</c:formatCode>
                  <c:ptCount val="1"/>
                  <c:pt idx="0">
                    <c:v>1.7000000000000001E-2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1'!$AJ$13</c:f>
              <c:numCache>
                <c:formatCode>General</c:formatCode>
                <c:ptCount val="1"/>
                <c:pt idx="0">
                  <c:v>-2E-3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5-4111-B3B7-D4FFA0045056}"/>
            </c:ext>
          </c:extLst>
        </c:ser>
        <c:ser>
          <c:idx val="1"/>
          <c:order val="1"/>
          <c:tx>
            <c:v>SET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322720954373565E-2"/>
                  <c:y val="-9.30087109615151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C5-4111-B3B7-D4FFA00450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1'!$AJ$16</c:f>
                <c:numCache>
                  <c:formatCode>General</c:formatCode>
                  <c:ptCount val="1"/>
                  <c:pt idx="0">
                    <c:v>4.9000000000000002E-2</c:v>
                  </c:pt>
                </c:numCache>
              </c:numRef>
            </c:plus>
            <c:minus>
              <c:numRef>
                <c:f>'MISSION 1'!$AJ$16</c:f>
                <c:numCache>
                  <c:formatCode>General</c:formatCode>
                  <c:ptCount val="1"/>
                  <c:pt idx="0">
                    <c:v>4.9000000000000002E-2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1'!$AJ$15</c:f>
              <c:numCache>
                <c:formatCode>General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5-4111-B3B7-D4FFA0045056}"/>
            </c:ext>
          </c:extLst>
        </c:ser>
        <c:ser>
          <c:idx val="2"/>
          <c:order val="2"/>
          <c:tx>
            <c:v>SET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387265145248273E-2"/>
                  <c:y val="-1.3951306644227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C5-4111-B3B7-D4FFA00450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1'!$AJ$18</c:f>
                <c:numCache>
                  <c:formatCode>General</c:formatCode>
                  <c:ptCount val="1"/>
                  <c:pt idx="0">
                    <c:v>4.9000000000000002E-2</c:v>
                  </c:pt>
                </c:numCache>
              </c:numRef>
            </c:plus>
            <c:minus>
              <c:numRef>
                <c:f>'MISSION 1'!$AJ$18</c:f>
                <c:numCache>
                  <c:formatCode>General</c:formatCode>
                  <c:ptCount val="1"/>
                  <c:pt idx="0">
                    <c:v>4.9000000000000002E-2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1'!$AJ$17</c:f>
              <c:numCache>
                <c:formatCode>General</c:formatCode>
                <c:ptCount val="1"/>
                <c:pt idx="0">
                  <c:v>-2.5999999999999999E-2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5-4111-B3B7-D4FFA0045056}"/>
            </c:ext>
          </c:extLst>
        </c:ser>
        <c:ser>
          <c:idx val="3"/>
          <c:order val="3"/>
          <c:tx>
            <c:v>SET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984081431560344E-2"/>
                  <c:y val="-9.30087109615159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C5-4111-B3B7-D4FFA00450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'MISSION 1'!$AJ$20</c:f>
                <c:numCache>
                  <c:formatCode>General</c:formatCode>
                  <c:ptCount val="1"/>
                  <c:pt idx="0">
                    <c:v>8.3000000000000004E-2</c:v>
                  </c:pt>
                </c:numCache>
              </c:numRef>
            </c:plus>
            <c:minus>
              <c:numRef>
                <c:f>'MISSION 1'!$AJ$20</c:f>
                <c:numCache>
                  <c:formatCode>General</c:formatCode>
                  <c:ptCount val="1"/>
                  <c:pt idx="0">
                    <c:v>8.3000000000000004E-2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'MISSION 1'!$AJ$19</c:f>
              <c:numCache>
                <c:formatCode>General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5-4111-B3B7-D4FFA00450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1741888"/>
        <c:axId val="1301739808"/>
      </c:barChart>
      <c:catAx>
        <c:axId val="1301741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1739808"/>
        <c:crosses val="autoZero"/>
        <c:auto val="1"/>
        <c:lblAlgn val="ctr"/>
        <c:lblOffset val="100"/>
        <c:noMultiLvlLbl val="0"/>
      </c:catAx>
      <c:valAx>
        <c:axId val="1301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1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Minimum Distance to WP - Mission 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 1'!$AC$3:$AC$4</c15:sqref>
                    </c15:fullRef>
                  </c:ext>
                </c:extLst>
                <c:f>'MISSION 1'!$AC$3</c:f>
                <c:numCache>
                  <c:formatCode>General</c:formatCode>
                  <c:ptCount val="1"/>
                  <c:pt idx="0">
                    <c:v>14.28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 1'!$AC$3:$AC$4</c15:sqref>
                    </c15:fullRef>
                  </c:ext>
                </c:extLst>
                <c:f>'MISSION 1'!$AC$3</c:f>
                <c:numCache>
                  <c:formatCode>General</c:formatCode>
                  <c:ptCount val="1"/>
                  <c:pt idx="0">
                    <c:v>14.28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 1'!$AB$3:$AB$4</c15:sqref>
                  </c15:fullRef>
                </c:ext>
              </c:extLst>
              <c:f>'MISSION 1'!$AB$3</c:f>
              <c:numCache>
                <c:formatCode>General</c:formatCode>
                <c:ptCount val="1"/>
                <c:pt idx="0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5E3-A8B6-A40D9584591D}"/>
            </c:ext>
          </c:extLst>
        </c:ser>
        <c:ser>
          <c:idx val="1"/>
          <c:order val="1"/>
          <c:tx>
            <c:v>ANN SET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 1'!$AC$5:$AC$6</c15:sqref>
                    </c15:fullRef>
                  </c:ext>
                </c:extLst>
                <c:f>'MISSION 1'!$AC$5</c:f>
                <c:numCache>
                  <c:formatCode>General</c:formatCode>
                  <c:ptCount val="1"/>
                  <c:pt idx="0">
                    <c:v>79.52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 1'!$AC$5:$AC$6</c15:sqref>
                    </c15:fullRef>
                  </c:ext>
                </c:extLst>
                <c:f>'MISSION 1'!$AC$5</c:f>
                <c:numCache>
                  <c:formatCode>General</c:formatCode>
                  <c:ptCount val="1"/>
                  <c:pt idx="0">
                    <c:v>79.52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 1'!$AB$5:$AB$6</c15:sqref>
                  </c15:fullRef>
                </c:ext>
              </c:extLst>
              <c:f>'MISSION 1'!$AB$5</c:f>
              <c:numCache>
                <c:formatCode>General</c:formatCode>
                <c:ptCount val="1"/>
                <c:pt idx="0">
                  <c:v>57.77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A-45E3-A8B6-A40D9584591D}"/>
            </c:ext>
          </c:extLst>
        </c:ser>
        <c:ser>
          <c:idx val="2"/>
          <c:order val="2"/>
          <c:tx>
            <c:v>ANN SET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DE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0A-45E3-A8B6-A40D9584591D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 1'!$AC$16:$AC$17</c15:sqref>
                    </c15:fullRef>
                  </c:ext>
                </c:extLst>
                <c:f>'MISSION 1'!$AC$16</c:f>
                <c:numCache>
                  <c:formatCode>General</c:formatCode>
                  <c:ptCount val="1"/>
                  <c:pt idx="0">
                    <c:v>8.5500000000000007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 1'!$AC$16:$AC$17</c15:sqref>
                    </c15:fullRef>
                  </c:ext>
                </c:extLst>
                <c:f>'MISSION 1'!$AC$16</c:f>
                <c:numCache>
                  <c:formatCode>General</c:formatCode>
                  <c:ptCount val="1"/>
                  <c:pt idx="0">
                    <c:v>8.5500000000000007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 1'!$AB$16:$AB$17</c15:sqref>
                  </c15:fullRef>
                </c:ext>
              </c:extLst>
              <c:f>'MISSION 1'!$AB$16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A-45E3-A8B6-A40D9584591D}"/>
            </c:ext>
          </c:extLst>
        </c:ser>
        <c:ser>
          <c:idx val="3"/>
          <c:order val="3"/>
          <c:tx>
            <c:v>ANN SET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 1'!$AC$27:$AC$28</c15:sqref>
                    </c15:fullRef>
                  </c:ext>
                </c:extLst>
                <c:f>'MISSION 1'!$AC$27</c:f>
                <c:numCache>
                  <c:formatCode>General</c:formatCode>
                  <c:ptCount val="1"/>
                  <c:pt idx="0">
                    <c:v>18.64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 1'!$AC$27:$AC$28</c15:sqref>
                    </c15:fullRef>
                  </c:ext>
                </c:extLst>
                <c:f>'MISSION 1'!$AC$27</c:f>
                <c:numCache>
                  <c:formatCode>General</c:formatCode>
                  <c:ptCount val="1"/>
                  <c:pt idx="0">
                    <c:v>18.64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 1'!$AB$27:$AB$28</c15:sqref>
                  </c15:fullRef>
                </c:ext>
              </c:extLst>
              <c:f>'MISSION 1'!$AB$27</c:f>
              <c:numCache>
                <c:formatCode>General</c:formatCode>
                <c:ptCount val="1"/>
                <c:pt idx="0">
                  <c:v>36.590000000000003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A-45E3-A8B6-A40D9584591D}"/>
            </c:ext>
          </c:extLst>
        </c:ser>
        <c:ser>
          <c:idx val="4"/>
          <c:order val="4"/>
          <c:tx>
            <c:v>ANN SET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 1'!$AC$38:$AC$39</c15:sqref>
                    </c15:fullRef>
                  </c:ext>
                </c:extLst>
                <c:f>'MISSION 1'!$AC$38</c:f>
                <c:numCache>
                  <c:formatCode>General</c:formatCode>
                  <c:ptCount val="1"/>
                  <c:pt idx="0">
                    <c:v>18.38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 1'!$AC$38:$AC$39</c15:sqref>
                    </c15:fullRef>
                  </c:ext>
                </c:extLst>
                <c:f>'MISSION 1'!$AC$38</c:f>
                <c:numCache>
                  <c:formatCode>General</c:formatCode>
                  <c:ptCount val="1"/>
                  <c:pt idx="0">
                    <c:v>18.38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 1'!$AB$38:$AB$39</c15:sqref>
                  </c15:fullRef>
                </c:ext>
              </c:extLst>
              <c:f>'MISSION 1'!$AB$38</c:f>
              <c:numCache>
                <c:formatCode>General</c:formatCode>
                <c:ptCount val="1"/>
                <c:pt idx="0">
                  <c:v>30.35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0A-45E3-A8B6-A40D9584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9375"/>
        <c:axId val="521400207"/>
      </c:barChart>
      <c:catAx>
        <c:axId val="5213993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21400207"/>
        <c:crosses val="autoZero"/>
        <c:auto val="1"/>
        <c:lblAlgn val="ctr"/>
        <c:lblOffset val="100"/>
        <c:noMultiLvlLbl val="0"/>
      </c:catAx>
      <c:valAx>
        <c:axId val="52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Track Error Distance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3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Track Error Distance - Mission 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rgbClr val="8C8CF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TRACK'!$AC$3:$AC$4</c15:sqref>
                    </c15:fullRef>
                  </c:ext>
                </c:extLst>
                <c:f>'MISSION1 - TRACK'!$AC$3</c:f>
                <c:numCache>
                  <c:formatCode>General</c:formatCode>
                  <c:ptCount val="1"/>
                  <c:pt idx="0">
                    <c:v>135.58000000000001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TRACK'!$AC$3:$AC$4</c15:sqref>
                    </c15:fullRef>
                  </c:ext>
                </c:extLst>
                <c:f>'MISSION1 - TRACK'!$AC$3</c:f>
                <c:numCache>
                  <c:formatCode>General</c:formatCode>
                  <c:ptCount val="1"/>
                  <c:pt idx="0">
                    <c:v>135.58000000000001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TRACK'!$AB$3:$AB$4</c15:sqref>
                  </c15:fullRef>
                </c:ext>
              </c:extLst>
              <c:f>'MISSION1 - TRACK'!$AB$3</c:f>
              <c:numCache>
                <c:formatCode>General</c:formatCode>
                <c:ptCount val="1"/>
                <c:pt idx="0">
                  <c:v>140.16999999999999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1-414A-B5A3-F081EDC08B28}"/>
            </c:ext>
          </c:extLst>
        </c:ser>
        <c:ser>
          <c:idx val="1"/>
          <c:order val="1"/>
          <c:tx>
            <c:v>ANN SET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TRACK'!$AC$5:$AC$6</c15:sqref>
                    </c15:fullRef>
                  </c:ext>
                </c:extLst>
                <c:f>'MISSION1 - TRACK'!$AC$5</c:f>
                <c:numCache>
                  <c:formatCode>General</c:formatCode>
                  <c:ptCount val="1"/>
                  <c:pt idx="0">
                    <c:v>174.89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TRACK'!$AC$5:$AC$6</c15:sqref>
                    </c15:fullRef>
                  </c:ext>
                </c:extLst>
                <c:f>'MISSION1 - TRACK'!$AC$5</c:f>
                <c:numCache>
                  <c:formatCode>General</c:formatCode>
                  <c:ptCount val="1"/>
                  <c:pt idx="0">
                    <c:v>174.89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TRACK'!$AB$5:$AB$6</c15:sqref>
                  </c15:fullRef>
                </c:ext>
              </c:extLst>
              <c:f>'MISSION1 - TRACK'!$AB$5</c:f>
              <c:numCache>
                <c:formatCode>General</c:formatCode>
                <c:ptCount val="1"/>
                <c:pt idx="0">
                  <c:v>167.96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1-414A-B5A3-F081EDC08B28}"/>
            </c:ext>
          </c:extLst>
        </c:ser>
        <c:ser>
          <c:idx val="2"/>
          <c:order val="2"/>
          <c:tx>
            <c:v>ANN SET 2</c:v>
          </c:tx>
          <c:spPr>
            <a:solidFill>
              <a:srgbClr val="00DE6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TRACK'!$AC$16:$AC$17</c15:sqref>
                    </c15:fullRef>
                  </c:ext>
                </c:extLst>
                <c:f>'MISSION1 - TRACK'!$AC$16</c:f>
                <c:numCache>
                  <c:formatCode>General</c:formatCode>
                  <c:ptCount val="1"/>
                  <c:pt idx="0">
                    <c:v>116.14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TRACK'!$AC$16:$AC$17</c15:sqref>
                    </c15:fullRef>
                  </c:ext>
                </c:extLst>
                <c:f>'MISSION1 - TRACK'!$AC$16</c:f>
                <c:numCache>
                  <c:formatCode>General</c:formatCode>
                  <c:ptCount val="1"/>
                  <c:pt idx="0">
                    <c:v>116.14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TRACK'!$AB$16:$AB$17</c15:sqref>
                  </c15:fullRef>
                </c:ext>
              </c:extLst>
              <c:f>'MISSION1 - TRACK'!$AB$16</c:f>
              <c:numCache>
                <c:formatCode>General</c:formatCode>
                <c:ptCount val="1"/>
                <c:pt idx="0">
                  <c:v>140.44999999999999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1-414A-B5A3-F081EDC08B28}"/>
            </c:ext>
          </c:extLst>
        </c:ser>
        <c:ser>
          <c:idx val="3"/>
          <c:order val="3"/>
          <c:tx>
            <c:v>ANN SET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TRACK'!$AC$27:$AC$28</c15:sqref>
                    </c15:fullRef>
                  </c:ext>
                </c:extLst>
                <c:f>'MISSION1 - TRACK'!$AC$27</c:f>
                <c:numCache>
                  <c:formatCode>General</c:formatCode>
                  <c:ptCount val="1"/>
                  <c:pt idx="0">
                    <c:v>122.52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TRACK'!$AC$27:$AC$28</c15:sqref>
                    </c15:fullRef>
                  </c:ext>
                </c:extLst>
                <c:f>'MISSION1 - TRACK'!$AC$27</c:f>
                <c:numCache>
                  <c:formatCode>General</c:formatCode>
                  <c:ptCount val="1"/>
                  <c:pt idx="0">
                    <c:v>122.52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TRACK'!$AB$27:$AB$28</c15:sqref>
                  </c15:fullRef>
                </c:ext>
              </c:extLst>
              <c:f>'MISSION1 - TRACK'!$AB$27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1-414A-B5A3-F081EDC08B28}"/>
            </c:ext>
          </c:extLst>
        </c:ser>
        <c:ser>
          <c:idx val="4"/>
          <c:order val="4"/>
          <c:tx>
            <c:v>ANN SET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TRACK'!$AC$38:$AC$39</c15:sqref>
                    </c15:fullRef>
                  </c:ext>
                </c:extLst>
                <c:f>'MISSION1 - TRACK'!$AC$38</c:f>
                <c:numCache>
                  <c:formatCode>General</c:formatCode>
                  <c:ptCount val="1"/>
                  <c:pt idx="0">
                    <c:v>115.31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TRACK'!$AC$38:$AC$39</c15:sqref>
                    </c15:fullRef>
                  </c:ext>
                </c:extLst>
                <c:f>'MISSION1 - TRACK'!$AC$38</c:f>
                <c:numCache>
                  <c:formatCode>General</c:formatCode>
                  <c:ptCount val="1"/>
                  <c:pt idx="0">
                    <c:v>115.31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TRACK'!$AB$38:$AB$39</c15:sqref>
                  </c15:fullRef>
                </c:ext>
              </c:extLst>
              <c:f>'MISSION1 - TRACK'!$AB$38</c:f>
              <c:numCache>
                <c:formatCode>General</c:formatCode>
                <c:ptCount val="1"/>
                <c:pt idx="0">
                  <c:v>112.55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1-414A-B5A3-F081EDC0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9375"/>
        <c:axId val="521400207"/>
      </c:barChart>
      <c:catAx>
        <c:axId val="5213993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21400207"/>
        <c:crosses val="autoZero"/>
        <c:auto val="1"/>
        <c:lblAlgn val="ctr"/>
        <c:lblOffset val="100"/>
        <c:noMultiLvlLbl val="0"/>
      </c:catAx>
      <c:valAx>
        <c:axId val="52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Track Error Distance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3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751359917389"/>
          <c:y val="6.5266814114657137E-2"/>
          <c:w val="0.8369186351706036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ANN SET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'MISSION1 - TRACK'!$CE$3</c:f>
              <c:numCache>
                <c:formatCode>0.00</c:formatCode>
                <c:ptCount val="1"/>
                <c:pt idx="0">
                  <c:v>167.96</c:v>
                </c:pt>
              </c:numCache>
            </c:numRef>
          </c:xVal>
          <c:yVal>
            <c:numRef>
              <c:f>'MISSION1 - TRACK'!$CF$3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2-4FD3-B457-548D87675A39}"/>
            </c:ext>
          </c:extLst>
        </c:ser>
        <c:ser>
          <c:idx val="1"/>
          <c:order val="1"/>
          <c:tx>
            <c:v>ANN SET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'MISSION1 - TRACK'!$CE$4</c:f>
              <c:numCache>
                <c:formatCode>0.00</c:formatCode>
                <c:ptCount val="1"/>
                <c:pt idx="0">
                  <c:v>140.44999999999999</c:v>
                </c:pt>
              </c:numCache>
            </c:numRef>
          </c:xVal>
          <c:yVal>
            <c:numRef>
              <c:f>'MISSION1 - TRACK'!$CF$4</c:f>
              <c:numCache>
                <c:formatCode>General</c:formatCode>
                <c:ptCount val="1"/>
                <c:pt idx="0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2-4FD3-B457-548D87675A39}"/>
            </c:ext>
          </c:extLst>
        </c:ser>
        <c:ser>
          <c:idx val="2"/>
          <c:order val="2"/>
          <c:tx>
            <c:v>ANN SET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'MISSION1 - TRACK'!$CE$5</c:f>
              <c:numCache>
                <c:formatCode>0.00</c:formatCode>
                <c:ptCount val="1"/>
                <c:pt idx="0">
                  <c:v>138</c:v>
                </c:pt>
              </c:numCache>
            </c:numRef>
          </c:xVal>
          <c:yVal>
            <c:numRef>
              <c:f>'MISSION1 - TRACK'!$CF$5</c:f>
              <c:numCache>
                <c:formatCode>General</c:formatCode>
                <c:ptCount val="1"/>
                <c:pt idx="0">
                  <c:v>15.86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2-4FD3-B457-548D87675A39}"/>
            </c:ext>
          </c:extLst>
        </c:ser>
        <c:ser>
          <c:idx val="3"/>
          <c:order val="3"/>
          <c:tx>
            <c:v>ANN SET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'MISSION1 - TRACK'!$CE$6</c:f>
              <c:numCache>
                <c:formatCode>0.00</c:formatCode>
                <c:ptCount val="1"/>
                <c:pt idx="0">
                  <c:v>112.55</c:v>
                </c:pt>
              </c:numCache>
            </c:numRef>
          </c:xVal>
          <c:yVal>
            <c:numRef>
              <c:f>'MISSION1 - TRACK'!$CF$6</c:f>
              <c:numCache>
                <c:formatCode>General</c:formatCode>
                <c:ptCount val="1"/>
                <c:pt idx="0">
                  <c:v>16.579999999999998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2-4FD3-B457-548D8767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17968"/>
        <c:axId val="1010705904"/>
      </c:scatterChart>
      <c:valAx>
        <c:axId val="10107179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10705904"/>
        <c:crosses val="autoZero"/>
        <c:crossBetween val="midCat"/>
      </c:valAx>
      <c:valAx>
        <c:axId val="1010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107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4667541557301"/>
          <c:y val="6.5971128608923887E-2"/>
          <c:w val="0.19005593569004312"/>
          <c:h val="0.31443831201819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Roll Angle - Mission 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rgbClr val="8C8CF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RANGE'!$AC$3:$AC$4</c15:sqref>
                    </c15:fullRef>
                  </c:ext>
                </c:extLst>
                <c:f>'MISSION1 - ROLL RANGE'!$AC$3</c:f>
                <c:numCache>
                  <c:formatCode>General</c:formatCode>
                  <c:ptCount val="1"/>
                  <c:pt idx="0">
                    <c:v>7.72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RANGE'!$AC$3:$AC$4</c15:sqref>
                    </c15:fullRef>
                  </c:ext>
                </c:extLst>
                <c:f>'MISSION1 - ROLL RANGE'!$AC$3</c:f>
                <c:numCache>
                  <c:formatCode>General</c:formatCode>
                  <c:ptCount val="1"/>
                  <c:pt idx="0">
                    <c:v>7.72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ROLL RANGE'!$AB$3:$AB$4</c15:sqref>
                  </c15:fullRef>
                </c:ext>
              </c:extLst>
              <c:f>'MISSION1 - ROLL RANGE'!$AB$3</c:f>
              <c:numCache>
                <c:formatCode>General</c:formatCode>
                <c:ptCount val="1"/>
                <c:pt idx="0">
                  <c:v>14.05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5-449D-9A49-CC97FDD5DED8}"/>
            </c:ext>
          </c:extLst>
        </c:ser>
        <c:ser>
          <c:idx val="1"/>
          <c:order val="1"/>
          <c:tx>
            <c:v>ANN SET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RANGE'!$AC$5:$AC$6</c15:sqref>
                    </c15:fullRef>
                  </c:ext>
                </c:extLst>
                <c:f>'MISSION1 - ROLL RANGE'!$AC$5</c:f>
                <c:numCache>
                  <c:formatCode>General</c:formatCode>
                  <c:ptCount val="1"/>
                  <c:pt idx="0">
                    <c:v>9.89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RANGE'!$AC$5:$AC$6</c15:sqref>
                    </c15:fullRef>
                  </c:ext>
                </c:extLst>
                <c:f>'MISSION1 - ROLL RANGE'!$AC$5</c:f>
                <c:numCache>
                  <c:formatCode>General</c:formatCode>
                  <c:ptCount val="1"/>
                  <c:pt idx="0">
                    <c:v>9.89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ROLL RANGE'!$AB$5:$AB$6</c15:sqref>
                  </c15:fullRef>
                </c:ext>
              </c:extLst>
              <c:f>'MISSION1 - ROLL RANGE'!$AB$5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5-449D-9A49-CC97FDD5DED8}"/>
            </c:ext>
          </c:extLst>
        </c:ser>
        <c:ser>
          <c:idx val="2"/>
          <c:order val="2"/>
          <c:tx>
            <c:v>ANN SET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DE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E5-449D-9A49-CC97FDD5DED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RANGE'!$AC$16:$AC$17</c15:sqref>
                    </c15:fullRef>
                  </c:ext>
                </c:extLst>
                <c:f>'MISSION1 - ROLL RANGE'!$AC$16</c:f>
                <c:numCache>
                  <c:formatCode>General</c:formatCode>
                  <c:ptCount val="1"/>
                  <c:pt idx="0">
                    <c:v>11.01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RANGE'!$AC$16:$AC$17</c15:sqref>
                    </c15:fullRef>
                  </c:ext>
                </c:extLst>
                <c:f>'MISSION1 - ROLL RANGE'!$AC$16</c:f>
                <c:numCache>
                  <c:formatCode>General</c:formatCode>
                  <c:ptCount val="1"/>
                  <c:pt idx="0">
                    <c:v>11.01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ROLL RANGE'!$AB$16:$AB$17</c15:sqref>
                  </c15:fullRef>
                </c:ext>
              </c:extLst>
              <c:f>'MISSION1 - ROLL RANGE'!$AB$16</c:f>
              <c:numCache>
                <c:formatCode>General</c:formatCode>
                <c:ptCount val="1"/>
                <c:pt idx="0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5-449D-9A49-CC97FDD5DED8}"/>
            </c:ext>
          </c:extLst>
        </c:ser>
        <c:ser>
          <c:idx val="3"/>
          <c:order val="3"/>
          <c:tx>
            <c:v>ANN SET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RANGE'!$AC$27:$AC$28</c15:sqref>
                    </c15:fullRef>
                  </c:ext>
                </c:extLst>
                <c:f>'MISSION1 - ROLL RANGE'!$AC$27</c:f>
                <c:numCache>
                  <c:formatCode>General</c:formatCode>
                  <c:ptCount val="1"/>
                  <c:pt idx="0">
                    <c:v>12.92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RANGE'!$AC$27:$AC$28</c15:sqref>
                    </c15:fullRef>
                  </c:ext>
                </c:extLst>
                <c:f>'MISSION1 - ROLL RANGE'!$AC$27</c:f>
                <c:numCache>
                  <c:formatCode>General</c:formatCode>
                  <c:ptCount val="1"/>
                  <c:pt idx="0">
                    <c:v>12.92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ROLL RANGE'!$AB$27:$AB$28</c15:sqref>
                  </c15:fullRef>
                </c:ext>
              </c:extLst>
              <c:f>'MISSION1 - ROLL RANGE'!$AB$27</c:f>
              <c:numCache>
                <c:formatCode>General</c:formatCode>
                <c:ptCount val="1"/>
                <c:pt idx="0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5-449D-9A49-CC97FDD5DED8}"/>
            </c:ext>
          </c:extLst>
        </c:ser>
        <c:ser>
          <c:idx val="4"/>
          <c:order val="4"/>
          <c:tx>
            <c:v>ANN SET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RANGE'!$AC$38:$AC$39</c15:sqref>
                    </c15:fullRef>
                  </c:ext>
                </c:extLst>
                <c:f>'MISSION1 - ROLL RANGE'!$AC$38</c:f>
                <c:numCache>
                  <c:formatCode>General</c:formatCode>
                  <c:ptCount val="1"/>
                  <c:pt idx="0">
                    <c:v>11.33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'MISSION1 - ROLL RANGE'!$AC$38:$AC$39</c15:sqref>
                    </c15:fullRef>
                  </c:ext>
                </c:extLst>
                <c:f>'MISSION1 - ROLL RANGE'!$AC$38</c:f>
                <c:numCache>
                  <c:formatCode>General</c:formatCode>
                  <c:ptCount val="1"/>
                  <c:pt idx="0">
                    <c:v>11.33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'MISSION1 - ROLL RANGE'!$AB$38:$AB$39</c15:sqref>
                  </c15:fullRef>
                </c:ext>
              </c:extLst>
              <c:f>'MISSION1 - ROLL RANGE'!$AB$38</c:f>
              <c:numCache>
                <c:formatCode>General</c:formatCode>
                <c:ptCount val="1"/>
                <c:pt idx="0">
                  <c:v>16.579999999999998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5-449D-9A49-CC97FDD5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9375"/>
        <c:axId val="521400207"/>
      </c:barChart>
      <c:catAx>
        <c:axId val="5213993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21400207"/>
        <c:crosses val="autoZero"/>
        <c:auto val="1"/>
        <c:lblAlgn val="ctr"/>
        <c:lblOffset val="100"/>
        <c:noMultiLvlLbl val="0"/>
      </c:catAx>
      <c:valAx>
        <c:axId val="52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</a:t>
                </a:r>
                <a:r>
                  <a:rPr lang="en-US" baseline="0"/>
                  <a:t> Angle (°)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3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Minimum Distance to WP - Mission 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MISSION2!$R$3</c:f>
                <c:numCache>
                  <c:formatCode>General</c:formatCode>
                  <c:ptCount val="1"/>
                  <c:pt idx="0">
                    <c:v>16.03</c:v>
                  </c:pt>
                </c:numCache>
              </c:numRef>
            </c:plus>
            <c:minus>
              <c:numRef>
                <c:f>MISSION2!$R$3</c:f>
                <c:numCache>
                  <c:formatCode>General</c:formatCode>
                  <c:ptCount val="1"/>
                  <c:pt idx="0">
                    <c:v>16.03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MISSION2!$Q$3</c:f>
              <c:numCache>
                <c:formatCode>General</c:formatCode>
                <c:ptCount val="1"/>
                <c:pt idx="0">
                  <c:v>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C79-9B01-22B352668C85}"/>
            </c:ext>
          </c:extLst>
        </c:ser>
        <c:ser>
          <c:idx val="1"/>
          <c:order val="1"/>
          <c:tx>
            <c:v>ANN SET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MISSION2!$R$5</c:f>
                <c:numCache>
                  <c:formatCode>General</c:formatCode>
                  <c:ptCount val="1"/>
                  <c:pt idx="0">
                    <c:v>10.33</c:v>
                  </c:pt>
                </c:numCache>
              </c:numRef>
            </c:plus>
            <c:minus>
              <c:numRef>
                <c:f>MISSION2!$R$5</c:f>
                <c:numCache>
                  <c:formatCode>General</c:formatCode>
                  <c:ptCount val="1"/>
                  <c:pt idx="0">
                    <c:v>10.33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MISSION2!$Q$5</c:f>
              <c:numCache>
                <c:formatCode>General</c:formatCode>
                <c:ptCount val="1"/>
                <c:pt idx="0">
                  <c:v>20.16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6-4C79-9B01-22B352668C85}"/>
            </c:ext>
          </c:extLst>
        </c:ser>
        <c:ser>
          <c:idx val="2"/>
          <c:order val="2"/>
          <c:tx>
            <c:v>ANN SET 2</c:v>
          </c:tx>
          <c:spPr>
            <a:solidFill>
              <a:srgbClr val="00DE6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MISSION2!$R$27</c:f>
                <c:numCache>
                  <c:formatCode>General</c:formatCode>
                  <c:ptCount val="1"/>
                  <c:pt idx="0">
                    <c:v>8</c:v>
                  </c:pt>
                </c:numCache>
              </c:numRef>
            </c:plus>
            <c:minus>
              <c:numRef>
                <c:f>MISSION2!$R$27</c:f>
                <c:numCache>
                  <c:formatCode>General</c:formatCode>
                  <c:ptCount val="1"/>
                  <c:pt idx="0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MISSION2!$Q$16</c:f>
              <c:numCache>
                <c:formatCode>General</c:formatCode>
                <c:ptCount val="1"/>
                <c:pt idx="0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6-4C79-9B01-22B352668C85}"/>
            </c:ext>
          </c:extLst>
        </c:ser>
        <c:ser>
          <c:idx val="3"/>
          <c:order val="3"/>
          <c:tx>
            <c:v>ANN SET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MISSION2!$R$27</c:f>
                <c:numCache>
                  <c:formatCode>General</c:formatCode>
                  <c:ptCount val="1"/>
                  <c:pt idx="0">
                    <c:v>8</c:v>
                  </c:pt>
                </c:numCache>
              </c:numRef>
            </c:plus>
            <c:minus>
              <c:numRef>
                <c:f>MISSION2!$R$27</c:f>
                <c:numCache>
                  <c:formatCode>General</c:formatCode>
                  <c:ptCount val="1"/>
                  <c:pt idx="0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MISSION2!$Q$27</c:f>
              <c:numCache>
                <c:formatCode>General</c:formatCode>
                <c:ptCount val="1"/>
                <c:pt idx="0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6-4C79-9B01-22B352668C85}"/>
            </c:ext>
          </c:extLst>
        </c:ser>
        <c:ser>
          <c:idx val="4"/>
          <c:order val="4"/>
          <c:tx>
            <c:v>ANN SET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MISSION2!$R$38</c:f>
                <c:numCache>
                  <c:formatCode>General</c:formatCode>
                  <c:ptCount val="1"/>
                  <c:pt idx="0">
                    <c:v>19.53</c:v>
                  </c:pt>
                </c:numCache>
              </c:numRef>
            </c:plus>
            <c:minus>
              <c:numRef>
                <c:f>MISSION2!$R$38</c:f>
                <c:numCache>
                  <c:formatCode>General</c:formatCode>
                  <c:ptCount val="1"/>
                  <c:pt idx="0">
                    <c:v>19.53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MISSION2!$Q$38</c:f>
              <c:numCache>
                <c:formatCode>General</c:formatCode>
                <c:ptCount val="1"/>
                <c:pt idx="0">
                  <c:v>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6-4C79-9B01-22B35266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9375"/>
        <c:axId val="521400207"/>
      </c:barChart>
      <c:catAx>
        <c:axId val="5213993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21400207"/>
        <c:crosses val="autoZero"/>
        <c:auto val="1"/>
        <c:lblAlgn val="ctr"/>
        <c:lblOffset val="100"/>
        <c:noMultiLvlLbl val="0"/>
      </c:catAx>
      <c:valAx>
        <c:axId val="52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Track Error Distance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3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309926</xdr:colOff>
      <xdr:row>37</xdr:row>
      <xdr:rowOff>10301</xdr:rowOff>
    </xdr:from>
    <xdr:to>
      <xdr:col>15</xdr:col>
      <xdr:colOff>329072</xdr:colOff>
      <xdr:row>54</xdr:row>
      <xdr:rowOff>78067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A46B40-1F77-4012-333A-4D7C7F39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6412" y="6857415"/>
          <a:ext cx="3426374" cy="3213738"/>
        </a:xfrm>
        <a:prstGeom prst="rect">
          <a:avLst/>
        </a:prstGeom>
      </xdr:spPr>
    </xdr:pic>
    <xdr:clientData/>
  </xdr:twoCellAnchor>
  <xdr:twoCellAnchor>
    <xdr:from>
      <xdr:col>32</xdr:col>
      <xdr:colOff>146792</xdr:colOff>
      <xdr:row>23</xdr:row>
      <xdr:rowOff>143823</xdr:rowOff>
    </xdr:from>
    <xdr:to>
      <xdr:col>39</xdr:col>
      <xdr:colOff>514377</xdr:colOff>
      <xdr:row>38</xdr:row>
      <xdr:rowOff>115785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1D7F08-DC7E-CDEA-682F-97CE0859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154962</xdr:colOff>
      <xdr:row>23</xdr:row>
      <xdr:rowOff>136391</xdr:rowOff>
    </xdr:from>
    <xdr:to>
      <xdr:col>46</xdr:col>
      <xdr:colOff>555844</xdr:colOff>
      <xdr:row>38</xdr:row>
      <xdr:rowOff>114117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5ECAED-9ABD-4A55-9824-E8CB4DCCD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452078</xdr:colOff>
      <xdr:row>23</xdr:row>
      <xdr:rowOff>152401</xdr:rowOff>
    </xdr:from>
    <xdr:to>
      <xdr:col>54</xdr:col>
      <xdr:colOff>166520</xdr:colOff>
      <xdr:row>38</xdr:row>
      <xdr:rowOff>124363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56DACB-4243-4195-94DB-77E04E613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272143</xdr:colOff>
      <xdr:row>23</xdr:row>
      <xdr:rowOff>54429</xdr:rowOff>
    </xdr:from>
    <xdr:to>
      <xdr:col>61</xdr:col>
      <xdr:colOff>596185</xdr:colOff>
      <xdr:row>38</xdr:row>
      <xdr:rowOff>26391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136E78-FF8F-40D8-9984-CD1EF19CA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341415</xdr:colOff>
      <xdr:row>40</xdr:row>
      <xdr:rowOff>106877</xdr:rowOff>
    </xdr:from>
    <xdr:to>
      <xdr:col>37</xdr:col>
      <xdr:colOff>112669</xdr:colOff>
      <xdr:row>56</xdr:row>
      <xdr:rowOff>119615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CCACD-C15C-4D07-AF29-A2251F317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184420</xdr:colOff>
      <xdr:row>37</xdr:row>
      <xdr:rowOff>135807</xdr:rowOff>
    </xdr:from>
    <xdr:to>
      <xdr:col>9</xdr:col>
      <xdr:colOff>562155</xdr:colOff>
      <xdr:row>55</xdr:row>
      <xdr:rowOff>24279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8360F-92BC-447F-A870-8808E03E6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0349" y="6769689"/>
          <a:ext cx="3425735" cy="3115766"/>
        </a:xfrm>
        <a:prstGeom prst="rect">
          <a:avLst/>
        </a:prstGeom>
      </xdr:spPr>
    </xdr:pic>
    <xdr:clientData/>
  </xdr:twoCellAnchor>
  <xdr:twoCellAnchor>
    <xdr:from>
      <xdr:col>30</xdr:col>
      <xdr:colOff>51116</xdr:colOff>
      <xdr:row>8</xdr:row>
      <xdr:rowOff>57743</xdr:rowOff>
    </xdr:from>
    <xdr:to>
      <xdr:col>37</xdr:col>
      <xdr:colOff>386505</xdr:colOff>
      <xdr:row>24</xdr:row>
      <xdr:rowOff>76011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544DE-69D7-4D0B-9B0B-0287206D9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600591</xdr:colOff>
      <xdr:row>17</xdr:row>
      <xdr:rowOff>131002</xdr:rowOff>
    </xdr:from>
    <xdr:to>
      <xdr:col>80</xdr:col>
      <xdr:colOff>623864</xdr:colOff>
      <xdr:row>32</xdr:row>
      <xdr:rowOff>98346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049C3E-8949-D16A-8B8A-59BF8DA0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309926</xdr:colOff>
      <xdr:row>37</xdr:row>
      <xdr:rowOff>10301</xdr:rowOff>
    </xdr:from>
    <xdr:to>
      <xdr:col>15</xdr:col>
      <xdr:colOff>329072</xdr:colOff>
      <xdr:row>54</xdr:row>
      <xdr:rowOff>78067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C4078-D3D9-4F29-A0B3-34B1349EA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0766" y="6776861"/>
          <a:ext cx="3425286" cy="3176726"/>
        </a:xfrm>
        <a:prstGeom prst="rect">
          <a:avLst/>
        </a:prstGeom>
      </xdr:spPr>
    </xdr:pic>
    <xdr:clientData/>
  </xdr:twoCellAnchor>
  <xdr:twoCellAnchor>
    <xdr:from>
      <xdr:col>30</xdr:col>
      <xdr:colOff>8838</xdr:colOff>
      <xdr:row>26</xdr:row>
      <xdr:rowOff>62346</xdr:rowOff>
    </xdr:from>
    <xdr:to>
      <xdr:col>37</xdr:col>
      <xdr:colOff>341347</xdr:colOff>
      <xdr:row>41</xdr:row>
      <xdr:rowOff>103909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6D7B1-89C1-46C7-1AEC-09D5FD49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145955</xdr:colOff>
      <xdr:row>32</xdr:row>
      <xdr:rowOff>99394</xdr:rowOff>
    </xdr:from>
    <xdr:to>
      <xdr:col>23</xdr:col>
      <xdr:colOff>381811</xdr:colOff>
      <xdr:row>49</xdr:row>
      <xdr:rowOff>114244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3DCC5-1E96-C850-90DD-768BDE79E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7233" y="5881167"/>
          <a:ext cx="3590227" cy="3086417"/>
        </a:xfrm>
        <a:prstGeom prst="rect">
          <a:avLst/>
        </a:prstGeom>
      </xdr:spPr>
    </xdr:pic>
    <xdr:clientData/>
  </xdr:twoCellAnchor>
  <xdr:twoCellAnchor>
    <xdr:from>
      <xdr:col>19</xdr:col>
      <xdr:colOff>327366</xdr:colOff>
      <xdr:row>17</xdr:row>
      <xdr:rowOff>65553</xdr:rowOff>
    </xdr:from>
    <xdr:to>
      <xdr:col>26</xdr:col>
      <xdr:colOff>181921</xdr:colOff>
      <xdr:row>33</xdr:row>
      <xdr:rowOff>96859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87564-75B2-42DC-A07C-DB164287A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7881</xdr:colOff>
      <xdr:row>27</xdr:row>
      <xdr:rowOff>125088</xdr:rowOff>
    </xdr:from>
    <xdr:to>
      <xdr:col>6</xdr:col>
      <xdr:colOff>533195</xdr:colOff>
      <xdr:row>44</xdr:row>
      <xdr:rowOff>139938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E07AE-EE27-44AE-B498-702F435F6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669" y="4966029"/>
          <a:ext cx="3573314" cy="3062850"/>
        </a:xfrm>
        <a:prstGeom prst="rect">
          <a:avLst/>
        </a:prstGeom>
      </xdr:spPr>
    </xdr:pic>
    <xdr:clientData/>
  </xdr:twoCellAnchor>
  <xdr:twoCellAnchor>
    <xdr:from>
      <xdr:col>20</xdr:col>
      <xdr:colOff>54428</xdr:colOff>
      <xdr:row>9</xdr:row>
      <xdr:rowOff>141515</xdr:rowOff>
    </xdr:from>
    <xdr:to>
      <xdr:col>26</xdr:col>
      <xdr:colOff>683258</xdr:colOff>
      <xdr:row>25</xdr:row>
      <xdr:rowOff>159782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4E235-648C-4F93-9730-794FB576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255494</xdr:colOff>
      <xdr:row>19</xdr:row>
      <xdr:rowOff>8966</xdr:rowOff>
    </xdr:from>
    <xdr:to>
      <xdr:col>38</xdr:col>
      <xdr:colOff>4482</xdr:colOff>
      <xdr:row>34</xdr:row>
      <xdr:rowOff>62754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D2CEB4-4D31-68B9-7BBF-A1280180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742986</xdr:colOff>
      <xdr:row>25</xdr:row>
      <xdr:rowOff>44405</xdr:rowOff>
    </xdr:from>
    <xdr:to>
      <xdr:col>6</xdr:col>
      <xdr:colOff>452512</xdr:colOff>
      <xdr:row>42</xdr:row>
      <xdr:rowOff>59255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B8681A-A684-4A52-8E6D-65315BF35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86" y="4616405"/>
          <a:ext cx="3572866" cy="312381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18</xdr:row>
      <xdr:rowOff>0</xdr:rowOff>
    </xdr:from>
    <xdr:to>
      <xdr:col>25</xdr:col>
      <xdr:colOff>614743</xdr:colOff>
      <xdr:row>33</xdr:row>
      <xdr:rowOff>111116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5CFA9-7BA8-4975-8C39-DAC80988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342580</xdr:colOff>
      <xdr:row>14</xdr:row>
      <xdr:rowOff>85359</xdr:rowOff>
    </xdr:from>
    <xdr:to>
      <xdr:col>19</xdr:col>
      <xdr:colOff>140553</xdr:colOff>
      <xdr:row>19</xdr:row>
      <xdr:rowOff>102448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8E039-3FD4-6DE4-4BED-924BCDCE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237" y="2730588"/>
          <a:ext cx="9529802" cy="9423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1431053</xdr:colOff>
      <xdr:row>0</xdr:row>
      <xdr:rowOff>158262</xdr:rowOff>
    </xdr:from>
    <xdr:to>
      <xdr:col>17</xdr:col>
      <xdr:colOff>88043</xdr:colOff>
      <xdr:row>5</xdr:row>
      <xdr:rowOff>126784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0BDF3-925F-4CAB-BFD4-15C02AE0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9682" y="158262"/>
          <a:ext cx="9531818" cy="948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534B-4639-4FF2-BE4B-A1C629BDA7C0}">
  <dimension ref="A1:CM56"/>
  <sheetViews>
    <sheetView tabSelected="1" topLeftCell="CA1" zoomScale="115" zoomScaleNormal="115" workbookViewId="0">
      <selection activeCell="CO12" sqref="CO12"/>
    </sheetView>
  </sheetViews>
  <sheetFormatPr defaultRowHeight="14.4" x14ac:dyDescent="0.3"/>
  <cols>
    <col min="1" max="1" width="18" bestFit="1" customWidth="1"/>
    <col min="12" max="12" width="11.44140625" bestFit="1" customWidth="1"/>
    <col min="13" max="13" width="11.5546875" bestFit="1" customWidth="1"/>
    <col min="16" max="16" width="9.88671875" bestFit="1" customWidth="1"/>
    <col min="17" max="17" width="13.44140625" bestFit="1" customWidth="1"/>
    <col min="27" max="27" width="11.5546875" bestFit="1" customWidth="1"/>
    <col min="28" max="28" width="11.21875" bestFit="1" customWidth="1"/>
    <col min="29" max="29" width="10.88671875" bestFit="1" customWidth="1"/>
    <col min="31" max="31" width="8.44140625" bestFit="1" customWidth="1"/>
    <col min="33" max="34" width="9.44140625" bestFit="1" customWidth="1"/>
    <col min="35" max="35" width="7" bestFit="1" customWidth="1"/>
    <col min="41" max="41" width="11.44140625" bestFit="1" customWidth="1"/>
    <col min="42" max="42" width="11.109375" bestFit="1" customWidth="1"/>
    <col min="43" max="43" width="12.109375" bestFit="1" customWidth="1"/>
    <col min="48" max="51" width="12" bestFit="1" customWidth="1"/>
    <col min="54" max="54" width="12.5546875" bestFit="1" customWidth="1"/>
    <col min="55" max="55" width="9.77734375" bestFit="1" customWidth="1"/>
    <col min="56" max="57" width="10.77734375" bestFit="1" customWidth="1"/>
    <col min="58" max="58" width="12.77734375" bestFit="1" customWidth="1"/>
    <col min="59" max="59" width="11.77734375" bestFit="1" customWidth="1"/>
    <col min="60" max="60" width="10.77734375" bestFit="1" customWidth="1"/>
    <col min="61" max="61" width="11.77734375" bestFit="1" customWidth="1"/>
    <col min="62" max="62" width="10.77734375" bestFit="1" customWidth="1"/>
    <col min="63" max="64" width="9.77734375" bestFit="1" customWidth="1"/>
    <col min="65" max="65" width="12" bestFit="1" customWidth="1"/>
    <col min="67" max="67" width="12.5546875" bestFit="1" customWidth="1"/>
    <col min="68" max="71" width="10.77734375" bestFit="1" customWidth="1"/>
    <col min="72" max="72" width="11.77734375" bestFit="1" customWidth="1"/>
    <col min="73" max="77" width="10.77734375" bestFit="1" customWidth="1"/>
    <col min="78" max="78" width="12" bestFit="1" customWidth="1"/>
    <col min="80" max="80" width="12.77734375" bestFit="1" customWidth="1"/>
    <col min="81" max="81" width="8.109375" bestFit="1" customWidth="1"/>
    <col min="82" max="86" width="6.88671875" bestFit="1" customWidth="1"/>
    <col min="87" max="87" width="6.21875" bestFit="1" customWidth="1"/>
    <col min="88" max="88" width="6.109375" bestFit="1" customWidth="1"/>
    <col min="89" max="89" width="6.21875" bestFit="1" customWidth="1"/>
    <col min="90" max="90" width="6.109375" bestFit="1" customWidth="1"/>
    <col min="91" max="91" width="13.21875" bestFit="1" customWidth="1"/>
  </cols>
  <sheetData>
    <row r="1" spans="1:91" x14ac:dyDescent="0.3">
      <c r="A1" s="91" t="s">
        <v>48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N1" s="18"/>
      <c r="Q1" s="12"/>
      <c r="R1" s="91" t="s">
        <v>0</v>
      </c>
      <c r="S1" s="91"/>
      <c r="T1" s="91"/>
      <c r="U1" s="91"/>
      <c r="V1" s="91"/>
      <c r="W1" s="91"/>
      <c r="X1" s="91"/>
      <c r="Y1" s="91"/>
      <c r="Z1" s="91"/>
      <c r="AA1" s="91"/>
      <c r="AB1" s="12"/>
      <c r="AC1" s="12"/>
      <c r="AE1" s="3"/>
      <c r="AF1" s="90" t="s">
        <v>39</v>
      </c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U1" s="35"/>
      <c r="AV1" s="35" t="s">
        <v>84</v>
      </c>
      <c r="AW1" s="35" t="s">
        <v>85</v>
      </c>
      <c r="AX1" s="35" t="s">
        <v>86</v>
      </c>
      <c r="AY1" s="35" t="s">
        <v>87</v>
      </c>
      <c r="BB1" s="85" t="s">
        <v>90</v>
      </c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O1" s="85" t="s">
        <v>90</v>
      </c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B1" s="57" t="s">
        <v>169</v>
      </c>
      <c r="CC1" s="57">
        <v>1</v>
      </c>
      <c r="CD1" s="57">
        <v>2</v>
      </c>
      <c r="CE1" s="57">
        <v>3</v>
      </c>
      <c r="CF1" s="57">
        <v>4</v>
      </c>
      <c r="CG1" s="57">
        <v>5</v>
      </c>
      <c r="CH1" s="57">
        <v>6</v>
      </c>
      <c r="CI1" s="57">
        <v>7</v>
      </c>
      <c r="CJ1" s="57">
        <v>8</v>
      </c>
      <c r="CK1" s="57">
        <v>9</v>
      </c>
      <c r="CL1" s="57">
        <v>10</v>
      </c>
      <c r="CM1" s="57" t="s">
        <v>12</v>
      </c>
    </row>
    <row r="2" spans="1:91" x14ac:dyDescent="0.3">
      <c r="A2" s="5"/>
      <c r="B2" s="91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5"/>
      <c r="M2" s="23"/>
      <c r="Q2" s="12"/>
      <c r="R2" s="23">
        <v>1</v>
      </c>
      <c r="S2" s="23">
        <v>2</v>
      </c>
      <c r="T2" s="23">
        <v>3</v>
      </c>
      <c r="U2" s="23">
        <v>4</v>
      </c>
      <c r="V2" s="23">
        <v>5</v>
      </c>
      <c r="W2" s="23">
        <v>6</v>
      </c>
      <c r="X2" s="23">
        <v>7</v>
      </c>
      <c r="Y2" s="23">
        <v>8</v>
      </c>
      <c r="Z2" s="23">
        <v>9</v>
      </c>
      <c r="AA2" s="23">
        <v>10</v>
      </c>
      <c r="AB2" s="31" t="s">
        <v>12</v>
      </c>
      <c r="AC2" s="31" t="s">
        <v>13</v>
      </c>
      <c r="AE2" s="3"/>
      <c r="AF2" s="3">
        <v>1</v>
      </c>
      <c r="AG2" s="3">
        <v>2</v>
      </c>
      <c r="AH2" s="3">
        <v>3</v>
      </c>
      <c r="AI2" s="3">
        <v>4</v>
      </c>
      <c r="AJ2" s="3">
        <v>5</v>
      </c>
      <c r="AK2" s="3">
        <v>6</v>
      </c>
      <c r="AL2" s="3">
        <v>7</v>
      </c>
      <c r="AM2" s="3">
        <v>8</v>
      </c>
      <c r="AN2" s="3">
        <v>9</v>
      </c>
      <c r="AO2" s="3">
        <v>10</v>
      </c>
      <c r="AP2" s="3" t="s">
        <v>12</v>
      </c>
      <c r="AQ2" s="3" t="s">
        <v>13</v>
      </c>
      <c r="AU2" s="35" t="s">
        <v>82</v>
      </c>
      <c r="AV2" s="36">
        <v>3.5309400000000002E-3</v>
      </c>
      <c r="AW2" s="36">
        <v>1.3906383999999999E-3</v>
      </c>
      <c r="AX2" s="36">
        <v>1.3643310999999999E-3</v>
      </c>
      <c r="AY2" s="36">
        <v>8.7482895000000002E-4</v>
      </c>
      <c r="BB2" s="86" t="s">
        <v>84</v>
      </c>
      <c r="BC2" s="85" t="s">
        <v>0</v>
      </c>
      <c r="BD2" s="85"/>
      <c r="BE2" s="85"/>
      <c r="BF2" s="85"/>
      <c r="BG2" s="85"/>
      <c r="BH2" s="85"/>
      <c r="BI2" s="85"/>
      <c r="BJ2" s="85"/>
      <c r="BK2" s="85"/>
      <c r="BL2" s="85"/>
      <c r="BM2" s="86" t="s">
        <v>12</v>
      </c>
      <c r="BO2" s="86" t="s">
        <v>87</v>
      </c>
      <c r="BP2" s="85" t="s">
        <v>0</v>
      </c>
      <c r="BQ2" s="85"/>
      <c r="BR2" s="85"/>
      <c r="BS2" s="85"/>
      <c r="BT2" s="85"/>
      <c r="BU2" s="85"/>
      <c r="BV2" s="85"/>
      <c r="BW2" s="85"/>
      <c r="BX2" s="85"/>
      <c r="BY2" s="85"/>
      <c r="BZ2" s="86" t="s">
        <v>12</v>
      </c>
      <c r="CB2" s="57" t="s">
        <v>172</v>
      </c>
      <c r="CC2" s="59">
        <v>-22.46</v>
      </c>
      <c r="CD2" s="59">
        <v>-17.760000000000002</v>
      </c>
      <c r="CE2" s="59">
        <v>-10.56</v>
      </c>
      <c r="CF2" s="59">
        <v>-36.08</v>
      </c>
      <c r="CG2" s="59">
        <v>-78.38</v>
      </c>
      <c r="CH2" s="59">
        <v>-32.29</v>
      </c>
      <c r="CI2" s="59">
        <v>3.57</v>
      </c>
      <c r="CJ2" s="59">
        <v>40.72</v>
      </c>
      <c r="CK2" s="59">
        <v>92.94</v>
      </c>
      <c r="CL2" s="59">
        <v>17.079999999999998</v>
      </c>
      <c r="CM2" s="59">
        <f>ROUND(AVERAGE(CC2:CL2),2)</f>
        <v>-4.32</v>
      </c>
    </row>
    <row r="3" spans="1:91" x14ac:dyDescent="0.3">
      <c r="A3" s="5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12</v>
      </c>
      <c r="M3" s="23" t="s">
        <v>50</v>
      </c>
      <c r="Q3" s="11" t="s">
        <v>17</v>
      </c>
      <c r="R3" s="11">
        <f t="shared" ref="R3:AC3" si="0">B22</f>
        <v>39.04</v>
      </c>
      <c r="S3" s="11">
        <f t="shared" si="0"/>
        <v>34.409999999999997</v>
      </c>
      <c r="T3" s="11">
        <f t="shared" si="0"/>
        <v>18.43</v>
      </c>
      <c r="U3" s="11">
        <f t="shared" si="0"/>
        <v>12.2</v>
      </c>
      <c r="V3" s="11">
        <f t="shared" si="0"/>
        <v>28.94</v>
      </c>
      <c r="W3" s="11">
        <f t="shared" si="0"/>
        <v>20.63</v>
      </c>
      <c r="X3" s="11">
        <f t="shared" si="0"/>
        <v>45.35</v>
      </c>
      <c r="Y3" s="11">
        <f t="shared" si="0"/>
        <v>24.37</v>
      </c>
      <c r="Z3" s="11">
        <f t="shared" si="0"/>
        <v>30.6</v>
      </c>
      <c r="AA3" s="11">
        <f t="shared" si="0"/>
        <v>13.57</v>
      </c>
      <c r="AB3" s="92">
        <f t="shared" si="0"/>
        <v>26.75</v>
      </c>
      <c r="AC3" s="92">
        <f t="shared" si="0"/>
        <v>14.28</v>
      </c>
      <c r="AE3" s="3" t="s">
        <v>27</v>
      </c>
      <c r="AF3" s="4">
        <f t="shared" ref="AF3:AQ3" si="1">R9</f>
        <v>-0.34682377049180324</v>
      </c>
      <c r="AG3" s="4">
        <f t="shared" si="1"/>
        <v>-0.65911072362685263</v>
      </c>
      <c r="AH3" s="4">
        <f t="shared" si="1"/>
        <v>-0.42647856755290287</v>
      </c>
      <c r="AI3" s="4">
        <f t="shared" si="1"/>
        <v>7.9532786885245903</v>
      </c>
      <c r="AJ3" s="4">
        <f t="shared" si="1"/>
        <v>8.6689702833448514</v>
      </c>
      <c r="AK3" s="4">
        <f t="shared" si="1"/>
        <v>0.12699951526902575</v>
      </c>
      <c r="AL3" s="4">
        <f t="shared" si="1"/>
        <v>-0.24873208379272327</v>
      </c>
      <c r="AM3" s="4">
        <f t="shared" si="1"/>
        <v>1.2720558063192449</v>
      </c>
      <c r="AN3" s="4">
        <f t="shared" si="1"/>
        <v>-0.44771241830065367</v>
      </c>
      <c r="AO3" s="4">
        <f t="shared" si="1"/>
        <v>-0.17243920412675018</v>
      </c>
      <c r="AP3" s="4">
        <f t="shared" si="1"/>
        <v>1.1596261682242992</v>
      </c>
      <c r="AQ3" s="4">
        <f t="shared" si="1"/>
        <v>5.6575630252100844</v>
      </c>
      <c r="AU3" s="35" t="s">
        <v>83</v>
      </c>
      <c r="AV3" s="36">
        <v>3.5590690000000001E-2</v>
      </c>
      <c r="AW3" s="36">
        <v>2.0432426E-2</v>
      </c>
      <c r="AX3" s="36">
        <v>2.0363633999999999E-2</v>
      </c>
      <c r="AY3" s="36">
        <v>1.9925221999999999E-2</v>
      </c>
      <c r="BB3" s="86"/>
      <c r="BC3" s="40">
        <v>1</v>
      </c>
      <c r="BD3" s="40">
        <v>2</v>
      </c>
      <c r="BE3" s="40">
        <v>3</v>
      </c>
      <c r="BF3" s="40">
        <v>4</v>
      </c>
      <c r="BG3" s="40">
        <v>5</v>
      </c>
      <c r="BH3" s="37">
        <v>6</v>
      </c>
      <c r="BI3" s="37">
        <v>7</v>
      </c>
      <c r="BJ3" s="37">
        <v>8</v>
      </c>
      <c r="BK3" s="37">
        <v>9</v>
      </c>
      <c r="BL3" s="37">
        <v>10</v>
      </c>
      <c r="BM3" s="86"/>
      <c r="BO3" s="86"/>
      <c r="BP3" s="40">
        <v>1</v>
      </c>
      <c r="BQ3" s="40">
        <v>2</v>
      </c>
      <c r="BR3" s="40">
        <v>3</v>
      </c>
      <c r="BS3" s="40">
        <v>4</v>
      </c>
      <c r="BT3" s="40">
        <v>5</v>
      </c>
      <c r="BU3" s="37">
        <v>6</v>
      </c>
      <c r="BV3" s="37">
        <v>7</v>
      </c>
      <c r="BW3" s="37">
        <v>8</v>
      </c>
      <c r="BX3" s="37">
        <v>9</v>
      </c>
      <c r="BY3" s="37">
        <v>10</v>
      </c>
      <c r="BZ3" s="86"/>
      <c r="CB3" s="98" t="s">
        <v>284</v>
      </c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</row>
    <row r="4" spans="1:91" x14ac:dyDescent="0.3">
      <c r="A4" s="6" t="s">
        <v>1</v>
      </c>
      <c r="B4" s="6">
        <v>19.89</v>
      </c>
      <c r="C4" s="6">
        <v>9.6199999999999992</v>
      </c>
      <c r="D4" s="6">
        <v>7.91</v>
      </c>
      <c r="E4" s="6">
        <v>97.9</v>
      </c>
      <c r="F4" s="6">
        <v>281.07</v>
      </c>
      <c r="G4" s="6">
        <v>17.41</v>
      </c>
      <c r="H4" s="6">
        <v>18.63</v>
      </c>
      <c r="I4" s="6">
        <v>58.98</v>
      </c>
      <c r="J4" s="6">
        <v>8.26</v>
      </c>
      <c r="K4" s="6">
        <v>5.83</v>
      </c>
      <c r="L4" s="6">
        <f t="shared" ref="L4:L5" si="2">ROUND(AVERAGE(B4:K4),2)</f>
        <v>52.55</v>
      </c>
      <c r="M4" s="6">
        <f t="shared" ref="M4:M5" si="3">ROUND(_xlfn.STDEV.P(B4:K4),2)</f>
        <v>81.09</v>
      </c>
      <c r="Q4" s="11" t="s">
        <v>54</v>
      </c>
      <c r="R4" s="11">
        <f t="shared" ref="R4:AA4" si="4">B23</f>
        <v>22.34</v>
      </c>
      <c r="S4" s="11">
        <f t="shared" si="4"/>
        <v>7.57</v>
      </c>
      <c r="T4" s="11">
        <f t="shared" si="4"/>
        <v>2.65</v>
      </c>
      <c r="U4" s="11">
        <f t="shared" si="4"/>
        <v>0.7</v>
      </c>
      <c r="V4" s="11">
        <f t="shared" si="4"/>
        <v>7.52</v>
      </c>
      <c r="W4" s="11">
        <f t="shared" si="4"/>
        <v>3.92</v>
      </c>
      <c r="X4" s="11">
        <f t="shared" si="4"/>
        <v>22.16</v>
      </c>
      <c r="Y4" s="11">
        <f t="shared" si="4"/>
        <v>4.25</v>
      </c>
      <c r="Z4" s="11">
        <f t="shared" si="4"/>
        <v>6.75</v>
      </c>
      <c r="AA4" s="11">
        <f t="shared" si="4"/>
        <v>10.87</v>
      </c>
      <c r="AB4" s="93"/>
      <c r="AC4" s="93"/>
      <c r="AE4" s="3" t="s">
        <v>40</v>
      </c>
      <c r="AF4" s="4">
        <f t="shared" ref="AF4:AQ4" si="5">R20</f>
        <v>-0.35604508196721307</v>
      </c>
      <c r="AG4" s="4">
        <f t="shared" si="5"/>
        <v>-0.90002906131938387</v>
      </c>
      <c r="AH4" s="4">
        <f t="shared" si="5"/>
        <v>-0.3543136190992946</v>
      </c>
      <c r="AI4" s="4">
        <f t="shared" si="5"/>
        <v>-0.22131147540983603</v>
      </c>
      <c r="AJ4" s="4">
        <f t="shared" si="5"/>
        <v>-0.58949550794747763</v>
      </c>
      <c r="AK4" s="4">
        <f t="shared" si="5"/>
        <v>-0.31216674745516237</v>
      </c>
      <c r="AL4" s="4">
        <f t="shared" si="5"/>
        <v>-0.30760749724366049</v>
      </c>
      <c r="AM4" s="4">
        <f t="shared" si="5"/>
        <v>-0.35535494460402134</v>
      </c>
      <c r="AN4" s="4">
        <f t="shared" si="5"/>
        <v>-0.27385620915032688</v>
      </c>
      <c r="AO4" s="4">
        <f t="shared" si="5"/>
        <v>7.6639646278555573E-2</v>
      </c>
      <c r="AP4" s="4">
        <f t="shared" si="5"/>
        <v>-0.40186915887850466</v>
      </c>
      <c r="AQ4" s="4">
        <f t="shared" si="5"/>
        <v>1.1652661064425771</v>
      </c>
      <c r="BB4" s="40" t="s">
        <v>88</v>
      </c>
      <c r="BC4" s="40">
        <f>B4</f>
        <v>19.89</v>
      </c>
      <c r="BD4" s="40">
        <f t="shared" ref="BD4:BL5" si="6">C4</f>
        <v>9.6199999999999992</v>
      </c>
      <c r="BE4" s="40">
        <f t="shared" si="6"/>
        <v>7.91</v>
      </c>
      <c r="BF4" s="40">
        <f t="shared" si="6"/>
        <v>97.9</v>
      </c>
      <c r="BG4" s="40">
        <f t="shared" si="6"/>
        <v>281.07</v>
      </c>
      <c r="BH4" s="40">
        <f t="shared" si="6"/>
        <v>17.41</v>
      </c>
      <c r="BI4" s="40">
        <f t="shared" si="6"/>
        <v>18.63</v>
      </c>
      <c r="BJ4" s="40">
        <f t="shared" si="6"/>
        <v>58.98</v>
      </c>
      <c r="BK4" s="40">
        <f t="shared" si="6"/>
        <v>8.26</v>
      </c>
      <c r="BL4" s="40">
        <f t="shared" si="6"/>
        <v>5.83</v>
      </c>
      <c r="BM4" s="41" t="str">
        <f xml:space="preserve"> CONCATENATE(L4, " ± ",M4)</f>
        <v>52.55 ± 81.09</v>
      </c>
      <c r="BO4" s="40" t="s">
        <v>88</v>
      </c>
      <c r="BP4" s="40">
        <v>4.3</v>
      </c>
      <c r="BQ4" s="40">
        <v>25.04</v>
      </c>
      <c r="BR4" s="40">
        <v>40.07</v>
      </c>
      <c r="BS4" s="40">
        <v>42.4</v>
      </c>
      <c r="BT4" s="40">
        <v>55.15</v>
      </c>
      <c r="BU4" s="40">
        <v>24.18</v>
      </c>
      <c r="BV4" s="40">
        <v>14.17</v>
      </c>
      <c r="BW4" s="40">
        <v>31.41</v>
      </c>
      <c r="BX4" s="40">
        <v>13.93</v>
      </c>
      <c r="BY4" s="40">
        <v>13.93</v>
      </c>
      <c r="BZ4" s="41" t="s">
        <v>144</v>
      </c>
      <c r="CB4" s="69" t="s">
        <v>17</v>
      </c>
      <c r="CC4" s="69">
        <f t="shared" ref="CC4:CM4" si="7">R3</f>
        <v>39.04</v>
      </c>
      <c r="CD4" s="69">
        <f t="shared" si="7"/>
        <v>34.409999999999997</v>
      </c>
      <c r="CE4" s="69">
        <f t="shared" si="7"/>
        <v>18.43</v>
      </c>
      <c r="CF4" s="69">
        <f t="shared" si="7"/>
        <v>12.2</v>
      </c>
      <c r="CG4" s="69">
        <f t="shared" si="7"/>
        <v>28.94</v>
      </c>
      <c r="CH4" s="69">
        <f t="shared" si="7"/>
        <v>20.63</v>
      </c>
      <c r="CI4" s="69">
        <f t="shared" si="7"/>
        <v>45.35</v>
      </c>
      <c r="CJ4" s="69">
        <f t="shared" si="7"/>
        <v>24.37</v>
      </c>
      <c r="CK4" s="69">
        <f t="shared" si="7"/>
        <v>30.6</v>
      </c>
      <c r="CL4" s="69">
        <f t="shared" si="7"/>
        <v>13.57</v>
      </c>
      <c r="CM4" s="69">
        <f t="shared" si="7"/>
        <v>26.75</v>
      </c>
    </row>
    <row r="5" spans="1:91" x14ac:dyDescent="0.3">
      <c r="A5" s="6" t="s">
        <v>2</v>
      </c>
      <c r="B5" s="6">
        <v>31.1</v>
      </c>
      <c r="C5" s="6">
        <v>13.84</v>
      </c>
      <c r="D5" s="6">
        <v>13.23</v>
      </c>
      <c r="E5" s="6">
        <v>120.55</v>
      </c>
      <c r="F5" s="6">
        <v>278.57</v>
      </c>
      <c r="G5" s="6">
        <v>29.08</v>
      </c>
      <c r="H5" s="6">
        <v>49.5</v>
      </c>
      <c r="I5" s="6">
        <v>51.76</v>
      </c>
      <c r="J5" s="6">
        <v>25.53</v>
      </c>
      <c r="K5" s="6">
        <v>16.62</v>
      </c>
      <c r="L5" s="6">
        <f t="shared" si="2"/>
        <v>62.98</v>
      </c>
      <c r="M5" s="6">
        <f t="shared" si="3"/>
        <v>77.92</v>
      </c>
      <c r="Q5" s="6" t="s">
        <v>11</v>
      </c>
      <c r="R5" s="6">
        <f t="shared" ref="R5:AC5" si="8">B6</f>
        <v>25.5</v>
      </c>
      <c r="S5" s="6">
        <f t="shared" si="8"/>
        <v>11.73</v>
      </c>
      <c r="T5" s="6">
        <f t="shared" si="8"/>
        <v>10.57</v>
      </c>
      <c r="U5" s="6">
        <f t="shared" si="8"/>
        <v>109.23</v>
      </c>
      <c r="V5" s="6">
        <f t="shared" si="8"/>
        <v>279.82</v>
      </c>
      <c r="W5" s="6">
        <f t="shared" si="8"/>
        <v>23.25</v>
      </c>
      <c r="X5" s="6">
        <f t="shared" si="8"/>
        <v>34.07</v>
      </c>
      <c r="Y5" s="6">
        <f t="shared" si="8"/>
        <v>55.37</v>
      </c>
      <c r="Z5" s="6">
        <f t="shared" si="8"/>
        <v>16.899999999999999</v>
      </c>
      <c r="AA5" s="6">
        <f t="shared" si="8"/>
        <v>11.23</v>
      </c>
      <c r="AB5" s="89">
        <f t="shared" si="8"/>
        <v>57.77</v>
      </c>
      <c r="AC5" s="89">
        <f t="shared" si="8"/>
        <v>79.52</v>
      </c>
      <c r="AE5" s="3" t="s">
        <v>41</v>
      </c>
      <c r="AF5" s="4">
        <f t="shared" ref="AF5:AQ5" si="9">R31</f>
        <v>0.14164959016393447</v>
      </c>
      <c r="AG5" s="4">
        <f t="shared" si="9"/>
        <v>5.6669572798605142E-2</v>
      </c>
      <c r="AH5" s="4">
        <f t="shared" si="9"/>
        <v>-0.19858925664677157</v>
      </c>
      <c r="AI5" s="4">
        <f t="shared" si="9"/>
        <v>0.38852459016393459</v>
      </c>
      <c r="AJ5" s="4">
        <f t="shared" si="9"/>
        <v>-0.11644782308223914</v>
      </c>
      <c r="AK5" s="4">
        <f t="shared" si="9"/>
        <v>0.33301017935046057</v>
      </c>
      <c r="AL5" s="4">
        <f t="shared" si="9"/>
        <v>0.42271223814773967</v>
      </c>
      <c r="AM5" s="4">
        <f t="shared" si="9"/>
        <v>1.728764874846122</v>
      </c>
      <c r="AN5" s="4">
        <f t="shared" si="9"/>
        <v>0.62843137254901948</v>
      </c>
      <c r="AO5" s="4">
        <f t="shared" si="9"/>
        <v>0.4207811348563007</v>
      </c>
      <c r="AP5" s="4">
        <f t="shared" si="9"/>
        <v>0.36785046728971976</v>
      </c>
      <c r="AQ5" s="4">
        <f t="shared" si="9"/>
        <v>1.6442577030812326</v>
      </c>
      <c r="BB5" s="40" t="s">
        <v>89</v>
      </c>
      <c r="BC5" s="40">
        <f>B5</f>
        <v>31.1</v>
      </c>
      <c r="BD5" s="40">
        <f t="shared" si="6"/>
        <v>13.84</v>
      </c>
      <c r="BE5" s="40">
        <f t="shared" si="6"/>
        <v>13.23</v>
      </c>
      <c r="BF5" s="40">
        <f t="shared" si="6"/>
        <v>120.55</v>
      </c>
      <c r="BG5" s="40">
        <f t="shared" si="6"/>
        <v>278.57</v>
      </c>
      <c r="BH5" s="40">
        <f t="shared" si="6"/>
        <v>29.08</v>
      </c>
      <c r="BI5" s="40">
        <f t="shared" si="6"/>
        <v>49.5</v>
      </c>
      <c r="BJ5" s="40">
        <f t="shared" si="6"/>
        <v>51.76</v>
      </c>
      <c r="BK5" s="40">
        <f t="shared" si="6"/>
        <v>25.53</v>
      </c>
      <c r="BL5" s="40">
        <f t="shared" si="6"/>
        <v>16.62</v>
      </c>
      <c r="BM5" s="41" t="str">
        <f t="shared" ref="BM5:BM6" si="10" xml:space="preserve"> CONCATENATE(L5, " ± ",M5)</f>
        <v>62.98 ± 77.92</v>
      </c>
      <c r="BO5" s="40" t="s">
        <v>89</v>
      </c>
      <c r="BP5" s="40">
        <v>5.3</v>
      </c>
      <c r="BQ5" s="40">
        <v>29.49</v>
      </c>
      <c r="BR5" s="40">
        <v>44.9</v>
      </c>
      <c r="BS5" s="40">
        <v>57.16</v>
      </c>
      <c r="BT5" s="40">
        <v>80.62</v>
      </c>
      <c r="BU5" s="40">
        <v>23.72</v>
      </c>
      <c r="BV5" s="40">
        <v>14.56</v>
      </c>
      <c r="BW5" s="40">
        <v>42.35</v>
      </c>
      <c r="BX5" s="40">
        <v>21.55</v>
      </c>
      <c r="BY5" s="40">
        <v>22.74</v>
      </c>
      <c r="BZ5" s="41" t="s">
        <v>145</v>
      </c>
      <c r="CB5" s="99" t="s">
        <v>285</v>
      </c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1"/>
    </row>
    <row r="6" spans="1:91" x14ac:dyDescent="0.3">
      <c r="A6" s="7" t="s">
        <v>11</v>
      </c>
      <c r="B6" s="7">
        <f>ROUND(AVERAGE(B4:B5),2)</f>
        <v>25.5</v>
      </c>
      <c r="C6" s="7">
        <f t="shared" ref="C6:K6" si="11">ROUND(AVERAGE(C4:C5),2)</f>
        <v>11.73</v>
      </c>
      <c r="D6" s="7">
        <f t="shared" si="11"/>
        <v>10.57</v>
      </c>
      <c r="E6" s="7">
        <f t="shared" si="11"/>
        <v>109.23</v>
      </c>
      <c r="F6" s="7">
        <f t="shared" si="11"/>
        <v>279.82</v>
      </c>
      <c r="G6" s="7">
        <f t="shared" si="11"/>
        <v>23.25</v>
      </c>
      <c r="H6" s="7">
        <f t="shared" si="11"/>
        <v>34.07</v>
      </c>
      <c r="I6" s="7">
        <f t="shared" si="11"/>
        <v>55.37</v>
      </c>
      <c r="J6" s="7">
        <f t="shared" si="11"/>
        <v>16.899999999999999</v>
      </c>
      <c r="K6" s="7">
        <f t="shared" si="11"/>
        <v>11.23</v>
      </c>
      <c r="L6" s="95">
        <f>ROUND((AVERAGE(L4:L5)),2)</f>
        <v>57.77</v>
      </c>
      <c r="M6" s="95">
        <f>ROUND(SQRT((M4^2+M5^2)/2),2)</f>
        <v>79.52</v>
      </c>
      <c r="N6" s="96" t="str">
        <f>_xlfn.CONCAT(ROUND((AVERAGE(L4:L5)),2), " ± ", ROUND(SQRT((M4^2+M5^2)/2),2))</f>
        <v>57.77 ± 79.52</v>
      </c>
      <c r="O6" s="97"/>
      <c r="Q6" s="6" t="s">
        <v>49</v>
      </c>
      <c r="R6" s="6">
        <f t="shared" ref="R6:AA6" si="12">B7</f>
        <v>5.61</v>
      </c>
      <c r="S6" s="6">
        <f t="shared" si="12"/>
        <v>2.11</v>
      </c>
      <c r="T6" s="6">
        <f t="shared" si="12"/>
        <v>2.66</v>
      </c>
      <c r="U6" s="6">
        <f t="shared" si="12"/>
        <v>11.33</v>
      </c>
      <c r="V6" s="6">
        <f t="shared" si="12"/>
        <v>1.25</v>
      </c>
      <c r="W6" s="6">
        <f t="shared" si="12"/>
        <v>5.84</v>
      </c>
      <c r="X6" s="6">
        <f t="shared" si="12"/>
        <v>15.44</v>
      </c>
      <c r="Y6" s="6">
        <f t="shared" si="12"/>
        <v>3.61</v>
      </c>
      <c r="Z6" s="6">
        <f t="shared" si="12"/>
        <v>8.64</v>
      </c>
      <c r="AA6" s="6">
        <f t="shared" si="12"/>
        <v>5.4</v>
      </c>
      <c r="AB6" s="89"/>
      <c r="AC6" s="89"/>
      <c r="AE6" s="3" t="s">
        <v>42</v>
      </c>
      <c r="AF6" s="4">
        <f t="shared" ref="AF6:AQ6" si="13">R42</f>
        <v>-0.87704918032786894</v>
      </c>
      <c r="AG6" s="4">
        <f t="shared" si="13"/>
        <v>-0.20749782040104614</v>
      </c>
      <c r="AH6" s="4">
        <f t="shared" si="13"/>
        <v>1.3054801953336952</v>
      </c>
      <c r="AI6" s="4">
        <f t="shared" si="13"/>
        <v>3.0803278688524589</v>
      </c>
      <c r="AJ6" s="4">
        <f t="shared" si="13"/>
        <v>1.3458880442294403</v>
      </c>
      <c r="AK6" s="4">
        <f t="shared" si="13"/>
        <v>0.1609306834706738</v>
      </c>
      <c r="AL6" s="4">
        <f t="shared" si="13"/>
        <v>-0.68313120176405739</v>
      </c>
      <c r="AM6" s="4">
        <f t="shared" si="13"/>
        <v>0.51333606893721795</v>
      </c>
      <c r="AN6" s="4">
        <f t="shared" si="13"/>
        <v>-0.42026143790849679</v>
      </c>
      <c r="AO6" s="4">
        <f t="shared" si="13"/>
        <v>0.35151068533529839</v>
      </c>
      <c r="AP6" s="4">
        <f t="shared" si="13"/>
        <v>0.13457943925233651</v>
      </c>
      <c r="AQ6" s="4">
        <f t="shared" si="13"/>
        <v>1.6302521008403363</v>
      </c>
      <c r="BB6" s="42" t="s">
        <v>76</v>
      </c>
      <c r="BC6" s="42" t="str">
        <f>CONCATENATE(B6, " ± ",  B7)</f>
        <v>25.5 ± 5.61</v>
      </c>
      <c r="BD6" s="42" t="str">
        <f t="shared" ref="BD6:BL6" si="14">CONCATENATE(C6, " ± ",  C7)</f>
        <v>11.73 ± 2.11</v>
      </c>
      <c r="BE6" s="42" t="str">
        <f t="shared" si="14"/>
        <v>10.57 ± 2.66</v>
      </c>
      <c r="BF6" s="42" t="str">
        <f t="shared" si="14"/>
        <v>109.23 ± 11.33</v>
      </c>
      <c r="BG6" s="42" t="str">
        <f t="shared" si="14"/>
        <v>279.82 ± 1.25</v>
      </c>
      <c r="BH6" s="42" t="str">
        <f t="shared" si="14"/>
        <v>23.25 ± 5.84</v>
      </c>
      <c r="BI6" s="42" t="str">
        <f t="shared" si="14"/>
        <v>34.07 ± 15.44</v>
      </c>
      <c r="BJ6" s="42" t="str">
        <f t="shared" si="14"/>
        <v>55.37 ± 3.61</v>
      </c>
      <c r="BK6" s="42" t="str">
        <f t="shared" si="14"/>
        <v>16.9 ± 8.64</v>
      </c>
      <c r="BL6" s="42" t="str">
        <f t="shared" si="14"/>
        <v>11.23 ± 5.4</v>
      </c>
      <c r="BM6" s="41" t="str">
        <f t="shared" si="10"/>
        <v>57.77 ± 79.52</v>
      </c>
      <c r="BO6" s="42" t="s">
        <v>76</v>
      </c>
      <c r="BP6" s="42" t="s">
        <v>146</v>
      </c>
      <c r="BQ6" s="42" t="s">
        <v>147</v>
      </c>
      <c r="BR6" s="42" t="s">
        <v>148</v>
      </c>
      <c r="BS6" s="42" t="s">
        <v>149</v>
      </c>
      <c r="BT6" s="42" t="s">
        <v>150</v>
      </c>
      <c r="BU6" s="42" t="s">
        <v>151</v>
      </c>
      <c r="BV6" s="42" t="s">
        <v>152</v>
      </c>
      <c r="BW6" s="42" t="s">
        <v>153</v>
      </c>
      <c r="BX6" s="42" t="s">
        <v>154</v>
      </c>
      <c r="BY6" s="42" t="s">
        <v>155</v>
      </c>
      <c r="BZ6" s="41" t="s">
        <v>156</v>
      </c>
      <c r="CB6" s="57" t="s">
        <v>33</v>
      </c>
      <c r="CC6" s="58">
        <f t="shared" ref="CC6:CM6" si="15">R5-CC4</f>
        <v>-13.54</v>
      </c>
      <c r="CD6" s="58">
        <f t="shared" si="15"/>
        <v>-22.679999999999996</v>
      </c>
      <c r="CE6" s="58">
        <f t="shared" si="15"/>
        <v>-7.8599999999999994</v>
      </c>
      <c r="CF6" s="58">
        <f t="shared" si="15"/>
        <v>97.03</v>
      </c>
      <c r="CG6" s="58">
        <f t="shared" si="15"/>
        <v>250.88</v>
      </c>
      <c r="CH6" s="58">
        <f t="shared" si="15"/>
        <v>2.620000000000001</v>
      </c>
      <c r="CI6" s="58">
        <f t="shared" si="15"/>
        <v>-11.280000000000001</v>
      </c>
      <c r="CJ6" s="58">
        <f t="shared" si="15"/>
        <v>30.999999999999996</v>
      </c>
      <c r="CK6" s="58">
        <f t="shared" si="15"/>
        <v>-13.700000000000003</v>
      </c>
      <c r="CL6" s="58">
        <f t="shared" si="15"/>
        <v>-2.34</v>
      </c>
      <c r="CM6" s="58">
        <f t="shared" si="15"/>
        <v>31.020000000000003</v>
      </c>
    </row>
    <row r="7" spans="1:91" x14ac:dyDescent="0.3">
      <c r="A7" s="7" t="s">
        <v>49</v>
      </c>
      <c r="B7" s="7">
        <f>ROUND(_xlfn.STDEV.P(B4:B5),2)</f>
        <v>5.61</v>
      </c>
      <c r="C7" s="7">
        <f>ROUND(_xlfn.STDEV.P(C4:C5),2)</f>
        <v>2.11</v>
      </c>
      <c r="D7" s="7">
        <f t="shared" ref="D7:K7" si="16">ROUND(_xlfn.STDEV.P(D4:D5),2)</f>
        <v>2.66</v>
      </c>
      <c r="E7" s="7">
        <f t="shared" si="16"/>
        <v>11.33</v>
      </c>
      <c r="F7" s="7">
        <f t="shared" si="16"/>
        <v>1.25</v>
      </c>
      <c r="G7" s="7">
        <f t="shared" si="16"/>
        <v>5.84</v>
      </c>
      <c r="H7" s="7">
        <f t="shared" si="16"/>
        <v>15.44</v>
      </c>
      <c r="I7" s="7">
        <f t="shared" si="16"/>
        <v>3.61</v>
      </c>
      <c r="J7" s="7">
        <f t="shared" si="16"/>
        <v>8.64</v>
      </c>
      <c r="K7" s="7">
        <f t="shared" si="16"/>
        <v>5.4</v>
      </c>
      <c r="L7" s="95"/>
      <c r="M7" s="95"/>
      <c r="N7" s="96"/>
      <c r="O7" s="97"/>
      <c r="Q7" s="22" t="s">
        <v>55</v>
      </c>
      <c r="R7" s="22">
        <f t="shared" ref="R7:AB7" si="17">R5-R3</f>
        <v>-13.54</v>
      </c>
      <c r="S7" s="22">
        <f t="shared" si="17"/>
        <v>-22.679999999999996</v>
      </c>
      <c r="T7" s="22">
        <f t="shared" si="17"/>
        <v>-7.8599999999999994</v>
      </c>
      <c r="U7" s="22">
        <f t="shared" si="17"/>
        <v>97.03</v>
      </c>
      <c r="V7" s="22">
        <f t="shared" si="17"/>
        <v>250.88</v>
      </c>
      <c r="W7" s="22">
        <f t="shared" si="17"/>
        <v>2.620000000000001</v>
      </c>
      <c r="X7" s="22">
        <f t="shared" si="17"/>
        <v>-11.280000000000001</v>
      </c>
      <c r="Y7" s="22">
        <f t="shared" si="17"/>
        <v>30.999999999999996</v>
      </c>
      <c r="Z7" s="22">
        <f t="shared" si="17"/>
        <v>-13.700000000000003</v>
      </c>
      <c r="AA7" s="22">
        <f t="shared" si="17"/>
        <v>-2.34</v>
      </c>
      <c r="AB7" s="88">
        <f t="shared" si="17"/>
        <v>31.020000000000003</v>
      </c>
      <c r="AC7" s="88">
        <f>ROUND(SQRT(AC3^2+AC5^2),2)</f>
        <v>80.790000000000006</v>
      </c>
      <c r="CB7" s="57" t="s">
        <v>34</v>
      </c>
      <c r="CC7" s="58">
        <f t="shared" ref="CC7:CM7" si="18">R16-CC4</f>
        <v>-13.899999999999999</v>
      </c>
      <c r="CD7" s="58">
        <f t="shared" si="18"/>
        <v>-30.969999999999995</v>
      </c>
      <c r="CE7" s="58">
        <f t="shared" si="18"/>
        <v>-6.5299999999999994</v>
      </c>
      <c r="CF7" s="58">
        <f t="shared" si="18"/>
        <v>-2.6999999999999993</v>
      </c>
      <c r="CG7" s="58">
        <f t="shared" si="18"/>
        <v>-17.060000000000002</v>
      </c>
      <c r="CH7" s="58">
        <f t="shared" si="18"/>
        <v>-6.4399999999999995</v>
      </c>
      <c r="CI7" s="58">
        <f t="shared" si="18"/>
        <v>-13.950000000000003</v>
      </c>
      <c r="CJ7" s="58">
        <f t="shared" si="18"/>
        <v>-8.66</v>
      </c>
      <c r="CK7" s="58">
        <f t="shared" si="18"/>
        <v>-8.3800000000000026</v>
      </c>
      <c r="CL7" s="58">
        <f t="shared" si="18"/>
        <v>1.0399999999999991</v>
      </c>
      <c r="CM7" s="58">
        <f t="shared" si="18"/>
        <v>-10.75</v>
      </c>
    </row>
    <row r="8" spans="1:91" x14ac:dyDescent="0.3">
      <c r="A8" s="8" t="s">
        <v>3</v>
      </c>
      <c r="B8" s="8">
        <v>23.02</v>
      </c>
      <c r="C8" s="8">
        <v>2.79</v>
      </c>
      <c r="D8" s="8">
        <v>9.6300000000000008</v>
      </c>
      <c r="E8" s="8">
        <v>9.48</v>
      </c>
      <c r="F8" s="8">
        <v>6.98</v>
      </c>
      <c r="G8" s="8">
        <v>15.09</v>
      </c>
      <c r="H8" s="8">
        <v>32.03</v>
      </c>
      <c r="I8" s="8">
        <v>22.75</v>
      </c>
      <c r="J8" s="8">
        <v>27.35</v>
      </c>
      <c r="K8" s="8">
        <v>20.079999999999998</v>
      </c>
      <c r="L8" s="8">
        <f t="shared" ref="L8:L21" si="19">ROUND(AVERAGE(B8:K8),2)</f>
        <v>16.920000000000002</v>
      </c>
      <c r="M8" s="8">
        <f t="shared" ref="M8:M21" si="20">ROUND(_xlfn.STDEV.P(B8:K8),2)</f>
        <v>9.1</v>
      </c>
      <c r="Q8" s="22" t="s">
        <v>56</v>
      </c>
      <c r="R8" s="22">
        <f>ROUND(SQRT(R4^2+R6^2),2)</f>
        <v>23.03</v>
      </c>
      <c r="S8" s="22">
        <f t="shared" ref="S8:AA8" si="21">ROUND(SQRT(S4^2+S6^2),2)</f>
        <v>7.86</v>
      </c>
      <c r="T8" s="22">
        <f t="shared" si="21"/>
        <v>3.75</v>
      </c>
      <c r="U8" s="22">
        <f t="shared" si="21"/>
        <v>11.35</v>
      </c>
      <c r="V8" s="22">
        <f t="shared" si="21"/>
        <v>7.62</v>
      </c>
      <c r="W8" s="22">
        <f t="shared" si="21"/>
        <v>7.03</v>
      </c>
      <c r="X8" s="22">
        <f t="shared" si="21"/>
        <v>27.01</v>
      </c>
      <c r="Y8" s="22">
        <f t="shared" si="21"/>
        <v>5.58</v>
      </c>
      <c r="Z8" s="22">
        <f t="shared" si="21"/>
        <v>10.96</v>
      </c>
      <c r="AA8" s="22">
        <f t="shared" si="21"/>
        <v>12.14</v>
      </c>
      <c r="AB8" s="88"/>
      <c r="AC8" s="88"/>
      <c r="CB8" s="57" t="s">
        <v>35</v>
      </c>
      <c r="CC8" s="58">
        <f t="shared" ref="CC8:CM8" si="22">R27-CC4</f>
        <v>5.5300000000000011</v>
      </c>
      <c r="CD8" s="58">
        <f t="shared" si="22"/>
        <v>1.9500000000000028</v>
      </c>
      <c r="CE8" s="58">
        <f t="shared" si="22"/>
        <v>-3.66</v>
      </c>
      <c r="CF8" s="58">
        <f t="shared" si="22"/>
        <v>4.740000000000002</v>
      </c>
      <c r="CG8" s="58">
        <f t="shared" si="22"/>
        <v>-3.370000000000001</v>
      </c>
      <c r="CH8" s="58">
        <f t="shared" si="22"/>
        <v>6.870000000000001</v>
      </c>
      <c r="CI8" s="58">
        <f t="shared" si="22"/>
        <v>19.169999999999995</v>
      </c>
      <c r="CJ8" s="58">
        <f t="shared" si="22"/>
        <v>42.129999999999995</v>
      </c>
      <c r="CK8" s="58">
        <f t="shared" si="22"/>
        <v>19.229999999999997</v>
      </c>
      <c r="CL8" s="58">
        <f t="shared" si="22"/>
        <v>5.7100000000000009</v>
      </c>
      <c r="CM8" s="58">
        <f t="shared" si="22"/>
        <v>9.8400000000000034</v>
      </c>
    </row>
    <row r="9" spans="1:91" x14ac:dyDescent="0.3">
      <c r="A9" s="8" t="s">
        <v>4</v>
      </c>
      <c r="B9" s="8">
        <v>27.25</v>
      </c>
      <c r="C9" s="8">
        <v>4.08</v>
      </c>
      <c r="D9" s="8">
        <v>14.17</v>
      </c>
      <c r="E9" s="8">
        <v>9.52</v>
      </c>
      <c r="F9" s="8">
        <v>16.78</v>
      </c>
      <c r="G9" s="8">
        <v>13.28</v>
      </c>
      <c r="H9" s="8">
        <v>30.77</v>
      </c>
      <c r="I9" s="8">
        <v>8.67</v>
      </c>
      <c r="J9" s="8">
        <v>17.09</v>
      </c>
      <c r="K9" s="8">
        <v>9.14</v>
      </c>
      <c r="L9" s="8">
        <f t="shared" si="19"/>
        <v>15.08</v>
      </c>
      <c r="M9" s="8">
        <f t="shared" si="20"/>
        <v>7.96</v>
      </c>
      <c r="Q9" s="22" t="s">
        <v>18</v>
      </c>
      <c r="R9" s="4">
        <f t="shared" ref="R9:AC9" si="23">R7/R3</f>
        <v>-0.34682377049180324</v>
      </c>
      <c r="S9" s="4">
        <f t="shared" si="23"/>
        <v>-0.65911072362685263</v>
      </c>
      <c r="T9" s="4">
        <f t="shared" si="23"/>
        <v>-0.42647856755290287</v>
      </c>
      <c r="U9" s="4">
        <f t="shared" si="23"/>
        <v>7.9532786885245903</v>
      </c>
      <c r="V9" s="4">
        <f t="shared" si="23"/>
        <v>8.6689702833448514</v>
      </c>
      <c r="W9" s="4">
        <f t="shared" si="23"/>
        <v>0.12699951526902575</v>
      </c>
      <c r="X9" s="4">
        <f t="shared" si="23"/>
        <v>-0.24873208379272327</v>
      </c>
      <c r="Y9" s="4">
        <f t="shared" si="23"/>
        <v>1.2720558063192449</v>
      </c>
      <c r="Z9" s="4">
        <f t="shared" si="23"/>
        <v>-0.44771241830065367</v>
      </c>
      <c r="AA9" s="4">
        <f t="shared" si="23"/>
        <v>-0.17243920412675018</v>
      </c>
      <c r="AB9" s="30">
        <f t="shared" si="23"/>
        <v>1.1596261682242992</v>
      </c>
      <c r="AC9" s="30">
        <f t="shared" si="23"/>
        <v>5.6575630252100844</v>
      </c>
      <c r="BB9" s="85" t="s">
        <v>90</v>
      </c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O9" s="85" t="s">
        <v>90</v>
      </c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B9" s="57" t="s">
        <v>36</v>
      </c>
      <c r="CC9" s="58">
        <f t="shared" ref="CC9:CM9" si="24">R38-CC4</f>
        <v>-34.24</v>
      </c>
      <c r="CD9" s="58">
        <f t="shared" si="24"/>
        <v>-7.139999999999997</v>
      </c>
      <c r="CE9" s="58">
        <f t="shared" si="24"/>
        <v>24.060000000000002</v>
      </c>
      <c r="CF9" s="58">
        <f t="shared" si="24"/>
        <v>37.58</v>
      </c>
      <c r="CG9" s="58">
        <f t="shared" si="24"/>
        <v>38.950000000000003</v>
      </c>
      <c r="CH9" s="58">
        <f t="shared" si="24"/>
        <v>3.3200000000000003</v>
      </c>
      <c r="CI9" s="58">
        <f t="shared" si="24"/>
        <v>-30.980000000000004</v>
      </c>
      <c r="CJ9" s="58">
        <f t="shared" si="24"/>
        <v>12.510000000000002</v>
      </c>
      <c r="CK9" s="58">
        <f t="shared" si="24"/>
        <v>-12.860000000000003</v>
      </c>
      <c r="CL9" s="58">
        <f t="shared" si="24"/>
        <v>4.7699999999999996</v>
      </c>
      <c r="CM9" s="58">
        <f t="shared" si="24"/>
        <v>3.6000000000000014</v>
      </c>
    </row>
    <row r="10" spans="1:91" x14ac:dyDescent="0.3">
      <c r="A10" s="7" t="s">
        <v>14</v>
      </c>
      <c r="B10" s="7">
        <f t="shared" ref="B10:K10" si="25">ROUND(AVERAGE(B8:B9),2)</f>
        <v>25.14</v>
      </c>
      <c r="C10" s="7">
        <f t="shared" si="25"/>
        <v>3.44</v>
      </c>
      <c r="D10" s="7">
        <f t="shared" si="25"/>
        <v>11.9</v>
      </c>
      <c r="E10" s="7">
        <f t="shared" si="25"/>
        <v>9.5</v>
      </c>
      <c r="F10" s="7">
        <f t="shared" si="25"/>
        <v>11.88</v>
      </c>
      <c r="G10" s="7">
        <f t="shared" si="25"/>
        <v>14.19</v>
      </c>
      <c r="H10" s="7">
        <f t="shared" si="25"/>
        <v>31.4</v>
      </c>
      <c r="I10" s="7">
        <f t="shared" si="25"/>
        <v>15.71</v>
      </c>
      <c r="J10" s="7">
        <f t="shared" si="25"/>
        <v>22.22</v>
      </c>
      <c r="K10" s="7">
        <f t="shared" si="25"/>
        <v>14.61</v>
      </c>
      <c r="L10" s="95">
        <f>ROUND((AVERAGE(L8:L9)),2)</f>
        <v>16</v>
      </c>
      <c r="M10" s="95">
        <f>ROUND(SQRT((M8^2+M9^2)/2),2)</f>
        <v>8.5500000000000007</v>
      </c>
      <c r="N10" s="96" t="str">
        <f>_xlfn.CONCAT(ROUND((AVERAGE(L8:L9)),2), " ± ", ROUND(SQRT((M8^2+M9^2)/2),2))</f>
        <v>16 ± 8.55</v>
      </c>
      <c r="O10" s="97"/>
      <c r="BB10" s="86" t="s">
        <v>84</v>
      </c>
      <c r="BC10" s="85" t="s">
        <v>0</v>
      </c>
      <c r="BD10" s="85"/>
      <c r="BE10" s="85"/>
      <c r="BF10" s="85"/>
      <c r="BG10" s="85"/>
      <c r="BH10" s="85"/>
      <c r="BI10" s="85"/>
      <c r="BJ10" s="85"/>
      <c r="BK10" s="85"/>
      <c r="BL10" s="85"/>
      <c r="BM10" s="86" t="s">
        <v>12</v>
      </c>
      <c r="BO10" s="86" t="s">
        <v>85</v>
      </c>
      <c r="BP10" s="85" t="s">
        <v>0</v>
      </c>
      <c r="BQ10" s="85"/>
      <c r="BR10" s="85"/>
      <c r="BS10" s="85"/>
      <c r="BT10" s="85"/>
      <c r="BU10" s="85"/>
      <c r="BV10" s="85"/>
      <c r="BW10" s="85"/>
      <c r="BX10" s="85"/>
      <c r="BY10" s="85"/>
      <c r="BZ10" s="86" t="s">
        <v>12</v>
      </c>
    </row>
    <row r="11" spans="1:91" x14ac:dyDescent="0.3">
      <c r="A11" s="7" t="s">
        <v>51</v>
      </c>
      <c r="B11" s="7">
        <f>ROUND(_xlfn.STDEV.P(B8:B9),2)</f>
        <v>2.12</v>
      </c>
      <c r="C11" s="7">
        <f t="shared" ref="C11:K11" si="26">ROUND(_xlfn.STDEV.P(C8:C9),2)</f>
        <v>0.65</v>
      </c>
      <c r="D11" s="7">
        <f t="shared" si="26"/>
        <v>2.27</v>
      </c>
      <c r="E11" s="7">
        <f t="shared" si="26"/>
        <v>0.02</v>
      </c>
      <c r="F11" s="7">
        <f t="shared" si="26"/>
        <v>4.9000000000000004</v>
      </c>
      <c r="G11" s="7">
        <f t="shared" si="26"/>
        <v>0.91</v>
      </c>
      <c r="H11" s="7">
        <f t="shared" si="26"/>
        <v>0.63</v>
      </c>
      <c r="I11" s="7">
        <f t="shared" si="26"/>
        <v>7.04</v>
      </c>
      <c r="J11" s="7">
        <f t="shared" si="26"/>
        <v>5.13</v>
      </c>
      <c r="K11" s="7">
        <f t="shared" si="26"/>
        <v>5.47</v>
      </c>
      <c r="L11" s="95"/>
      <c r="M11" s="95"/>
      <c r="N11" s="96"/>
      <c r="O11" s="97"/>
      <c r="AE11" s="90" t="s">
        <v>81</v>
      </c>
      <c r="AF11" s="90"/>
      <c r="AG11" s="90"/>
      <c r="AH11" s="90"/>
      <c r="AI11" s="90"/>
      <c r="AJ11" s="90"/>
      <c r="BB11" s="86"/>
      <c r="BC11" s="40">
        <v>1</v>
      </c>
      <c r="BD11" s="40">
        <v>2</v>
      </c>
      <c r="BE11" s="40">
        <v>3</v>
      </c>
      <c r="BF11" s="40">
        <v>4</v>
      </c>
      <c r="BG11" s="40">
        <v>5</v>
      </c>
      <c r="BH11" s="37">
        <v>6</v>
      </c>
      <c r="BI11" s="37">
        <v>7</v>
      </c>
      <c r="BJ11" s="37">
        <v>8</v>
      </c>
      <c r="BK11" s="37">
        <v>9</v>
      </c>
      <c r="BL11" s="37">
        <v>10</v>
      </c>
      <c r="BM11" s="86"/>
      <c r="BO11" s="86"/>
      <c r="BP11" s="40">
        <v>1</v>
      </c>
      <c r="BQ11" s="40">
        <v>2</v>
      </c>
      <c r="BR11" s="40">
        <v>3</v>
      </c>
      <c r="BS11" s="40">
        <v>4</v>
      </c>
      <c r="BT11" s="40">
        <v>5</v>
      </c>
      <c r="BU11" s="37">
        <v>6</v>
      </c>
      <c r="BV11" s="37">
        <v>7</v>
      </c>
      <c r="BW11" s="37">
        <v>8</v>
      </c>
      <c r="BX11" s="37">
        <v>9</v>
      </c>
      <c r="BY11" s="37">
        <v>10</v>
      </c>
      <c r="BZ11" s="86"/>
      <c r="CC11" t="s">
        <v>309</v>
      </c>
      <c r="CD11" t="s">
        <v>310</v>
      </c>
    </row>
    <row r="12" spans="1:91" x14ac:dyDescent="0.3">
      <c r="A12" s="9" t="s">
        <v>5</v>
      </c>
      <c r="B12" s="9">
        <v>44.47</v>
      </c>
      <c r="C12" s="9">
        <v>38.35</v>
      </c>
      <c r="D12" s="9">
        <v>17.62</v>
      </c>
      <c r="E12" s="9">
        <v>20.57</v>
      </c>
      <c r="F12" s="9">
        <v>35.9</v>
      </c>
      <c r="G12" s="9">
        <v>28.61</v>
      </c>
      <c r="H12" s="9">
        <v>62.31</v>
      </c>
      <c r="I12" s="9">
        <v>70.39</v>
      </c>
      <c r="J12" s="9">
        <v>43.65</v>
      </c>
      <c r="K12" s="9">
        <v>15.18</v>
      </c>
      <c r="L12" s="9">
        <f t="shared" si="19"/>
        <v>37.71</v>
      </c>
      <c r="M12" s="9">
        <f t="shared" si="20"/>
        <v>17.45</v>
      </c>
      <c r="Q12" s="12"/>
      <c r="R12" s="91" t="s">
        <v>0</v>
      </c>
      <c r="S12" s="91"/>
      <c r="T12" s="91"/>
      <c r="U12" s="91"/>
      <c r="V12" s="91"/>
      <c r="W12" s="91"/>
      <c r="X12" s="91"/>
      <c r="Y12" s="91"/>
      <c r="Z12" s="91"/>
      <c r="AA12" s="91"/>
      <c r="AB12" s="12"/>
      <c r="AC12" s="12"/>
      <c r="AE12" s="24"/>
      <c r="AF12" s="24"/>
      <c r="AG12" s="24" t="s">
        <v>72</v>
      </c>
      <c r="AH12" s="24" t="s">
        <v>73</v>
      </c>
      <c r="AI12" s="24" t="s">
        <v>74</v>
      </c>
      <c r="AJ12" s="24" t="s">
        <v>75</v>
      </c>
      <c r="BB12" s="40" t="s">
        <v>88</v>
      </c>
      <c r="BC12" s="40">
        <v>19.89</v>
      </c>
      <c r="BD12" s="40">
        <v>9.6199999999999992</v>
      </c>
      <c r="BE12" s="40">
        <v>7.91</v>
      </c>
      <c r="BF12" s="40">
        <v>97.9</v>
      </c>
      <c r="BG12" s="40">
        <v>281.07</v>
      </c>
      <c r="BH12" s="40">
        <v>17.41</v>
      </c>
      <c r="BI12" s="40">
        <v>18.63</v>
      </c>
      <c r="BJ12" s="40">
        <v>58.98</v>
      </c>
      <c r="BK12" s="40">
        <v>8.26</v>
      </c>
      <c r="BL12" s="40">
        <v>5.83</v>
      </c>
      <c r="BM12" s="41" t="s">
        <v>92</v>
      </c>
      <c r="BO12" s="40" t="s">
        <v>88</v>
      </c>
      <c r="BP12" s="40">
        <v>23.02</v>
      </c>
      <c r="BQ12" s="40">
        <v>2.79</v>
      </c>
      <c r="BR12" s="40">
        <v>9.6300000000000008</v>
      </c>
      <c r="BS12" s="40">
        <v>9.48</v>
      </c>
      <c r="BT12" s="40">
        <v>6.98</v>
      </c>
      <c r="BU12" s="40">
        <v>15.09</v>
      </c>
      <c r="BV12" s="40">
        <v>32.03</v>
      </c>
      <c r="BW12" s="40">
        <v>22.75</v>
      </c>
      <c r="BX12" s="40">
        <v>27.35</v>
      </c>
      <c r="BY12" s="40">
        <v>20.079999999999998</v>
      </c>
      <c r="BZ12" s="41" t="s">
        <v>118</v>
      </c>
      <c r="CB12" s="83" t="s">
        <v>17</v>
      </c>
      <c r="CC12" s="17">
        <f>AVERAGE(CC4:CH4)</f>
        <v>25.608333333333334</v>
      </c>
      <c r="CD12" s="17">
        <f>AVERAGE(CI4:CL4)</f>
        <v>28.472499999999997</v>
      </c>
      <c r="CF12" s="124"/>
    </row>
    <row r="13" spans="1:91" x14ac:dyDescent="0.3">
      <c r="A13" s="9" t="s">
        <v>6</v>
      </c>
      <c r="B13" s="9">
        <v>44.66</v>
      </c>
      <c r="C13" s="9">
        <v>34.369999999999997</v>
      </c>
      <c r="D13" s="9">
        <v>11.91</v>
      </c>
      <c r="E13" s="9">
        <v>13.31</v>
      </c>
      <c r="F13" s="9">
        <v>15.23</v>
      </c>
      <c r="G13" s="9">
        <v>26.39</v>
      </c>
      <c r="H13" s="9">
        <v>66.72</v>
      </c>
      <c r="I13" s="9">
        <v>62.61</v>
      </c>
      <c r="J13" s="9">
        <v>56.01</v>
      </c>
      <c r="K13" s="9">
        <v>23.37</v>
      </c>
      <c r="L13" s="9">
        <f t="shared" si="19"/>
        <v>35.46</v>
      </c>
      <c r="M13" s="9">
        <f t="shared" si="20"/>
        <v>19.760000000000002</v>
      </c>
      <c r="Q13" s="12"/>
      <c r="R13" s="23">
        <v>1</v>
      </c>
      <c r="S13" s="23">
        <v>2</v>
      </c>
      <c r="T13" s="23">
        <v>3</v>
      </c>
      <c r="U13" s="23">
        <v>4</v>
      </c>
      <c r="V13" s="23">
        <v>5</v>
      </c>
      <c r="W13" s="23">
        <v>6</v>
      </c>
      <c r="X13" s="23">
        <v>7</v>
      </c>
      <c r="Y13" s="23">
        <v>8</v>
      </c>
      <c r="Z13" s="23">
        <v>9</v>
      </c>
      <c r="AA13" s="23">
        <v>10</v>
      </c>
      <c r="AB13" s="31" t="s">
        <v>12</v>
      </c>
      <c r="AC13" s="31" t="s">
        <v>13</v>
      </c>
      <c r="AE13" s="102" t="s">
        <v>77</v>
      </c>
      <c r="AF13" s="6" t="s">
        <v>76</v>
      </c>
      <c r="AG13" s="6">
        <v>1.5189999999999999</v>
      </c>
      <c r="AH13" s="6">
        <v>-2.4E-2</v>
      </c>
      <c r="AI13" s="6">
        <v>-1.278</v>
      </c>
      <c r="AJ13" s="6">
        <v>-2E-3</v>
      </c>
      <c r="AM13" s="6">
        <v>1.5189999999999999</v>
      </c>
      <c r="AN13" s="6">
        <v>-2.4E-2</v>
      </c>
      <c r="AO13" s="6">
        <v>-1.278</v>
      </c>
      <c r="AP13" s="6">
        <v>-2E-3</v>
      </c>
      <c r="BB13" s="40" t="s">
        <v>89</v>
      </c>
      <c r="BC13" s="40">
        <v>31.1</v>
      </c>
      <c r="BD13" s="40">
        <v>13.84</v>
      </c>
      <c r="BE13" s="40">
        <v>13.23</v>
      </c>
      <c r="BF13" s="40">
        <v>120.55</v>
      </c>
      <c r="BG13" s="40">
        <v>278.57</v>
      </c>
      <c r="BH13" s="40">
        <v>29.08</v>
      </c>
      <c r="BI13" s="40">
        <v>49.5</v>
      </c>
      <c r="BJ13" s="40">
        <v>51.76</v>
      </c>
      <c r="BK13" s="40">
        <v>25.53</v>
      </c>
      <c r="BL13" s="40">
        <v>16.62</v>
      </c>
      <c r="BM13" s="41" t="s">
        <v>93</v>
      </c>
      <c r="BO13" s="40" t="s">
        <v>89</v>
      </c>
      <c r="BP13" s="40">
        <v>27.25</v>
      </c>
      <c r="BQ13" s="40">
        <v>4.08</v>
      </c>
      <c r="BR13" s="40">
        <v>14.17</v>
      </c>
      <c r="BS13" s="40">
        <v>9.52</v>
      </c>
      <c r="BT13" s="40">
        <v>16.78</v>
      </c>
      <c r="BU13" s="40">
        <v>13.28</v>
      </c>
      <c r="BV13" s="40">
        <v>30.77</v>
      </c>
      <c r="BW13" s="40">
        <v>8.67</v>
      </c>
      <c r="BX13" s="40">
        <v>17.09</v>
      </c>
      <c r="BY13" s="40">
        <v>9.14</v>
      </c>
      <c r="BZ13" s="41" t="s">
        <v>119</v>
      </c>
      <c r="CB13" s="84" t="s">
        <v>33</v>
      </c>
      <c r="CC13" s="17">
        <f>AVERAGE(B6:G6)</f>
        <v>76.683333333333337</v>
      </c>
      <c r="CD13" s="17">
        <f>AVERAGE(H6:K6)</f>
        <v>29.392500000000002</v>
      </c>
      <c r="CF13" s="124"/>
    </row>
    <row r="14" spans="1:91" x14ac:dyDescent="0.3">
      <c r="A14" s="7" t="s">
        <v>15</v>
      </c>
      <c r="B14" s="7">
        <f t="shared" ref="B14:K14" si="27">ROUND(AVERAGE(B12:B13),2)</f>
        <v>44.57</v>
      </c>
      <c r="C14" s="7">
        <f t="shared" si="27"/>
        <v>36.36</v>
      </c>
      <c r="D14" s="7">
        <f t="shared" si="27"/>
        <v>14.77</v>
      </c>
      <c r="E14" s="7">
        <f t="shared" si="27"/>
        <v>16.940000000000001</v>
      </c>
      <c r="F14" s="7">
        <f t="shared" si="27"/>
        <v>25.57</v>
      </c>
      <c r="G14" s="7">
        <f t="shared" si="27"/>
        <v>27.5</v>
      </c>
      <c r="H14" s="7">
        <f t="shared" si="27"/>
        <v>64.52</v>
      </c>
      <c r="I14" s="7">
        <f t="shared" si="27"/>
        <v>66.5</v>
      </c>
      <c r="J14" s="7">
        <f t="shared" si="27"/>
        <v>49.83</v>
      </c>
      <c r="K14" s="7">
        <f t="shared" si="27"/>
        <v>19.28</v>
      </c>
      <c r="L14" s="95">
        <f>ROUND((AVERAGE(L12:L13)),2)</f>
        <v>36.590000000000003</v>
      </c>
      <c r="M14" s="95">
        <f>ROUND(SQRT((M12^2+M13^2)/2),2)</f>
        <v>18.64</v>
      </c>
      <c r="N14" s="96" t="str">
        <f>_xlfn.CONCAT(ROUND((AVERAGE(L12:L13)),2), " ± ", ROUND(SQRT((M12^2+M13^2)/2),2))</f>
        <v>36.59 ± 18.64</v>
      </c>
      <c r="O14" s="97"/>
      <c r="Q14" s="11" t="s">
        <v>17</v>
      </c>
      <c r="R14" s="11">
        <f t="shared" ref="R14:AC14" si="28">B22</f>
        <v>39.04</v>
      </c>
      <c r="S14" s="11">
        <f t="shared" si="28"/>
        <v>34.409999999999997</v>
      </c>
      <c r="T14" s="11">
        <f t="shared" si="28"/>
        <v>18.43</v>
      </c>
      <c r="U14" s="11">
        <f t="shared" si="28"/>
        <v>12.2</v>
      </c>
      <c r="V14" s="11">
        <f t="shared" si="28"/>
        <v>28.94</v>
      </c>
      <c r="W14" s="11">
        <f t="shared" si="28"/>
        <v>20.63</v>
      </c>
      <c r="X14" s="11">
        <f t="shared" si="28"/>
        <v>45.35</v>
      </c>
      <c r="Y14" s="11">
        <f t="shared" si="28"/>
        <v>24.37</v>
      </c>
      <c r="Z14" s="11">
        <f t="shared" si="28"/>
        <v>30.6</v>
      </c>
      <c r="AA14" s="11">
        <f t="shared" si="28"/>
        <v>13.57</v>
      </c>
      <c r="AB14" s="92">
        <f t="shared" si="28"/>
        <v>26.75</v>
      </c>
      <c r="AC14" s="92">
        <f t="shared" si="28"/>
        <v>14.28</v>
      </c>
      <c r="AE14" s="103"/>
      <c r="AF14" s="6" t="s">
        <v>31</v>
      </c>
      <c r="AG14" s="6">
        <v>6.1349999999999998</v>
      </c>
      <c r="AH14" s="6">
        <v>0.28000000000000003</v>
      </c>
      <c r="AI14" s="6">
        <v>3.9990000000000001</v>
      </c>
      <c r="AJ14" s="6">
        <v>1.7000000000000001E-2</v>
      </c>
      <c r="AM14" s="8">
        <v>-9.8889999999999993</v>
      </c>
      <c r="AN14" s="8">
        <v>8.2000000000000003E-2</v>
      </c>
      <c r="AO14" s="8">
        <v>5.9989999999999997</v>
      </c>
      <c r="AP14" s="8">
        <v>0.02</v>
      </c>
      <c r="BB14" s="42" t="s">
        <v>76</v>
      </c>
      <c r="BC14" s="42" t="s">
        <v>94</v>
      </c>
      <c r="BD14" s="42" t="s">
        <v>95</v>
      </c>
      <c r="BE14" s="42" t="s">
        <v>96</v>
      </c>
      <c r="BF14" s="42" t="s">
        <v>97</v>
      </c>
      <c r="BG14" s="42" t="s">
        <v>98</v>
      </c>
      <c r="BH14" s="42" t="s">
        <v>99</v>
      </c>
      <c r="BI14" s="42" t="s">
        <v>100</v>
      </c>
      <c r="BJ14" s="42" t="s">
        <v>101</v>
      </c>
      <c r="BK14" s="42" t="s">
        <v>102</v>
      </c>
      <c r="BL14" s="42" t="s">
        <v>103</v>
      </c>
      <c r="BM14" s="41" t="s">
        <v>104</v>
      </c>
      <c r="BO14" s="42" t="s">
        <v>76</v>
      </c>
      <c r="BP14" s="42" t="s">
        <v>120</v>
      </c>
      <c r="BQ14" s="42" t="s">
        <v>121</v>
      </c>
      <c r="BR14" s="42" t="s">
        <v>122</v>
      </c>
      <c r="BS14" s="42" t="s">
        <v>123</v>
      </c>
      <c r="BT14" s="42" t="s">
        <v>124</v>
      </c>
      <c r="BU14" s="42" t="s">
        <v>125</v>
      </c>
      <c r="BV14" s="42" t="s">
        <v>126</v>
      </c>
      <c r="BW14" s="42" t="s">
        <v>127</v>
      </c>
      <c r="BX14" s="42" t="s">
        <v>128</v>
      </c>
      <c r="BY14" s="42" t="s">
        <v>129</v>
      </c>
      <c r="BZ14" s="41" t="s">
        <v>130</v>
      </c>
      <c r="CB14" s="84" t="s">
        <v>34</v>
      </c>
      <c r="CC14" s="17">
        <f>AVERAGE(B10:G10)</f>
        <v>12.675000000000002</v>
      </c>
      <c r="CD14" s="17">
        <f>AVERAGE(H10:K10)</f>
        <v>20.984999999999999</v>
      </c>
      <c r="CF14" s="124"/>
    </row>
    <row r="15" spans="1:91" x14ac:dyDescent="0.3">
      <c r="A15" s="7" t="s">
        <v>52</v>
      </c>
      <c r="B15" s="7">
        <f>ROUND(_xlfn.STDEV.P(B12:B13),2)</f>
        <v>0.09</v>
      </c>
      <c r="C15" s="7">
        <f t="shared" ref="C15:K15" si="29">ROUND(_xlfn.STDEV.P(C12:C13),2)</f>
        <v>1.99</v>
      </c>
      <c r="D15" s="7">
        <f t="shared" si="29"/>
        <v>2.86</v>
      </c>
      <c r="E15" s="7">
        <f t="shared" si="29"/>
        <v>3.63</v>
      </c>
      <c r="F15" s="7">
        <f t="shared" si="29"/>
        <v>10.34</v>
      </c>
      <c r="G15" s="7">
        <f t="shared" si="29"/>
        <v>1.1100000000000001</v>
      </c>
      <c r="H15" s="7">
        <f t="shared" si="29"/>
        <v>2.21</v>
      </c>
      <c r="I15" s="7">
        <f t="shared" si="29"/>
        <v>3.89</v>
      </c>
      <c r="J15" s="7">
        <f t="shared" si="29"/>
        <v>6.18</v>
      </c>
      <c r="K15" s="7">
        <f t="shared" si="29"/>
        <v>4.0999999999999996</v>
      </c>
      <c r="L15" s="95"/>
      <c r="M15" s="95"/>
      <c r="N15" s="96"/>
      <c r="O15" s="97"/>
      <c r="Q15" s="11" t="s">
        <v>54</v>
      </c>
      <c r="R15" s="11">
        <f t="shared" ref="R15:AA15" si="30">B23</f>
        <v>22.34</v>
      </c>
      <c r="S15" s="11">
        <f t="shared" si="30"/>
        <v>7.57</v>
      </c>
      <c r="T15" s="11">
        <f t="shared" si="30"/>
        <v>2.65</v>
      </c>
      <c r="U15" s="11">
        <f t="shared" si="30"/>
        <v>0.7</v>
      </c>
      <c r="V15" s="11">
        <f t="shared" si="30"/>
        <v>7.52</v>
      </c>
      <c r="W15" s="11">
        <f t="shared" si="30"/>
        <v>3.92</v>
      </c>
      <c r="X15" s="11">
        <f t="shared" si="30"/>
        <v>22.16</v>
      </c>
      <c r="Y15" s="11">
        <f t="shared" si="30"/>
        <v>4.25</v>
      </c>
      <c r="Z15" s="11">
        <f t="shared" si="30"/>
        <v>6.75</v>
      </c>
      <c r="AA15" s="11">
        <f t="shared" si="30"/>
        <v>10.87</v>
      </c>
      <c r="AB15" s="93"/>
      <c r="AC15" s="93"/>
      <c r="AE15" s="104" t="s">
        <v>78</v>
      </c>
      <c r="AF15" s="8" t="s">
        <v>76</v>
      </c>
      <c r="AG15" s="8">
        <v>-9.8889999999999993</v>
      </c>
      <c r="AH15" s="8">
        <v>8.2000000000000003E-2</v>
      </c>
      <c r="AI15" s="8">
        <v>5.9989999999999997</v>
      </c>
      <c r="AJ15" s="8">
        <v>0.02</v>
      </c>
      <c r="AM15" s="9">
        <v>10.975</v>
      </c>
      <c r="AN15" s="9">
        <v>-0.109</v>
      </c>
      <c r="AO15" s="9">
        <v>-8.9550000000000001</v>
      </c>
      <c r="AP15" s="9">
        <v>-2.5999999999999999E-2</v>
      </c>
      <c r="CB15" s="84" t="s">
        <v>35</v>
      </c>
      <c r="CC15" s="17">
        <f>AVERAGE(B14:G14)</f>
        <v>27.618333333333336</v>
      </c>
      <c r="CD15" s="17">
        <f>AVERAGE(H14:K14)</f>
        <v>50.032499999999992</v>
      </c>
      <c r="CF15" s="124"/>
    </row>
    <row r="16" spans="1:91" x14ac:dyDescent="0.3">
      <c r="A16" s="10" t="s">
        <v>7</v>
      </c>
      <c r="B16" s="10">
        <v>4.3</v>
      </c>
      <c r="C16" s="10">
        <v>25.04</v>
      </c>
      <c r="D16" s="10">
        <v>40.07</v>
      </c>
      <c r="E16" s="10">
        <v>42.4</v>
      </c>
      <c r="F16" s="10">
        <v>55.15</v>
      </c>
      <c r="G16" s="10">
        <v>24.18</v>
      </c>
      <c r="H16" s="10">
        <v>14.17</v>
      </c>
      <c r="I16" s="10">
        <v>31.41</v>
      </c>
      <c r="J16" s="10">
        <v>13.93</v>
      </c>
      <c r="K16" s="10">
        <v>13.93</v>
      </c>
      <c r="L16" s="10">
        <f t="shared" si="19"/>
        <v>26.46</v>
      </c>
      <c r="M16" s="10">
        <f t="shared" si="20"/>
        <v>15</v>
      </c>
      <c r="Q16" s="8" t="s">
        <v>14</v>
      </c>
      <c r="R16" s="8">
        <f t="shared" ref="R16:AC16" si="31">B10</f>
        <v>25.14</v>
      </c>
      <c r="S16" s="8">
        <f t="shared" si="31"/>
        <v>3.44</v>
      </c>
      <c r="T16" s="8">
        <f t="shared" si="31"/>
        <v>11.9</v>
      </c>
      <c r="U16" s="8">
        <f t="shared" si="31"/>
        <v>9.5</v>
      </c>
      <c r="V16" s="8">
        <f t="shared" si="31"/>
        <v>11.88</v>
      </c>
      <c r="W16" s="8">
        <f t="shared" si="31"/>
        <v>14.19</v>
      </c>
      <c r="X16" s="8">
        <f t="shared" si="31"/>
        <v>31.4</v>
      </c>
      <c r="Y16" s="8">
        <f t="shared" si="31"/>
        <v>15.71</v>
      </c>
      <c r="Z16" s="8">
        <f t="shared" si="31"/>
        <v>22.22</v>
      </c>
      <c r="AA16" s="8">
        <f t="shared" si="31"/>
        <v>14.61</v>
      </c>
      <c r="AB16" s="104">
        <f t="shared" si="31"/>
        <v>16</v>
      </c>
      <c r="AC16" s="104">
        <f t="shared" si="31"/>
        <v>8.5500000000000007</v>
      </c>
      <c r="AE16" s="104"/>
      <c r="AF16" s="8" t="s">
        <v>31</v>
      </c>
      <c r="AG16" s="8">
        <v>22.971</v>
      </c>
      <c r="AH16" s="8">
        <v>0.66500000000000004</v>
      </c>
      <c r="AI16" s="8">
        <v>12.145</v>
      </c>
      <c r="AJ16" s="8">
        <v>4.9000000000000002E-2</v>
      </c>
      <c r="AM16" s="10">
        <v>-1.5649999999999999</v>
      </c>
      <c r="AN16" s="10">
        <v>-2.5999999999999999E-2</v>
      </c>
      <c r="AO16" s="10">
        <v>-0.495</v>
      </c>
      <c r="AP16" s="10">
        <v>4.0000000000000001E-3</v>
      </c>
      <c r="CB16" s="84" t="s">
        <v>36</v>
      </c>
      <c r="CC16" s="17">
        <f>AVERAGE(B18:G18)</f>
        <v>36.03</v>
      </c>
      <c r="CD16" s="17">
        <f>AVERAGE(H18:K18)</f>
        <v>21.8325</v>
      </c>
      <c r="CF16" s="124"/>
    </row>
    <row r="17" spans="1:78" x14ac:dyDescent="0.3">
      <c r="A17" s="10" t="s">
        <v>8</v>
      </c>
      <c r="B17" s="10">
        <v>5.3</v>
      </c>
      <c r="C17" s="10">
        <v>29.49</v>
      </c>
      <c r="D17" s="10">
        <v>44.9</v>
      </c>
      <c r="E17" s="10">
        <v>57.16</v>
      </c>
      <c r="F17" s="10">
        <v>80.62</v>
      </c>
      <c r="G17" s="10">
        <v>23.72</v>
      </c>
      <c r="H17" s="10">
        <v>14.56</v>
      </c>
      <c r="I17" s="10">
        <v>42.35</v>
      </c>
      <c r="J17" s="10">
        <v>21.55</v>
      </c>
      <c r="K17" s="10">
        <v>22.74</v>
      </c>
      <c r="L17" s="10">
        <f t="shared" si="19"/>
        <v>34.24</v>
      </c>
      <c r="M17" s="10">
        <f t="shared" si="20"/>
        <v>21.23</v>
      </c>
      <c r="Q17" s="8" t="s">
        <v>51</v>
      </c>
      <c r="R17" s="8">
        <f t="shared" ref="R17:AA17" si="32">B11</f>
        <v>2.12</v>
      </c>
      <c r="S17" s="8">
        <f t="shared" si="32"/>
        <v>0.65</v>
      </c>
      <c r="T17" s="8">
        <f t="shared" si="32"/>
        <v>2.27</v>
      </c>
      <c r="U17" s="8">
        <f t="shared" si="32"/>
        <v>0.02</v>
      </c>
      <c r="V17" s="8">
        <f t="shared" si="32"/>
        <v>4.9000000000000004</v>
      </c>
      <c r="W17" s="8">
        <f t="shared" si="32"/>
        <v>0.91</v>
      </c>
      <c r="X17" s="8">
        <f t="shared" si="32"/>
        <v>0.63</v>
      </c>
      <c r="Y17" s="8">
        <f t="shared" si="32"/>
        <v>7.04</v>
      </c>
      <c r="Z17" s="8">
        <f t="shared" si="32"/>
        <v>5.13</v>
      </c>
      <c r="AA17" s="8">
        <f t="shared" si="32"/>
        <v>5.47</v>
      </c>
      <c r="AB17" s="104"/>
      <c r="AC17" s="104"/>
      <c r="AE17" s="94" t="s">
        <v>79</v>
      </c>
      <c r="AF17" s="9" t="s">
        <v>76</v>
      </c>
      <c r="AG17" s="9">
        <v>10.975</v>
      </c>
      <c r="AH17" s="9">
        <v>-0.109</v>
      </c>
      <c r="AI17" s="9">
        <v>-8.9550000000000001</v>
      </c>
      <c r="AJ17" s="9">
        <v>-2.5999999999999999E-2</v>
      </c>
      <c r="BB17" s="85" t="s">
        <v>90</v>
      </c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O17" s="85" t="s">
        <v>90</v>
      </c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</row>
    <row r="18" spans="1:78" x14ac:dyDescent="0.3">
      <c r="A18" s="7" t="s">
        <v>16</v>
      </c>
      <c r="B18" s="7">
        <f t="shared" ref="B18:K18" si="33">ROUND(AVERAGE(B16:B17),2)</f>
        <v>4.8</v>
      </c>
      <c r="C18" s="7">
        <f t="shared" si="33"/>
        <v>27.27</v>
      </c>
      <c r="D18" s="7">
        <f t="shared" si="33"/>
        <v>42.49</v>
      </c>
      <c r="E18" s="7">
        <f t="shared" si="33"/>
        <v>49.78</v>
      </c>
      <c r="F18" s="7">
        <f t="shared" si="33"/>
        <v>67.89</v>
      </c>
      <c r="G18" s="7">
        <f t="shared" si="33"/>
        <v>23.95</v>
      </c>
      <c r="H18" s="7">
        <f t="shared" si="33"/>
        <v>14.37</v>
      </c>
      <c r="I18" s="7">
        <f t="shared" si="33"/>
        <v>36.880000000000003</v>
      </c>
      <c r="J18" s="7">
        <f t="shared" si="33"/>
        <v>17.739999999999998</v>
      </c>
      <c r="K18" s="7">
        <f t="shared" si="33"/>
        <v>18.34</v>
      </c>
      <c r="L18" s="95">
        <f>ROUND((AVERAGE(L16:L17)),2)</f>
        <v>30.35</v>
      </c>
      <c r="M18" s="95">
        <f>ROUND(SQRT((M16^2+M17^2)/2),2)</f>
        <v>18.38</v>
      </c>
      <c r="N18" s="96" t="str">
        <f>_xlfn.CONCAT(ROUND((AVERAGE(L16:L17)),2), " ± ", ROUND(SQRT((M16^2+M17^2)/2),2))</f>
        <v>30.35 ± 18.38</v>
      </c>
      <c r="O18" s="97"/>
      <c r="Q18" s="22" t="s">
        <v>57</v>
      </c>
      <c r="R18" s="22">
        <f t="shared" ref="R18:AB18" si="34">R16-R14</f>
        <v>-13.899999999999999</v>
      </c>
      <c r="S18" s="22">
        <f t="shared" si="34"/>
        <v>-30.969999999999995</v>
      </c>
      <c r="T18" s="22">
        <f t="shared" si="34"/>
        <v>-6.5299999999999994</v>
      </c>
      <c r="U18" s="22">
        <f t="shared" si="34"/>
        <v>-2.6999999999999993</v>
      </c>
      <c r="V18" s="22">
        <f t="shared" si="34"/>
        <v>-17.060000000000002</v>
      </c>
      <c r="W18" s="22">
        <f t="shared" si="34"/>
        <v>-6.4399999999999995</v>
      </c>
      <c r="X18" s="22">
        <f t="shared" si="34"/>
        <v>-13.950000000000003</v>
      </c>
      <c r="Y18" s="22">
        <f t="shared" si="34"/>
        <v>-8.66</v>
      </c>
      <c r="Z18" s="22">
        <f t="shared" si="34"/>
        <v>-8.3800000000000026</v>
      </c>
      <c r="AA18" s="22">
        <f t="shared" si="34"/>
        <v>1.0399999999999991</v>
      </c>
      <c r="AB18" s="88">
        <f t="shared" si="34"/>
        <v>-10.75</v>
      </c>
      <c r="AC18" s="88">
        <f>ROUND(SQRT(AC14^2+AC16^2),2)</f>
        <v>16.64</v>
      </c>
      <c r="AE18" s="94"/>
      <c r="AF18" s="9" t="s">
        <v>31</v>
      </c>
      <c r="AG18" s="9">
        <v>16.78</v>
      </c>
      <c r="AH18" s="9">
        <v>0.65600000000000003</v>
      </c>
      <c r="AI18" s="9">
        <v>11.598000000000001</v>
      </c>
      <c r="AJ18" s="9">
        <v>4.9000000000000002E-2</v>
      </c>
      <c r="BB18" s="86" t="s">
        <v>91</v>
      </c>
      <c r="BC18" s="85" t="s">
        <v>0</v>
      </c>
      <c r="BD18" s="85"/>
      <c r="BE18" s="85"/>
      <c r="BF18" s="85"/>
      <c r="BG18" s="85"/>
      <c r="BH18" s="85"/>
      <c r="BI18" s="85"/>
      <c r="BJ18" s="85"/>
      <c r="BK18" s="85"/>
      <c r="BL18" s="85"/>
      <c r="BM18" s="86" t="s">
        <v>12</v>
      </c>
      <c r="BO18" s="86" t="s">
        <v>86</v>
      </c>
      <c r="BP18" s="85" t="s">
        <v>0</v>
      </c>
      <c r="BQ18" s="85"/>
      <c r="BR18" s="85"/>
      <c r="BS18" s="85"/>
      <c r="BT18" s="85"/>
      <c r="BU18" s="85"/>
      <c r="BV18" s="85"/>
      <c r="BW18" s="85"/>
      <c r="BX18" s="85"/>
      <c r="BY18" s="85"/>
      <c r="BZ18" s="86" t="s">
        <v>12</v>
      </c>
    </row>
    <row r="19" spans="1:78" x14ac:dyDescent="0.3">
      <c r="A19" s="7" t="s">
        <v>53</v>
      </c>
      <c r="B19" s="7">
        <f>ROUND(_xlfn.STDEV.P(B16:B17),2)</f>
        <v>0.5</v>
      </c>
      <c r="C19" s="7">
        <f t="shared" ref="C19:K19" si="35">ROUND(_xlfn.STDEV.P(C16:C17),2)</f>
        <v>2.23</v>
      </c>
      <c r="D19" s="7">
        <f t="shared" si="35"/>
        <v>2.42</v>
      </c>
      <c r="E19" s="7">
        <f t="shared" si="35"/>
        <v>7.38</v>
      </c>
      <c r="F19" s="7">
        <f t="shared" si="35"/>
        <v>12.74</v>
      </c>
      <c r="G19" s="7">
        <f t="shared" si="35"/>
        <v>0.23</v>
      </c>
      <c r="H19" s="7">
        <f t="shared" si="35"/>
        <v>0.2</v>
      </c>
      <c r="I19" s="7">
        <f t="shared" si="35"/>
        <v>5.47</v>
      </c>
      <c r="J19" s="7">
        <f t="shared" si="35"/>
        <v>3.81</v>
      </c>
      <c r="K19" s="7">
        <f t="shared" si="35"/>
        <v>4.4000000000000004</v>
      </c>
      <c r="L19" s="95"/>
      <c r="M19" s="95"/>
      <c r="N19" s="96"/>
      <c r="O19" s="97"/>
      <c r="Q19" s="22" t="s">
        <v>58</v>
      </c>
      <c r="R19" s="22">
        <f>ROUND(SQRT(R15^2+R17^2),2)</f>
        <v>22.44</v>
      </c>
      <c r="S19" s="22">
        <f t="shared" ref="S19:AA19" si="36">ROUND(SQRT(S15^2+S17^2),2)</f>
        <v>7.6</v>
      </c>
      <c r="T19" s="22">
        <f t="shared" si="36"/>
        <v>3.49</v>
      </c>
      <c r="U19" s="22">
        <f t="shared" si="36"/>
        <v>0.7</v>
      </c>
      <c r="V19" s="22">
        <f t="shared" si="36"/>
        <v>8.98</v>
      </c>
      <c r="W19" s="22">
        <f t="shared" si="36"/>
        <v>4.0199999999999996</v>
      </c>
      <c r="X19" s="22">
        <f t="shared" si="36"/>
        <v>22.17</v>
      </c>
      <c r="Y19" s="22">
        <f t="shared" si="36"/>
        <v>8.2200000000000006</v>
      </c>
      <c r="Z19" s="22">
        <f t="shared" si="36"/>
        <v>8.48</v>
      </c>
      <c r="AA19" s="22">
        <f t="shared" si="36"/>
        <v>12.17</v>
      </c>
      <c r="AB19" s="88"/>
      <c r="AC19" s="88"/>
      <c r="AE19" s="105" t="s">
        <v>80</v>
      </c>
      <c r="AF19" s="10" t="s">
        <v>76</v>
      </c>
      <c r="AG19" s="10">
        <v>-1.5649999999999999</v>
      </c>
      <c r="AH19" s="10">
        <v>-2.5999999999999999E-2</v>
      </c>
      <c r="AI19" s="10">
        <v>-0.495</v>
      </c>
      <c r="AJ19" s="10">
        <v>4.0000000000000001E-3</v>
      </c>
      <c r="BB19" s="86"/>
      <c r="BC19" s="40">
        <v>1</v>
      </c>
      <c r="BD19" s="40">
        <v>2</v>
      </c>
      <c r="BE19" s="40">
        <v>3</v>
      </c>
      <c r="BF19" s="40">
        <v>4</v>
      </c>
      <c r="BG19" s="40">
        <v>5</v>
      </c>
      <c r="BH19" s="37">
        <v>6</v>
      </c>
      <c r="BI19" s="37">
        <v>7</v>
      </c>
      <c r="BJ19" s="37">
        <v>8</v>
      </c>
      <c r="BK19" s="37">
        <v>9</v>
      </c>
      <c r="BL19" s="37">
        <v>10</v>
      </c>
      <c r="BM19" s="86"/>
      <c r="BO19" s="86"/>
      <c r="BP19" s="40">
        <v>1</v>
      </c>
      <c r="BQ19" s="40">
        <v>2</v>
      </c>
      <c r="BR19" s="40">
        <v>3</v>
      </c>
      <c r="BS19" s="40">
        <v>4</v>
      </c>
      <c r="BT19" s="40">
        <v>5</v>
      </c>
      <c r="BU19" s="37">
        <v>6</v>
      </c>
      <c r="BV19" s="37">
        <v>7</v>
      </c>
      <c r="BW19" s="37">
        <v>8</v>
      </c>
      <c r="BX19" s="37">
        <v>9</v>
      </c>
      <c r="BY19" s="37">
        <v>10</v>
      </c>
      <c r="BZ19" s="86"/>
    </row>
    <row r="20" spans="1:78" x14ac:dyDescent="0.3">
      <c r="A20" s="11" t="s">
        <v>10</v>
      </c>
      <c r="B20" s="11">
        <v>61.38</v>
      </c>
      <c r="C20" s="11">
        <v>41.98</v>
      </c>
      <c r="D20" s="11">
        <v>15.78</v>
      </c>
      <c r="E20" s="11">
        <v>11.5</v>
      </c>
      <c r="F20" s="11">
        <v>21.41</v>
      </c>
      <c r="G20" s="11">
        <v>24.55</v>
      </c>
      <c r="H20" s="11">
        <v>67.510000000000005</v>
      </c>
      <c r="I20" s="11">
        <v>20.11</v>
      </c>
      <c r="J20" s="11">
        <v>37.340000000000003</v>
      </c>
      <c r="K20" s="11">
        <v>24.44</v>
      </c>
      <c r="L20" s="11">
        <f t="shared" si="19"/>
        <v>32.6</v>
      </c>
      <c r="M20" s="11">
        <f t="shared" si="20"/>
        <v>18.16</v>
      </c>
      <c r="Q20" s="22" t="s">
        <v>18</v>
      </c>
      <c r="R20" s="4">
        <f t="shared" ref="R20:AC20" si="37">R18/R14</f>
        <v>-0.35604508196721307</v>
      </c>
      <c r="S20" s="4">
        <f t="shared" si="37"/>
        <v>-0.90002906131938387</v>
      </c>
      <c r="T20" s="4">
        <f t="shared" si="37"/>
        <v>-0.3543136190992946</v>
      </c>
      <c r="U20" s="4">
        <f t="shared" si="37"/>
        <v>-0.22131147540983603</v>
      </c>
      <c r="V20" s="4">
        <f t="shared" si="37"/>
        <v>-0.58949550794747763</v>
      </c>
      <c r="W20" s="4">
        <f t="shared" si="37"/>
        <v>-0.31216674745516237</v>
      </c>
      <c r="X20" s="4">
        <f t="shared" si="37"/>
        <v>-0.30760749724366049</v>
      </c>
      <c r="Y20" s="4">
        <f t="shared" si="37"/>
        <v>-0.35535494460402134</v>
      </c>
      <c r="Z20" s="4">
        <f t="shared" si="37"/>
        <v>-0.27385620915032688</v>
      </c>
      <c r="AA20" s="4">
        <f t="shared" si="37"/>
        <v>7.6639646278555573E-2</v>
      </c>
      <c r="AB20" s="30">
        <f t="shared" si="37"/>
        <v>-0.40186915887850466</v>
      </c>
      <c r="AC20" s="30">
        <f t="shared" si="37"/>
        <v>1.1652661064425771</v>
      </c>
      <c r="AE20" s="106"/>
      <c r="AF20" s="10" t="s">
        <v>31</v>
      </c>
      <c r="AG20" s="10">
        <v>28.661000000000001</v>
      </c>
      <c r="AH20" s="10">
        <v>0.72799999999999998</v>
      </c>
      <c r="AI20" s="10">
        <v>17.134</v>
      </c>
      <c r="AJ20" s="10">
        <v>8.3000000000000004E-2</v>
      </c>
      <c r="BB20" s="40" t="s">
        <v>88</v>
      </c>
      <c r="BC20" s="40">
        <v>61.38</v>
      </c>
      <c r="BD20" s="40">
        <v>41.98</v>
      </c>
      <c r="BE20" s="40">
        <v>15.78</v>
      </c>
      <c r="BF20" s="40">
        <v>11.5</v>
      </c>
      <c r="BG20" s="40">
        <v>21.41</v>
      </c>
      <c r="BH20" s="40">
        <v>24.55</v>
      </c>
      <c r="BI20" s="40">
        <v>67.510000000000005</v>
      </c>
      <c r="BJ20" s="40">
        <v>20.11</v>
      </c>
      <c r="BK20" s="40">
        <v>37.340000000000003</v>
      </c>
      <c r="BL20" s="40">
        <v>24.44</v>
      </c>
      <c r="BM20" s="41" t="s">
        <v>105</v>
      </c>
      <c r="BO20" s="40" t="s">
        <v>88</v>
      </c>
      <c r="BP20" s="40">
        <v>44.47</v>
      </c>
      <c r="BQ20" s="40">
        <v>38.35</v>
      </c>
      <c r="BR20" s="40">
        <v>17.62</v>
      </c>
      <c r="BS20" s="40">
        <v>20.57</v>
      </c>
      <c r="BT20" s="40">
        <v>35.9</v>
      </c>
      <c r="BU20" s="40">
        <v>28.61</v>
      </c>
      <c r="BV20" s="40">
        <v>62.31</v>
      </c>
      <c r="BW20" s="40">
        <v>70.39</v>
      </c>
      <c r="BX20" s="40">
        <v>43.65</v>
      </c>
      <c r="BY20" s="40">
        <v>15.18</v>
      </c>
      <c r="BZ20" s="41" t="s">
        <v>131</v>
      </c>
    </row>
    <row r="21" spans="1:78" x14ac:dyDescent="0.3">
      <c r="A21" s="11" t="s">
        <v>9</v>
      </c>
      <c r="B21" s="11">
        <v>16.7</v>
      </c>
      <c r="C21" s="11">
        <v>26.83</v>
      </c>
      <c r="D21" s="11">
        <v>21.07</v>
      </c>
      <c r="E21" s="11">
        <v>12.9</v>
      </c>
      <c r="F21" s="11">
        <v>36.46</v>
      </c>
      <c r="G21" s="11">
        <v>16.71</v>
      </c>
      <c r="H21" s="11">
        <v>23.19</v>
      </c>
      <c r="I21" s="11">
        <v>28.62</v>
      </c>
      <c r="J21" s="11">
        <v>23.85</v>
      </c>
      <c r="K21" s="11">
        <v>2.7</v>
      </c>
      <c r="L21" s="11">
        <f t="shared" si="19"/>
        <v>20.9</v>
      </c>
      <c r="M21" s="11">
        <f t="shared" si="20"/>
        <v>8.84</v>
      </c>
      <c r="BB21" s="40" t="s">
        <v>89</v>
      </c>
      <c r="BC21" s="40">
        <v>16.7</v>
      </c>
      <c r="BD21" s="40">
        <v>26.83</v>
      </c>
      <c r="BE21" s="40">
        <v>21.07</v>
      </c>
      <c r="BF21" s="40">
        <v>12.9</v>
      </c>
      <c r="BG21" s="40">
        <v>36.46</v>
      </c>
      <c r="BH21" s="40">
        <v>16.71</v>
      </c>
      <c r="BI21" s="40">
        <v>23.19</v>
      </c>
      <c r="BJ21" s="40">
        <v>28.62</v>
      </c>
      <c r="BK21" s="40">
        <v>23.85</v>
      </c>
      <c r="BL21" s="40">
        <v>2.7</v>
      </c>
      <c r="BM21" s="41" t="s">
        <v>106</v>
      </c>
      <c r="BO21" s="40" t="s">
        <v>89</v>
      </c>
      <c r="BP21" s="40">
        <v>44.66</v>
      </c>
      <c r="BQ21" s="40">
        <v>34.369999999999997</v>
      </c>
      <c r="BR21" s="40">
        <v>11.91</v>
      </c>
      <c r="BS21" s="40">
        <v>13.31</v>
      </c>
      <c r="BT21" s="40">
        <v>15.23</v>
      </c>
      <c r="BU21" s="40">
        <v>26.39</v>
      </c>
      <c r="BV21" s="40">
        <v>66.72</v>
      </c>
      <c r="BW21" s="40">
        <v>62.61</v>
      </c>
      <c r="BX21" s="40">
        <v>56.01</v>
      </c>
      <c r="BY21" s="40">
        <v>23.37</v>
      </c>
      <c r="BZ21" s="41" t="s">
        <v>132</v>
      </c>
    </row>
    <row r="22" spans="1:78" x14ac:dyDescent="0.3">
      <c r="A22" s="7" t="s">
        <v>17</v>
      </c>
      <c r="B22" s="7">
        <f t="shared" ref="B22:K22" si="38">ROUND(AVERAGE(B20:B21),2)</f>
        <v>39.04</v>
      </c>
      <c r="C22" s="7">
        <f t="shared" si="38"/>
        <v>34.409999999999997</v>
      </c>
      <c r="D22" s="7">
        <f t="shared" si="38"/>
        <v>18.43</v>
      </c>
      <c r="E22" s="7">
        <f t="shared" si="38"/>
        <v>12.2</v>
      </c>
      <c r="F22" s="7">
        <f t="shared" si="38"/>
        <v>28.94</v>
      </c>
      <c r="G22" s="7">
        <f t="shared" si="38"/>
        <v>20.63</v>
      </c>
      <c r="H22" s="7">
        <f t="shared" si="38"/>
        <v>45.35</v>
      </c>
      <c r="I22" s="7">
        <f t="shared" si="38"/>
        <v>24.37</v>
      </c>
      <c r="J22" s="7">
        <f t="shared" si="38"/>
        <v>30.6</v>
      </c>
      <c r="K22" s="7">
        <f t="shared" si="38"/>
        <v>13.57</v>
      </c>
      <c r="L22" s="95">
        <f>ROUND((AVERAGE(L20:L21)),2)</f>
        <v>26.75</v>
      </c>
      <c r="M22" s="95">
        <f>ROUND(SQRT((M20^2+M21^2)/2),2)</f>
        <v>14.28</v>
      </c>
      <c r="N22" s="96" t="str">
        <f>_xlfn.CONCAT(ROUND((AVERAGE(L20:L21)),2), " ± ", ROUND(SQRT((M20^2+M21^2)/2),2))</f>
        <v>26.75 ± 14.28</v>
      </c>
      <c r="O22" s="97"/>
      <c r="BB22" s="42" t="s">
        <v>76</v>
      </c>
      <c r="BC22" s="42" t="s">
        <v>107</v>
      </c>
      <c r="BD22" s="42" t="s">
        <v>108</v>
      </c>
      <c r="BE22" s="42" t="s">
        <v>109</v>
      </c>
      <c r="BF22" s="42" t="s">
        <v>110</v>
      </c>
      <c r="BG22" s="42" t="s">
        <v>111</v>
      </c>
      <c r="BH22" s="42" t="s">
        <v>112</v>
      </c>
      <c r="BI22" s="42" t="s">
        <v>113</v>
      </c>
      <c r="BJ22" s="42" t="s">
        <v>114</v>
      </c>
      <c r="BK22" s="42" t="s">
        <v>115</v>
      </c>
      <c r="BL22" s="42" t="s">
        <v>116</v>
      </c>
      <c r="BM22" s="41" t="s">
        <v>117</v>
      </c>
      <c r="BO22" s="42" t="s">
        <v>76</v>
      </c>
      <c r="BP22" s="42" t="s">
        <v>133</v>
      </c>
      <c r="BQ22" s="42" t="s">
        <v>134</v>
      </c>
      <c r="BR22" s="42" t="s">
        <v>135</v>
      </c>
      <c r="BS22" s="42" t="s">
        <v>136</v>
      </c>
      <c r="BT22" s="42" t="s">
        <v>137</v>
      </c>
      <c r="BU22" s="42" t="s">
        <v>138</v>
      </c>
      <c r="BV22" s="42" t="s">
        <v>139</v>
      </c>
      <c r="BW22" s="42" t="s">
        <v>140</v>
      </c>
      <c r="BX22" s="42" t="s">
        <v>141</v>
      </c>
      <c r="BY22" s="42" t="s">
        <v>142</v>
      </c>
      <c r="BZ22" s="41" t="s">
        <v>143</v>
      </c>
    </row>
    <row r="23" spans="1:78" x14ac:dyDescent="0.3">
      <c r="A23" s="7" t="s">
        <v>54</v>
      </c>
      <c r="B23" s="7">
        <f>ROUND(_xlfn.STDEV.P(B20:B21),2)</f>
        <v>22.34</v>
      </c>
      <c r="C23" s="7">
        <f t="shared" ref="C23:K23" si="39">ROUND(_xlfn.STDEV.P(C20:C21),2)</f>
        <v>7.57</v>
      </c>
      <c r="D23" s="7">
        <f t="shared" si="39"/>
        <v>2.65</v>
      </c>
      <c r="E23" s="7">
        <f t="shared" si="39"/>
        <v>0.7</v>
      </c>
      <c r="F23" s="7">
        <f t="shared" si="39"/>
        <v>7.52</v>
      </c>
      <c r="G23" s="7">
        <f t="shared" si="39"/>
        <v>3.92</v>
      </c>
      <c r="H23" s="7">
        <f t="shared" si="39"/>
        <v>22.16</v>
      </c>
      <c r="I23" s="7">
        <f t="shared" si="39"/>
        <v>4.25</v>
      </c>
      <c r="J23" s="7">
        <f t="shared" si="39"/>
        <v>6.75</v>
      </c>
      <c r="K23" s="7">
        <f t="shared" si="39"/>
        <v>10.87</v>
      </c>
      <c r="L23" s="95"/>
      <c r="M23" s="95"/>
      <c r="N23" s="96"/>
      <c r="O23" s="97"/>
      <c r="Q23" s="12"/>
      <c r="R23" s="91" t="s">
        <v>0</v>
      </c>
      <c r="S23" s="91"/>
      <c r="T23" s="91"/>
      <c r="U23" s="91"/>
      <c r="V23" s="91"/>
      <c r="W23" s="91"/>
      <c r="X23" s="91"/>
      <c r="Y23" s="91"/>
      <c r="Z23" s="91"/>
      <c r="AA23" s="91"/>
      <c r="AB23" s="12"/>
      <c r="AC23" s="12"/>
    </row>
    <row r="24" spans="1:78" x14ac:dyDescent="0.3">
      <c r="Q24" s="12"/>
      <c r="R24" s="23">
        <v>1</v>
      </c>
      <c r="S24" s="23">
        <v>2</v>
      </c>
      <c r="T24" s="23">
        <v>3</v>
      </c>
      <c r="U24" s="23">
        <v>4</v>
      </c>
      <c r="V24" s="23">
        <v>5</v>
      </c>
      <c r="W24" s="23">
        <v>6</v>
      </c>
      <c r="X24" s="23">
        <v>7</v>
      </c>
      <c r="Y24" s="23">
        <v>8</v>
      </c>
      <c r="Z24" s="23">
        <v>9</v>
      </c>
      <c r="AA24" s="23">
        <v>10</v>
      </c>
      <c r="AB24" s="31" t="s">
        <v>12</v>
      </c>
      <c r="AC24" s="31" t="s">
        <v>13</v>
      </c>
    </row>
    <row r="25" spans="1:78" x14ac:dyDescent="0.3">
      <c r="A25" s="1" t="s">
        <v>43</v>
      </c>
      <c r="B25" s="1">
        <v>-4.7</v>
      </c>
      <c r="C25" s="1">
        <v>-10.56</v>
      </c>
      <c r="D25" s="1">
        <v>-36.08</v>
      </c>
      <c r="E25" s="1">
        <v>-78.38</v>
      </c>
      <c r="F25" s="1">
        <v>-32.29</v>
      </c>
      <c r="G25" s="1">
        <v>3.57</v>
      </c>
      <c r="H25" s="1">
        <v>40.72</v>
      </c>
      <c r="I25" s="1">
        <v>92.94</v>
      </c>
      <c r="J25" s="1">
        <v>17.079999999999998</v>
      </c>
      <c r="K25" s="1" t="s">
        <v>45</v>
      </c>
      <c r="Q25" s="11" t="s">
        <v>17</v>
      </c>
      <c r="R25" s="11">
        <f t="shared" ref="R25:AC25" si="40">B22</f>
        <v>39.04</v>
      </c>
      <c r="S25" s="11">
        <f t="shared" si="40"/>
        <v>34.409999999999997</v>
      </c>
      <c r="T25" s="11">
        <f t="shared" si="40"/>
        <v>18.43</v>
      </c>
      <c r="U25" s="11">
        <f t="shared" si="40"/>
        <v>12.2</v>
      </c>
      <c r="V25" s="11">
        <f t="shared" si="40"/>
        <v>28.94</v>
      </c>
      <c r="W25" s="11">
        <f t="shared" si="40"/>
        <v>20.63</v>
      </c>
      <c r="X25" s="11">
        <f t="shared" si="40"/>
        <v>45.35</v>
      </c>
      <c r="Y25" s="11">
        <f t="shared" si="40"/>
        <v>24.37</v>
      </c>
      <c r="Z25" s="11">
        <f t="shared" si="40"/>
        <v>30.6</v>
      </c>
      <c r="AA25" s="11">
        <f t="shared" si="40"/>
        <v>13.57</v>
      </c>
      <c r="AB25" s="92">
        <f t="shared" si="40"/>
        <v>26.75</v>
      </c>
      <c r="AC25" s="92">
        <f t="shared" si="40"/>
        <v>14.28</v>
      </c>
    </row>
    <row r="26" spans="1:78" x14ac:dyDescent="0.3">
      <c r="Q26" s="11" t="s">
        <v>54</v>
      </c>
      <c r="R26" s="11">
        <f t="shared" ref="R26:AA26" si="41">B23</f>
        <v>22.34</v>
      </c>
      <c r="S26" s="11">
        <f t="shared" si="41"/>
        <v>7.57</v>
      </c>
      <c r="T26" s="11">
        <f t="shared" si="41"/>
        <v>2.65</v>
      </c>
      <c r="U26" s="11">
        <f t="shared" si="41"/>
        <v>0.7</v>
      </c>
      <c r="V26" s="11">
        <f t="shared" si="41"/>
        <v>7.52</v>
      </c>
      <c r="W26" s="11">
        <f t="shared" si="41"/>
        <v>3.92</v>
      </c>
      <c r="X26" s="11">
        <f t="shared" si="41"/>
        <v>22.16</v>
      </c>
      <c r="Y26" s="11">
        <f t="shared" si="41"/>
        <v>4.25</v>
      </c>
      <c r="Z26" s="11">
        <f t="shared" si="41"/>
        <v>6.75</v>
      </c>
      <c r="AA26" s="11">
        <f t="shared" si="41"/>
        <v>10.87</v>
      </c>
      <c r="AB26" s="93"/>
      <c r="AC26" s="93"/>
    </row>
    <row r="27" spans="1:78" x14ac:dyDescent="0.3">
      <c r="Q27" s="9" t="s">
        <v>15</v>
      </c>
      <c r="R27" s="9">
        <f t="shared" ref="R27:AC27" si="42">B14</f>
        <v>44.57</v>
      </c>
      <c r="S27" s="9">
        <f t="shared" si="42"/>
        <v>36.36</v>
      </c>
      <c r="T27" s="9">
        <f t="shared" si="42"/>
        <v>14.77</v>
      </c>
      <c r="U27" s="9">
        <f t="shared" si="42"/>
        <v>16.940000000000001</v>
      </c>
      <c r="V27" s="9">
        <f t="shared" si="42"/>
        <v>25.57</v>
      </c>
      <c r="W27" s="9">
        <f t="shared" si="42"/>
        <v>27.5</v>
      </c>
      <c r="X27" s="9">
        <f t="shared" si="42"/>
        <v>64.52</v>
      </c>
      <c r="Y27" s="9">
        <f t="shared" si="42"/>
        <v>66.5</v>
      </c>
      <c r="Z27" s="9">
        <f t="shared" si="42"/>
        <v>49.83</v>
      </c>
      <c r="AA27" s="9">
        <f t="shared" si="42"/>
        <v>19.28</v>
      </c>
      <c r="AB27" s="94">
        <f t="shared" si="42"/>
        <v>36.590000000000003</v>
      </c>
      <c r="AC27" s="94">
        <f t="shared" si="42"/>
        <v>18.64</v>
      </c>
    </row>
    <row r="28" spans="1:78" x14ac:dyDescent="0.3">
      <c r="B28" t="s">
        <v>44</v>
      </c>
      <c r="Q28" s="9" t="s">
        <v>52</v>
      </c>
      <c r="R28" s="9">
        <f t="shared" ref="R28:AA28" si="43">B15</f>
        <v>0.09</v>
      </c>
      <c r="S28" s="9">
        <f t="shared" si="43"/>
        <v>1.99</v>
      </c>
      <c r="T28" s="9">
        <f t="shared" si="43"/>
        <v>2.86</v>
      </c>
      <c r="U28" s="9">
        <f t="shared" si="43"/>
        <v>3.63</v>
      </c>
      <c r="V28" s="9">
        <f t="shared" si="43"/>
        <v>10.34</v>
      </c>
      <c r="W28" s="9">
        <f t="shared" si="43"/>
        <v>1.1100000000000001</v>
      </c>
      <c r="X28" s="9">
        <f t="shared" si="43"/>
        <v>2.21</v>
      </c>
      <c r="Y28" s="9">
        <f t="shared" si="43"/>
        <v>3.89</v>
      </c>
      <c r="Z28" s="9">
        <f t="shared" si="43"/>
        <v>6.18</v>
      </c>
      <c r="AA28" s="9">
        <f t="shared" si="43"/>
        <v>4.0999999999999996</v>
      </c>
      <c r="AB28" s="94"/>
      <c r="AC28" s="94"/>
    </row>
    <row r="29" spans="1:78" x14ac:dyDescent="0.3">
      <c r="Q29" s="22" t="s">
        <v>59</v>
      </c>
      <c r="R29" s="22">
        <f t="shared" ref="R29:AB29" si="44">R27-R25</f>
        <v>5.5300000000000011</v>
      </c>
      <c r="S29" s="22">
        <f t="shared" si="44"/>
        <v>1.9500000000000028</v>
      </c>
      <c r="T29" s="22">
        <f t="shared" si="44"/>
        <v>-3.66</v>
      </c>
      <c r="U29" s="22">
        <f t="shared" si="44"/>
        <v>4.740000000000002</v>
      </c>
      <c r="V29" s="22">
        <f t="shared" si="44"/>
        <v>-3.370000000000001</v>
      </c>
      <c r="W29" s="22">
        <f t="shared" si="44"/>
        <v>6.870000000000001</v>
      </c>
      <c r="X29" s="22">
        <f t="shared" si="44"/>
        <v>19.169999999999995</v>
      </c>
      <c r="Y29" s="22">
        <f t="shared" si="44"/>
        <v>42.129999999999995</v>
      </c>
      <c r="Z29" s="22">
        <f t="shared" si="44"/>
        <v>19.229999999999997</v>
      </c>
      <c r="AA29" s="22">
        <f t="shared" si="44"/>
        <v>5.7100000000000009</v>
      </c>
      <c r="AB29" s="88">
        <f t="shared" si="44"/>
        <v>9.8400000000000034</v>
      </c>
      <c r="AC29" s="88">
        <f>ROUND(SQRT(AC25^2+AC27^2),2)</f>
        <v>23.48</v>
      </c>
    </row>
    <row r="30" spans="1:78" x14ac:dyDescent="0.3">
      <c r="Q30" s="22" t="s">
        <v>60</v>
      </c>
      <c r="R30" s="22">
        <f>ROUND(SQRT(R26^2+R28^2),2)</f>
        <v>22.34</v>
      </c>
      <c r="S30" s="22">
        <f t="shared" ref="S30:AA30" si="45">ROUND(SQRT(S26^2+S28^2),2)</f>
        <v>7.83</v>
      </c>
      <c r="T30" s="22">
        <f t="shared" si="45"/>
        <v>3.9</v>
      </c>
      <c r="U30" s="22">
        <f t="shared" si="45"/>
        <v>3.7</v>
      </c>
      <c r="V30" s="22">
        <f t="shared" si="45"/>
        <v>12.79</v>
      </c>
      <c r="W30" s="22">
        <f t="shared" si="45"/>
        <v>4.07</v>
      </c>
      <c r="X30" s="22">
        <f t="shared" si="45"/>
        <v>22.27</v>
      </c>
      <c r="Y30" s="22">
        <f t="shared" si="45"/>
        <v>5.76</v>
      </c>
      <c r="Z30" s="22">
        <f t="shared" si="45"/>
        <v>9.15</v>
      </c>
      <c r="AA30" s="22">
        <f t="shared" si="45"/>
        <v>11.62</v>
      </c>
      <c r="AB30" s="88"/>
      <c r="AC30" s="88"/>
    </row>
    <row r="31" spans="1:78" x14ac:dyDescent="0.3">
      <c r="A31" t="s">
        <v>19</v>
      </c>
      <c r="Q31" s="22" t="s">
        <v>18</v>
      </c>
      <c r="R31" s="4">
        <f t="shared" ref="R31:AC31" si="46">R29/R25</f>
        <v>0.14164959016393447</v>
      </c>
      <c r="S31" s="4">
        <f t="shared" si="46"/>
        <v>5.6669572798605142E-2</v>
      </c>
      <c r="T31" s="4">
        <f t="shared" si="46"/>
        <v>-0.19858925664677157</v>
      </c>
      <c r="U31" s="4">
        <f t="shared" si="46"/>
        <v>0.38852459016393459</v>
      </c>
      <c r="V31" s="4">
        <f t="shared" si="46"/>
        <v>-0.11644782308223914</v>
      </c>
      <c r="W31" s="4">
        <f t="shared" si="46"/>
        <v>0.33301017935046057</v>
      </c>
      <c r="X31" s="4">
        <f t="shared" si="46"/>
        <v>0.42271223814773967</v>
      </c>
      <c r="Y31" s="4">
        <f t="shared" si="46"/>
        <v>1.728764874846122</v>
      </c>
      <c r="Z31" s="4">
        <f t="shared" si="46"/>
        <v>0.62843137254901948</v>
      </c>
      <c r="AA31" s="4">
        <f t="shared" si="46"/>
        <v>0.4207811348563007</v>
      </c>
      <c r="AB31" s="30">
        <f t="shared" si="46"/>
        <v>0.36785046728971976</v>
      </c>
      <c r="AC31" s="30">
        <f t="shared" si="46"/>
        <v>1.6442577030812326</v>
      </c>
    </row>
    <row r="32" spans="1:78" x14ac:dyDescent="0.3">
      <c r="A32" t="s">
        <v>20</v>
      </c>
    </row>
    <row r="34" spans="1:29" x14ac:dyDescent="0.3">
      <c r="A34" t="s">
        <v>21</v>
      </c>
      <c r="Q34" s="12"/>
      <c r="R34" s="91" t="s">
        <v>0</v>
      </c>
      <c r="S34" s="91"/>
      <c r="T34" s="91"/>
      <c r="U34" s="91"/>
      <c r="V34" s="91"/>
      <c r="W34" s="91"/>
      <c r="X34" s="91"/>
      <c r="Y34" s="91"/>
      <c r="Z34" s="91"/>
      <c r="AA34" s="91"/>
      <c r="AB34" s="12"/>
      <c r="AC34" s="12"/>
    </row>
    <row r="35" spans="1:29" x14ac:dyDescent="0.3">
      <c r="A35" t="s">
        <v>22</v>
      </c>
      <c r="Q35" s="12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31" t="s">
        <v>12</v>
      </c>
      <c r="AC35" s="31" t="s">
        <v>13</v>
      </c>
    </row>
    <row r="36" spans="1:29" x14ac:dyDescent="0.3">
      <c r="A36" t="s">
        <v>23</v>
      </c>
      <c r="Q36" s="11" t="s">
        <v>17</v>
      </c>
      <c r="R36" s="11">
        <f t="shared" ref="R36:AC36" si="47">B22</f>
        <v>39.04</v>
      </c>
      <c r="S36" s="11">
        <f t="shared" si="47"/>
        <v>34.409999999999997</v>
      </c>
      <c r="T36" s="11">
        <f t="shared" si="47"/>
        <v>18.43</v>
      </c>
      <c r="U36" s="11">
        <f t="shared" si="47"/>
        <v>12.2</v>
      </c>
      <c r="V36" s="11">
        <f t="shared" si="47"/>
        <v>28.94</v>
      </c>
      <c r="W36" s="11">
        <f t="shared" si="47"/>
        <v>20.63</v>
      </c>
      <c r="X36" s="11">
        <f t="shared" si="47"/>
        <v>45.35</v>
      </c>
      <c r="Y36" s="11">
        <f t="shared" si="47"/>
        <v>24.37</v>
      </c>
      <c r="Z36" s="11">
        <f t="shared" si="47"/>
        <v>30.6</v>
      </c>
      <c r="AA36" s="11">
        <f t="shared" si="47"/>
        <v>13.57</v>
      </c>
      <c r="AB36" s="92">
        <f t="shared" si="47"/>
        <v>26.75</v>
      </c>
      <c r="AC36" s="92">
        <f t="shared" si="47"/>
        <v>14.28</v>
      </c>
    </row>
    <row r="37" spans="1:29" x14ac:dyDescent="0.3">
      <c r="A37" t="s">
        <v>24</v>
      </c>
      <c r="Q37" s="11" t="s">
        <v>54</v>
      </c>
      <c r="R37" s="11">
        <f t="shared" ref="R37:AA37" si="48">B23</f>
        <v>22.34</v>
      </c>
      <c r="S37" s="11">
        <f t="shared" si="48"/>
        <v>7.57</v>
      </c>
      <c r="T37" s="11">
        <f t="shared" si="48"/>
        <v>2.65</v>
      </c>
      <c r="U37" s="11">
        <f t="shared" si="48"/>
        <v>0.7</v>
      </c>
      <c r="V37" s="11">
        <f t="shared" si="48"/>
        <v>7.52</v>
      </c>
      <c r="W37" s="11">
        <f t="shared" si="48"/>
        <v>3.92</v>
      </c>
      <c r="X37" s="11">
        <f t="shared" si="48"/>
        <v>22.16</v>
      </c>
      <c r="Y37" s="11">
        <f t="shared" si="48"/>
        <v>4.25</v>
      </c>
      <c r="Z37" s="11">
        <f t="shared" si="48"/>
        <v>6.75</v>
      </c>
      <c r="AA37" s="11">
        <f t="shared" si="48"/>
        <v>10.87</v>
      </c>
      <c r="AB37" s="93"/>
      <c r="AC37" s="93"/>
    </row>
    <row r="38" spans="1:29" x14ac:dyDescent="0.3">
      <c r="Q38" s="10" t="s">
        <v>16</v>
      </c>
      <c r="R38" s="10">
        <f t="shared" ref="R38:AC38" si="49">B18</f>
        <v>4.8</v>
      </c>
      <c r="S38" s="10">
        <f t="shared" si="49"/>
        <v>27.27</v>
      </c>
      <c r="T38" s="10">
        <f t="shared" si="49"/>
        <v>42.49</v>
      </c>
      <c r="U38" s="10">
        <f t="shared" si="49"/>
        <v>49.78</v>
      </c>
      <c r="V38" s="10">
        <f t="shared" si="49"/>
        <v>67.89</v>
      </c>
      <c r="W38" s="10">
        <f t="shared" si="49"/>
        <v>23.95</v>
      </c>
      <c r="X38" s="10">
        <f t="shared" si="49"/>
        <v>14.37</v>
      </c>
      <c r="Y38" s="10">
        <f t="shared" si="49"/>
        <v>36.880000000000003</v>
      </c>
      <c r="Z38" s="10">
        <f t="shared" si="49"/>
        <v>17.739999999999998</v>
      </c>
      <c r="AA38" s="10">
        <f t="shared" si="49"/>
        <v>18.34</v>
      </c>
      <c r="AB38" s="87">
        <f t="shared" si="49"/>
        <v>30.35</v>
      </c>
      <c r="AC38" s="87">
        <f t="shared" si="49"/>
        <v>18.38</v>
      </c>
    </row>
    <row r="39" spans="1:29" x14ac:dyDescent="0.3">
      <c r="A39" t="s">
        <v>25</v>
      </c>
      <c r="Q39" s="10" t="s">
        <v>53</v>
      </c>
      <c r="R39" s="10">
        <f t="shared" ref="R39:AA39" si="50">B19</f>
        <v>0.5</v>
      </c>
      <c r="S39" s="10">
        <f t="shared" si="50"/>
        <v>2.23</v>
      </c>
      <c r="T39" s="10">
        <f t="shared" si="50"/>
        <v>2.42</v>
      </c>
      <c r="U39" s="10">
        <f t="shared" si="50"/>
        <v>7.38</v>
      </c>
      <c r="V39" s="10">
        <f t="shared" si="50"/>
        <v>12.74</v>
      </c>
      <c r="W39" s="10">
        <f t="shared" si="50"/>
        <v>0.23</v>
      </c>
      <c r="X39" s="10">
        <f t="shared" si="50"/>
        <v>0.2</v>
      </c>
      <c r="Y39" s="10">
        <f t="shared" si="50"/>
        <v>5.47</v>
      </c>
      <c r="Z39" s="10">
        <f t="shared" si="50"/>
        <v>3.81</v>
      </c>
      <c r="AA39" s="10">
        <f t="shared" si="50"/>
        <v>4.4000000000000004</v>
      </c>
      <c r="AB39" s="87"/>
      <c r="AC39" s="87"/>
    </row>
    <row r="40" spans="1:29" x14ac:dyDescent="0.3">
      <c r="Q40" s="22" t="s">
        <v>61</v>
      </c>
      <c r="R40" s="22">
        <f t="shared" ref="R40:AB40" si="51">R38-R36</f>
        <v>-34.24</v>
      </c>
      <c r="S40" s="22">
        <f t="shared" si="51"/>
        <v>-7.139999999999997</v>
      </c>
      <c r="T40" s="22">
        <f t="shared" si="51"/>
        <v>24.060000000000002</v>
      </c>
      <c r="U40" s="22">
        <f t="shared" si="51"/>
        <v>37.58</v>
      </c>
      <c r="V40" s="22">
        <f t="shared" si="51"/>
        <v>38.950000000000003</v>
      </c>
      <c r="W40" s="22">
        <f t="shared" si="51"/>
        <v>3.3200000000000003</v>
      </c>
      <c r="X40" s="22">
        <f t="shared" si="51"/>
        <v>-30.980000000000004</v>
      </c>
      <c r="Y40" s="22">
        <f t="shared" si="51"/>
        <v>12.510000000000002</v>
      </c>
      <c r="Z40" s="22">
        <f t="shared" si="51"/>
        <v>-12.860000000000003</v>
      </c>
      <c r="AA40" s="22">
        <f t="shared" si="51"/>
        <v>4.7699999999999996</v>
      </c>
      <c r="AB40" s="88">
        <f t="shared" si="51"/>
        <v>3.6000000000000014</v>
      </c>
      <c r="AC40" s="88">
        <f>ROUND(SQRT(AC36^2+AC38^2),2)</f>
        <v>23.28</v>
      </c>
    </row>
    <row r="41" spans="1:29" x14ac:dyDescent="0.3">
      <c r="A41" t="s">
        <v>26</v>
      </c>
      <c r="Q41" s="22" t="s">
        <v>62</v>
      </c>
      <c r="R41" s="22">
        <f>ROUND(SQRT(R37^2+R39^2),2)</f>
        <v>22.35</v>
      </c>
      <c r="S41" s="22">
        <f t="shared" ref="S41:AA41" si="52">ROUND(SQRT(S37^2+S39^2),2)</f>
        <v>7.89</v>
      </c>
      <c r="T41" s="22">
        <f t="shared" si="52"/>
        <v>3.59</v>
      </c>
      <c r="U41" s="22">
        <f t="shared" si="52"/>
        <v>7.41</v>
      </c>
      <c r="V41" s="22">
        <f t="shared" si="52"/>
        <v>14.79</v>
      </c>
      <c r="W41" s="22">
        <f t="shared" si="52"/>
        <v>3.93</v>
      </c>
      <c r="X41" s="22">
        <f t="shared" si="52"/>
        <v>22.16</v>
      </c>
      <c r="Y41" s="22">
        <f t="shared" si="52"/>
        <v>6.93</v>
      </c>
      <c r="Z41" s="22">
        <f t="shared" si="52"/>
        <v>7.75</v>
      </c>
      <c r="AA41" s="22">
        <f t="shared" si="52"/>
        <v>11.73</v>
      </c>
      <c r="AB41" s="88"/>
      <c r="AC41" s="88"/>
    </row>
    <row r="42" spans="1:29" x14ac:dyDescent="0.3">
      <c r="Q42" s="22" t="s">
        <v>18</v>
      </c>
      <c r="R42" s="4">
        <f t="shared" ref="R42:AC42" si="53">R40/R36</f>
        <v>-0.87704918032786894</v>
      </c>
      <c r="S42" s="4">
        <f t="shared" si="53"/>
        <v>-0.20749782040104614</v>
      </c>
      <c r="T42" s="4">
        <f t="shared" si="53"/>
        <v>1.3054801953336952</v>
      </c>
      <c r="U42" s="4">
        <f t="shared" si="53"/>
        <v>3.0803278688524589</v>
      </c>
      <c r="V42" s="4">
        <f t="shared" si="53"/>
        <v>1.3458880442294403</v>
      </c>
      <c r="W42" s="4">
        <f t="shared" si="53"/>
        <v>0.1609306834706738</v>
      </c>
      <c r="X42" s="4">
        <f t="shared" si="53"/>
        <v>-0.68313120176405739</v>
      </c>
      <c r="Y42" s="4">
        <f t="shared" si="53"/>
        <v>0.51333606893721795</v>
      </c>
      <c r="Z42" s="4">
        <f t="shared" si="53"/>
        <v>-0.42026143790849679</v>
      </c>
      <c r="AA42" s="4">
        <f t="shared" si="53"/>
        <v>0.35151068533529839</v>
      </c>
      <c r="AB42" s="30">
        <f t="shared" si="53"/>
        <v>0.13457943925233651</v>
      </c>
      <c r="AC42" s="30">
        <f t="shared" si="53"/>
        <v>1.6302521008403363</v>
      </c>
    </row>
    <row r="56" ht="16.8" customHeight="1" x14ac:dyDescent="0.3"/>
  </sheetData>
  <mergeCells count="77">
    <mergeCell ref="CB3:CM3"/>
    <mergeCell ref="CB5:CM5"/>
    <mergeCell ref="N22:O23"/>
    <mergeCell ref="AE13:AE14"/>
    <mergeCell ref="AE15:AE16"/>
    <mergeCell ref="AE17:AE18"/>
    <mergeCell ref="AE19:AE20"/>
    <mergeCell ref="N14:O15"/>
    <mergeCell ref="N18:O19"/>
    <mergeCell ref="R12:AA12"/>
    <mergeCell ref="AB14:AB15"/>
    <mergeCell ref="AC14:AC15"/>
    <mergeCell ref="AB16:AB17"/>
    <mergeCell ref="AC16:AC17"/>
    <mergeCell ref="AB18:AB19"/>
    <mergeCell ref="AC18:AC19"/>
    <mergeCell ref="B2:K2"/>
    <mergeCell ref="R1:AA1"/>
    <mergeCell ref="A1:L1"/>
    <mergeCell ref="AE11:AJ11"/>
    <mergeCell ref="N6:O7"/>
    <mergeCell ref="L6:L7"/>
    <mergeCell ref="M6:M7"/>
    <mergeCell ref="L10:L11"/>
    <mergeCell ref="M10:M11"/>
    <mergeCell ref="N10:O11"/>
    <mergeCell ref="AB7:AB8"/>
    <mergeCell ref="AC7:AC8"/>
    <mergeCell ref="AB3:AB4"/>
    <mergeCell ref="AC3:AC4"/>
    <mergeCell ref="AB5:AB6"/>
    <mergeCell ref="L14:L15"/>
    <mergeCell ref="M14:M15"/>
    <mergeCell ref="L18:L19"/>
    <mergeCell ref="M18:M19"/>
    <mergeCell ref="L22:L23"/>
    <mergeCell ref="M22:M23"/>
    <mergeCell ref="R34:AA34"/>
    <mergeCell ref="AB36:AB37"/>
    <mergeCell ref="AC36:AC37"/>
    <mergeCell ref="R23:AA23"/>
    <mergeCell ref="AB25:AB26"/>
    <mergeCell ref="AC25:AC26"/>
    <mergeCell ref="AB27:AB28"/>
    <mergeCell ref="AC27:AC28"/>
    <mergeCell ref="BB1:BM1"/>
    <mergeCell ref="AB38:AB39"/>
    <mergeCell ref="AC38:AC39"/>
    <mergeCell ref="AB40:AB41"/>
    <mergeCell ref="AC40:AC41"/>
    <mergeCell ref="AB29:AB30"/>
    <mergeCell ref="AC29:AC30"/>
    <mergeCell ref="AC5:AC6"/>
    <mergeCell ref="AF1:AQ1"/>
    <mergeCell ref="BB10:BB11"/>
    <mergeCell ref="BC10:BL10"/>
    <mergeCell ref="BM10:BM11"/>
    <mergeCell ref="BB17:BM17"/>
    <mergeCell ref="BB2:BB3"/>
    <mergeCell ref="BM2:BM3"/>
    <mergeCell ref="BC2:BL2"/>
    <mergeCell ref="BO1:BZ1"/>
    <mergeCell ref="BO2:BO3"/>
    <mergeCell ref="BP2:BY2"/>
    <mergeCell ref="BZ2:BZ3"/>
    <mergeCell ref="BB18:BB19"/>
    <mergeCell ref="BC18:BL18"/>
    <mergeCell ref="BM18:BM19"/>
    <mergeCell ref="BO9:BZ9"/>
    <mergeCell ref="BO10:BO11"/>
    <mergeCell ref="BP10:BY10"/>
    <mergeCell ref="BZ10:BZ11"/>
    <mergeCell ref="BO17:BZ17"/>
    <mergeCell ref="BO18:BO19"/>
    <mergeCell ref="BP18:BY18"/>
    <mergeCell ref="BZ18:BZ19"/>
    <mergeCell ref="BB9:BM9"/>
  </mergeCells>
  <phoneticPr fontId="2" type="noConversion"/>
  <conditionalFormatting sqref="R9:AC9 AF3:AQ6">
    <cfRule type="cellIs" dxfId="39" priority="10" operator="lessThan">
      <formula>0</formula>
    </cfRule>
  </conditionalFormatting>
  <conditionalFormatting sqref="R20:AC20">
    <cfRule type="cellIs" dxfId="38" priority="5" operator="lessThan">
      <formula>0</formula>
    </cfRule>
  </conditionalFormatting>
  <conditionalFormatting sqref="R31:AC31">
    <cfRule type="cellIs" dxfId="37" priority="4" operator="lessThan">
      <formula>0</formula>
    </cfRule>
  </conditionalFormatting>
  <conditionalFormatting sqref="R42:AC42">
    <cfRule type="cellIs" dxfId="36" priority="3" operator="lessThan">
      <formula>0</formula>
    </cfRule>
  </conditionalFormatting>
  <conditionalFormatting sqref="AF3:AO6">
    <cfRule type="cellIs" dxfId="35" priority="2" operator="greaterThan">
      <formula>1</formula>
    </cfRule>
  </conditionalFormatting>
  <conditionalFormatting sqref="CC6:CM9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CE2C-B779-46AE-AE21-CBA78D0212D3}">
  <dimension ref="A1:BV32"/>
  <sheetViews>
    <sheetView topLeftCell="AZ1" zoomScale="85" zoomScaleNormal="85" workbookViewId="0">
      <selection activeCell="BH16" sqref="BH16"/>
    </sheetView>
  </sheetViews>
  <sheetFormatPr defaultRowHeight="14.4" x14ac:dyDescent="0.3"/>
  <cols>
    <col min="1" max="1" width="17.88671875" bestFit="1" customWidth="1"/>
    <col min="2" max="4" width="6" bestFit="1" customWidth="1"/>
    <col min="5" max="5" width="6.77734375" bestFit="1" customWidth="1"/>
    <col min="6" max="6" width="6.44140625" bestFit="1" customWidth="1"/>
    <col min="7" max="7" width="11.5546875" bestFit="1" customWidth="1"/>
    <col min="8" max="8" width="11.21875" bestFit="1" customWidth="1"/>
    <col min="11" max="11" width="11.88671875" bestFit="1" customWidth="1"/>
    <col min="12" max="12" width="28.5546875" bestFit="1" customWidth="1"/>
    <col min="13" max="13" width="29.6640625" bestFit="1" customWidth="1"/>
    <col min="14" max="14" width="30.77734375" bestFit="1" customWidth="1"/>
    <col min="15" max="16" width="30.33203125" bestFit="1" customWidth="1"/>
    <col min="36" max="36" width="19.77734375" bestFit="1" customWidth="1"/>
    <col min="49" max="49" width="15.6640625" bestFit="1" customWidth="1"/>
    <col min="51" max="52" width="19.88671875" bestFit="1" customWidth="1"/>
    <col min="55" max="68" width="8.88671875" style="82"/>
  </cols>
  <sheetData>
    <row r="1" spans="1:74" ht="15.6" x14ac:dyDescent="0.3">
      <c r="A1" s="38" t="s">
        <v>69</v>
      </c>
      <c r="B1" s="39">
        <v>0</v>
      </c>
      <c r="C1" s="38">
        <v>1</v>
      </c>
      <c r="D1" s="38">
        <v>2</v>
      </c>
      <c r="E1" s="38">
        <v>3</v>
      </c>
      <c r="F1" s="38">
        <v>4</v>
      </c>
      <c r="G1" s="38">
        <v>5</v>
      </c>
      <c r="AJ1" s="48" t="s">
        <v>166</v>
      </c>
      <c r="AK1" s="48">
        <v>0</v>
      </c>
      <c r="AL1" s="48">
        <v>1</v>
      </c>
      <c r="AM1" s="48">
        <v>2</v>
      </c>
      <c r="AN1" s="48">
        <v>3</v>
      </c>
      <c r="AO1" s="48">
        <v>4</v>
      </c>
      <c r="AP1" s="48">
        <v>5</v>
      </c>
      <c r="AS1" t="s">
        <v>292</v>
      </c>
      <c r="AT1" t="s">
        <v>291</v>
      </c>
      <c r="AU1" t="s">
        <v>290</v>
      </c>
      <c r="AW1" t="s">
        <v>293</v>
      </c>
      <c r="AX1" t="s">
        <v>294</v>
      </c>
      <c r="AY1" t="s">
        <v>295</v>
      </c>
      <c r="AZ1" t="s">
        <v>296</v>
      </c>
      <c r="BC1" s="122" t="s">
        <v>291</v>
      </c>
      <c r="BD1" s="122"/>
      <c r="BE1" s="122"/>
      <c r="BF1" s="122"/>
      <c r="BG1" s="122"/>
      <c r="BH1" s="122"/>
      <c r="BJ1" s="122" t="s">
        <v>290</v>
      </c>
      <c r="BK1" s="122"/>
      <c r="BL1" s="122"/>
      <c r="BM1" s="122"/>
      <c r="BN1" s="122"/>
      <c r="BO1" s="122"/>
      <c r="BQ1" s="122" t="s">
        <v>307</v>
      </c>
      <c r="BR1" s="122"/>
      <c r="BS1" s="122"/>
      <c r="BT1" s="122"/>
      <c r="BU1" s="122"/>
      <c r="BV1" s="122"/>
    </row>
    <row r="2" spans="1:74" ht="15.6" x14ac:dyDescent="0.3">
      <c r="A2" s="39" t="s">
        <v>162</v>
      </c>
      <c r="B2" s="39">
        <v>0</v>
      </c>
      <c r="C2" s="47">
        <v>4500</v>
      </c>
      <c r="D2" s="39">
        <v>9000</v>
      </c>
      <c r="E2" s="39">
        <v>4500</v>
      </c>
      <c r="F2" s="39">
        <v>0</v>
      </c>
      <c r="G2" s="39">
        <v>4200</v>
      </c>
      <c r="AJ2" s="48" t="s">
        <v>162</v>
      </c>
      <c r="AK2" s="55">
        <v>0</v>
      </c>
      <c r="AL2" s="55">
        <v>4500</v>
      </c>
      <c r="AM2" s="55">
        <v>9000</v>
      </c>
      <c r="AN2" s="55">
        <v>4500</v>
      </c>
      <c r="AO2" s="55">
        <v>0</v>
      </c>
      <c r="AP2" s="55">
        <v>4200</v>
      </c>
      <c r="AS2" s="74" t="s">
        <v>91</v>
      </c>
      <c r="AT2">
        <f>MISSION2!G22</f>
        <v>34.68</v>
      </c>
      <c r="AU2">
        <f>'MISSION2 - TRACK'!G22</f>
        <v>336.52</v>
      </c>
      <c r="AV2">
        <f>0.5*AT2+0.5*AU2</f>
        <v>185.6</v>
      </c>
      <c r="AW2">
        <f>ROUND((AT2-MIN($AT$2:$AT$6))/(MAX($AT$2:$AT$6) -MIN($AT$2:$AT$6)),2)</f>
        <v>0.63</v>
      </c>
      <c r="AX2">
        <f>ROUND((AU2-MIN($AU$2:$AU$6))/(MAX($AU$2:$AU$6) -MIN($AU$2:$AU$6)),2)</f>
        <v>0.23</v>
      </c>
      <c r="AY2">
        <f>ROUND(0.5*AW2+0.5*AX2,2)</f>
        <v>0.43</v>
      </c>
      <c r="AZ2">
        <f>0.7*AW2+0.3*AX2</f>
        <v>0.51</v>
      </c>
      <c r="BC2" s="31" t="s">
        <v>306</v>
      </c>
      <c r="BD2" s="31">
        <v>1</v>
      </c>
      <c r="BE2" s="31">
        <v>2</v>
      </c>
      <c r="BF2" s="31">
        <v>3</v>
      </c>
      <c r="BG2" s="31">
        <v>4</v>
      </c>
      <c r="BH2" s="31">
        <v>5</v>
      </c>
      <c r="BJ2" s="31" t="s">
        <v>306</v>
      </c>
      <c r="BK2" s="31">
        <v>1</v>
      </c>
      <c r="BL2" s="31">
        <v>2</v>
      </c>
      <c r="BM2" s="31">
        <v>3</v>
      </c>
      <c r="BN2" s="31">
        <v>4</v>
      </c>
      <c r="BO2" s="31">
        <v>5</v>
      </c>
      <c r="BQ2" s="31" t="s">
        <v>306</v>
      </c>
      <c r="BR2" s="31">
        <v>1</v>
      </c>
      <c r="BS2" s="31">
        <v>2</v>
      </c>
      <c r="BT2" s="31">
        <v>3</v>
      </c>
      <c r="BU2" s="31">
        <v>4</v>
      </c>
      <c r="BV2" s="31">
        <v>5</v>
      </c>
    </row>
    <row r="3" spans="1:74" ht="15.6" x14ac:dyDescent="0.3">
      <c r="A3" s="39" t="s">
        <v>163</v>
      </c>
      <c r="B3" s="39">
        <v>0</v>
      </c>
      <c r="C3" s="47">
        <v>1500</v>
      </c>
      <c r="D3" s="39">
        <v>6000</v>
      </c>
      <c r="E3" s="39">
        <v>10500</v>
      </c>
      <c r="F3" s="39">
        <v>6000</v>
      </c>
      <c r="G3" s="39">
        <v>1500</v>
      </c>
      <c r="AJ3" s="48" t="s">
        <v>163</v>
      </c>
      <c r="AK3" s="55">
        <v>0</v>
      </c>
      <c r="AL3" s="55">
        <v>1500</v>
      </c>
      <c r="AM3" s="55">
        <v>6000</v>
      </c>
      <c r="AN3" s="55">
        <v>10500</v>
      </c>
      <c r="AO3" s="55">
        <v>6000</v>
      </c>
      <c r="AP3" s="55">
        <v>1500</v>
      </c>
      <c r="AS3" s="74" t="s">
        <v>27</v>
      </c>
      <c r="AT3">
        <f>MISSION2!G6</f>
        <v>20.16</v>
      </c>
      <c r="AU3">
        <f>'MISSION2 - TRACK'!G6</f>
        <v>558.74</v>
      </c>
      <c r="AV3">
        <f>0.5*AT3+0.5*AU3</f>
        <v>289.45</v>
      </c>
      <c r="AW3">
        <f>ROUND((AT3-MIN($AT$2:$AT$6))/(MAX($AT$2:$AT$6) -MIN($AT$2:$AT$6)),2)</f>
        <v>0.09</v>
      </c>
      <c r="AX3">
        <f>ROUND((AU3-MIN($AU$2:$AU$6))/(MAX($AU$2:$AU$6) -MIN($AU$2:$AU$6)),2)</f>
        <v>1</v>
      </c>
      <c r="AY3">
        <f>ROUND(0.5*AW3+0.5*AX3,2)</f>
        <v>0.55000000000000004</v>
      </c>
      <c r="AZ3">
        <f>0.7*AW3+0.3*AX3</f>
        <v>0.36299999999999999</v>
      </c>
      <c r="BC3" s="31" t="s">
        <v>91</v>
      </c>
      <c r="BD3" s="31">
        <f>MISSION2!L3</f>
        <v>20.41</v>
      </c>
      <c r="BE3" s="31">
        <f>MISSION2!M3</f>
        <v>54.38</v>
      </c>
      <c r="BF3" s="31">
        <f>MISSION2!N3</f>
        <v>42.67</v>
      </c>
      <c r="BG3" s="31">
        <f>MISSION2!O3</f>
        <v>43.71</v>
      </c>
      <c r="BH3" s="31">
        <f>MISSION2!P3</f>
        <v>12.24</v>
      </c>
      <c r="BJ3" s="31" t="s">
        <v>91</v>
      </c>
      <c r="BK3" s="31">
        <f>'MISSION2 - TRACK'!B22</f>
        <v>48.09</v>
      </c>
      <c r="BL3" s="31">
        <f>'MISSION2 - TRACK'!C22</f>
        <v>132.04</v>
      </c>
      <c r="BM3" s="31">
        <f>'MISSION2 - TRACK'!D22</f>
        <v>554.27</v>
      </c>
      <c r="BN3" s="31">
        <f>'MISSION2 - TRACK'!E22</f>
        <v>477.9</v>
      </c>
      <c r="BO3" s="31">
        <f>'MISSION2 - TRACK'!F22</f>
        <v>470.32</v>
      </c>
      <c r="BQ3" s="31" t="s">
        <v>91</v>
      </c>
      <c r="BR3" s="31">
        <f>'MISSION2 - ROLL ANGLE'!B22</f>
        <v>2.42</v>
      </c>
      <c r="BS3" s="31">
        <f>'MISSION2 - ROLL ANGLE'!C22</f>
        <v>10.48</v>
      </c>
      <c r="BT3" s="31">
        <f>'MISSION2 - ROLL ANGLE'!D22</f>
        <v>36.04</v>
      </c>
      <c r="BU3" s="31">
        <f>'MISSION2 - ROLL ANGLE'!E22</f>
        <v>31.62</v>
      </c>
      <c r="BV3" s="31">
        <f>'MISSION2 - ROLL ANGLE'!F22</f>
        <v>30.54</v>
      </c>
    </row>
    <row r="4" spans="1:74" ht="15.6" x14ac:dyDescent="0.3">
      <c r="A4" s="39" t="s">
        <v>164</v>
      </c>
      <c r="B4" s="39" t="s">
        <v>45</v>
      </c>
      <c r="C4" s="39">
        <f>MISSION2!C25</f>
        <v>-26.57</v>
      </c>
      <c r="D4" s="39">
        <f>MISSION2!D25</f>
        <v>-90</v>
      </c>
      <c r="E4" s="39">
        <f>MISSION2!E25</f>
        <v>-90</v>
      </c>
      <c r="F4" s="39">
        <f>MISSION2!F25</f>
        <v>-88.3</v>
      </c>
      <c r="G4" s="39">
        <f>MISSION2!G25</f>
        <v>0</v>
      </c>
      <c r="AJ4" s="48" t="s">
        <v>165</v>
      </c>
      <c r="AK4" s="48" t="s">
        <v>45</v>
      </c>
      <c r="AL4" s="48">
        <v>-45</v>
      </c>
      <c r="AM4" s="48">
        <v>-90</v>
      </c>
      <c r="AN4" s="48">
        <v>-90</v>
      </c>
      <c r="AO4" s="48">
        <v>-88.3</v>
      </c>
      <c r="AP4" s="48" t="s">
        <v>45</v>
      </c>
      <c r="AS4" s="74" t="s">
        <v>40</v>
      </c>
      <c r="AT4">
        <f>MISSION2!G10</f>
        <v>20.95</v>
      </c>
      <c r="AU4">
        <f>'MISSION2 - TRACK'!G10</f>
        <v>355.59</v>
      </c>
      <c r="AV4">
        <f>0.5*AT4+0.5*AU4</f>
        <v>188.26999999999998</v>
      </c>
      <c r="AW4">
        <f>ROUND((AT4-MIN($AT$2:$AT$6))/(MAX($AT$2:$AT$6) -MIN($AT$2:$AT$6)),2)</f>
        <v>0.12</v>
      </c>
      <c r="AX4">
        <f>ROUND((AU4-MIN($AU$2:$AU$6))/(MAX($AU$2:$AU$6) -MIN($AU$2:$AU$6)),2)</f>
        <v>0.28999999999999998</v>
      </c>
      <c r="AY4">
        <f>ROUND(0.5*AW4+0.5*AX4,2)</f>
        <v>0.21</v>
      </c>
      <c r="AZ4">
        <f>0.7*AW4+0.3*AX4</f>
        <v>0.17099999999999999</v>
      </c>
      <c r="BC4" s="31" t="s">
        <v>27</v>
      </c>
      <c r="BD4" s="31">
        <f>MISSION2!L5</f>
        <v>20.27</v>
      </c>
      <c r="BE4" s="31">
        <f>MISSION2!M5</f>
        <v>33.590000000000003</v>
      </c>
      <c r="BF4" s="31">
        <f>MISSION2!N5</f>
        <v>12.94</v>
      </c>
      <c r="BG4" s="31">
        <f>MISSION2!O5</f>
        <v>25.75</v>
      </c>
      <c r="BH4" s="31">
        <f>MISSION2!P5</f>
        <v>8.24</v>
      </c>
      <c r="BJ4" s="31" t="s">
        <v>27</v>
      </c>
      <c r="BK4" s="31">
        <f>'MISSION2 - TRACK'!B6</f>
        <v>66.599999999999994</v>
      </c>
      <c r="BL4" s="31">
        <f>'MISSION2 - TRACK'!C6</f>
        <v>197.84</v>
      </c>
      <c r="BM4" s="31">
        <f>'MISSION2 - TRACK'!D6</f>
        <v>1068.78</v>
      </c>
      <c r="BN4" s="31">
        <f>'MISSION2 - TRACK'!E6</f>
        <v>626.20000000000005</v>
      </c>
      <c r="BO4" s="31">
        <f>'MISSION2 - TRACK'!F6</f>
        <v>834.29</v>
      </c>
      <c r="BQ4" s="31" t="s">
        <v>27</v>
      </c>
      <c r="BR4" s="31">
        <f>'MISSION2 - ROLL ANGLE'!B6</f>
        <v>2.04</v>
      </c>
      <c r="BS4" s="31">
        <f>'MISSION2 - ROLL ANGLE'!C6</f>
        <v>6.71</v>
      </c>
      <c r="BT4" s="31">
        <f>'MISSION2 - ROLL ANGLE'!D6</f>
        <v>16.5</v>
      </c>
      <c r="BU4" s="31">
        <f>'MISSION2 - ROLL ANGLE'!E6</f>
        <v>12.47</v>
      </c>
      <c r="BV4" s="31">
        <f>'MISSION2 - ROLL ANGLE'!F6</f>
        <v>13.84</v>
      </c>
    </row>
    <row r="5" spans="1:74" ht="15.6" x14ac:dyDescent="0.3">
      <c r="AS5" s="74" t="s">
        <v>41</v>
      </c>
      <c r="AT5">
        <f>MISSION2!G14</f>
        <v>17.7</v>
      </c>
      <c r="AU5">
        <f>'MISSION2 - TRACK'!G14</f>
        <v>437.14</v>
      </c>
      <c r="AV5">
        <f>0.5*AT5+0.5*AU5</f>
        <v>227.42</v>
      </c>
      <c r="AW5">
        <f>ROUND((AT5-MIN($AT$2:$AT$6))/(MAX($AT$2:$AT$6) -MIN($AT$2:$AT$6)),2)</f>
        <v>0</v>
      </c>
      <c r="AX5">
        <f>ROUND((AU5-MIN($AU$2:$AU$6))/(MAX($AU$2:$AU$6) -MIN($AU$2:$AU$6)),2)</f>
        <v>0.57999999999999996</v>
      </c>
      <c r="AY5">
        <f>ROUND(0.5*AW5+0.5*AX5,2)</f>
        <v>0.28999999999999998</v>
      </c>
      <c r="AZ5">
        <f>0.7*AW5+0.3*AX5</f>
        <v>0.17399999999999999</v>
      </c>
      <c r="BC5" s="31" t="s">
        <v>40</v>
      </c>
      <c r="BD5" s="31">
        <f>MISSION2!L16</f>
        <v>11.42</v>
      </c>
      <c r="BE5" s="31">
        <f>MISSION2!M16</f>
        <v>28.05</v>
      </c>
      <c r="BF5" s="31">
        <f>MISSION2!N16</f>
        <v>28.96</v>
      </c>
      <c r="BG5" s="31">
        <f>MISSION2!O16</f>
        <v>21.16</v>
      </c>
      <c r="BH5" s="31">
        <f>MISSION2!P16</f>
        <v>15.16</v>
      </c>
      <c r="BJ5" s="31" t="s">
        <v>40</v>
      </c>
      <c r="BK5" s="31">
        <f>'MISSION2 - TRACK'!B10</f>
        <v>68.819999999999993</v>
      </c>
      <c r="BL5" s="31">
        <f>'MISSION2 - TRACK'!C10</f>
        <v>152.66</v>
      </c>
      <c r="BM5" s="31">
        <f>'MISSION2 - TRACK'!D10</f>
        <v>556.91</v>
      </c>
      <c r="BN5" s="31">
        <f>'MISSION2 - TRACK'!E10</f>
        <v>481.86</v>
      </c>
      <c r="BO5" s="31">
        <f>'MISSION2 - TRACK'!F10</f>
        <v>517.69000000000005</v>
      </c>
      <c r="BQ5" s="31" t="s">
        <v>40</v>
      </c>
      <c r="BR5" s="31">
        <f>'MISSION2 - ROLL ANGLE'!B10</f>
        <v>1.72</v>
      </c>
      <c r="BS5" s="31">
        <f>'MISSION2 - ROLL ANGLE'!C10</f>
        <v>8.42</v>
      </c>
      <c r="BT5" s="31">
        <f>'MISSION2 - ROLL ANGLE'!D10</f>
        <v>29.82</v>
      </c>
      <c r="BU5" s="31">
        <f>'MISSION2 - ROLL ANGLE'!E10</f>
        <v>28.47</v>
      </c>
      <c r="BV5" s="31">
        <f>'MISSION2 - ROLL ANGLE'!F10</f>
        <v>26.22</v>
      </c>
    </row>
    <row r="6" spans="1:74" ht="15.6" x14ac:dyDescent="0.3">
      <c r="A6" s="91" t="s">
        <v>64</v>
      </c>
      <c r="B6" s="91"/>
      <c r="C6" s="91"/>
      <c r="D6" s="91"/>
      <c r="E6" s="91"/>
      <c r="F6" s="91"/>
      <c r="G6" s="91"/>
      <c r="H6" s="91"/>
      <c r="AS6" s="74" t="s">
        <v>42</v>
      </c>
      <c r="AT6">
        <f>MISSION2!G18</f>
        <v>44.71</v>
      </c>
      <c r="AU6">
        <f>'MISSION2 - TRACK'!G18</f>
        <v>271.37</v>
      </c>
      <c r="AV6">
        <f>0.5*AT6+0.5*AU6</f>
        <v>158.04</v>
      </c>
      <c r="AW6">
        <f>ROUND((AT6-MIN($AT$2:$AT$6))/(MAX($AT$2:$AT$6) -MIN($AT$2:$AT$6)),2)</f>
        <v>1</v>
      </c>
      <c r="AX6">
        <f>ROUND((AU6-MIN($AU$2:$AU$6))/(MAX($AU$2:$AU$6) -MIN($AU$2:$AU$6)),2)</f>
        <v>0</v>
      </c>
      <c r="AY6">
        <f>ROUND(0.5*AW6+0.5*AX6,2)</f>
        <v>0.5</v>
      </c>
      <c r="AZ6">
        <f>0.7*AW6+0.3*AX6</f>
        <v>0.7</v>
      </c>
      <c r="BC6" s="31" t="s">
        <v>41</v>
      </c>
      <c r="BD6" s="31">
        <f>MISSION2!L27</f>
        <v>18.309999999999999</v>
      </c>
      <c r="BE6" s="31">
        <f>MISSION2!M27</f>
        <v>14.5</v>
      </c>
      <c r="BF6" s="31">
        <f>MISSION2!N27</f>
        <v>20.86</v>
      </c>
      <c r="BG6" s="31">
        <f>MISSION2!O27</f>
        <v>11.1</v>
      </c>
      <c r="BH6" s="31">
        <f>MISSION2!P27</f>
        <v>23.74</v>
      </c>
      <c r="BJ6" s="31" t="s">
        <v>41</v>
      </c>
      <c r="BK6" s="31">
        <f>'MISSION2 - TRACK'!B14</f>
        <v>95.38</v>
      </c>
      <c r="BL6" s="31">
        <f>'MISSION2 - TRACK'!C14</f>
        <v>227.06</v>
      </c>
      <c r="BM6" s="31">
        <f>'MISSION2 - TRACK'!D14</f>
        <v>737.6</v>
      </c>
      <c r="BN6" s="31">
        <f>'MISSION2 - TRACK'!E14</f>
        <v>598.74</v>
      </c>
      <c r="BO6" s="31">
        <f>'MISSION2 - TRACK'!F14</f>
        <v>526.92999999999995</v>
      </c>
      <c r="BQ6" s="31" t="s">
        <v>41</v>
      </c>
      <c r="BR6" s="31">
        <f>'MISSION2 - ROLL ANGLE'!B14</f>
        <v>3.37</v>
      </c>
      <c r="BS6" s="31">
        <f>'MISSION2 - ROLL ANGLE'!C14</f>
        <v>5.84</v>
      </c>
      <c r="BT6" s="31">
        <f>'MISSION2 - ROLL ANGLE'!D14</f>
        <v>24.64</v>
      </c>
      <c r="BU6" s="31">
        <f>'MISSION2 - ROLL ANGLE'!E14</f>
        <v>21.56</v>
      </c>
      <c r="BV6" s="31">
        <f>'MISSION2 - ROLL ANGLE'!F14</f>
        <v>25.27</v>
      </c>
    </row>
    <row r="7" spans="1:74" x14ac:dyDescent="0.3">
      <c r="A7" s="22"/>
      <c r="B7" s="90" t="s">
        <v>39</v>
      </c>
      <c r="C7" s="90"/>
      <c r="D7" s="90"/>
      <c r="E7" s="90"/>
      <c r="F7" s="90"/>
      <c r="G7" s="90"/>
      <c r="H7" s="90"/>
      <c r="BC7" s="31" t="s">
        <v>42</v>
      </c>
      <c r="BD7" s="31">
        <f>MISSION2!L38</f>
        <v>35.28</v>
      </c>
      <c r="BE7" s="31">
        <f>MISSION2!M38</f>
        <v>57.49</v>
      </c>
      <c r="BF7" s="31">
        <f>MISSION2!N38</f>
        <v>65.989999999999995</v>
      </c>
      <c r="BG7" s="31">
        <f>MISSION2!O38</f>
        <v>53.52</v>
      </c>
      <c r="BH7" s="31">
        <f>MISSION2!P38</f>
        <v>11.28</v>
      </c>
      <c r="BJ7" s="31" t="s">
        <v>42</v>
      </c>
      <c r="BK7" s="31">
        <f>'MISSION2 - TRACK'!B18</f>
        <v>32.659999999999997</v>
      </c>
      <c r="BL7" s="31">
        <f>'MISSION2 - TRACK'!C18</f>
        <v>65.41</v>
      </c>
      <c r="BM7" s="31">
        <f>'MISSION2 - TRACK'!D18</f>
        <v>437.84</v>
      </c>
      <c r="BN7" s="31">
        <f>'MISSION2 - TRACK'!E18</f>
        <v>426.96</v>
      </c>
      <c r="BO7" s="31">
        <f>'MISSION2 - TRACK'!F18</f>
        <v>394</v>
      </c>
      <c r="BQ7" s="31" t="s">
        <v>42</v>
      </c>
      <c r="BR7" s="31">
        <f>'MISSION2 - ROLL ANGLE'!B18</f>
        <v>5.3</v>
      </c>
      <c r="BS7" s="31">
        <f>'MISSION2 - ROLL ANGLE'!C18</f>
        <v>16.45</v>
      </c>
      <c r="BT7" s="31">
        <f>'MISSION2 - ROLL ANGLE'!D18</f>
        <v>47.58</v>
      </c>
      <c r="BU7" s="31">
        <f>'MISSION2 - ROLL ANGLE'!E18</f>
        <v>35.06</v>
      </c>
      <c r="BV7" s="31">
        <f>'MISSION2 - ROLL ANGLE'!F18</f>
        <v>38.42</v>
      </c>
    </row>
    <row r="8" spans="1:74" x14ac:dyDescent="0.3">
      <c r="A8" s="22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 t="s">
        <v>12</v>
      </c>
      <c r="H8" s="22" t="s">
        <v>13</v>
      </c>
      <c r="L8" t="s">
        <v>178</v>
      </c>
    </row>
    <row r="9" spans="1:74" x14ac:dyDescent="0.3">
      <c r="A9" s="22" t="str">
        <f>'MISSION 1'!AE3</f>
        <v>SET1</v>
      </c>
      <c r="B9" s="4">
        <f>MISSION2!U3</f>
        <v>-6.8593826555610271E-3</v>
      </c>
      <c r="C9" s="4">
        <f>MISSION2!V3</f>
        <v>-0.38230967267377708</v>
      </c>
      <c r="D9" s="4">
        <f>MISSION2!W3</f>
        <v>-0.69674244199671909</v>
      </c>
      <c r="E9" s="4">
        <f>MISSION2!X3</f>
        <v>-0.41088995653168614</v>
      </c>
      <c r="F9" s="4">
        <f>MISSION2!Y3</f>
        <v>-0.32679738562091504</v>
      </c>
      <c r="G9" s="4">
        <f>MISSION2!Z3</f>
        <v>-0.41868512110726641</v>
      </c>
      <c r="H9" s="4">
        <f>MISSION2!AA3</f>
        <v>1.1896444167186524</v>
      </c>
      <c r="L9" t="s">
        <v>179</v>
      </c>
    </row>
    <row r="10" spans="1:74" x14ac:dyDescent="0.3">
      <c r="A10" s="22" t="str">
        <f>'MISSION 1'!AE4</f>
        <v>SET2</v>
      </c>
      <c r="B10" s="4">
        <f>MISSION2!U4</f>
        <v>-0.4404703576678099</v>
      </c>
      <c r="C10" s="4">
        <f>MISSION2!V4</f>
        <v>-0.48418536226553882</v>
      </c>
      <c r="D10" s="4">
        <f>MISSION2!W4</f>
        <v>-0.32130302320131243</v>
      </c>
      <c r="E10" s="4">
        <f>MISSION2!X4</f>
        <v>-0.51590025165865938</v>
      </c>
      <c r="F10" s="4">
        <f>MISSION2!Y4</f>
        <v>0.23856209150326796</v>
      </c>
      <c r="G10" s="4">
        <f>MISSION2!Z4</f>
        <v>-0.39590542099192622</v>
      </c>
      <c r="H10" s="4">
        <f>MISSION2!AA4</f>
        <v>1.1646912039925141</v>
      </c>
      <c r="L10" t="s">
        <v>180</v>
      </c>
      <c r="BD10" s="82" t="s">
        <v>291</v>
      </c>
      <c r="BE10" s="82" t="s">
        <v>290</v>
      </c>
      <c r="BF10" s="82" t="s">
        <v>299</v>
      </c>
    </row>
    <row r="11" spans="1:74" x14ac:dyDescent="0.3">
      <c r="A11" s="22" t="str">
        <f>'MISSION 1'!AE5</f>
        <v>SET3</v>
      </c>
      <c r="B11" s="4">
        <f>MISSION2!U5</f>
        <v>-0.10289073983341507</v>
      </c>
      <c r="C11" s="4">
        <f>MISSION2!V5</f>
        <v>-0.73335785215152627</v>
      </c>
      <c r="D11" s="4">
        <f>MISSION2!W5</f>
        <v>-0.5111319428169675</v>
      </c>
      <c r="E11" s="4">
        <f>MISSION2!X5</f>
        <v>-0.74605353466026081</v>
      </c>
      <c r="F11" s="4">
        <f>MISSION2!Y5</f>
        <v>0.9395424836601306</v>
      </c>
      <c r="G11" s="4">
        <f>MISSION2!Z5</f>
        <v>-0.48961937716262977</v>
      </c>
      <c r="H11" s="4">
        <f>MISSION2!AA5</f>
        <v>1.1179039301310043</v>
      </c>
      <c r="BB11" s="123" t="s">
        <v>308</v>
      </c>
      <c r="BC11" s="31" t="s">
        <v>91</v>
      </c>
      <c r="BD11" s="82">
        <f>CORREL($BD3:$BH3,BD3:BH3)</f>
        <v>0.99999999999999989</v>
      </c>
      <c r="BE11" s="82">
        <f>CORREL($BD3:$BH3,BK3:BO3)</f>
        <v>6.293034495104809E-3</v>
      </c>
      <c r="BF11" s="82">
        <f>CORREL($BD3:$BH3,BR3:BV3)</f>
        <v>5.7350065466913236E-2</v>
      </c>
    </row>
    <row r="12" spans="1:74" x14ac:dyDescent="0.3">
      <c r="A12" s="22" t="str">
        <f>'MISSION 1'!AE6</f>
        <v>SET4</v>
      </c>
      <c r="B12" s="4">
        <f>MISSION2!U6</f>
        <v>0.72856442920137188</v>
      </c>
      <c r="C12" s="4">
        <f>MISSION2!V6</f>
        <v>5.7190143435086417E-2</v>
      </c>
      <c r="D12" s="4">
        <f>MISSION2!W6</f>
        <v>0.54651980314037951</v>
      </c>
      <c r="E12" s="4">
        <f>MISSION2!X6</f>
        <v>0.22443376801647225</v>
      </c>
      <c r="F12" s="4">
        <f>MISSION2!Y6</f>
        <v>-7.8431372549019676E-2</v>
      </c>
      <c r="G12" s="4">
        <f>MISSION2!Z6</f>
        <v>0.28921568627450983</v>
      </c>
      <c r="H12" s="4">
        <f>MISSION2!AA6</f>
        <v>1.5764192139737989</v>
      </c>
      <c r="BB12" s="123"/>
      <c r="BC12" s="31" t="s">
        <v>27</v>
      </c>
      <c r="BD12" s="82">
        <f t="shared" ref="BD12:BD15" si="0">CORREL($BD4:$BH4,BD4:BH4)</f>
        <v>1</v>
      </c>
      <c r="BE12" s="82">
        <f t="shared" ref="BE12:BE15" si="1">CORREL($BD4:$BH4,BK4:BO4)</f>
        <v>-0.67548090163343988</v>
      </c>
      <c r="BF12" s="82">
        <f t="shared" ref="BF12:BF15" si="2">CORREL($BD4:$BH4,BR4:BV4)</f>
        <v>-0.52606897125996532</v>
      </c>
    </row>
    <row r="13" spans="1:74" s="32" customFormat="1" x14ac:dyDescent="0.3">
      <c r="BB13" s="123"/>
      <c r="BC13" s="31" t="s">
        <v>40</v>
      </c>
      <c r="BD13" s="82">
        <f t="shared" si="0"/>
        <v>0.99999999999999989</v>
      </c>
      <c r="BE13" s="82">
        <f t="shared" si="1"/>
        <v>0.28389501592243416</v>
      </c>
      <c r="BF13" s="82">
        <f t="shared" si="2"/>
        <v>0.3410791839138208</v>
      </c>
      <c r="BG13" s="82"/>
      <c r="BH13" s="82"/>
      <c r="BI13" s="82"/>
      <c r="BJ13" s="82"/>
      <c r="BK13" s="82"/>
      <c r="BL13" s="82"/>
      <c r="BM13" s="82"/>
      <c r="BN13" s="82"/>
      <c r="BO13" s="82"/>
      <c r="BP13" s="82"/>
    </row>
    <row r="14" spans="1:74" s="32" customFormat="1" x14ac:dyDescent="0.3">
      <c r="BB14" s="123"/>
      <c r="BC14" s="31" t="s">
        <v>41</v>
      </c>
      <c r="BD14" s="82">
        <f t="shared" si="0"/>
        <v>0.99999999999999978</v>
      </c>
      <c r="BE14" s="82">
        <f t="shared" si="1"/>
        <v>0.16588418209361849</v>
      </c>
      <c r="BF14" s="82">
        <f t="shared" si="2"/>
        <v>0.3339936261242728</v>
      </c>
      <c r="BG14" s="82"/>
      <c r="BH14" s="82"/>
      <c r="BI14" s="82"/>
      <c r="BJ14" s="82"/>
      <c r="BK14" s="82"/>
      <c r="BL14" s="82"/>
      <c r="BM14" s="82"/>
      <c r="BN14" s="82"/>
      <c r="BO14" s="82"/>
      <c r="BP14" s="82"/>
    </row>
    <row r="15" spans="1:74" x14ac:dyDescent="0.3">
      <c r="A15" s="91" t="s">
        <v>65</v>
      </c>
      <c r="B15" s="91"/>
      <c r="C15" s="91"/>
      <c r="D15" s="91"/>
      <c r="E15" s="91"/>
      <c r="F15" s="91"/>
      <c r="G15" s="91"/>
      <c r="H15" s="91"/>
      <c r="BB15" s="123"/>
      <c r="BC15" s="31" t="s">
        <v>42</v>
      </c>
      <c r="BD15" s="82">
        <f t="shared" si="0"/>
        <v>1</v>
      </c>
      <c r="BE15" s="82">
        <f t="shared" si="1"/>
        <v>2.4329224188120193E-2</v>
      </c>
      <c r="BF15" s="82">
        <f t="shared" si="2"/>
        <v>0.13104202369586035</v>
      </c>
    </row>
    <row r="16" spans="1:74" x14ac:dyDescent="0.3">
      <c r="A16" s="22"/>
      <c r="B16" s="90" t="s">
        <v>39</v>
      </c>
      <c r="C16" s="90"/>
      <c r="D16" s="90"/>
      <c r="E16" s="90"/>
      <c r="F16" s="90"/>
      <c r="G16" s="90"/>
      <c r="H16" s="90"/>
    </row>
    <row r="17" spans="1:68" x14ac:dyDescent="0.3">
      <c r="A17" s="22"/>
      <c r="B17" s="22">
        <v>1</v>
      </c>
      <c r="C17" s="22">
        <v>2</v>
      </c>
      <c r="D17" s="22">
        <v>3</v>
      </c>
      <c r="E17" s="22">
        <v>4</v>
      </c>
      <c r="F17" s="22">
        <v>5</v>
      </c>
      <c r="G17" s="22" t="s">
        <v>12</v>
      </c>
      <c r="H17" s="22" t="s">
        <v>13</v>
      </c>
    </row>
    <row r="18" spans="1:68" x14ac:dyDescent="0.3">
      <c r="A18" s="22" t="str">
        <f>'MISSION1 - TRACK'!AE3</f>
        <v>SET1</v>
      </c>
      <c r="B18" s="4">
        <f>'MISSION2 - TRACK'!U3</f>
        <v>0.38490330630068598</v>
      </c>
      <c r="C18" s="4">
        <f>'MISSION2 - TRACK'!V3</f>
        <v>0.49833383823083927</v>
      </c>
      <c r="D18" s="4">
        <f>'MISSION2 - TRACK'!W3</f>
        <v>0.92826600754145094</v>
      </c>
      <c r="E18" s="4">
        <f>'MISSION2 - TRACK'!X3</f>
        <v>0.31031596568319747</v>
      </c>
      <c r="F18" s="4">
        <f>'MISSION2 - TRACK'!Y3</f>
        <v>0.77387736009525421</v>
      </c>
      <c r="G18" s="4">
        <f>'MISSION2 - TRACK'!Z3</f>
        <v>0.66034708189706415</v>
      </c>
      <c r="H18" s="4">
        <f>'MISSION2 - TRACK'!AA3</f>
        <v>3.3518644727874598</v>
      </c>
    </row>
    <row r="19" spans="1:68" x14ac:dyDescent="0.3">
      <c r="A19" s="22" t="str">
        <f>'MISSION1 - TRACK'!AE4</f>
        <v>SET2</v>
      </c>
      <c r="B19" s="4">
        <f>'MISSION2 - TRACK'!U4</f>
        <v>0.4310667498440422</v>
      </c>
      <c r="C19" s="4">
        <f>'MISSION2 - TRACK'!V4</f>
        <v>0.15616479854589524</v>
      </c>
      <c r="D19" s="4">
        <f>'MISSION2 - TRACK'!W4</f>
        <v>4.7630216320565548E-3</v>
      </c>
      <c r="E19" s="4">
        <f>'MISSION2 - TRACK'!X4</f>
        <v>8.286252354049041E-3</v>
      </c>
      <c r="F19" s="4">
        <f>'MISSION2 - TRACK'!Y4</f>
        <v>0.10071865963599265</v>
      </c>
      <c r="G19" s="4">
        <f>'MISSION2 - TRACK'!Z4</f>
        <v>5.6668251515511692E-2</v>
      </c>
      <c r="H19" s="4">
        <f>'MISSION2 - TRACK'!AA4</f>
        <v>1.4094538019667022</v>
      </c>
    </row>
    <row r="20" spans="1:68" x14ac:dyDescent="0.3">
      <c r="A20" s="22" t="str">
        <f>'MISSION1 - TRACK'!AE5</f>
        <v>SET3</v>
      </c>
      <c r="B20" s="4">
        <f>'MISSION2 - TRACK'!U5</f>
        <v>0.98336452484924075</v>
      </c>
      <c r="C20" s="4">
        <f>'MISSION2 - TRACK'!V5</f>
        <v>0.71963041502574987</v>
      </c>
      <c r="D20" s="4">
        <f>'MISSION2 - TRACK'!W5</f>
        <v>0.33075937719883819</v>
      </c>
      <c r="E20" s="4">
        <f>'MISSION2 - TRACK'!X5</f>
        <v>0.25285624607658513</v>
      </c>
      <c r="F20" s="4">
        <f>'MISSION2 - TRACK'!Y5</f>
        <v>0.12036485796904227</v>
      </c>
      <c r="G20" s="4">
        <f>'MISSION2 - TRACK'!Z5</f>
        <v>0.29900154522762395</v>
      </c>
      <c r="H20" s="4">
        <f>'MISSION2 - TRACK'!AA5</f>
        <v>1.5358777139519035</v>
      </c>
    </row>
    <row r="21" spans="1:68" x14ac:dyDescent="0.3">
      <c r="A21" s="22" t="str">
        <f>'MISSION1 - TRACK'!AE6</f>
        <v>SET4</v>
      </c>
      <c r="B21" s="4">
        <f>'MISSION2 - TRACK'!U6</f>
        <v>-0.32085672697026418</v>
      </c>
      <c r="C21" s="4">
        <f>'MISSION2 - TRACK'!V6</f>
        <v>-0.50461981217812779</v>
      </c>
      <c r="D21" s="4">
        <f>'MISSION2 - TRACK'!W6</f>
        <v>-0.21006007902285892</v>
      </c>
      <c r="E21" s="4">
        <f>'MISSION2 - TRACK'!X6</f>
        <v>-0.10659133709981168</v>
      </c>
      <c r="F21" s="4">
        <f>'MISSION2 - TRACK'!Y6</f>
        <v>-0.16227249532233373</v>
      </c>
      <c r="G21" s="4">
        <f>'MISSION2 - TRACK'!Z6</f>
        <v>-0.19359919172708898</v>
      </c>
      <c r="H21" s="4">
        <f>'MISSION2 - TRACK'!AA6</f>
        <v>1.3465095901080715</v>
      </c>
    </row>
    <row r="22" spans="1:68" s="32" customFormat="1" x14ac:dyDescent="0.3">
      <c r="A22" s="33"/>
      <c r="B22" s="34"/>
      <c r="C22" s="34"/>
      <c r="D22" s="34"/>
      <c r="E22" s="34"/>
      <c r="F22" s="34"/>
      <c r="G22" s="34"/>
      <c r="H22" s="34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</row>
    <row r="23" spans="1:68" s="32" customFormat="1" x14ac:dyDescent="0.3">
      <c r="A23" s="33"/>
      <c r="B23" s="34"/>
      <c r="C23" s="34"/>
      <c r="D23" s="34"/>
      <c r="E23" s="34"/>
      <c r="F23" s="34"/>
      <c r="G23" s="34"/>
      <c r="H23" s="34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</row>
    <row r="24" spans="1:68" x14ac:dyDescent="0.3">
      <c r="A24" s="90" t="s">
        <v>68</v>
      </c>
      <c r="B24" s="90"/>
      <c r="C24" s="90"/>
      <c r="D24" s="90"/>
      <c r="E24" s="90"/>
      <c r="F24" s="90"/>
      <c r="G24" s="90"/>
      <c r="H24" s="90"/>
      <c r="K24" s="90" t="s">
        <v>32</v>
      </c>
      <c r="L24" s="119" t="s">
        <v>0</v>
      </c>
      <c r="M24" s="120"/>
      <c r="N24" s="120"/>
      <c r="O24" s="120"/>
      <c r="P24" s="121"/>
    </row>
    <row r="25" spans="1:68" x14ac:dyDescent="0.3">
      <c r="A25" s="22"/>
      <c r="B25" s="90" t="s">
        <v>39</v>
      </c>
      <c r="C25" s="90"/>
      <c r="D25" s="90"/>
      <c r="E25" s="90"/>
      <c r="F25" s="90"/>
      <c r="G25" s="90"/>
      <c r="H25" s="90"/>
      <c r="K25" s="90"/>
      <c r="L25" s="22">
        <v>1</v>
      </c>
      <c r="M25" s="22">
        <v>2</v>
      </c>
      <c r="N25" s="22">
        <v>3</v>
      </c>
      <c r="O25" s="22">
        <v>4</v>
      </c>
      <c r="P25" s="22">
        <v>5</v>
      </c>
    </row>
    <row r="26" spans="1:68" x14ac:dyDescent="0.3">
      <c r="A26" s="22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 t="s">
        <v>12</v>
      </c>
      <c r="H26" s="22" t="s">
        <v>13</v>
      </c>
      <c r="K26" s="6" t="s">
        <v>33</v>
      </c>
      <c r="L26" s="17" t="str">
        <f>'MISSION 2 - CHAR'!P43</f>
        <v>(-1.6 ± 0.11) ≤ x ≤ (0.45 ± 0.1)</v>
      </c>
      <c r="M26" s="17" t="str">
        <f>'MISSION 2 - CHAR'!Q43</f>
        <v>(-6.59 ± 0.17) ≤ x ≤ (0.12 ± 0.09)</v>
      </c>
      <c r="N26" s="17" t="str">
        <f>'MISSION 2 - CHAR'!R43</f>
        <v>(-17.4 ± 0.05) ≤ x ≤ (-0.9 ± 0.63)</v>
      </c>
      <c r="O26" s="17" t="str">
        <f>'MISSION 2 - CHAR'!S43</f>
        <v>(-12.22 ± 0.19) ≤ x ≤ (0.25 ± 0.12)</v>
      </c>
      <c r="P26" s="17" t="str">
        <f>'MISSION 2 - CHAR'!T43</f>
        <v>(-14.08 ± 0.52) ≤ x ≤ (-0.24 ± 0.48)</v>
      </c>
    </row>
    <row r="27" spans="1:68" x14ac:dyDescent="0.3">
      <c r="A27" s="22" t="s">
        <v>27</v>
      </c>
      <c r="B27" s="4">
        <f>'MISSION2 - ROLL ANGLE'!U3</f>
        <v>-0.1570247933884297</v>
      </c>
      <c r="C27" s="4">
        <f>'MISSION2 - ROLL ANGLE'!V3</f>
        <v>-0.35973282442748095</v>
      </c>
      <c r="D27" s="4">
        <f>'MISSION2 - ROLL ANGLE'!W3</f>
        <v>-0.54217536071032191</v>
      </c>
      <c r="E27" s="4">
        <f>'MISSION2 - ROLL ANGLE'!X3</f>
        <v>-0.60562934851359895</v>
      </c>
      <c r="F27" s="4">
        <f>'MISSION2 - ROLL ANGLE'!Y3</f>
        <v>-0.54682383759004582</v>
      </c>
      <c r="G27" s="4">
        <f>'MISSION2 - ROLL ANGLE'!Z3</f>
        <v>-0.5355535553555355</v>
      </c>
      <c r="H27" s="4">
        <f>'MISSION2 - ROLL ANGLE'!AA3</f>
        <v>1.075075075075075</v>
      </c>
      <c r="K27" s="8" t="s">
        <v>34</v>
      </c>
      <c r="L27" s="17" t="str">
        <f>'MISSION 2 - CHAR'!P44</f>
        <v>(-1.51 ± 0.05) ≤ x ≤ (0.21 ± 0.09)</v>
      </c>
      <c r="M27" s="17" t="str">
        <f>'MISSION 2 - CHAR'!Q44</f>
        <v>(-8.66 ± 0.49) ≤ x ≤ (-0.24 ± 0.04)</v>
      </c>
      <c r="N27" s="17" t="str">
        <f>'MISSION 2 - CHAR'!R44</f>
        <v>(-30.07 ± 0.15) ≤ x ≤ (-0.26 ± 0.05)</v>
      </c>
      <c r="O27" s="17" t="str">
        <f>'MISSION 2 - CHAR'!S44</f>
        <v>(-28.29 ± 0.15) ≤ x ≤ (0.18 ± 0.05)</v>
      </c>
      <c r="P27" s="17" t="str">
        <f>'MISSION 2 - CHAR'!T44</f>
        <v>(-26.26 ± 0.45) ≤ x ≤ (-0.04 ± 0.37)</v>
      </c>
    </row>
    <row r="28" spans="1:68" x14ac:dyDescent="0.3">
      <c r="A28" s="22" t="s">
        <v>40</v>
      </c>
      <c r="B28" s="4">
        <f>'MISSION2 - ROLL ANGLE'!U4</f>
        <v>-0.28925619834710742</v>
      </c>
      <c r="C28" s="4">
        <f>'MISSION2 - ROLL ANGLE'!V4</f>
        <v>-0.19656488549618326</v>
      </c>
      <c r="D28" s="4">
        <f>'MISSION2 - ROLL ANGLE'!W4</f>
        <v>-0.17258601553829075</v>
      </c>
      <c r="E28" s="4">
        <f>'MISSION2 - ROLL ANGLE'!X4</f>
        <v>-9.9620493358633835E-2</v>
      </c>
      <c r="F28" s="4">
        <f>'MISSION2 - ROLL ANGLE'!Y4</f>
        <v>-0.14145383104125739</v>
      </c>
      <c r="G28" s="4">
        <f>'MISSION2 - ROLL ANGLE'!Z4</f>
        <v>-0.14806480648064804</v>
      </c>
      <c r="H28" s="4">
        <f>'MISSION2 - ROLL ANGLE'!AA4</f>
        <v>1.325075075075075</v>
      </c>
      <c r="K28" s="9" t="s">
        <v>35</v>
      </c>
      <c r="L28" s="17" t="str">
        <f>'MISSION 2 - CHAR'!P45</f>
        <v>(-2.86 ± 0.03) ≤ x ≤ (0.51 ± 0.21)</v>
      </c>
      <c r="M28" s="17" t="str">
        <f>'MISSION 2 - CHAR'!Q45</f>
        <v>(-6.71 ± 0.15) ≤ x ≤ (-0.88 ± 0.12)</v>
      </c>
      <c r="N28" s="17" t="str">
        <f>'MISSION 2 - CHAR'!R45</f>
        <v>(-25.74 ± 4) ≤ x ≤ (-1.1 ± 0.24)</v>
      </c>
      <c r="O28" s="17" t="str">
        <f>'MISSION 2 - CHAR'!S45</f>
        <v>(-22.23 ± 0.19) ≤ x ≤ (-0.67 ± 0.06)</v>
      </c>
      <c r="P28" s="17" t="str">
        <f>'MISSION 2 - CHAR'!T45</f>
        <v>(-26.17 ± 2.94) ≤ x ≤ (-0.9 ± 0.43)</v>
      </c>
    </row>
    <row r="29" spans="1:68" x14ac:dyDescent="0.3">
      <c r="A29" s="22" t="s">
        <v>41</v>
      </c>
      <c r="B29" s="4">
        <f>'MISSION2 - ROLL ANGLE'!U5</f>
        <v>0.39256198347107446</v>
      </c>
      <c r="C29" s="4">
        <f>'MISSION2 - ROLL ANGLE'!V5</f>
        <v>-0.44274809160305345</v>
      </c>
      <c r="D29" s="4">
        <f>'MISSION2 - ROLL ANGLE'!W5</f>
        <v>-0.31631520532741397</v>
      </c>
      <c r="E29" s="4">
        <f>'MISSION2 - ROLL ANGLE'!X5</f>
        <v>-0.31815306767868445</v>
      </c>
      <c r="F29" s="4">
        <f>'MISSION2 - ROLL ANGLE'!Y5</f>
        <v>-0.17256057629338573</v>
      </c>
      <c r="G29" s="4">
        <f>'MISSION2 - ROLL ANGLE'!Z5</f>
        <v>-0.27362736273627358</v>
      </c>
      <c r="H29" s="4">
        <f>'MISSION2 - ROLL ANGLE'!AA5</f>
        <v>1.2364864864864864</v>
      </c>
      <c r="K29" s="10" t="s">
        <v>36</v>
      </c>
      <c r="L29" s="17" t="str">
        <f>'MISSION 2 - CHAR'!P46</f>
        <v>(-3.33 ± 0.08) ≤ x ≤ (1.97 ± 0.14)</v>
      </c>
      <c r="M29" s="17" t="str">
        <f>'MISSION 2 - CHAR'!Q46</f>
        <v>(-14.44 ± 0.14) ≤ x ≤ (2.01 ± 0.13)</v>
      </c>
      <c r="N29" s="17" t="str">
        <f>'MISSION 2 - CHAR'!R46</f>
        <v>(-45.71 ± 10.62) ≤ x ≤ (1.87 ± 0.34)</v>
      </c>
      <c r="O29" s="17" t="str">
        <f>'MISSION 2 - CHAR'!S46</f>
        <v>(-32.15 ± 1.82) ≤ x ≤ (2.91 ± 0.23)</v>
      </c>
      <c r="P29" s="17" t="str">
        <f>'MISSION 2 - CHAR'!T46</f>
        <v>(-35.88 ± 2.93) ≤ x ≤ (2.54 ± 0.39)</v>
      </c>
    </row>
    <row r="30" spans="1:68" x14ac:dyDescent="0.3">
      <c r="A30" s="22" t="s">
        <v>42</v>
      </c>
      <c r="B30" s="4">
        <f>'MISSION2 - ROLL ANGLE'!U6</f>
        <v>1.1900826446280992</v>
      </c>
      <c r="C30" s="4">
        <f>'MISSION2 - ROLL ANGLE'!V6</f>
        <v>0.56965648854961815</v>
      </c>
      <c r="D30" s="4">
        <f>'MISSION2 - ROLL ANGLE'!W6</f>
        <v>0.32019977802441729</v>
      </c>
      <c r="E30" s="4">
        <f>'MISSION2 - ROLL ANGLE'!X6</f>
        <v>0.10879190385831755</v>
      </c>
      <c r="F30" s="4">
        <f>'MISSION2 - ROLL ANGLE'!Y6</f>
        <v>0.25802226588081212</v>
      </c>
      <c r="G30" s="4">
        <f>'MISSION2 - ROLL ANGLE'!Z6</f>
        <v>0.28532853285328535</v>
      </c>
      <c r="H30" s="4">
        <f>'MISSION2 - ROLL ANGLE'!AA6</f>
        <v>1.5563063063063063</v>
      </c>
      <c r="K30" s="11" t="s">
        <v>17</v>
      </c>
      <c r="L30" s="17" t="str">
        <f>'MISSION 2 - CHAR'!P47</f>
        <v>(-2.07 ± 0.05) ≤ x ≤ (0.35 ± 0.15)</v>
      </c>
      <c r="M30" s="17" t="str">
        <f>'MISSION 2 - CHAR'!Q47</f>
        <v>(-10.22 ± 0.46) ≤ x ≤ (0.26 ± 0.11)</v>
      </c>
      <c r="N30" s="17" t="str">
        <f>'MISSION 2 - CHAR'!R47</f>
        <v>(-35.16 ± 2.64) ≤ x ≤ (0.88 ± 0)</v>
      </c>
      <c r="O30" s="17" t="str">
        <f>'MISSION 2 - CHAR'!S47</f>
        <v>(-30.85 ± 1.67) ≤ x ≤ (0.77 ± 0.36)</v>
      </c>
      <c r="P30" s="17" t="str">
        <f>'MISSION 2 - CHAR'!T47</f>
        <v>(-29.72 ± 0.41) ≤ x ≤ (0.82 ± 0.01)</v>
      </c>
    </row>
    <row r="31" spans="1:68" s="32" customFormat="1" x14ac:dyDescent="0.3">
      <c r="A31" s="33"/>
      <c r="B31" s="34"/>
      <c r="C31" s="34"/>
      <c r="D31" s="34"/>
      <c r="E31" s="34"/>
      <c r="F31" s="34"/>
      <c r="G31" s="34"/>
      <c r="H31" s="34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</row>
    <row r="32" spans="1:68" s="32" customFormat="1" x14ac:dyDescent="0.3"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</row>
  </sheetData>
  <autoFilter ref="AS1:AZ6" xr:uid="{300ECE2C-B779-46AE-AE21-CBA78D0212D3}">
    <sortState xmlns:xlrd2="http://schemas.microsoft.com/office/spreadsheetml/2017/richdata2" ref="AS2:AZ6">
      <sortCondition ref="AS1:AS6"/>
    </sortState>
  </autoFilter>
  <mergeCells count="12">
    <mergeCell ref="BC1:BH1"/>
    <mergeCell ref="BJ1:BO1"/>
    <mergeCell ref="BQ1:BV1"/>
    <mergeCell ref="BB11:BB15"/>
    <mergeCell ref="K24:K25"/>
    <mergeCell ref="L24:P24"/>
    <mergeCell ref="A6:H6"/>
    <mergeCell ref="B7:H7"/>
    <mergeCell ref="A15:H15"/>
    <mergeCell ref="B16:H16"/>
    <mergeCell ref="B25:H25"/>
    <mergeCell ref="A24:H24"/>
  </mergeCells>
  <phoneticPr fontId="2" type="noConversion"/>
  <conditionalFormatting sqref="B9:G12 B22:H23 B31:H31 B18:G21 B27:G30">
    <cfRule type="cellIs" dxfId="3" priority="7" operator="lessThan">
      <formula>0</formula>
    </cfRule>
  </conditionalFormatting>
  <conditionalFormatting sqref="B9:G12 B27:G30">
    <cfRule type="cellIs" dxfId="2" priority="6" operator="greaterThan">
      <formula>1</formula>
    </cfRule>
  </conditionalFormatting>
  <conditionalFormatting sqref="B31:F31 B18:F23 C18:G21">
    <cfRule type="cellIs" dxfId="1" priority="4" operator="greaterThan">
      <formula>1</formula>
    </cfRule>
  </conditionalFormatting>
  <conditionalFormatting sqref="C4:F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4F71-E2AC-47F0-B59F-17BC8A4D6FC3}">
  <dimension ref="A1:CI56"/>
  <sheetViews>
    <sheetView topLeftCell="AH1" zoomScale="85" zoomScaleNormal="85" workbookViewId="0">
      <selection activeCell="AO11" sqref="AO11"/>
    </sheetView>
  </sheetViews>
  <sheetFormatPr defaultRowHeight="14.4" x14ac:dyDescent="0.3"/>
  <cols>
    <col min="1" max="1" width="18" bestFit="1" customWidth="1"/>
    <col min="12" max="12" width="11.44140625" bestFit="1" customWidth="1"/>
    <col min="13" max="13" width="11.5546875" bestFit="1" customWidth="1"/>
    <col min="16" max="16" width="9.88671875" bestFit="1" customWidth="1"/>
    <col min="17" max="17" width="13.44140625" bestFit="1" customWidth="1"/>
    <col min="27" max="27" width="11.5546875" bestFit="1" customWidth="1"/>
    <col min="28" max="28" width="11.21875" bestFit="1" customWidth="1"/>
    <col min="29" max="29" width="10.88671875" bestFit="1" customWidth="1"/>
    <col min="31" max="31" width="8.44140625" bestFit="1" customWidth="1"/>
    <col min="41" max="41" width="11.44140625" bestFit="1" customWidth="1"/>
    <col min="42" max="42" width="11.109375" bestFit="1" customWidth="1"/>
    <col min="43" max="43" width="12.109375" bestFit="1" customWidth="1"/>
    <col min="54" max="54" width="12" bestFit="1" customWidth="1"/>
    <col min="55" max="56" width="10.44140625" bestFit="1" customWidth="1"/>
    <col min="57" max="57" width="10.6640625" bestFit="1" customWidth="1"/>
    <col min="58" max="58" width="11.6640625" bestFit="1" customWidth="1"/>
    <col min="59" max="59" width="12" bestFit="1" customWidth="1"/>
    <col min="60" max="60" width="12.88671875" bestFit="1" customWidth="1"/>
    <col min="61" max="61" width="10.44140625" bestFit="1" customWidth="1"/>
    <col min="62" max="62" width="11.77734375" bestFit="1" customWidth="1"/>
    <col min="63" max="63" width="12.6640625" bestFit="1" customWidth="1"/>
    <col min="64" max="64" width="13.44140625" bestFit="1" customWidth="1"/>
    <col min="65" max="65" width="15.6640625" bestFit="1" customWidth="1"/>
    <col min="68" max="68" width="13.44140625" bestFit="1" customWidth="1"/>
    <col min="79" max="79" width="13.21875" bestFit="1" customWidth="1"/>
    <col min="81" max="81" width="10.33203125" bestFit="1" customWidth="1"/>
    <col min="82" max="82" width="9" bestFit="1" customWidth="1"/>
    <col min="83" max="83" width="8.109375" bestFit="1" customWidth="1"/>
  </cols>
  <sheetData>
    <row r="1" spans="1:87" x14ac:dyDescent="0.3">
      <c r="A1" s="91" t="s">
        <v>63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N1" s="18"/>
      <c r="Q1" s="12"/>
      <c r="R1" s="91" t="s">
        <v>0</v>
      </c>
      <c r="S1" s="91"/>
      <c r="T1" s="91"/>
      <c r="U1" s="91"/>
      <c r="V1" s="91"/>
      <c r="W1" s="91"/>
      <c r="X1" s="91"/>
      <c r="Y1" s="91"/>
      <c r="Z1" s="91"/>
      <c r="AA1" s="91"/>
      <c r="AB1" s="12"/>
      <c r="AC1" s="12"/>
      <c r="AE1" s="22"/>
      <c r="AF1" s="90" t="s">
        <v>39</v>
      </c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BB1" s="107" t="s">
        <v>157</v>
      </c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P1" s="57" t="s">
        <v>169</v>
      </c>
      <c r="BQ1" s="57">
        <v>1</v>
      </c>
      <c r="BR1" s="57">
        <v>2</v>
      </c>
      <c r="BS1" s="57">
        <v>3</v>
      </c>
      <c r="BT1" s="57">
        <v>4</v>
      </c>
      <c r="BU1" s="57">
        <v>5</v>
      </c>
      <c r="BV1" s="57">
        <v>6</v>
      </c>
      <c r="BW1" s="57">
        <v>7</v>
      </c>
      <c r="BX1" s="57">
        <v>8</v>
      </c>
      <c r="BY1" s="57">
        <v>9</v>
      </c>
      <c r="BZ1" s="57">
        <v>10</v>
      </c>
      <c r="CA1" s="57" t="s">
        <v>12</v>
      </c>
      <c r="CC1" s="75"/>
      <c r="CD1" s="80" t="s">
        <v>291</v>
      </c>
      <c r="CE1" s="75" t="s">
        <v>298</v>
      </c>
      <c r="CF1" s="75" t="s">
        <v>299</v>
      </c>
      <c r="CH1" s="78"/>
      <c r="CI1" s="12"/>
    </row>
    <row r="2" spans="1:87" x14ac:dyDescent="0.3">
      <c r="A2" s="23"/>
      <c r="B2" s="91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23"/>
      <c r="M2" s="23"/>
      <c r="Q2" s="12"/>
      <c r="R2" s="23">
        <v>1</v>
      </c>
      <c r="S2" s="23">
        <v>2</v>
      </c>
      <c r="T2" s="23">
        <v>3</v>
      </c>
      <c r="U2" s="23">
        <v>4</v>
      </c>
      <c r="V2" s="23">
        <v>5</v>
      </c>
      <c r="W2" s="23">
        <v>6</v>
      </c>
      <c r="X2" s="23">
        <v>7</v>
      </c>
      <c r="Y2" s="23">
        <v>8</v>
      </c>
      <c r="Z2" s="23">
        <v>9</v>
      </c>
      <c r="AA2" s="23">
        <v>10</v>
      </c>
      <c r="AB2" s="31" t="s">
        <v>12</v>
      </c>
      <c r="AC2" s="31" t="s">
        <v>13</v>
      </c>
      <c r="AE2" s="22"/>
      <c r="AF2" s="22">
        <v>1</v>
      </c>
      <c r="AG2" s="22">
        <v>2</v>
      </c>
      <c r="AH2" s="22">
        <v>3</v>
      </c>
      <c r="AI2" s="22">
        <v>4</v>
      </c>
      <c r="AJ2" s="22">
        <v>5</v>
      </c>
      <c r="AK2" s="22">
        <v>6</v>
      </c>
      <c r="AL2" s="22">
        <v>7</v>
      </c>
      <c r="AM2" s="22">
        <v>8</v>
      </c>
      <c r="AN2" s="22">
        <v>9</v>
      </c>
      <c r="AO2" s="22">
        <v>10</v>
      </c>
      <c r="AP2" s="22" t="s">
        <v>12</v>
      </c>
      <c r="AQ2" s="22" t="s">
        <v>13</v>
      </c>
      <c r="BB2" s="107" t="s">
        <v>84</v>
      </c>
      <c r="BC2" s="107" t="s">
        <v>158</v>
      </c>
      <c r="BD2" s="107"/>
      <c r="BE2" s="107"/>
      <c r="BF2" s="107"/>
      <c r="BG2" s="107"/>
      <c r="BH2" s="107"/>
      <c r="BI2" s="107"/>
      <c r="BJ2" s="107"/>
      <c r="BK2" s="107"/>
      <c r="BL2" s="107"/>
      <c r="BM2" s="107" t="s">
        <v>159</v>
      </c>
      <c r="BP2" s="57" t="s">
        <v>172</v>
      </c>
      <c r="BQ2" s="59">
        <v>-22.46</v>
      </c>
      <c r="BR2" s="59">
        <v>-17.760000000000002</v>
      </c>
      <c r="BS2" s="59">
        <v>-10.56</v>
      </c>
      <c r="BT2" s="59">
        <v>-36.08</v>
      </c>
      <c r="BU2" s="59">
        <v>-78.38</v>
      </c>
      <c r="BV2" s="59">
        <v>-32.29</v>
      </c>
      <c r="BW2" s="59">
        <v>3.57</v>
      </c>
      <c r="BX2" s="59">
        <v>40.72</v>
      </c>
      <c r="BY2" s="59">
        <v>92.94</v>
      </c>
      <c r="BZ2" s="59">
        <v>17.079999999999998</v>
      </c>
      <c r="CA2" s="59">
        <f>ROUND(AVERAGE(BQ2:BZ2),2)</f>
        <v>-4.32</v>
      </c>
      <c r="CC2" s="75" t="s">
        <v>91</v>
      </c>
      <c r="CD2" s="75">
        <f>'MISSION 1'!L22</f>
        <v>26.75</v>
      </c>
      <c r="CE2" s="75">
        <f>L22</f>
        <v>140.16999999999999</v>
      </c>
      <c r="CF2" s="75">
        <f>'MISSION1 - ROLL RANGE'!L22</f>
        <v>14.05</v>
      </c>
    </row>
    <row r="3" spans="1:87" x14ac:dyDescent="0.3">
      <c r="A3" s="23"/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 t="s">
        <v>12</v>
      </c>
      <c r="M3" s="23" t="s">
        <v>50</v>
      </c>
      <c r="Q3" s="11" t="s">
        <v>17</v>
      </c>
      <c r="R3" s="11">
        <f t="shared" ref="R3:AC3" si="0">B22</f>
        <v>102.16</v>
      </c>
      <c r="S3" s="11">
        <f t="shared" si="0"/>
        <v>82.06</v>
      </c>
      <c r="T3" s="11">
        <f t="shared" si="0"/>
        <v>70.150000000000006</v>
      </c>
      <c r="U3" s="11">
        <f t="shared" si="0"/>
        <v>99.4</v>
      </c>
      <c r="V3" s="11">
        <f t="shared" si="0"/>
        <v>355.7</v>
      </c>
      <c r="W3" s="11">
        <f t="shared" si="0"/>
        <v>23.76</v>
      </c>
      <c r="X3" s="11">
        <f t="shared" si="0"/>
        <v>24.44</v>
      </c>
      <c r="Y3" s="11">
        <f t="shared" si="0"/>
        <v>154.65</v>
      </c>
      <c r="Z3" s="11">
        <f t="shared" si="0"/>
        <v>440.01</v>
      </c>
      <c r="AA3" s="11">
        <f t="shared" si="0"/>
        <v>49.32</v>
      </c>
      <c r="AB3" s="92">
        <f t="shared" si="0"/>
        <v>140.16999999999999</v>
      </c>
      <c r="AC3" s="92">
        <f t="shared" si="0"/>
        <v>135.58000000000001</v>
      </c>
      <c r="AE3" s="22" t="s">
        <v>27</v>
      </c>
      <c r="AF3" s="4">
        <f t="shared" ref="AF3:AQ3" si="1">R9</f>
        <v>-3.3379013312451022E-2</v>
      </c>
      <c r="AG3" s="4">
        <f t="shared" si="1"/>
        <v>-0.17755300999268836</v>
      </c>
      <c r="AH3" s="4">
        <f t="shared" si="1"/>
        <v>4.7469707769066255E-2</v>
      </c>
      <c r="AI3" s="4">
        <f t="shared" si="1"/>
        <v>0.38189134808853126</v>
      </c>
      <c r="AJ3" s="4">
        <f t="shared" si="1"/>
        <v>0.63919032892887251</v>
      </c>
      <c r="AK3" s="4">
        <f t="shared" si="1"/>
        <v>3.7264309764309758</v>
      </c>
      <c r="AL3" s="4">
        <f t="shared" si="1"/>
        <v>0.3355155482815057</v>
      </c>
      <c r="AM3" s="4">
        <f t="shared" si="1"/>
        <v>-0.16676365987714187</v>
      </c>
      <c r="AN3" s="4">
        <f t="shared" si="1"/>
        <v>-8.3611736096906808E-2</v>
      </c>
      <c r="AO3" s="4">
        <f t="shared" si="1"/>
        <v>-0.13828061638280617</v>
      </c>
      <c r="AP3" s="4">
        <f t="shared" si="1"/>
        <v>0.19825925661696528</v>
      </c>
      <c r="AQ3" s="4">
        <f t="shared" si="1"/>
        <v>1.6321728868564682</v>
      </c>
      <c r="BB3" s="107"/>
      <c r="BC3" s="46">
        <v>1</v>
      </c>
      <c r="BD3" s="46">
        <v>2</v>
      </c>
      <c r="BE3" s="46">
        <v>3</v>
      </c>
      <c r="BF3" s="46">
        <v>4</v>
      </c>
      <c r="BG3" s="46">
        <v>5</v>
      </c>
      <c r="BH3" s="60">
        <v>6</v>
      </c>
      <c r="BI3" s="60">
        <v>7</v>
      </c>
      <c r="BJ3" s="60">
        <v>8</v>
      </c>
      <c r="BK3" s="60">
        <v>9</v>
      </c>
      <c r="BL3" s="60">
        <v>10</v>
      </c>
      <c r="BM3" s="107"/>
      <c r="BP3" s="98" t="s">
        <v>286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C3" s="77" t="s">
        <v>33</v>
      </c>
      <c r="CD3" s="75">
        <f>'MISSION 1'!L6</f>
        <v>57.77</v>
      </c>
      <c r="CE3" s="81">
        <v>167.96</v>
      </c>
      <c r="CF3" s="75">
        <v>14.76</v>
      </c>
    </row>
    <row r="4" spans="1:87" x14ac:dyDescent="0.3">
      <c r="A4" s="6" t="s">
        <v>1</v>
      </c>
      <c r="B4" s="6">
        <f>'MISSION 1 - CHAR'!AN3</f>
        <v>96.87</v>
      </c>
      <c r="C4" s="6">
        <f>'MISSION 1 - CHAR'!AO3</f>
        <v>71.22</v>
      </c>
      <c r="D4" s="6">
        <f>'MISSION 1 - CHAR'!AP3</f>
        <v>85.16</v>
      </c>
      <c r="E4" s="6">
        <f>'MISSION 1 - CHAR'!AQ3</f>
        <v>130.97999999999999</v>
      </c>
      <c r="F4" s="6">
        <f>'MISSION 1 - CHAR'!AR3</f>
        <v>582.52</v>
      </c>
      <c r="G4" s="6">
        <f>'MISSION 1 - CHAR'!AS3</f>
        <v>104.95</v>
      </c>
      <c r="H4" s="6">
        <f>'MISSION 1 - CHAR'!AT3</f>
        <v>23.73</v>
      </c>
      <c r="I4" s="6">
        <f>'MISSION 1 - CHAR'!AU3</f>
        <v>121.28</v>
      </c>
      <c r="J4" s="6">
        <f>'MISSION 1 - CHAR'!AV3</f>
        <v>423.09</v>
      </c>
      <c r="K4" s="6">
        <f>'MISSION 1 - CHAR'!AW3</f>
        <v>47.13</v>
      </c>
      <c r="L4" s="6">
        <f t="shared" ref="L4:M21" si="2">ROUND(AVERAGE(B4:K4),2)</f>
        <v>168.69</v>
      </c>
      <c r="M4" s="6">
        <f t="shared" si="2"/>
        <v>175.88</v>
      </c>
      <c r="Q4" s="11" t="s">
        <v>54</v>
      </c>
      <c r="R4" s="11">
        <f t="shared" ref="R4:AA4" si="3">B23</f>
        <v>14.1</v>
      </c>
      <c r="S4" s="11">
        <f t="shared" si="3"/>
        <v>2.74</v>
      </c>
      <c r="T4" s="11">
        <f t="shared" si="3"/>
        <v>1.03</v>
      </c>
      <c r="U4" s="11">
        <f t="shared" si="3"/>
        <v>1.97</v>
      </c>
      <c r="V4" s="11">
        <f t="shared" si="3"/>
        <v>16.600000000000001</v>
      </c>
      <c r="W4" s="11">
        <f t="shared" si="3"/>
        <v>4.0599999999999996</v>
      </c>
      <c r="X4" s="11">
        <f t="shared" si="3"/>
        <v>9.0500000000000007</v>
      </c>
      <c r="Y4" s="11">
        <f t="shared" si="3"/>
        <v>1.19</v>
      </c>
      <c r="Z4" s="11">
        <f t="shared" si="3"/>
        <v>5.29</v>
      </c>
      <c r="AA4" s="11">
        <f t="shared" si="3"/>
        <v>10.130000000000001</v>
      </c>
      <c r="AB4" s="93"/>
      <c r="AC4" s="93"/>
      <c r="AE4" s="22" t="s">
        <v>40</v>
      </c>
      <c r="AF4" s="4">
        <f t="shared" ref="AF4:AQ4" si="4">R20</f>
        <v>4.4537979639780713E-2</v>
      </c>
      <c r="AG4" s="4">
        <f t="shared" si="4"/>
        <v>0.18230563002680958</v>
      </c>
      <c r="AH4" s="4">
        <f t="shared" si="4"/>
        <v>0.6878118317890235</v>
      </c>
      <c r="AI4" s="4">
        <f t="shared" si="4"/>
        <v>9.2253521126760427E-2</v>
      </c>
      <c r="AJ4" s="4">
        <f t="shared" si="4"/>
        <v>-0.13997750913691304</v>
      </c>
      <c r="AK4" s="4">
        <f t="shared" si="4"/>
        <v>0.31565656565656564</v>
      </c>
      <c r="AL4" s="4">
        <f t="shared" si="4"/>
        <v>-0.23527004909983631</v>
      </c>
      <c r="AM4" s="4">
        <f t="shared" si="4"/>
        <v>0.12201745877788557</v>
      </c>
      <c r="AN4" s="4">
        <f t="shared" si="4"/>
        <v>-9.7452330628849337E-2</v>
      </c>
      <c r="AO4" s="4">
        <f t="shared" si="4"/>
        <v>-4.0957015409570217E-2</v>
      </c>
      <c r="AP4" s="4">
        <f t="shared" si="4"/>
        <v>1.9975743739744679E-3</v>
      </c>
      <c r="AQ4" s="4">
        <f t="shared" si="4"/>
        <v>1.3167133795545065</v>
      </c>
      <c r="BB4" s="46" t="s">
        <v>88</v>
      </c>
      <c r="BC4" s="46">
        <f>B4</f>
        <v>96.87</v>
      </c>
      <c r="BD4" s="46">
        <f t="shared" ref="BD4:BL5" si="5">C4</f>
        <v>71.22</v>
      </c>
      <c r="BE4" s="46">
        <f t="shared" si="5"/>
        <v>85.16</v>
      </c>
      <c r="BF4" s="46">
        <f t="shared" si="5"/>
        <v>130.97999999999999</v>
      </c>
      <c r="BG4" s="46">
        <f t="shared" si="5"/>
        <v>582.52</v>
      </c>
      <c r="BH4" s="46">
        <f t="shared" si="5"/>
        <v>104.95</v>
      </c>
      <c r="BI4" s="46">
        <f t="shared" si="5"/>
        <v>23.73</v>
      </c>
      <c r="BJ4" s="46">
        <f t="shared" si="5"/>
        <v>121.28</v>
      </c>
      <c r="BK4" s="46">
        <f t="shared" si="5"/>
        <v>423.09</v>
      </c>
      <c r="BL4" s="46">
        <f t="shared" si="5"/>
        <v>47.13</v>
      </c>
      <c r="BM4" s="61" t="str">
        <f xml:space="preserve"> CONCATENATE(L4, " ± ",M4)</f>
        <v>168.69 ± 175.88</v>
      </c>
      <c r="BP4" s="69" t="s">
        <v>17</v>
      </c>
      <c r="BQ4" s="69">
        <f t="shared" ref="BQ4:CA4" si="6">R3</f>
        <v>102.16</v>
      </c>
      <c r="BR4" s="69">
        <f t="shared" si="6"/>
        <v>82.06</v>
      </c>
      <c r="BS4" s="69">
        <f t="shared" si="6"/>
        <v>70.150000000000006</v>
      </c>
      <c r="BT4" s="69">
        <f t="shared" si="6"/>
        <v>99.4</v>
      </c>
      <c r="BU4" s="69">
        <f t="shared" si="6"/>
        <v>355.7</v>
      </c>
      <c r="BV4" s="69">
        <f t="shared" si="6"/>
        <v>23.76</v>
      </c>
      <c r="BW4" s="69">
        <f t="shared" si="6"/>
        <v>24.44</v>
      </c>
      <c r="BX4" s="69">
        <f t="shared" si="6"/>
        <v>154.65</v>
      </c>
      <c r="BY4" s="69">
        <f t="shared" si="6"/>
        <v>440.01</v>
      </c>
      <c r="BZ4" s="69">
        <f t="shared" si="6"/>
        <v>49.32</v>
      </c>
      <c r="CA4" s="69">
        <f t="shared" si="6"/>
        <v>140.16999999999999</v>
      </c>
      <c r="CC4" s="77" t="s">
        <v>34</v>
      </c>
      <c r="CD4" s="75">
        <f>'MISSION 1'!L10</f>
        <v>16</v>
      </c>
      <c r="CE4" s="81">
        <v>140.44999999999999</v>
      </c>
      <c r="CF4" s="75">
        <v>15.3</v>
      </c>
    </row>
    <row r="5" spans="1:87" x14ac:dyDescent="0.3">
      <c r="A5" s="6" t="s">
        <v>2</v>
      </c>
      <c r="B5" s="6">
        <f>'MISSION 1 - CHAR'!AN4</f>
        <v>100.62</v>
      </c>
      <c r="C5" s="6">
        <f>'MISSION 1 - CHAR'!AO4</f>
        <v>63.76</v>
      </c>
      <c r="D5" s="6">
        <f>'MISSION 1 - CHAR'!AP4</f>
        <v>61.79</v>
      </c>
      <c r="E5" s="6">
        <f>'MISSION 1 - CHAR'!AQ4</f>
        <v>143.74</v>
      </c>
      <c r="F5" s="6">
        <f>'MISSION 1 - CHAR'!AR4</f>
        <v>583.59</v>
      </c>
      <c r="G5" s="6">
        <f>'MISSION 1 - CHAR'!AS4</f>
        <v>119.65</v>
      </c>
      <c r="H5" s="6">
        <f>'MISSION 1 - CHAR'!AT4</f>
        <v>41.54</v>
      </c>
      <c r="I5" s="6">
        <f>'MISSION 1 - CHAR'!AU4</f>
        <v>136.43</v>
      </c>
      <c r="J5" s="6">
        <f>'MISSION 1 - CHAR'!AV4</f>
        <v>383.35</v>
      </c>
      <c r="K5" s="6">
        <f>'MISSION 1 - CHAR'!AW4</f>
        <v>37.86</v>
      </c>
      <c r="L5" s="6">
        <f t="shared" si="2"/>
        <v>167.23</v>
      </c>
      <c r="M5" s="6">
        <f t="shared" si="2"/>
        <v>173.89</v>
      </c>
      <c r="Q5" s="6" t="s">
        <v>11</v>
      </c>
      <c r="R5" s="6">
        <f t="shared" ref="R5:AC5" si="7">B6</f>
        <v>98.75</v>
      </c>
      <c r="S5" s="6">
        <f t="shared" si="7"/>
        <v>67.489999999999995</v>
      </c>
      <c r="T5" s="6">
        <f t="shared" si="7"/>
        <v>73.48</v>
      </c>
      <c r="U5" s="6">
        <f t="shared" si="7"/>
        <v>137.36000000000001</v>
      </c>
      <c r="V5" s="6">
        <f t="shared" si="7"/>
        <v>583.05999999999995</v>
      </c>
      <c r="W5" s="6">
        <f t="shared" si="7"/>
        <v>112.3</v>
      </c>
      <c r="X5" s="6">
        <f t="shared" si="7"/>
        <v>32.64</v>
      </c>
      <c r="Y5" s="6">
        <f t="shared" si="7"/>
        <v>128.86000000000001</v>
      </c>
      <c r="Z5" s="6">
        <f t="shared" si="7"/>
        <v>403.22</v>
      </c>
      <c r="AA5" s="6">
        <f t="shared" si="7"/>
        <v>42.5</v>
      </c>
      <c r="AB5" s="89">
        <f t="shared" si="7"/>
        <v>167.96</v>
      </c>
      <c r="AC5" s="89">
        <f t="shared" si="7"/>
        <v>174.89</v>
      </c>
      <c r="AE5" s="22" t="s">
        <v>41</v>
      </c>
      <c r="AF5" s="4">
        <f t="shared" ref="AF5:AQ5" si="8">R31</f>
        <v>0.28700078308535626</v>
      </c>
      <c r="AG5" s="4">
        <f t="shared" si="8"/>
        <v>-0.23348769193273219</v>
      </c>
      <c r="AH5" s="4">
        <f t="shared" si="8"/>
        <v>0.59044903777619362</v>
      </c>
      <c r="AI5" s="4">
        <f t="shared" si="8"/>
        <v>9.0845070422535215E-2</v>
      </c>
      <c r="AJ5" s="4">
        <f t="shared" si="8"/>
        <v>-5.2431824571267861E-2</v>
      </c>
      <c r="AK5" s="4">
        <f t="shared" si="8"/>
        <v>9.3855218855218719E-2</v>
      </c>
      <c r="AL5" s="4">
        <f t="shared" si="8"/>
        <v>-0.30278232405891986</v>
      </c>
      <c r="AM5" s="4">
        <f t="shared" si="8"/>
        <v>-0.23343032654380866</v>
      </c>
      <c r="AN5" s="4">
        <f t="shared" si="8"/>
        <v>-8.9134337855957757E-2</v>
      </c>
      <c r="AO5" s="4">
        <f t="shared" si="8"/>
        <v>0.34205190592051898</v>
      </c>
      <c r="AP5" s="4">
        <f t="shared" si="8"/>
        <v>-1.5481201398301975E-2</v>
      </c>
      <c r="AQ5" s="4">
        <f t="shared" si="8"/>
        <v>1.3478389142941436</v>
      </c>
      <c r="BB5" s="46" t="s">
        <v>89</v>
      </c>
      <c r="BC5" s="46">
        <f>B5</f>
        <v>100.62</v>
      </c>
      <c r="BD5" s="46">
        <f t="shared" si="5"/>
        <v>63.76</v>
      </c>
      <c r="BE5" s="46">
        <f t="shared" si="5"/>
        <v>61.79</v>
      </c>
      <c r="BF5" s="46">
        <f t="shared" si="5"/>
        <v>143.74</v>
      </c>
      <c r="BG5" s="46">
        <f t="shared" si="5"/>
        <v>583.59</v>
      </c>
      <c r="BH5" s="46">
        <f t="shared" si="5"/>
        <v>119.65</v>
      </c>
      <c r="BI5" s="46">
        <f t="shared" si="5"/>
        <v>41.54</v>
      </c>
      <c r="BJ5" s="46">
        <f t="shared" si="5"/>
        <v>136.43</v>
      </c>
      <c r="BK5" s="46">
        <f t="shared" si="5"/>
        <v>383.35</v>
      </c>
      <c r="BL5" s="46">
        <f t="shared" si="5"/>
        <v>37.86</v>
      </c>
      <c r="BM5" s="61" t="str">
        <f t="shared" ref="BM5:BM6" si="9" xml:space="preserve"> CONCATENATE(L5, " ± ",M5)</f>
        <v>167.23 ± 173.89</v>
      </c>
      <c r="BP5" s="99" t="s">
        <v>287</v>
      </c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1"/>
      <c r="CC5" s="77" t="s">
        <v>35</v>
      </c>
      <c r="CD5" s="75">
        <f>'MISSION 1'!L14</f>
        <v>36.590000000000003</v>
      </c>
      <c r="CE5" s="81">
        <v>138</v>
      </c>
      <c r="CF5" s="75">
        <v>15.86</v>
      </c>
    </row>
    <row r="6" spans="1:87" x14ac:dyDescent="0.3">
      <c r="A6" s="7" t="s">
        <v>11</v>
      </c>
      <c r="B6" s="7">
        <f>ROUND(AVERAGE(B4:B5),2)</f>
        <v>98.75</v>
      </c>
      <c r="C6" s="7">
        <f t="shared" ref="C6:K6" si="10">ROUND(AVERAGE(C4:C5),2)</f>
        <v>67.489999999999995</v>
      </c>
      <c r="D6" s="7">
        <f t="shared" si="10"/>
        <v>73.48</v>
      </c>
      <c r="E6" s="7">
        <f t="shared" si="10"/>
        <v>137.36000000000001</v>
      </c>
      <c r="F6" s="7">
        <f t="shared" si="10"/>
        <v>583.05999999999995</v>
      </c>
      <c r="G6" s="7">
        <f t="shared" si="10"/>
        <v>112.3</v>
      </c>
      <c r="H6" s="7">
        <f t="shared" si="10"/>
        <v>32.64</v>
      </c>
      <c r="I6" s="7">
        <f t="shared" si="10"/>
        <v>128.86000000000001</v>
      </c>
      <c r="J6" s="7">
        <f t="shared" si="10"/>
        <v>403.22</v>
      </c>
      <c r="K6" s="7">
        <f t="shared" si="10"/>
        <v>42.5</v>
      </c>
      <c r="L6" s="95">
        <f>ROUND((AVERAGE(L4:L5)),2)</f>
        <v>167.96</v>
      </c>
      <c r="M6" s="95">
        <f>ROUND(SQRT((M4^2+M5^2)/2),2)</f>
        <v>174.89</v>
      </c>
      <c r="N6" s="96" t="str">
        <f>_xlfn.CONCAT(ROUND((AVERAGE(L4:L5)),2), " ± ", ROUND(SQRT((M4^2+M5^2)/2),2))</f>
        <v>167.96 ± 174.89</v>
      </c>
      <c r="O6" s="97"/>
      <c r="Q6" s="6" t="s">
        <v>49</v>
      </c>
      <c r="R6" s="6">
        <f t="shared" ref="R6:AA6" si="11">B7</f>
        <v>1.88</v>
      </c>
      <c r="S6" s="6">
        <f t="shared" si="11"/>
        <v>3.73</v>
      </c>
      <c r="T6" s="6">
        <f t="shared" si="11"/>
        <v>11.69</v>
      </c>
      <c r="U6" s="6">
        <f t="shared" si="11"/>
        <v>6.38</v>
      </c>
      <c r="V6" s="6">
        <f t="shared" si="11"/>
        <v>0.54</v>
      </c>
      <c r="W6" s="6">
        <f t="shared" si="11"/>
        <v>7.35</v>
      </c>
      <c r="X6" s="6">
        <f t="shared" si="11"/>
        <v>8.91</v>
      </c>
      <c r="Y6" s="6">
        <f t="shared" si="11"/>
        <v>7.58</v>
      </c>
      <c r="Z6" s="6">
        <f t="shared" si="11"/>
        <v>19.87</v>
      </c>
      <c r="AA6" s="6">
        <f t="shared" si="11"/>
        <v>4.63</v>
      </c>
      <c r="AB6" s="89"/>
      <c r="AC6" s="89"/>
      <c r="AE6" s="22" t="s">
        <v>42</v>
      </c>
      <c r="AF6" s="4">
        <f t="shared" ref="AF6:AQ6" si="12">R42</f>
        <v>-0.47866092404072041</v>
      </c>
      <c r="AG6" s="4">
        <f t="shared" si="12"/>
        <v>-0.27163051425786011</v>
      </c>
      <c r="AH6" s="4">
        <f t="shared" si="12"/>
        <v>-0.61425516749821807</v>
      </c>
      <c r="AI6" s="4">
        <f t="shared" si="12"/>
        <v>0.12092555331991947</v>
      </c>
      <c r="AJ6" s="4">
        <f t="shared" si="12"/>
        <v>-0.34571267922406523</v>
      </c>
      <c r="AK6" s="4">
        <f t="shared" si="12"/>
        <v>1.0126262626262625</v>
      </c>
      <c r="AL6" s="4">
        <f t="shared" si="12"/>
        <v>0.43576104746317518</v>
      </c>
      <c r="AM6" s="4">
        <f t="shared" si="12"/>
        <v>-0.18312318137730363</v>
      </c>
      <c r="AN6" s="4">
        <f t="shared" si="12"/>
        <v>-7.5702824935796914E-2</v>
      </c>
      <c r="AO6" s="4">
        <f t="shared" si="12"/>
        <v>-0.4862124898621249</v>
      </c>
      <c r="AP6" s="4">
        <f t="shared" si="12"/>
        <v>-0.19704644360419485</v>
      </c>
      <c r="AQ6" s="4">
        <f t="shared" si="12"/>
        <v>1.3127304912228941</v>
      </c>
      <c r="BB6" s="62" t="s">
        <v>76</v>
      </c>
      <c r="BC6" s="62" t="str">
        <f>CONCATENATE(B6, " ± ",  B7)</f>
        <v>98.75 ± 1.88</v>
      </c>
      <c r="BD6" s="62" t="str">
        <f t="shared" ref="BD6:BL6" si="13">CONCATENATE(C6, " ± ",  C7)</f>
        <v>67.49 ± 3.73</v>
      </c>
      <c r="BE6" s="62" t="str">
        <f t="shared" si="13"/>
        <v>73.48 ± 11.69</v>
      </c>
      <c r="BF6" s="62" t="str">
        <f t="shared" si="13"/>
        <v>137.36 ± 6.38</v>
      </c>
      <c r="BG6" s="62" t="str">
        <f t="shared" si="13"/>
        <v>583.06 ± 0.54</v>
      </c>
      <c r="BH6" s="62" t="str">
        <f t="shared" si="13"/>
        <v>112.3 ± 7.35</v>
      </c>
      <c r="BI6" s="62" t="str">
        <f t="shared" si="13"/>
        <v>32.64 ± 8.91</v>
      </c>
      <c r="BJ6" s="62" t="str">
        <f t="shared" si="13"/>
        <v>128.86 ± 7.58</v>
      </c>
      <c r="BK6" s="62" t="str">
        <f t="shared" si="13"/>
        <v>403.22 ± 19.87</v>
      </c>
      <c r="BL6" s="62" t="str">
        <f t="shared" si="13"/>
        <v>42.5 ± 4.63</v>
      </c>
      <c r="BM6" s="63" t="str">
        <f t="shared" si="9"/>
        <v>167.96 ± 174.89</v>
      </c>
      <c r="BP6" s="57" t="s">
        <v>33</v>
      </c>
      <c r="BQ6" s="56">
        <f t="shared" ref="BQ6:CA6" si="14">R5-BQ4</f>
        <v>-3.4099999999999966</v>
      </c>
      <c r="BR6" s="56">
        <f t="shared" si="14"/>
        <v>-14.570000000000007</v>
      </c>
      <c r="BS6" s="56">
        <f t="shared" si="14"/>
        <v>3.3299999999999983</v>
      </c>
      <c r="BT6" s="56">
        <f t="shared" si="14"/>
        <v>37.960000000000008</v>
      </c>
      <c r="BU6" s="56">
        <f t="shared" si="14"/>
        <v>227.35999999999996</v>
      </c>
      <c r="BV6" s="56">
        <f t="shared" si="14"/>
        <v>88.539999999999992</v>
      </c>
      <c r="BW6" s="56">
        <f t="shared" si="14"/>
        <v>8.1999999999999993</v>
      </c>
      <c r="BX6" s="56">
        <f t="shared" si="14"/>
        <v>-25.789999999999992</v>
      </c>
      <c r="BY6" s="56">
        <f t="shared" si="14"/>
        <v>-36.789999999999964</v>
      </c>
      <c r="BZ6" s="56">
        <f t="shared" si="14"/>
        <v>-6.82</v>
      </c>
      <c r="CA6" s="56">
        <f t="shared" si="14"/>
        <v>27.79000000000002</v>
      </c>
      <c r="CC6" s="77" t="s">
        <v>36</v>
      </c>
      <c r="CD6" s="75">
        <f>'MISSION 1'!L18</f>
        <v>30.35</v>
      </c>
      <c r="CE6" s="81">
        <v>112.55</v>
      </c>
      <c r="CF6" s="75">
        <v>16.579999999999998</v>
      </c>
    </row>
    <row r="7" spans="1:87" x14ac:dyDescent="0.3">
      <c r="A7" s="7" t="s">
        <v>49</v>
      </c>
      <c r="B7" s="7">
        <f>ROUND(_xlfn.STDEV.P(B4:B5),2)</f>
        <v>1.88</v>
      </c>
      <c r="C7" s="7">
        <f>ROUND(_xlfn.STDEV.P(C4:C5),2)</f>
        <v>3.73</v>
      </c>
      <c r="D7" s="7">
        <f t="shared" ref="D7:K7" si="15">ROUND(_xlfn.STDEV.P(D4:D5),2)</f>
        <v>11.69</v>
      </c>
      <c r="E7" s="7">
        <f t="shared" si="15"/>
        <v>6.38</v>
      </c>
      <c r="F7" s="7">
        <f t="shared" si="15"/>
        <v>0.54</v>
      </c>
      <c r="G7" s="7">
        <f t="shared" si="15"/>
        <v>7.35</v>
      </c>
      <c r="H7" s="7">
        <f t="shared" si="15"/>
        <v>8.91</v>
      </c>
      <c r="I7" s="7">
        <f t="shared" si="15"/>
        <v>7.58</v>
      </c>
      <c r="J7" s="7">
        <f t="shared" si="15"/>
        <v>19.87</v>
      </c>
      <c r="K7" s="7">
        <f t="shared" si="15"/>
        <v>4.63</v>
      </c>
      <c r="L7" s="95"/>
      <c r="M7" s="95"/>
      <c r="N7" s="96"/>
      <c r="O7" s="97"/>
      <c r="Q7" s="22" t="s">
        <v>55</v>
      </c>
      <c r="R7" s="22">
        <f t="shared" ref="R7:AB7" si="16">R5-R3</f>
        <v>-3.4099999999999966</v>
      </c>
      <c r="S7" s="22">
        <f t="shared" si="16"/>
        <v>-14.570000000000007</v>
      </c>
      <c r="T7" s="22">
        <f t="shared" si="16"/>
        <v>3.3299999999999983</v>
      </c>
      <c r="U7" s="22">
        <f t="shared" si="16"/>
        <v>37.960000000000008</v>
      </c>
      <c r="V7" s="22">
        <f t="shared" si="16"/>
        <v>227.35999999999996</v>
      </c>
      <c r="W7" s="22">
        <f t="shared" si="16"/>
        <v>88.539999999999992</v>
      </c>
      <c r="X7" s="22">
        <f t="shared" si="16"/>
        <v>8.1999999999999993</v>
      </c>
      <c r="Y7" s="22">
        <f t="shared" si="16"/>
        <v>-25.789999999999992</v>
      </c>
      <c r="Z7" s="22">
        <f t="shared" si="16"/>
        <v>-36.789999999999964</v>
      </c>
      <c r="AA7" s="22">
        <f t="shared" si="16"/>
        <v>-6.82</v>
      </c>
      <c r="AB7" s="88">
        <f t="shared" si="16"/>
        <v>27.79000000000002</v>
      </c>
      <c r="AC7" s="88">
        <f>ROUND(SQRT(AC3^2+AC5^2),2)</f>
        <v>221.29</v>
      </c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P7" s="57" t="s">
        <v>34</v>
      </c>
      <c r="BQ7" s="56">
        <f t="shared" ref="BQ7:CA7" si="17">R16-BQ4</f>
        <v>4.5499999999999972</v>
      </c>
      <c r="BR7" s="56">
        <f t="shared" si="17"/>
        <v>14.959999999999994</v>
      </c>
      <c r="BS7" s="56">
        <f t="shared" si="17"/>
        <v>48.25</v>
      </c>
      <c r="BT7" s="56">
        <f t="shared" si="17"/>
        <v>9.1699999999999875</v>
      </c>
      <c r="BU7" s="56">
        <f t="shared" si="17"/>
        <v>-49.789999999999964</v>
      </c>
      <c r="BV7" s="56">
        <f t="shared" si="17"/>
        <v>7.5</v>
      </c>
      <c r="BW7" s="56">
        <f t="shared" si="17"/>
        <v>-5.75</v>
      </c>
      <c r="BX7" s="56">
        <f t="shared" si="17"/>
        <v>18.870000000000005</v>
      </c>
      <c r="BY7" s="56">
        <f t="shared" si="17"/>
        <v>-42.879999999999995</v>
      </c>
      <c r="BZ7" s="56">
        <f t="shared" si="17"/>
        <v>-2.0200000000000031</v>
      </c>
      <c r="CA7" s="56">
        <f t="shared" si="17"/>
        <v>0.28000000000000114</v>
      </c>
    </row>
    <row r="8" spans="1:87" x14ac:dyDescent="0.3">
      <c r="A8" s="8" t="s">
        <v>3</v>
      </c>
      <c r="B8" s="8">
        <f>'MISSION 1 - CHAR'!AN5</f>
        <v>112.11</v>
      </c>
      <c r="C8" s="8">
        <f>'MISSION 1 - CHAR'!AO5</f>
        <v>94.04</v>
      </c>
      <c r="D8" s="8">
        <f>'MISSION 1 - CHAR'!AP5</f>
        <v>109.77</v>
      </c>
      <c r="E8" s="8">
        <f>'MISSION 1 - CHAR'!AQ5</f>
        <v>116.75</v>
      </c>
      <c r="F8" s="8">
        <f>'MISSION 1 - CHAR'!AR5</f>
        <v>292.42</v>
      </c>
      <c r="G8" s="8">
        <f>'MISSION 1 - CHAR'!AS5</f>
        <v>37.82</v>
      </c>
      <c r="H8" s="8">
        <f>'MISSION 1 - CHAR'!AT5</f>
        <v>24.22</v>
      </c>
      <c r="I8" s="8">
        <f>'MISSION 1 - CHAR'!AU5</f>
        <v>164.26</v>
      </c>
      <c r="J8" s="8">
        <f>'MISSION 1 - CHAR'!AV5</f>
        <v>404.68</v>
      </c>
      <c r="K8" s="8">
        <f>'MISSION 1 - CHAR'!AW5</f>
        <v>45.71</v>
      </c>
      <c r="L8" s="8">
        <f t="shared" si="2"/>
        <v>140.18</v>
      </c>
      <c r="M8" s="8">
        <f t="shared" ref="M8:M21" si="18">ROUND(_xlfn.STDEV.P(B8:K8),2)</f>
        <v>114.44</v>
      </c>
      <c r="Q8" s="22" t="s">
        <v>56</v>
      </c>
      <c r="R8" s="22">
        <f>ROUND(SQRT(R4^2+R6^2),2)</f>
        <v>14.22</v>
      </c>
      <c r="S8" s="22">
        <f t="shared" ref="S8:AA8" si="19">ROUND(SQRT(S4^2+S6^2),2)</f>
        <v>4.63</v>
      </c>
      <c r="T8" s="22">
        <f t="shared" si="19"/>
        <v>11.74</v>
      </c>
      <c r="U8" s="22">
        <f t="shared" si="19"/>
        <v>6.68</v>
      </c>
      <c r="V8" s="22">
        <f t="shared" si="19"/>
        <v>16.61</v>
      </c>
      <c r="W8" s="22">
        <f t="shared" si="19"/>
        <v>8.4</v>
      </c>
      <c r="X8" s="22">
        <f t="shared" si="19"/>
        <v>12.7</v>
      </c>
      <c r="Y8" s="22">
        <f t="shared" si="19"/>
        <v>7.67</v>
      </c>
      <c r="Z8" s="22">
        <f t="shared" si="19"/>
        <v>20.56</v>
      </c>
      <c r="AA8" s="22">
        <f t="shared" si="19"/>
        <v>11.14</v>
      </c>
      <c r="AB8" s="88"/>
      <c r="AC8" s="88"/>
      <c r="BB8" s="107" t="s">
        <v>157</v>
      </c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P8" s="57" t="s">
        <v>35</v>
      </c>
      <c r="BQ8" s="56">
        <f t="shared" ref="BQ8:CA8" si="20">R27-BQ4</f>
        <v>29.319999999999993</v>
      </c>
      <c r="BR8" s="56">
        <f t="shared" si="20"/>
        <v>-19.160000000000004</v>
      </c>
      <c r="BS8" s="56">
        <f t="shared" si="20"/>
        <v>41.419999999999987</v>
      </c>
      <c r="BT8" s="56">
        <f t="shared" si="20"/>
        <v>9.0300000000000011</v>
      </c>
      <c r="BU8" s="56">
        <f t="shared" si="20"/>
        <v>-18.649999999999977</v>
      </c>
      <c r="BV8" s="56">
        <f t="shared" si="20"/>
        <v>2.2299999999999969</v>
      </c>
      <c r="BW8" s="56">
        <f t="shared" si="20"/>
        <v>-7.4000000000000021</v>
      </c>
      <c r="BX8" s="56">
        <f t="shared" si="20"/>
        <v>-36.100000000000009</v>
      </c>
      <c r="BY8" s="56">
        <f t="shared" si="20"/>
        <v>-39.21999999999997</v>
      </c>
      <c r="BZ8" s="56">
        <f t="shared" si="20"/>
        <v>16.869999999999997</v>
      </c>
      <c r="CA8" s="56">
        <f t="shared" si="20"/>
        <v>-2.1699999999999875</v>
      </c>
      <c r="CC8" s="76"/>
      <c r="CD8" s="76" t="s">
        <v>291</v>
      </c>
      <c r="CE8" s="76" t="s">
        <v>298</v>
      </c>
      <c r="CF8" s="76" t="s">
        <v>299</v>
      </c>
    </row>
    <row r="9" spans="1:87" x14ac:dyDescent="0.3">
      <c r="A9" s="8" t="s">
        <v>4</v>
      </c>
      <c r="B9" s="8">
        <f>'MISSION 1 - CHAR'!AN6</f>
        <v>101.3</v>
      </c>
      <c r="C9" s="8">
        <f>'MISSION 1 - CHAR'!AO6</f>
        <v>100</v>
      </c>
      <c r="D9" s="8">
        <f>'MISSION 1 - CHAR'!AP6</f>
        <v>127.03</v>
      </c>
      <c r="E9" s="8">
        <f>'MISSION 1 - CHAR'!AQ6</f>
        <v>100.39</v>
      </c>
      <c r="F9" s="8">
        <f>'MISSION 1 - CHAR'!AR6</f>
        <v>319.39999999999998</v>
      </c>
      <c r="G9" s="8">
        <f>'MISSION 1 - CHAR'!AS6</f>
        <v>24.69</v>
      </c>
      <c r="H9" s="8">
        <f>'MISSION 1 - CHAR'!AT6</f>
        <v>13.16</v>
      </c>
      <c r="I9" s="8">
        <f>'MISSION 1 - CHAR'!AU6</f>
        <v>182.78</v>
      </c>
      <c r="J9" s="8">
        <f>'MISSION 1 - CHAR'!AV6</f>
        <v>389.57</v>
      </c>
      <c r="K9" s="8">
        <f>'MISSION 1 - CHAR'!AW6</f>
        <v>48.89</v>
      </c>
      <c r="L9" s="8">
        <f t="shared" si="2"/>
        <v>140.72</v>
      </c>
      <c r="M9" s="8">
        <f t="shared" si="18"/>
        <v>117.82</v>
      </c>
      <c r="Q9" s="22" t="s">
        <v>18</v>
      </c>
      <c r="R9" s="4">
        <f t="shared" ref="R9:AC9" si="21">R7/R3</f>
        <v>-3.3379013312451022E-2</v>
      </c>
      <c r="S9" s="4">
        <f t="shared" si="21"/>
        <v>-0.17755300999268836</v>
      </c>
      <c r="T9" s="4">
        <f t="shared" si="21"/>
        <v>4.7469707769066255E-2</v>
      </c>
      <c r="U9" s="4">
        <f t="shared" si="21"/>
        <v>0.38189134808853126</v>
      </c>
      <c r="V9" s="4">
        <f t="shared" si="21"/>
        <v>0.63919032892887251</v>
      </c>
      <c r="W9" s="4">
        <f t="shared" si="21"/>
        <v>3.7264309764309758</v>
      </c>
      <c r="X9" s="4">
        <f t="shared" si="21"/>
        <v>0.3355155482815057</v>
      </c>
      <c r="Y9" s="4">
        <f t="shared" si="21"/>
        <v>-0.16676365987714187</v>
      </c>
      <c r="Z9" s="4">
        <f t="shared" si="21"/>
        <v>-8.3611736096906808E-2</v>
      </c>
      <c r="AA9" s="4">
        <f t="shared" si="21"/>
        <v>-0.13828061638280617</v>
      </c>
      <c r="AB9" s="30">
        <f t="shared" si="21"/>
        <v>0.19825925661696528</v>
      </c>
      <c r="AC9" s="30">
        <f t="shared" si="21"/>
        <v>1.6321728868564682</v>
      </c>
      <c r="BB9" s="107" t="s">
        <v>84</v>
      </c>
      <c r="BC9" s="107" t="s">
        <v>158</v>
      </c>
      <c r="BD9" s="107"/>
      <c r="BE9" s="107"/>
      <c r="BF9" s="107"/>
      <c r="BG9" s="107"/>
      <c r="BH9" s="107"/>
      <c r="BI9" s="107"/>
      <c r="BJ9" s="107"/>
      <c r="BK9" s="107"/>
      <c r="BL9" s="107"/>
      <c r="BM9" s="107" t="s">
        <v>159</v>
      </c>
      <c r="BP9" s="57" t="s">
        <v>36</v>
      </c>
      <c r="BQ9" s="56">
        <f t="shared" ref="BQ9:CA9" si="22">R38-BQ4</f>
        <v>-48.9</v>
      </c>
      <c r="BR9" s="56">
        <f t="shared" si="22"/>
        <v>-22.29</v>
      </c>
      <c r="BS9" s="56">
        <f t="shared" si="22"/>
        <v>-43.09</v>
      </c>
      <c r="BT9" s="56">
        <f t="shared" si="22"/>
        <v>12.019999999999996</v>
      </c>
      <c r="BU9" s="56">
        <f t="shared" si="22"/>
        <v>-122.97</v>
      </c>
      <c r="BV9" s="56">
        <f t="shared" si="22"/>
        <v>24.06</v>
      </c>
      <c r="BW9" s="56">
        <f t="shared" si="22"/>
        <v>10.650000000000002</v>
      </c>
      <c r="BX9" s="56">
        <f t="shared" si="22"/>
        <v>-28.320000000000007</v>
      </c>
      <c r="BY9" s="56">
        <f t="shared" si="22"/>
        <v>-33.31</v>
      </c>
      <c r="BZ9" s="56">
        <f t="shared" si="22"/>
        <v>-23.98</v>
      </c>
      <c r="CA9" s="56">
        <f t="shared" si="22"/>
        <v>-27.61999999999999</v>
      </c>
      <c r="CC9" s="50" t="s">
        <v>291</v>
      </c>
      <c r="CD9" s="17">
        <f>CORREL($CD$2:$CD$6,CD2:CD6)</f>
        <v>1.0000000000000002</v>
      </c>
      <c r="CE9" s="17">
        <f t="shared" ref="CE9:CF9" si="23">CORREL($CD$2:$CD$6,CE2:CE6)</f>
        <v>0.61673405302144579</v>
      </c>
      <c r="CF9" s="17">
        <f t="shared" si="23"/>
        <v>-0.11528771808604772</v>
      </c>
    </row>
    <row r="10" spans="1:87" x14ac:dyDescent="0.3">
      <c r="A10" s="7" t="s">
        <v>14</v>
      </c>
      <c r="B10" s="7">
        <f t="shared" ref="B10:K10" si="24">ROUND(AVERAGE(B8:B9),2)</f>
        <v>106.71</v>
      </c>
      <c r="C10" s="7">
        <f t="shared" si="24"/>
        <v>97.02</v>
      </c>
      <c r="D10" s="7">
        <f t="shared" si="24"/>
        <v>118.4</v>
      </c>
      <c r="E10" s="7">
        <f t="shared" si="24"/>
        <v>108.57</v>
      </c>
      <c r="F10" s="7">
        <f t="shared" si="24"/>
        <v>305.91000000000003</v>
      </c>
      <c r="G10" s="7">
        <f t="shared" si="24"/>
        <v>31.26</v>
      </c>
      <c r="H10" s="7">
        <f t="shared" si="24"/>
        <v>18.690000000000001</v>
      </c>
      <c r="I10" s="7">
        <f t="shared" si="24"/>
        <v>173.52</v>
      </c>
      <c r="J10" s="7">
        <f t="shared" si="24"/>
        <v>397.13</v>
      </c>
      <c r="K10" s="7">
        <f t="shared" si="24"/>
        <v>47.3</v>
      </c>
      <c r="L10" s="95">
        <f>ROUND((AVERAGE(L8:L9)),2)</f>
        <v>140.44999999999999</v>
      </c>
      <c r="M10" s="95">
        <f>ROUND(SQRT((M8^2+M9^2)/2),2)</f>
        <v>116.14</v>
      </c>
      <c r="N10" s="96" t="str">
        <f>_xlfn.CONCAT(ROUND((AVERAGE(L8:L9)),2), " ± ", ROUND(SQRT((M8^2+M9^2)/2),2))</f>
        <v>140.45 ± 116.14</v>
      </c>
      <c r="O10" s="97"/>
      <c r="BB10" s="107"/>
      <c r="BC10" s="46">
        <v>1</v>
      </c>
      <c r="BD10" s="46">
        <v>2</v>
      </c>
      <c r="BE10" s="46">
        <v>3</v>
      </c>
      <c r="BF10" s="46">
        <v>4</v>
      </c>
      <c r="BG10" s="46">
        <v>5</v>
      </c>
      <c r="BH10" s="60">
        <v>6</v>
      </c>
      <c r="BI10" s="60">
        <v>7</v>
      </c>
      <c r="BJ10" s="60">
        <v>8</v>
      </c>
      <c r="BK10" s="60">
        <v>9</v>
      </c>
      <c r="BL10" s="60">
        <v>10</v>
      </c>
      <c r="BM10" s="107"/>
      <c r="CC10" s="50" t="s">
        <v>298</v>
      </c>
      <c r="CD10" s="17">
        <f>CORREL($CE$2:$CE$6,CD2:CD6)</f>
        <v>0.61673405302144579</v>
      </c>
      <c r="CE10" s="17">
        <f t="shared" ref="CE10:CF10" si="25">CORREL($CE$2:$CE$6,CE2:CE6)</f>
        <v>1</v>
      </c>
      <c r="CF10" s="17">
        <f t="shared" si="25"/>
        <v>-0.67362518999353926</v>
      </c>
    </row>
    <row r="11" spans="1:87" x14ac:dyDescent="0.3">
      <c r="A11" s="7" t="s">
        <v>51</v>
      </c>
      <c r="B11" s="7">
        <f>ROUND(_xlfn.STDEV.P(B8:B9),2)</f>
        <v>5.41</v>
      </c>
      <c r="C11" s="7">
        <f t="shared" ref="C11:K11" si="26">ROUND(_xlfn.STDEV.P(C8:C9),2)</f>
        <v>2.98</v>
      </c>
      <c r="D11" s="7">
        <f t="shared" si="26"/>
        <v>8.6300000000000008</v>
      </c>
      <c r="E11" s="7">
        <f t="shared" si="26"/>
        <v>8.18</v>
      </c>
      <c r="F11" s="7">
        <f t="shared" si="26"/>
        <v>13.49</v>
      </c>
      <c r="G11" s="7">
        <f t="shared" si="26"/>
        <v>6.56</v>
      </c>
      <c r="H11" s="7">
        <f t="shared" si="26"/>
        <v>5.53</v>
      </c>
      <c r="I11" s="7">
        <f t="shared" si="26"/>
        <v>9.26</v>
      </c>
      <c r="J11" s="7">
        <f t="shared" si="26"/>
        <v>7.56</v>
      </c>
      <c r="K11" s="7">
        <f t="shared" si="26"/>
        <v>1.59</v>
      </c>
      <c r="L11" s="95"/>
      <c r="M11" s="95"/>
      <c r="N11" s="96"/>
      <c r="O11" s="97"/>
      <c r="BB11" s="46" t="s">
        <v>88</v>
      </c>
      <c r="BC11" s="46">
        <v>96.87</v>
      </c>
      <c r="BD11" s="46">
        <v>71.22</v>
      </c>
      <c r="BE11" s="46">
        <v>85.16</v>
      </c>
      <c r="BF11" s="46">
        <v>130.97999999999999</v>
      </c>
      <c r="BG11" s="46">
        <v>582.52</v>
      </c>
      <c r="BH11" s="46">
        <v>104.95</v>
      </c>
      <c r="BI11" s="46">
        <v>23.73</v>
      </c>
      <c r="BJ11" s="46">
        <v>121.28</v>
      </c>
      <c r="BK11" s="46">
        <v>423.09</v>
      </c>
      <c r="BL11" s="46">
        <v>47.13</v>
      </c>
      <c r="BM11" s="61" t="s">
        <v>181</v>
      </c>
      <c r="CC11" s="50" t="s">
        <v>299</v>
      </c>
      <c r="CD11" s="17">
        <f>CORREL($CF$2:$CF$6,CD2:CD6)</f>
        <v>-0.11528771808604772</v>
      </c>
      <c r="CE11" s="17">
        <f t="shared" ref="CE11:CF11" si="27">CORREL($CF$2:$CF$6,CE2:CE6)</f>
        <v>-0.67362518999353926</v>
      </c>
      <c r="CF11" s="17">
        <f t="shared" si="27"/>
        <v>0.99999999999999989</v>
      </c>
    </row>
    <row r="12" spans="1:87" x14ac:dyDescent="0.3">
      <c r="A12" s="9" t="s">
        <v>5</v>
      </c>
      <c r="B12" s="9">
        <f>'MISSION 1 - CHAR'!AN7</f>
        <v>131.85</v>
      </c>
      <c r="C12" s="9">
        <f>'MISSION 1 - CHAR'!AO7</f>
        <v>58.71</v>
      </c>
      <c r="D12" s="9">
        <f>'MISSION 1 - CHAR'!AP7</f>
        <v>109.96</v>
      </c>
      <c r="E12" s="9">
        <f>'MISSION 1 - CHAR'!AQ7</f>
        <v>108.29</v>
      </c>
      <c r="F12" s="9">
        <f>'MISSION 1 - CHAR'!AR7</f>
        <v>373.89</v>
      </c>
      <c r="G12" s="9">
        <f>'MISSION 1 - CHAR'!AS7</f>
        <v>22.25</v>
      </c>
      <c r="H12" s="9">
        <f>'MISSION 1 - CHAR'!AT7</f>
        <v>17.329999999999998</v>
      </c>
      <c r="I12" s="9">
        <f>'MISSION 1 - CHAR'!AU7</f>
        <v>115.96</v>
      </c>
      <c r="J12" s="9">
        <f>'MISSION 1 - CHAR'!AV7</f>
        <v>414.89</v>
      </c>
      <c r="K12" s="9">
        <f>'MISSION 1 - CHAR'!AW7</f>
        <v>64.58</v>
      </c>
      <c r="L12" s="9">
        <f t="shared" si="2"/>
        <v>141.77000000000001</v>
      </c>
      <c r="M12" s="9">
        <f t="shared" si="18"/>
        <v>131.91</v>
      </c>
      <c r="Q12" s="12"/>
      <c r="R12" s="91" t="s">
        <v>0</v>
      </c>
      <c r="S12" s="91"/>
      <c r="T12" s="91"/>
      <c r="U12" s="91"/>
      <c r="V12" s="91"/>
      <c r="W12" s="91"/>
      <c r="X12" s="91"/>
      <c r="Y12" s="91"/>
      <c r="Z12" s="91"/>
      <c r="AA12" s="91"/>
      <c r="AB12" s="12"/>
      <c r="AC12" s="12"/>
      <c r="BB12" s="46" t="s">
        <v>89</v>
      </c>
      <c r="BC12" s="46">
        <v>100.62</v>
      </c>
      <c r="BD12" s="46">
        <v>63.76</v>
      </c>
      <c r="BE12" s="46">
        <v>61.79</v>
      </c>
      <c r="BF12" s="46">
        <v>143.74</v>
      </c>
      <c r="BG12" s="46">
        <v>583.59</v>
      </c>
      <c r="BH12" s="46">
        <v>119.65</v>
      </c>
      <c r="BI12" s="46">
        <v>41.54</v>
      </c>
      <c r="BJ12" s="46">
        <v>136.43</v>
      </c>
      <c r="BK12" s="46">
        <v>383.35</v>
      </c>
      <c r="BL12" s="46">
        <v>37.86</v>
      </c>
      <c r="BM12" s="61" t="s">
        <v>182</v>
      </c>
    </row>
    <row r="13" spans="1:87" x14ac:dyDescent="0.3">
      <c r="A13" s="9" t="s">
        <v>6</v>
      </c>
      <c r="B13" s="9">
        <f>'MISSION 1 - CHAR'!AN8</f>
        <v>131.1</v>
      </c>
      <c r="C13" s="9">
        <f>'MISSION 1 - CHAR'!AO8</f>
        <v>67.09</v>
      </c>
      <c r="D13" s="9">
        <f>'MISSION 1 - CHAR'!AP8</f>
        <v>113.17</v>
      </c>
      <c r="E13" s="9">
        <f>'MISSION 1 - CHAR'!AQ8</f>
        <v>108.56</v>
      </c>
      <c r="F13" s="9">
        <f>'MISSION 1 - CHAR'!AR8</f>
        <v>300.20999999999998</v>
      </c>
      <c r="G13" s="9">
        <f>'MISSION 1 - CHAR'!AS8</f>
        <v>29.73</v>
      </c>
      <c r="H13" s="9">
        <f>'MISSION 1 - CHAR'!AT8</f>
        <v>16.75</v>
      </c>
      <c r="I13" s="9">
        <f>'MISSION 1 - CHAR'!AU8</f>
        <v>121.14</v>
      </c>
      <c r="J13" s="9">
        <f>'MISSION 1 - CHAR'!AV8</f>
        <v>386.68</v>
      </c>
      <c r="K13" s="9">
        <f>'MISSION 1 - CHAR'!AW8</f>
        <v>67.8</v>
      </c>
      <c r="L13" s="9">
        <f t="shared" si="2"/>
        <v>134.22</v>
      </c>
      <c r="M13" s="9">
        <f t="shared" si="18"/>
        <v>112.34</v>
      </c>
      <c r="Q13" s="12"/>
      <c r="R13" s="23">
        <v>1</v>
      </c>
      <c r="S13" s="23">
        <v>2</v>
      </c>
      <c r="T13" s="23">
        <v>3</v>
      </c>
      <c r="U13" s="23">
        <v>4</v>
      </c>
      <c r="V13" s="23">
        <v>5</v>
      </c>
      <c r="W13" s="23">
        <v>6</v>
      </c>
      <c r="X13" s="23">
        <v>7</v>
      </c>
      <c r="Y13" s="23">
        <v>8</v>
      </c>
      <c r="Z13" s="23">
        <v>9</v>
      </c>
      <c r="AA13" s="23">
        <v>10</v>
      </c>
      <c r="AB13" s="31" t="s">
        <v>12</v>
      </c>
      <c r="AC13" s="31" t="s">
        <v>13</v>
      </c>
      <c r="BB13" s="62" t="s">
        <v>76</v>
      </c>
      <c r="BC13" s="62" t="s">
        <v>183</v>
      </c>
      <c r="BD13" s="62" t="s">
        <v>184</v>
      </c>
      <c r="BE13" s="62" t="s">
        <v>185</v>
      </c>
      <c r="BF13" s="62" t="s">
        <v>186</v>
      </c>
      <c r="BG13" s="62" t="s">
        <v>187</v>
      </c>
      <c r="BH13" s="62" t="s">
        <v>188</v>
      </c>
      <c r="BI13" s="62" t="s">
        <v>189</v>
      </c>
      <c r="BJ13" s="62" t="s">
        <v>190</v>
      </c>
      <c r="BK13" s="62" t="s">
        <v>191</v>
      </c>
      <c r="BL13" s="62" t="s">
        <v>192</v>
      </c>
      <c r="BM13" s="63" t="s">
        <v>193</v>
      </c>
      <c r="CD13" s="79" t="s">
        <v>303</v>
      </c>
    </row>
    <row r="14" spans="1:87" x14ac:dyDescent="0.3">
      <c r="A14" s="7" t="s">
        <v>15</v>
      </c>
      <c r="B14" s="7">
        <f>ROUND(AVERAGE(B12:B13),2)</f>
        <v>131.47999999999999</v>
      </c>
      <c r="C14" s="7">
        <f t="shared" ref="C14:K14" si="28">ROUND(AVERAGE(C12:C13),2)</f>
        <v>62.9</v>
      </c>
      <c r="D14" s="7">
        <f t="shared" si="28"/>
        <v>111.57</v>
      </c>
      <c r="E14" s="7">
        <f t="shared" si="28"/>
        <v>108.43</v>
      </c>
      <c r="F14" s="7">
        <f t="shared" si="28"/>
        <v>337.05</v>
      </c>
      <c r="G14" s="7">
        <f t="shared" si="28"/>
        <v>25.99</v>
      </c>
      <c r="H14" s="7">
        <f t="shared" si="28"/>
        <v>17.04</v>
      </c>
      <c r="I14" s="7">
        <f t="shared" si="28"/>
        <v>118.55</v>
      </c>
      <c r="J14" s="7">
        <f t="shared" si="28"/>
        <v>400.79</v>
      </c>
      <c r="K14" s="7">
        <f t="shared" si="28"/>
        <v>66.19</v>
      </c>
      <c r="L14" s="95">
        <f>ROUND((AVERAGE(L12:L13)),2)</f>
        <v>138</v>
      </c>
      <c r="M14" s="95">
        <f>ROUND(SQRT((M12^2+M13^2)/2),2)</f>
        <v>122.52</v>
      </c>
      <c r="N14" s="96" t="str">
        <f>_xlfn.CONCAT(ROUND((AVERAGE(L12:L13)),2), " ± ", ROUND(SQRT((M12^2+M13^2)/2),2))</f>
        <v>138 ± 122.52</v>
      </c>
      <c r="O14" s="97"/>
      <c r="Q14" s="11" t="s">
        <v>17</v>
      </c>
      <c r="R14" s="11">
        <f t="shared" ref="R14:AC14" si="29">B22</f>
        <v>102.16</v>
      </c>
      <c r="S14" s="11">
        <f t="shared" si="29"/>
        <v>82.06</v>
      </c>
      <c r="T14" s="11">
        <f t="shared" si="29"/>
        <v>70.150000000000006</v>
      </c>
      <c r="U14" s="11">
        <f t="shared" si="29"/>
        <v>99.4</v>
      </c>
      <c r="V14" s="11">
        <f t="shared" si="29"/>
        <v>355.7</v>
      </c>
      <c r="W14" s="11">
        <f t="shared" si="29"/>
        <v>23.76</v>
      </c>
      <c r="X14" s="11">
        <f t="shared" si="29"/>
        <v>24.44</v>
      </c>
      <c r="Y14" s="11">
        <f t="shared" si="29"/>
        <v>154.65</v>
      </c>
      <c r="Z14" s="11">
        <f t="shared" si="29"/>
        <v>440.01</v>
      </c>
      <c r="AA14" s="11">
        <f t="shared" si="29"/>
        <v>49.32</v>
      </c>
      <c r="AB14" s="92">
        <f t="shared" si="29"/>
        <v>140.16999999999999</v>
      </c>
      <c r="AC14" s="92">
        <f t="shared" si="29"/>
        <v>135.58000000000001</v>
      </c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CD14" s="79" t="s">
        <v>304</v>
      </c>
    </row>
    <row r="15" spans="1:87" x14ac:dyDescent="0.3">
      <c r="A15" s="7" t="s">
        <v>52</v>
      </c>
      <c r="B15" s="7">
        <f>ROUND(_xlfn.STDEV.P(B12:B13),2)</f>
        <v>0.38</v>
      </c>
      <c r="C15" s="7">
        <f t="shared" ref="C15:K15" si="30">ROUND(_xlfn.STDEV.P(C12:C13),2)</f>
        <v>4.1900000000000004</v>
      </c>
      <c r="D15" s="7">
        <f t="shared" si="30"/>
        <v>1.61</v>
      </c>
      <c r="E15" s="7">
        <f t="shared" si="30"/>
        <v>0.13</v>
      </c>
      <c r="F15" s="7">
        <f t="shared" si="30"/>
        <v>36.840000000000003</v>
      </c>
      <c r="G15" s="7">
        <f t="shared" si="30"/>
        <v>3.74</v>
      </c>
      <c r="H15" s="7">
        <f t="shared" si="30"/>
        <v>0.28999999999999998</v>
      </c>
      <c r="I15" s="7">
        <f t="shared" si="30"/>
        <v>2.59</v>
      </c>
      <c r="J15" s="7">
        <f t="shared" si="30"/>
        <v>14.11</v>
      </c>
      <c r="K15" s="7">
        <f t="shared" si="30"/>
        <v>1.61</v>
      </c>
      <c r="L15" s="95"/>
      <c r="M15" s="95"/>
      <c r="N15" s="96"/>
      <c r="O15" s="97"/>
      <c r="Q15" s="11" t="s">
        <v>54</v>
      </c>
      <c r="R15" s="11">
        <f t="shared" ref="R15:AA15" si="31">B23</f>
        <v>14.1</v>
      </c>
      <c r="S15" s="11">
        <f t="shared" si="31"/>
        <v>2.74</v>
      </c>
      <c r="T15" s="11">
        <f t="shared" si="31"/>
        <v>1.03</v>
      </c>
      <c r="U15" s="11">
        <f t="shared" si="31"/>
        <v>1.97</v>
      </c>
      <c r="V15" s="11">
        <f t="shared" si="31"/>
        <v>16.600000000000001</v>
      </c>
      <c r="W15" s="11">
        <f t="shared" si="31"/>
        <v>4.0599999999999996</v>
      </c>
      <c r="X15" s="11">
        <f t="shared" si="31"/>
        <v>9.0500000000000007</v>
      </c>
      <c r="Y15" s="11">
        <f t="shared" si="31"/>
        <v>1.19</v>
      </c>
      <c r="Z15" s="11">
        <f t="shared" si="31"/>
        <v>5.29</v>
      </c>
      <c r="AA15" s="11">
        <f t="shared" si="31"/>
        <v>10.130000000000001</v>
      </c>
      <c r="AB15" s="93"/>
      <c r="AC15" s="93"/>
      <c r="AG15" s="20"/>
      <c r="BB15" s="107" t="s">
        <v>157</v>
      </c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CD15" s="79" t="s">
        <v>305</v>
      </c>
    </row>
    <row r="16" spans="1:87" x14ac:dyDescent="0.3">
      <c r="A16" s="10" t="s">
        <v>7</v>
      </c>
      <c r="B16" s="10">
        <f>'MISSION 1 - CHAR'!AN9</f>
        <v>37.22</v>
      </c>
      <c r="C16" s="10">
        <f>'MISSION 1 - CHAR'!AO9</f>
        <v>58.55</v>
      </c>
      <c r="D16" s="10">
        <f>'MISSION 1 - CHAR'!AP9</f>
        <v>27.35</v>
      </c>
      <c r="E16" s="10">
        <f>'MISSION 1 - CHAR'!AQ9</f>
        <v>112.69</v>
      </c>
      <c r="F16" s="10">
        <f>'MISSION 1 - CHAR'!AR9</f>
        <v>232.58</v>
      </c>
      <c r="G16" s="10">
        <f>'MISSION 1 - CHAR'!AS9</f>
        <v>47.18</v>
      </c>
      <c r="H16" s="10">
        <f>'MISSION 1 - CHAR'!AT9</f>
        <v>36.64</v>
      </c>
      <c r="I16" s="10">
        <f>'MISSION 1 - CHAR'!AU9</f>
        <v>122.26</v>
      </c>
      <c r="J16" s="10">
        <f>'MISSION 1 - CHAR'!AV9</f>
        <v>418.21</v>
      </c>
      <c r="K16" s="10">
        <f>'MISSION 1 - CHAR'!AW9</f>
        <v>24.22</v>
      </c>
      <c r="L16" s="10">
        <f t="shared" si="2"/>
        <v>111.69</v>
      </c>
      <c r="M16" s="10">
        <f t="shared" si="18"/>
        <v>119</v>
      </c>
      <c r="Q16" s="8" t="s">
        <v>14</v>
      </c>
      <c r="R16" s="8">
        <f t="shared" ref="R16:AC16" si="32">B10</f>
        <v>106.71</v>
      </c>
      <c r="S16" s="8">
        <f t="shared" si="32"/>
        <v>97.02</v>
      </c>
      <c r="T16" s="8">
        <f t="shared" si="32"/>
        <v>118.4</v>
      </c>
      <c r="U16" s="8">
        <f t="shared" si="32"/>
        <v>108.57</v>
      </c>
      <c r="V16" s="8">
        <f t="shared" si="32"/>
        <v>305.91000000000003</v>
      </c>
      <c r="W16" s="8">
        <f t="shared" si="32"/>
        <v>31.26</v>
      </c>
      <c r="X16" s="8">
        <f t="shared" si="32"/>
        <v>18.690000000000001</v>
      </c>
      <c r="Y16" s="8">
        <f t="shared" si="32"/>
        <v>173.52</v>
      </c>
      <c r="Z16" s="8">
        <f t="shared" si="32"/>
        <v>397.13</v>
      </c>
      <c r="AA16" s="8">
        <f t="shared" si="32"/>
        <v>47.3</v>
      </c>
      <c r="AB16" s="104">
        <f t="shared" si="32"/>
        <v>140.44999999999999</v>
      </c>
      <c r="AC16" s="104">
        <f t="shared" si="32"/>
        <v>116.14</v>
      </c>
      <c r="AG16" s="29"/>
      <c r="BB16" s="107" t="s">
        <v>91</v>
      </c>
      <c r="BC16" s="107" t="s">
        <v>158</v>
      </c>
      <c r="BD16" s="107"/>
      <c r="BE16" s="107"/>
      <c r="BF16" s="107"/>
      <c r="BG16" s="107"/>
      <c r="BH16" s="107"/>
      <c r="BI16" s="107"/>
      <c r="BJ16" s="107"/>
      <c r="BK16" s="107"/>
      <c r="BL16" s="107"/>
      <c r="BM16" s="107" t="s">
        <v>159</v>
      </c>
    </row>
    <row r="17" spans="1:65" x14ac:dyDescent="0.3">
      <c r="A17" s="10" t="s">
        <v>8</v>
      </c>
      <c r="B17" s="10">
        <f>'MISSION 1 - CHAR'!AN10</f>
        <v>69.3</v>
      </c>
      <c r="C17" s="10">
        <f>'MISSION 1 - CHAR'!AO10</f>
        <v>60.98</v>
      </c>
      <c r="D17" s="10">
        <f>'MISSION 1 - CHAR'!AP10</f>
        <v>26.77</v>
      </c>
      <c r="E17" s="10">
        <f>'MISSION 1 - CHAR'!AQ10</f>
        <v>110.14</v>
      </c>
      <c r="F17" s="10">
        <f>'MISSION 1 - CHAR'!AR10</f>
        <v>232.87</v>
      </c>
      <c r="G17" s="10">
        <f>'MISSION 1 - CHAR'!AS10</f>
        <v>48.46</v>
      </c>
      <c r="H17" s="10">
        <f>'MISSION 1 - CHAR'!AT10</f>
        <v>33.54</v>
      </c>
      <c r="I17" s="10">
        <f>'MISSION 1 - CHAR'!AU10</f>
        <v>130.38999999999999</v>
      </c>
      <c r="J17" s="10">
        <f>'MISSION 1 - CHAR'!AV10</f>
        <v>395.18</v>
      </c>
      <c r="K17" s="10">
        <f>'MISSION 1 - CHAR'!AW10</f>
        <v>26.45</v>
      </c>
      <c r="L17" s="10">
        <f t="shared" si="2"/>
        <v>113.41</v>
      </c>
      <c r="M17" s="10">
        <f t="shared" si="18"/>
        <v>111.5</v>
      </c>
      <c r="Q17" s="8" t="s">
        <v>51</v>
      </c>
      <c r="R17" s="8">
        <f t="shared" ref="R17:AA17" si="33">B11</f>
        <v>5.41</v>
      </c>
      <c r="S17" s="8">
        <f t="shared" si="33"/>
        <v>2.98</v>
      </c>
      <c r="T17" s="8">
        <f t="shared" si="33"/>
        <v>8.6300000000000008</v>
      </c>
      <c r="U17" s="8">
        <f t="shared" si="33"/>
        <v>8.18</v>
      </c>
      <c r="V17" s="8">
        <f t="shared" si="33"/>
        <v>13.49</v>
      </c>
      <c r="W17" s="8">
        <f t="shared" si="33"/>
        <v>6.56</v>
      </c>
      <c r="X17" s="8">
        <f t="shared" si="33"/>
        <v>5.53</v>
      </c>
      <c r="Y17" s="8">
        <f t="shared" si="33"/>
        <v>9.26</v>
      </c>
      <c r="Z17" s="8">
        <f t="shared" si="33"/>
        <v>7.56</v>
      </c>
      <c r="AA17" s="8">
        <f t="shared" si="33"/>
        <v>1.59</v>
      </c>
      <c r="AB17" s="104"/>
      <c r="AC17" s="104"/>
      <c r="AG17" s="29"/>
      <c r="BB17" s="107"/>
      <c r="BC17" s="46">
        <v>1</v>
      </c>
      <c r="BD17" s="46">
        <v>2</v>
      </c>
      <c r="BE17" s="46">
        <v>3</v>
      </c>
      <c r="BF17" s="46">
        <v>4</v>
      </c>
      <c r="BG17" s="46">
        <v>5</v>
      </c>
      <c r="BH17" s="60">
        <v>6</v>
      </c>
      <c r="BI17" s="60">
        <v>7</v>
      </c>
      <c r="BJ17" s="60">
        <v>8</v>
      </c>
      <c r="BK17" s="60">
        <v>9</v>
      </c>
      <c r="BL17" s="60">
        <v>10</v>
      </c>
      <c r="BM17" s="107"/>
    </row>
    <row r="18" spans="1:65" x14ac:dyDescent="0.3">
      <c r="A18" s="7" t="s">
        <v>16</v>
      </c>
      <c r="B18" s="7">
        <f t="shared" ref="B18:K18" si="34">ROUND(AVERAGE(B16:B17),2)</f>
        <v>53.26</v>
      </c>
      <c r="C18" s="7">
        <f t="shared" si="34"/>
        <v>59.77</v>
      </c>
      <c r="D18" s="7">
        <f t="shared" si="34"/>
        <v>27.06</v>
      </c>
      <c r="E18" s="7">
        <f t="shared" si="34"/>
        <v>111.42</v>
      </c>
      <c r="F18" s="7">
        <f t="shared" si="34"/>
        <v>232.73</v>
      </c>
      <c r="G18" s="7">
        <f t="shared" si="34"/>
        <v>47.82</v>
      </c>
      <c r="H18" s="7">
        <f t="shared" si="34"/>
        <v>35.090000000000003</v>
      </c>
      <c r="I18" s="7">
        <f t="shared" si="34"/>
        <v>126.33</v>
      </c>
      <c r="J18" s="7">
        <f t="shared" si="34"/>
        <v>406.7</v>
      </c>
      <c r="K18" s="7">
        <f t="shared" si="34"/>
        <v>25.34</v>
      </c>
      <c r="L18" s="95">
        <f>ROUND((AVERAGE(L16:L17)),2)</f>
        <v>112.55</v>
      </c>
      <c r="M18" s="95">
        <f>ROUND(SQRT((M16^2+M17^2)/2),2)</f>
        <v>115.31</v>
      </c>
      <c r="N18" s="96" t="str">
        <f>_xlfn.CONCAT(ROUND((AVERAGE(L16:L17)),2), " ± ", ROUND(SQRT((M16^2+M17^2)/2),2))</f>
        <v>112.55 ± 115.31</v>
      </c>
      <c r="O18" s="97"/>
      <c r="Q18" s="22" t="s">
        <v>57</v>
      </c>
      <c r="R18" s="22">
        <f t="shared" ref="R18:AB18" si="35">R16-R14</f>
        <v>4.5499999999999972</v>
      </c>
      <c r="S18" s="22">
        <f t="shared" si="35"/>
        <v>14.959999999999994</v>
      </c>
      <c r="T18" s="22">
        <f t="shared" si="35"/>
        <v>48.25</v>
      </c>
      <c r="U18" s="22">
        <f t="shared" si="35"/>
        <v>9.1699999999999875</v>
      </c>
      <c r="V18" s="22">
        <f t="shared" si="35"/>
        <v>-49.789999999999964</v>
      </c>
      <c r="W18" s="22">
        <f t="shared" si="35"/>
        <v>7.5</v>
      </c>
      <c r="X18" s="22">
        <f t="shared" si="35"/>
        <v>-5.75</v>
      </c>
      <c r="Y18" s="22">
        <f t="shared" si="35"/>
        <v>18.870000000000005</v>
      </c>
      <c r="Z18" s="22">
        <f t="shared" si="35"/>
        <v>-42.879999999999995</v>
      </c>
      <c r="AA18" s="22">
        <f t="shared" si="35"/>
        <v>-2.0200000000000031</v>
      </c>
      <c r="AB18" s="88">
        <f t="shared" si="35"/>
        <v>0.28000000000000114</v>
      </c>
      <c r="AC18" s="88">
        <f>ROUND(SQRT(AC14^2+AC16^2),2)</f>
        <v>178.52</v>
      </c>
      <c r="AG18" s="29"/>
      <c r="BB18" s="46" t="s">
        <v>88</v>
      </c>
      <c r="BC18" s="46">
        <v>116.26</v>
      </c>
      <c r="BD18" s="46">
        <v>79.319999999999993</v>
      </c>
      <c r="BE18" s="46">
        <v>69.12</v>
      </c>
      <c r="BF18" s="46">
        <v>97.43</v>
      </c>
      <c r="BG18" s="46">
        <v>339.1</v>
      </c>
      <c r="BH18" s="46">
        <v>27.82</v>
      </c>
      <c r="BI18" s="46">
        <v>33.479999999999997</v>
      </c>
      <c r="BJ18" s="46">
        <v>155.83000000000001</v>
      </c>
      <c r="BK18" s="46">
        <v>445.29</v>
      </c>
      <c r="BL18" s="46">
        <v>59.45</v>
      </c>
      <c r="BM18" s="61" t="s">
        <v>207</v>
      </c>
    </row>
    <row r="19" spans="1:65" x14ac:dyDescent="0.3">
      <c r="A19" s="7" t="s">
        <v>53</v>
      </c>
      <c r="B19" s="7">
        <f>ROUND(_xlfn.STDEV.P(B16:B17),2)</f>
        <v>16.04</v>
      </c>
      <c r="C19" s="7">
        <f t="shared" ref="C19:K19" si="36">ROUND(_xlfn.STDEV.P(C16:C17),2)</f>
        <v>1.22</v>
      </c>
      <c r="D19" s="7">
        <f t="shared" si="36"/>
        <v>0.28999999999999998</v>
      </c>
      <c r="E19" s="7">
        <f t="shared" si="36"/>
        <v>1.28</v>
      </c>
      <c r="F19" s="7">
        <f t="shared" si="36"/>
        <v>0.14000000000000001</v>
      </c>
      <c r="G19" s="7">
        <f t="shared" si="36"/>
        <v>0.64</v>
      </c>
      <c r="H19" s="7">
        <f t="shared" si="36"/>
        <v>1.55</v>
      </c>
      <c r="I19" s="7">
        <f t="shared" si="36"/>
        <v>4.0599999999999996</v>
      </c>
      <c r="J19" s="7">
        <f t="shared" si="36"/>
        <v>11.52</v>
      </c>
      <c r="K19" s="7">
        <f t="shared" si="36"/>
        <v>1.1200000000000001</v>
      </c>
      <c r="L19" s="95"/>
      <c r="M19" s="95"/>
      <c r="N19" s="96"/>
      <c r="O19" s="97"/>
      <c r="Q19" s="22" t="s">
        <v>58</v>
      </c>
      <c r="R19" s="22">
        <f>ROUND(SQRT(R15^2+R17^2),2)</f>
        <v>15.1</v>
      </c>
      <c r="S19" s="22">
        <f t="shared" ref="S19:AA19" si="37">ROUND(SQRT(S15^2+S17^2),2)</f>
        <v>4.05</v>
      </c>
      <c r="T19" s="22">
        <f t="shared" si="37"/>
        <v>8.69</v>
      </c>
      <c r="U19" s="22">
        <f t="shared" si="37"/>
        <v>8.41</v>
      </c>
      <c r="V19" s="22">
        <f t="shared" si="37"/>
        <v>21.39</v>
      </c>
      <c r="W19" s="22">
        <f t="shared" si="37"/>
        <v>7.71</v>
      </c>
      <c r="X19" s="22">
        <f t="shared" si="37"/>
        <v>10.61</v>
      </c>
      <c r="Y19" s="22">
        <f t="shared" si="37"/>
        <v>9.34</v>
      </c>
      <c r="Z19" s="22">
        <f t="shared" si="37"/>
        <v>9.23</v>
      </c>
      <c r="AA19" s="22">
        <f t="shared" si="37"/>
        <v>10.25</v>
      </c>
      <c r="AB19" s="88"/>
      <c r="AC19" s="88"/>
      <c r="AG19" s="29"/>
      <c r="BB19" s="46" t="s">
        <v>89</v>
      </c>
      <c r="BC19" s="46">
        <v>88.06</v>
      </c>
      <c r="BD19" s="46">
        <v>84.8</v>
      </c>
      <c r="BE19" s="46">
        <v>71.180000000000007</v>
      </c>
      <c r="BF19" s="46">
        <v>101.36</v>
      </c>
      <c r="BG19" s="46">
        <v>372.3</v>
      </c>
      <c r="BH19" s="46">
        <v>19.7</v>
      </c>
      <c r="BI19" s="46">
        <v>15.39</v>
      </c>
      <c r="BJ19" s="46">
        <v>153.46</v>
      </c>
      <c r="BK19" s="46">
        <v>434.72</v>
      </c>
      <c r="BL19" s="46">
        <v>39.19</v>
      </c>
      <c r="BM19" s="61" t="s">
        <v>160</v>
      </c>
    </row>
    <row r="20" spans="1:65" x14ac:dyDescent="0.3">
      <c r="A20" s="11" t="s">
        <v>10</v>
      </c>
      <c r="B20" s="11">
        <f>'MISSION 1 - CHAR'!AN11</f>
        <v>116.26</v>
      </c>
      <c r="C20" s="11">
        <f>'MISSION 1 - CHAR'!AO11</f>
        <v>79.319999999999993</v>
      </c>
      <c r="D20" s="11">
        <f>'MISSION 1 - CHAR'!AP11</f>
        <v>69.12</v>
      </c>
      <c r="E20" s="11">
        <f>'MISSION 1 - CHAR'!AQ11</f>
        <v>97.43</v>
      </c>
      <c r="F20" s="11">
        <f>'MISSION 1 - CHAR'!AR11</f>
        <v>339.1</v>
      </c>
      <c r="G20" s="11">
        <f>'MISSION 1 - CHAR'!AS11</f>
        <v>27.82</v>
      </c>
      <c r="H20" s="11">
        <f>'MISSION 1 - CHAR'!AT11</f>
        <v>33.479999999999997</v>
      </c>
      <c r="I20" s="11">
        <f>'MISSION 1 - CHAR'!AU11</f>
        <v>155.83000000000001</v>
      </c>
      <c r="J20" s="11">
        <f>'MISSION 1 - CHAR'!AV11</f>
        <v>445.29</v>
      </c>
      <c r="K20" s="11">
        <f>'MISSION 1 - CHAR'!AW11</f>
        <v>59.45</v>
      </c>
      <c r="L20" s="11">
        <f t="shared" si="2"/>
        <v>142.31</v>
      </c>
      <c r="M20" s="11">
        <f t="shared" si="18"/>
        <v>132.11000000000001</v>
      </c>
      <c r="Q20" s="22" t="s">
        <v>18</v>
      </c>
      <c r="R20" s="4">
        <f t="shared" ref="R20:AC20" si="38">R18/R14</f>
        <v>4.4537979639780713E-2</v>
      </c>
      <c r="S20" s="4">
        <f t="shared" si="38"/>
        <v>0.18230563002680958</v>
      </c>
      <c r="T20" s="4">
        <f t="shared" si="38"/>
        <v>0.6878118317890235</v>
      </c>
      <c r="U20" s="4">
        <f t="shared" si="38"/>
        <v>9.2253521126760427E-2</v>
      </c>
      <c r="V20" s="4">
        <f t="shared" si="38"/>
        <v>-0.13997750913691304</v>
      </c>
      <c r="W20" s="4">
        <f t="shared" si="38"/>
        <v>0.31565656565656564</v>
      </c>
      <c r="X20" s="4">
        <f t="shared" si="38"/>
        <v>-0.23527004909983631</v>
      </c>
      <c r="Y20" s="4">
        <f t="shared" si="38"/>
        <v>0.12201745877788557</v>
      </c>
      <c r="Z20" s="4">
        <f t="shared" si="38"/>
        <v>-9.7452330628849337E-2</v>
      </c>
      <c r="AA20" s="4">
        <f t="shared" si="38"/>
        <v>-4.0957015409570217E-2</v>
      </c>
      <c r="AB20" s="30">
        <f t="shared" si="38"/>
        <v>1.9975743739744679E-3</v>
      </c>
      <c r="AC20" s="30">
        <f t="shared" si="38"/>
        <v>1.3167133795545065</v>
      </c>
      <c r="BB20" s="62" t="s">
        <v>76</v>
      </c>
      <c r="BC20" s="62" t="s">
        <v>208</v>
      </c>
      <c r="BD20" s="62" t="s">
        <v>209</v>
      </c>
      <c r="BE20" s="62" t="s">
        <v>210</v>
      </c>
      <c r="BF20" s="62" t="s">
        <v>211</v>
      </c>
      <c r="BG20" s="62" t="s">
        <v>212</v>
      </c>
      <c r="BH20" s="62" t="s">
        <v>213</v>
      </c>
      <c r="BI20" s="62" t="s">
        <v>214</v>
      </c>
      <c r="BJ20" s="62" t="s">
        <v>215</v>
      </c>
      <c r="BK20" s="62" t="s">
        <v>216</v>
      </c>
      <c r="BL20" s="62" t="s">
        <v>217</v>
      </c>
      <c r="BM20" s="63" t="s">
        <v>218</v>
      </c>
    </row>
    <row r="21" spans="1:65" x14ac:dyDescent="0.3">
      <c r="A21" s="11" t="s">
        <v>9</v>
      </c>
      <c r="B21" s="11">
        <f>'MISSION 1 - CHAR'!AN12</f>
        <v>88.06</v>
      </c>
      <c r="C21" s="11">
        <f>'MISSION 1 - CHAR'!AO12</f>
        <v>84.8</v>
      </c>
      <c r="D21" s="11">
        <f>'MISSION 1 - CHAR'!AP12</f>
        <v>71.180000000000007</v>
      </c>
      <c r="E21" s="11">
        <f>'MISSION 1 - CHAR'!AQ12</f>
        <v>101.36</v>
      </c>
      <c r="F21" s="11">
        <f>'MISSION 1 - CHAR'!AR12</f>
        <v>372.3</v>
      </c>
      <c r="G21" s="11">
        <f>'MISSION 1 - CHAR'!AS12</f>
        <v>19.7</v>
      </c>
      <c r="H21" s="11">
        <f>'MISSION 1 - CHAR'!AT12</f>
        <v>15.39</v>
      </c>
      <c r="I21" s="11">
        <f>'MISSION 1 - CHAR'!AU12</f>
        <v>153.46</v>
      </c>
      <c r="J21" s="11">
        <f>'MISSION 1 - CHAR'!AV12</f>
        <v>434.72</v>
      </c>
      <c r="K21" s="11">
        <f>'MISSION 1 - CHAR'!AW12</f>
        <v>39.19</v>
      </c>
      <c r="L21" s="11">
        <f t="shared" si="2"/>
        <v>138.02000000000001</v>
      </c>
      <c r="M21" s="11">
        <f t="shared" si="18"/>
        <v>138.96</v>
      </c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</row>
    <row r="22" spans="1:65" x14ac:dyDescent="0.3">
      <c r="A22" s="7" t="s">
        <v>17</v>
      </c>
      <c r="B22" s="7">
        <f t="shared" ref="B22:K22" si="39">ROUND(AVERAGE(B20:B21),2)</f>
        <v>102.16</v>
      </c>
      <c r="C22" s="7">
        <f t="shared" si="39"/>
        <v>82.06</v>
      </c>
      <c r="D22" s="7">
        <f t="shared" si="39"/>
        <v>70.150000000000006</v>
      </c>
      <c r="E22" s="7">
        <f t="shared" si="39"/>
        <v>99.4</v>
      </c>
      <c r="F22" s="7">
        <f t="shared" si="39"/>
        <v>355.7</v>
      </c>
      <c r="G22" s="7">
        <f t="shared" si="39"/>
        <v>23.76</v>
      </c>
      <c r="H22" s="7">
        <f t="shared" si="39"/>
        <v>24.44</v>
      </c>
      <c r="I22" s="7">
        <f t="shared" si="39"/>
        <v>154.65</v>
      </c>
      <c r="J22" s="7">
        <f t="shared" si="39"/>
        <v>440.01</v>
      </c>
      <c r="K22" s="7">
        <f t="shared" si="39"/>
        <v>49.32</v>
      </c>
      <c r="L22" s="95">
        <f>ROUND((AVERAGE(L20:L21)),2)</f>
        <v>140.16999999999999</v>
      </c>
      <c r="M22" s="95">
        <f>ROUND(SQRT((M20^2+M21^2)/2),2)</f>
        <v>135.58000000000001</v>
      </c>
      <c r="N22" s="96" t="str">
        <f>_xlfn.CONCAT(ROUND((AVERAGE(L20:L21)),2), " ± ", ROUND(SQRT((M20^2+M21^2)/2),2))</f>
        <v>140.17 ± 135.58</v>
      </c>
      <c r="O22" s="97"/>
      <c r="BB22" s="107" t="s">
        <v>157</v>
      </c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</row>
    <row r="23" spans="1:65" x14ac:dyDescent="0.3">
      <c r="A23" s="7" t="s">
        <v>54</v>
      </c>
      <c r="B23" s="7">
        <f>ROUND(_xlfn.STDEV.P(B20:B21),2)</f>
        <v>14.1</v>
      </c>
      <c r="C23" s="7">
        <f t="shared" ref="C23:K23" si="40">ROUND(_xlfn.STDEV.P(C20:C21),2)</f>
        <v>2.74</v>
      </c>
      <c r="D23" s="7">
        <f t="shared" si="40"/>
        <v>1.03</v>
      </c>
      <c r="E23" s="7">
        <f t="shared" si="40"/>
        <v>1.97</v>
      </c>
      <c r="F23" s="7">
        <f t="shared" si="40"/>
        <v>16.600000000000001</v>
      </c>
      <c r="G23" s="7">
        <f t="shared" si="40"/>
        <v>4.0599999999999996</v>
      </c>
      <c r="H23" s="7">
        <f t="shared" si="40"/>
        <v>9.0500000000000007</v>
      </c>
      <c r="I23" s="7">
        <f t="shared" si="40"/>
        <v>1.19</v>
      </c>
      <c r="J23" s="7">
        <f t="shared" si="40"/>
        <v>5.29</v>
      </c>
      <c r="K23" s="7">
        <f t="shared" si="40"/>
        <v>10.130000000000001</v>
      </c>
      <c r="L23" s="95"/>
      <c r="M23" s="95"/>
      <c r="N23" s="96"/>
      <c r="O23" s="97"/>
      <c r="Q23" s="12"/>
      <c r="R23" s="91" t="s">
        <v>0</v>
      </c>
      <c r="S23" s="91"/>
      <c r="T23" s="91"/>
      <c r="U23" s="91"/>
      <c r="V23" s="91"/>
      <c r="W23" s="91"/>
      <c r="X23" s="91"/>
      <c r="Y23" s="91"/>
      <c r="Z23" s="91"/>
      <c r="AA23" s="91"/>
      <c r="AB23" s="12"/>
      <c r="AC23" s="12"/>
      <c r="BB23" s="107" t="s">
        <v>85</v>
      </c>
      <c r="BC23" s="107" t="s">
        <v>158</v>
      </c>
      <c r="BD23" s="107"/>
      <c r="BE23" s="107"/>
      <c r="BF23" s="107"/>
      <c r="BG23" s="107"/>
      <c r="BH23" s="107"/>
      <c r="BI23" s="107"/>
      <c r="BJ23" s="107"/>
      <c r="BK23" s="107"/>
      <c r="BL23" s="107"/>
      <c r="BM23" s="107" t="s">
        <v>159</v>
      </c>
    </row>
    <row r="24" spans="1:65" x14ac:dyDescent="0.3">
      <c r="Q24" s="12"/>
      <c r="R24" s="23">
        <v>1</v>
      </c>
      <c r="S24" s="23">
        <v>2</v>
      </c>
      <c r="T24" s="23">
        <v>3</v>
      </c>
      <c r="U24" s="23">
        <v>4</v>
      </c>
      <c r="V24" s="23">
        <v>5</v>
      </c>
      <c r="W24" s="23">
        <v>6</v>
      </c>
      <c r="X24" s="23">
        <v>7</v>
      </c>
      <c r="Y24" s="23">
        <v>8</v>
      </c>
      <c r="Z24" s="23">
        <v>9</v>
      </c>
      <c r="AA24" s="23">
        <v>10</v>
      </c>
      <c r="AB24" s="31" t="s">
        <v>12</v>
      </c>
      <c r="AC24" s="31" t="s">
        <v>13</v>
      </c>
      <c r="BB24" s="107"/>
      <c r="BC24" s="46">
        <v>1</v>
      </c>
      <c r="BD24" s="46">
        <v>2</v>
      </c>
      <c r="BE24" s="46">
        <v>3</v>
      </c>
      <c r="BF24" s="46">
        <v>4</v>
      </c>
      <c r="BG24" s="46">
        <v>5</v>
      </c>
      <c r="BH24" s="60">
        <v>6</v>
      </c>
      <c r="BI24" s="60">
        <v>7</v>
      </c>
      <c r="BJ24" s="60">
        <v>8</v>
      </c>
      <c r="BK24" s="60">
        <v>9</v>
      </c>
      <c r="BL24" s="60">
        <v>10</v>
      </c>
      <c r="BM24" s="107"/>
    </row>
    <row r="25" spans="1:65" x14ac:dyDescent="0.3">
      <c r="A25" s="1" t="s">
        <v>43</v>
      </c>
      <c r="B25" s="1">
        <v>-4.7</v>
      </c>
      <c r="C25" s="1">
        <v>-10.56</v>
      </c>
      <c r="D25" s="1">
        <v>-36.08</v>
      </c>
      <c r="E25" s="1">
        <v>-78.38</v>
      </c>
      <c r="F25" s="1">
        <v>-32.29</v>
      </c>
      <c r="G25" s="1">
        <v>3.57</v>
      </c>
      <c r="H25" s="1">
        <v>40.72</v>
      </c>
      <c r="I25" s="1">
        <v>92.94</v>
      </c>
      <c r="J25" s="1">
        <v>17.079999999999998</v>
      </c>
      <c r="K25" s="1" t="s">
        <v>45</v>
      </c>
      <c r="Q25" s="11" t="s">
        <v>17</v>
      </c>
      <c r="R25" s="11">
        <f t="shared" ref="R25:AC25" si="41">B22</f>
        <v>102.16</v>
      </c>
      <c r="S25" s="11">
        <f t="shared" si="41"/>
        <v>82.06</v>
      </c>
      <c r="T25" s="11">
        <f t="shared" si="41"/>
        <v>70.150000000000006</v>
      </c>
      <c r="U25" s="11">
        <f t="shared" si="41"/>
        <v>99.4</v>
      </c>
      <c r="V25" s="11">
        <f t="shared" si="41"/>
        <v>355.7</v>
      </c>
      <c r="W25" s="11">
        <f t="shared" si="41"/>
        <v>23.76</v>
      </c>
      <c r="X25" s="11">
        <f t="shared" si="41"/>
        <v>24.44</v>
      </c>
      <c r="Y25" s="11">
        <f t="shared" si="41"/>
        <v>154.65</v>
      </c>
      <c r="Z25" s="11">
        <f t="shared" si="41"/>
        <v>440.01</v>
      </c>
      <c r="AA25" s="11">
        <f t="shared" si="41"/>
        <v>49.32</v>
      </c>
      <c r="AB25" s="92">
        <f t="shared" si="41"/>
        <v>140.16999999999999</v>
      </c>
      <c r="AC25" s="92">
        <f t="shared" si="41"/>
        <v>135.58000000000001</v>
      </c>
      <c r="BB25" s="46" t="s">
        <v>88</v>
      </c>
      <c r="BC25" s="46">
        <v>112.11</v>
      </c>
      <c r="BD25" s="46">
        <v>94.04</v>
      </c>
      <c r="BE25" s="46">
        <v>109.77</v>
      </c>
      <c r="BF25" s="46">
        <v>116.75</v>
      </c>
      <c r="BG25" s="46">
        <v>292.42</v>
      </c>
      <c r="BH25" s="46">
        <v>37.82</v>
      </c>
      <c r="BI25" s="46">
        <v>24.22</v>
      </c>
      <c r="BJ25" s="46">
        <v>164.26</v>
      </c>
      <c r="BK25" s="46">
        <v>404.68</v>
      </c>
      <c r="BL25" s="46">
        <v>45.71</v>
      </c>
      <c r="BM25" s="61" t="s">
        <v>194</v>
      </c>
    </row>
    <row r="26" spans="1:65" x14ac:dyDescent="0.3">
      <c r="Q26" s="11" t="s">
        <v>54</v>
      </c>
      <c r="R26" s="11">
        <f t="shared" ref="R26:AA26" si="42">B23</f>
        <v>14.1</v>
      </c>
      <c r="S26" s="11">
        <f t="shared" si="42"/>
        <v>2.74</v>
      </c>
      <c r="T26" s="11">
        <f t="shared" si="42"/>
        <v>1.03</v>
      </c>
      <c r="U26" s="11">
        <f t="shared" si="42"/>
        <v>1.97</v>
      </c>
      <c r="V26" s="11">
        <f t="shared" si="42"/>
        <v>16.600000000000001</v>
      </c>
      <c r="W26" s="11">
        <f t="shared" si="42"/>
        <v>4.0599999999999996</v>
      </c>
      <c r="X26" s="11">
        <f t="shared" si="42"/>
        <v>9.0500000000000007</v>
      </c>
      <c r="Y26" s="11">
        <f t="shared" si="42"/>
        <v>1.19</v>
      </c>
      <c r="Z26" s="11">
        <f t="shared" si="42"/>
        <v>5.29</v>
      </c>
      <c r="AA26" s="11">
        <f t="shared" si="42"/>
        <v>10.130000000000001</v>
      </c>
      <c r="AB26" s="93"/>
      <c r="AC26" s="93"/>
      <c r="BB26" s="46" t="s">
        <v>89</v>
      </c>
      <c r="BC26" s="46">
        <v>101.3</v>
      </c>
      <c r="BD26" s="46">
        <v>100</v>
      </c>
      <c r="BE26" s="46">
        <v>127.03</v>
      </c>
      <c r="BF26" s="46">
        <v>100.39</v>
      </c>
      <c r="BG26" s="46">
        <v>319.39999999999998</v>
      </c>
      <c r="BH26" s="46">
        <v>24.69</v>
      </c>
      <c r="BI26" s="46">
        <v>13.16</v>
      </c>
      <c r="BJ26" s="46">
        <v>182.78</v>
      </c>
      <c r="BK26" s="46">
        <v>389.57</v>
      </c>
      <c r="BL26" s="46">
        <v>48.89</v>
      </c>
      <c r="BM26" s="61" t="s">
        <v>195</v>
      </c>
    </row>
    <row r="27" spans="1:65" x14ac:dyDescent="0.3">
      <c r="Q27" s="9" t="s">
        <v>15</v>
      </c>
      <c r="R27" s="9">
        <f t="shared" ref="R27:AC27" si="43">B14</f>
        <v>131.47999999999999</v>
      </c>
      <c r="S27" s="9">
        <f t="shared" si="43"/>
        <v>62.9</v>
      </c>
      <c r="T27" s="9">
        <f t="shared" si="43"/>
        <v>111.57</v>
      </c>
      <c r="U27" s="9">
        <f t="shared" si="43"/>
        <v>108.43</v>
      </c>
      <c r="V27" s="9">
        <f t="shared" si="43"/>
        <v>337.05</v>
      </c>
      <c r="W27" s="9">
        <f t="shared" si="43"/>
        <v>25.99</v>
      </c>
      <c r="X27" s="9">
        <f t="shared" si="43"/>
        <v>17.04</v>
      </c>
      <c r="Y27" s="9">
        <f t="shared" si="43"/>
        <v>118.55</v>
      </c>
      <c r="Z27" s="9">
        <f t="shared" si="43"/>
        <v>400.79</v>
      </c>
      <c r="AA27" s="9">
        <f t="shared" si="43"/>
        <v>66.19</v>
      </c>
      <c r="AB27" s="94">
        <f t="shared" si="43"/>
        <v>138</v>
      </c>
      <c r="AC27" s="94">
        <f t="shared" si="43"/>
        <v>122.52</v>
      </c>
      <c r="BB27" s="62" t="s">
        <v>76</v>
      </c>
      <c r="BC27" s="62" t="s">
        <v>196</v>
      </c>
      <c r="BD27" s="62" t="s">
        <v>197</v>
      </c>
      <c r="BE27" s="62" t="s">
        <v>198</v>
      </c>
      <c r="BF27" s="62" t="s">
        <v>199</v>
      </c>
      <c r="BG27" s="62" t="s">
        <v>200</v>
      </c>
      <c r="BH27" s="62" t="s">
        <v>201</v>
      </c>
      <c r="BI27" s="62" t="s">
        <v>202</v>
      </c>
      <c r="BJ27" s="62" t="s">
        <v>203</v>
      </c>
      <c r="BK27" s="62" t="s">
        <v>204</v>
      </c>
      <c r="BL27" s="62" t="s">
        <v>205</v>
      </c>
      <c r="BM27" s="63" t="s">
        <v>206</v>
      </c>
    </row>
    <row r="28" spans="1:65" x14ac:dyDescent="0.3">
      <c r="B28" t="s">
        <v>44</v>
      </c>
      <c r="Q28" s="9" t="s">
        <v>52</v>
      </c>
      <c r="R28" s="9">
        <f t="shared" ref="R28:AA28" si="44">B15</f>
        <v>0.38</v>
      </c>
      <c r="S28" s="9">
        <f t="shared" si="44"/>
        <v>4.1900000000000004</v>
      </c>
      <c r="T28" s="9">
        <f t="shared" si="44"/>
        <v>1.61</v>
      </c>
      <c r="U28" s="9">
        <f t="shared" si="44"/>
        <v>0.13</v>
      </c>
      <c r="V28" s="9">
        <f t="shared" si="44"/>
        <v>36.840000000000003</v>
      </c>
      <c r="W28" s="9">
        <f t="shared" si="44"/>
        <v>3.74</v>
      </c>
      <c r="X28" s="9">
        <f t="shared" si="44"/>
        <v>0.28999999999999998</v>
      </c>
      <c r="Y28" s="9">
        <f t="shared" si="44"/>
        <v>2.59</v>
      </c>
      <c r="Z28" s="9">
        <f t="shared" si="44"/>
        <v>14.11</v>
      </c>
      <c r="AA28" s="9">
        <f t="shared" si="44"/>
        <v>1.61</v>
      </c>
      <c r="AB28" s="94"/>
      <c r="AC28" s="94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</row>
    <row r="29" spans="1:65" x14ac:dyDescent="0.3">
      <c r="Q29" s="22" t="s">
        <v>59</v>
      </c>
      <c r="R29" s="22">
        <f t="shared" ref="R29:AB29" si="45">R27-R25</f>
        <v>29.319999999999993</v>
      </c>
      <c r="S29" s="22">
        <f t="shared" si="45"/>
        <v>-19.160000000000004</v>
      </c>
      <c r="T29" s="22">
        <f t="shared" si="45"/>
        <v>41.419999999999987</v>
      </c>
      <c r="U29" s="22">
        <f t="shared" si="45"/>
        <v>9.0300000000000011</v>
      </c>
      <c r="V29" s="22">
        <f t="shared" si="45"/>
        <v>-18.649999999999977</v>
      </c>
      <c r="W29" s="22">
        <f t="shared" si="45"/>
        <v>2.2299999999999969</v>
      </c>
      <c r="X29" s="22">
        <f t="shared" si="45"/>
        <v>-7.4000000000000021</v>
      </c>
      <c r="Y29" s="22">
        <f t="shared" si="45"/>
        <v>-36.100000000000009</v>
      </c>
      <c r="Z29" s="22">
        <f t="shared" si="45"/>
        <v>-39.21999999999997</v>
      </c>
      <c r="AA29" s="22">
        <f t="shared" si="45"/>
        <v>16.869999999999997</v>
      </c>
      <c r="AB29" s="88">
        <f t="shared" si="45"/>
        <v>-2.1699999999999875</v>
      </c>
      <c r="AC29" s="88">
        <f>ROUND(SQRT(AC25^2+AC27^2),2)</f>
        <v>182.74</v>
      </c>
      <c r="BB29" s="107" t="s">
        <v>157</v>
      </c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</row>
    <row r="30" spans="1:65" x14ac:dyDescent="0.3">
      <c r="Q30" s="22" t="s">
        <v>60</v>
      </c>
      <c r="R30" s="22">
        <f>ROUND(SQRT(R26^2+R28^2),2)</f>
        <v>14.11</v>
      </c>
      <c r="S30" s="22">
        <f t="shared" ref="S30:AA30" si="46">ROUND(SQRT(S26^2+S28^2),2)</f>
        <v>5.01</v>
      </c>
      <c r="T30" s="22">
        <f t="shared" si="46"/>
        <v>1.91</v>
      </c>
      <c r="U30" s="22">
        <f t="shared" si="46"/>
        <v>1.97</v>
      </c>
      <c r="V30" s="22">
        <f t="shared" si="46"/>
        <v>40.409999999999997</v>
      </c>
      <c r="W30" s="22">
        <f t="shared" si="46"/>
        <v>5.52</v>
      </c>
      <c r="X30" s="22">
        <f t="shared" si="46"/>
        <v>9.0500000000000007</v>
      </c>
      <c r="Y30" s="22">
        <f t="shared" si="46"/>
        <v>2.85</v>
      </c>
      <c r="Z30" s="22">
        <f t="shared" si="46"/>
        <v>15.07</v>
      </c>
      <c r="AA30" s="22">
        <f t="shared" si="46"/>
        <v>10.26</v>
      </c>
      <c r="AB30" s="88"/>
      <c r="AC30" s="88"/>
      <c r="BB30" s="107" t="s">
        <v>86</v>
      </c>
      <c r="BC30" s="107" t="s">
        <v>158</v>
      </c>
      <c r="BD30" s="107"/>
      <c r="BE30" s="107"/>
      <c r="BF30" s="107"/>
      <c r="BG30" s="107"/>
      <c r="BH30" s="107"/>
      <c r="BI30" s="107"/>
      <c r="BJ30" s="107"/>
      <c r="BK30" s="107"/>
      <c r="BL30" s="107"/>
      <c r="BM30" s="107" t="s">
        <v>159</v>
      </c>
    </row>
    <row r="31" spans="1:65" x14ac:dyDescent="0.3">
      <c r="A31" t="s">
        <v>19</v>
      </c>
      <c r="Q31" s="22" t="s">
        <v>18</v>
      </c>
      <c r="R31" s="4">
        <f t="shared" ref="R31:AC31" si="47">R29/R25</f>
        <v>0.28700078308535626</v>
      </c>
      <c r="S31" s="4">
        <f t="shared" si="47"/>
        <v>-0.23348769193273219</v>
      </c>
      <c r="T31" s="4">
        <f t="shared" si="47"/>
        <v>0.59044903777619362</v>
      </c>
      <c r="U31" s="4">
        <f t="shared" si="47"/>
        <v>9.0845070422535215E-2</v>
      </c>
      <c r="V31" s="4">
        <f t="shared" si="47"/>
        <v>-5.2431824571267861E-2</v>
      </c>
      <c r="W31" s="4">
        <f t="shared" si="47"/>
        <v>9.3855218855218719E-2</v>
      </c>
      <c r="X31" s="4">
        <f t="shared" si="47"/>
        <v>-0.30278232405891986</v>
      </c>
      <c r="Y31" s="4">
        <f t="shared" si="47"/>
        <v>-0.23343032654380866</v>
      </c>
      <c r="Z31" s="4">
        <f t="shared" si="47"/>
        <v>-8.9134337855957757E-2</v>
      </c>
      <c r="AA31" s="4">
        <f t="shared" si="47"/>
        <v>0.34205190592051898</v>
      </c>
      <c r="AB31" s="30">
        <f t="shared" si="47"/>
        <v>-1.5481201398301975E-2</v>
      </c>
      <c r="AC31" s="30">
        <f t="shared" si="47"/>
        <v>1.3478389142941436</v>
      </c>
      <c r="BB31" s="107"/>
      <c r="BC31" s="46">
        <v>1</v>
      </c>
      <c r="BD31" s="46">
        <v>2</v>
      </c>
      <c r="BE31" s="46">
        <v>3</v>
      </c>
      <c r="BF31" s="46">
        <v>4</v>
      </c>
      <c r="BG31" s="46">
        <v>5</v>
      </c>
      <c r="BH31" s="60">
        <v>6</v>
      </c>
      <c r="BI31" s="60">
        <v>7</v>
      </c>
      <c r="BJ31" s="60">
        <v>8</v>
      </c>
      <c r="BK31" s="60">
        <v>9</v>
      </c>
      <c r="BL31" s="60">
        <v>10</v>
      </c>
      <c r="BM31" s="107"/>
    </row>
    <row r="32" spans="1:65" x14ac:dyDescent="0.3">
      <c r="A32" t="s">
        <v>20</v>
      </c>
      <c r="BB32" s="46" t="s">
        <v>88</v>
      </c>
      <c r="BC32" s="46">
        <v>131.85</v>
      </c>
      <c r="BD32" s="46">
        <v>58.71</v>
      </c>
      <c r="BE32" s="46">
        <v>109.96</v>
      </c>
      <c r="BF32" s="46">
        <v>108.29</v>
      </c>
      <c r="BG32" s="46">
        <v>373.89</v>
      </c>
      <c r="BH32" s="46">
        <v>22.25</v>
      </c>
      <c r="BI32" s="46">
        <v>17.329999999999998</v>
      </c>
      <c r="BJ32" s="46">
        <v>115.96</v>
      </c>
      <c r="BK32" s="46">
        <v>414.89</v>
      </c>
      <c r="BL32" s="46">
        <v>64.58</v>
      </c>
      <c r="BM32" s="61" t="s">
        <v>219</v>
      </c>
    </row>
    <row r="33" spans="1:65" x14ac:dyDescent="0.3">
      <c r="BB33" s="46" t="s">
        <v>89</v>
      </c>
      <c r="BC33" s="46">
        <v>131.1</v>
      </c>
      <c r="BD33" s="46">
        <v>67.09</v>
      </c>
      <c r="BE33" s="46">
        <v>113.17</v>
      </c>
      <c r="BF33" s="46">
        <v>108.56</v>
      </c>
      <c r="BG33" s="46">
        <v>300.20999999999998</v>
      </c>
      <c r="BH33" s="46">
        <v>29.73</v>
      </c>
      <c r="BI33" s="46">
        <v>16.75</v>
      </c>
      <c r="BJ33" s="46">
        <v>121.14</v>
      </c>
      <c r="BK33" s="46">
        <v>386.68</v>
      </c>
      <c r="BL33" s="46">
        <v>67.8</v>
      </c>
      <c r="BM33" s="61" t="s">
        <v>220</v>
      </c>
    </row>
    <row r="34" spans="1:65" x14ac:dyDescent="0.3">
      <c r="A34" t="s">
        <v>21</v>
      </c>
      <c r="Q34" s="12"/>
      <c r="R34" s="91" t="s">
        <v>0</v>
      </c>
      <c r="S34" s="91"/>
      <c r="T34" s="91"/>
      <c r="U34" s="91"/>
      <c r="V34" s="91"/>
      <c r="W34" s="91"/>
      <c r="X34" s="91"/>
      <c r="Y34" s="91"/>
      <c r="Z34" s="91"/>
      <c r="AA34" s="91"/>
      <c r="AB34" s="12"/>
      <c r="AC34" s="12"/>
      <c r="BB34" s="62" t="s">
        <v>76</v>
      </c>
      <c r="BC34" s="62" t="s">
        <v>221</v>
      </c>
      <c r="BD34" s="62" t="s">
        <v>222</v>
      </c>
      <c r="BE34" s="62" t="s">
        <v>223</v>
      </c>
      <c r="BF34" s="62" t="s">
        <v>224</v>
      </c>
      <c r="BG34" s="62" t="s">
        <v>225</v>
      </c>
      <c r="BH34" s="62" t="s">
        <v>226</v>
      </c>
      <c r="BI34" s="62" t="s">
        <v>227</v>
      </c>
      <c r="BJ34" s="62" t="s">
        <v>228</v>
      </c>
      <c r="BK34" s="62" t="s">
        <v>229</v>
      </c>
      <c r="BL34" s="62" t="s">
        <v>230</v>
      </c>
      <c r="BM34" s="63" t="s">
        <v>231</v>
      </c>
    </row>
    <row r="35" spans="1:65" x14ac:dyDescent="0.3">
      <c r="A35" t="s">
        <v>22</v>
      </c>
      <c r="Q35" s="12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31" t="s">
        <v>12</v>
      </c>
      <c r="AC35" s="31" t="s">
        <v>13</v>
      </c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</row>
    <row r="36" spans="1:65" x14ac:dyDescent="0.3">
      <c r="A36" t="s">
        <v>23</v>
      </c>
      <c r="Q36" s="11" t="s">
        <v>17</v>
      </c>
      <c r="R36" s="11">
        <f t="shared" ref="R36:AC36" si="48">B22</f>
        <v>102.16</v>
      </c>
      <c r="S36" s="11">
        <f t="shared" si="48"/>
        <v>82.06</v>
      </c>
      <c r="T36" s="11">
        <f t="shared" si="48"/>
        <v>70.150000000000006</v>
      </c>
      <c r="U36" s="11">
        <f t="shared" si="48"/>
        <v>99.4</v>
      </c>
      <c r="V36" s="11">
        <f t="shared" si="48"/>
        <v>355.7</v>
      </c>
      <c r="W36" s="11">
        <f t="shared" si="48"/>
        <v>23.76</v>
      </c>
      <c r="X36" s="11">
        <f t="shared" si="48"/>
        <v>24.44</v>
      </c>
      <c r="Y36" s="11">
        <f t="shared" si="48"/>
        <v>154.65</v>
      </c>
      <c r="Z36" s="11">
        <f t="shared" si="48"/>
        <v>440.01</v>
      </c>
      <c r="AA36" s="11">
        <f t="shared" si="48"/>
        <v>49.32</v>
      </c>
      <c r="AB36" s="92">
        <f t="shared" si="48"/>
        <v>140.16999999999999</v>
      </c>
      <c r="AC36" s="92">
        <f t="shared" si="48"/>
        <v>135.58000000000001</v>
      </c>
      <c r="BB36" s="107" t="s">
        <v>157</v>
      </c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</row>
    <row r="37" spans="1:65" x14ac:dyDescent="0.3">
      <c r="A37" t="s">
        <v>24</v>
      </c>
      <c r="Q37" s="11" t="s">
        <v>54</v>
      </c>
      <c r="R37" s="11">
        <f t="shared" ref="R37:AA37" si="49">B23</f>
        <v>14.1</v>
      </c>
      <c r="S37" s="11">
        <f t="shared" si="49"/>
        <v>2.74</v>
      </c>
      <c r="T37" s="11">
        <f t="shared" si="49"/>
        <v>1.03</v>
      </c>
      <c r="U37" s="11">
        <f t="shared" si="49"/>
        <v>1.97</v>
      </c>
      <c r="V37" s="11">
        <f t="shared" si="49"/>
        <v>16.600000000000001</v>
      </c>
      <c r="W37" s="11">
        <f t="shared" si="49"/>
        <v>4.0599999999999996</v>
      </c>
      <c r="X37" s="11">
        <f t="shared" si="49"/>
        <v>9.0500000000000007</v>
      </c>
      <c r="Y37" s="11">
        <f t="shared" si="49"/>
        <v>1.19</v>
      </c>
      <c r="Z37" s="11">
        <f t="shared" si="49"/>
        <v>5.29</v>
      </c>
      <c r="AA37" s="11">
        <f t="shared" si="49"/>
        <v>10.130000000000001</v>
      </c>
      <c r="AB37" s="93"/>
      <c r="AC37" s="93"/>
      <c r="BB37" s="107" t="s">
        <v>87</v>
      </c>
      <c r="BC37" s="107" t="s">
        <v>158</v>
      </c>
      <c r="BD37" s="107"/>
      <c r="BE37" s="107"/>
      <c r="BF37" s="107"/>
      <c r="BG37" s="107"/>
      <c r="BH37" s="107"/>
      <c r="BI37" s="107"/>
      <c r="BJ37" s="107"/>
      <c r="BK37" s="107"/>
      <c r="BL37" s="107"/>
      <c r="BM37" s="107" t="s">
        <v>159</v>
      </c>
    </row>
    <row r="38" spans="1:65" x14ac:dyDescent="0.3">
      <c r="Q38" s="10" t="s">
        <v>16</v>
      </c>
      <c r="R38" s="10">
        <f t="shared" ref="R38:AC38" si="50">B18</f>
        <v>53.26</v>
      </c>
      <c r="S38" s="10">
        <f t="shared" si="50"/>
        <v>59.77</v>
      </c>
      <c r="T38" s="10">
        <f t="shared" si="50"/>
        <v>27.06</v>
      </c>
      <c r="U38" s="10">
        <f t="shared" si="50"/>
        <v>111.42</v>
      </c>
      <c r="V38" s="10">
        <f t="shared" si="50"/>
        <v>232.73</v>
      </c>
      <c r="W38" s="10">
        <f t="shared" si="50"/>
        <v>47.82</v>
      </c>
      <c r="X38" s="10">
        <f t="shared" si="50"/>
        <v>35.090000000000003</v>
      </c>
      <c r="Y38" s="10">
        <f t="shared" si="50"/>
        <v>126.33</v>
      </c>
      <c r="Z38" s="10">
        <f t="shared" si="50"/>
        <v>406.7</v>
      </c>
      <c r="AA38" s="10">
        <f t="shared" si="50"/>
        <v>25.34</v>
      </c>
      <c r="AB38" s="87">
        <f t="shared" si="50"/>
        <v>112.55</v>
      </c>
      <c r="AC38" s="87">
        <f t="shared" si="50"/>
        <v>115.31</v>
      </c>
      <c r="BB38" s="107"/>
      <c r="BC38" s="46">
        <v>1</v>
      </c>
      <c r="BD38" s="46">
        <v>2</v>
      </c>
      <c r="BE38" s="46">
        <v>3</v>
      </c>
      <c r="BF38" s="46">
        <v>4</v>
      </c>
      <c r="BG38" s="46">
        <v>5</v>
      </c>
      <c r="BH38" s="60">
        <v>6</v>
      </c>
      <c r="BI38" s="60">
        <v>7</v>
      </c>
      <c r="BJ38" s="60">
        <v>8</v>
      </c>
      <c r="BK38" s="60">
        <v>9</v>
      </c>
      <c r="BL38" s="60">
        <v>10</v>
      </c>
      <c r="BM38" s="107"/>
    </row>
    <row r="39" spans="1:65" x14ac:dyDescent="0.3">
      <c r="A39" t="s">
        <v>25</v>
      </c>
      <c r="Q39" s="10" t="s">
        <v>53</v>
      </c>
      <c r="R39" s="10">
        <f t="shared" ref="R39:AA39" si="51">B19</f>
        <v>16.04</v>
      </c>
      <c r="S39" s="10">
        <f t="shared" si="51"/>
        <v>1.22</v>
      </c>
      <c r="T39" s="10">
        <f t="shared" si="51"/>
        <v>0.28999999999999998</v>
      </c>
      <c r="U39" s="10">
        <f t="shared" si="51"/>
        <v>1.28</v>
      </c>
      <c r="V39" s="10">
        <f t="shared" si="51"/>
        <v>0.14000000000000001</v>
      </c>
      <c r="W39" s="10">
        <f t="shared" si="51"/>
        <v>0.64</v>
      </c>
      <c r="X39" s="10">
        <f t="shared" si="51"/>
        <v>1.55</v>
      </c>
      <c r="Y39" s="10">
        <f t="shared" si="51"/>
        <v>4.0599999999999996</v>
      </c>
      <c r="Z39" s="10">
        <f t="shared" si="51"/>
        <v>11.52</v>
      </c>
      <c r="AA39" s="10">
        <f t="shared" si="51"/>
        <v>1.1200000000000001</v>
      </c>
      <c r="AB39" s="87"/>
      <c r="AC39" s="87"/>
      <c r="BB39" s="46" t="s">
        <v>88</v>
      </c>
      <c r="BC39" s="46">
        <v>37.22</v>
      </c>
      <c r="BD39" s="46">
        <v>58.55</v>
      </c>
      <c r="BE39" s="46">
        <v>27.35</v>
      </c>
      <c r="BF39" s="46">
        <v>112.69</v>
      </c>
      <c r="BG39" s="46">
        <v>232.58</v>
      </c>
      <c r="BH39" s="46">
        <v>47.18</v>
      </c>
      <c r="BI39" s="46">
        <v>36.64</v>
      </c>
      <c r="BJ39" s="46">
        <v>122.26</v>
      </c>
      <c r="BK39" s="46">
        <v>418.21</v>
      </c>
      <c r="BL39" s="46">
        <v>24.22</v>
      </c>
      <c r="BM39" s="61" t="s">
        <v>161</v>
      </c>
    </row>
    <row r="40" spans="1:65" x14ac:dyDescent="0.3">
      <c r="Q40" s="22" t="s">
        <v>61</v>
      </c>
      <c r="R40" s="22">
        <f t="shared" ref="R40:AB40" si="52">R38-R36</f>
        <v>-48.9</v>
      </c>
      <c r="S40" s="22">
        <f t="shared" si="52"/>
        <v>-22.29</v>
      </c>
      <c r="T40" s="22">
        <f t="shared" si="52"/>
        <v>-43.09</v>
      </c>
      <c r="U40" s="22">
        <f t="shared" si="52"/>
        <v>12.019999999999996</v>
      </c>
      <c r="V40" s="22">
        <f t="shared" si="52"/>
        <v>-122.97</v>
      </c>
      <c r="W40" s="22">
        <f t="shared" si="52"/>
        <v>24.06</v>
      </c>
      <c r="X40" s="22">
        <f t="shared" si="52"/>
        <v>10.650000000000002</v>
      </c>
      <c r="Y40" s="22">
        <f t="shared" si="52"/>
        <v>-28.320000000000007</v>
      </c>
      <c r="Z40" s="22">
        <f t="shared" si="52"/>
        <v>-33.31</v>
      </c>
      <c r="AA40" s="22">
        <f t="shared" si="52"/>
        <v>-23.98</v>
      </c>
      <c r="AB40" s="88">
        <f t="shared" si="52"/>
        <v>-27.61999999999999</v>
      </c>
      <c r="AC40" s="88">
        <f>ROUND(SQRT(AC36^2+AC38^2),2)</f>
        <v>177.98</v>
      </c>
      <c r="BB40" s="46" t="s">
        <v>89</v>
      </c>
      <c r="BC40" s="46">
        <v>69.3</v>
      </c>
      <c r="BD40" s="46">
        <v>60.98</v>
      </c>
      <c r="BE40" s="46">
        <v>26.77</v>
      </c>
      <c r="BF40" s="46">
        <v>110.14</v>
      </c>
      <c r="BG40" s="46">
        <v>232.87</v>
      </c>
      <c r="BH40" s="46">
        <v>48.46</v>
      </c>
      <c r="BI40" s="46">
        <v>33.54</v>
      </c>
      <c r="BJ40" s="46">
        <v>130.38999999999999</v>
      </c>
      <c r="BK40" s="46">
        <v>395.18</v>
      </c>
      <c r="BL40" s="46">
        <v>26.45</v>
      </c>
      <c r="BM40" s="61" t="s">
        <v>232</v>
      </c>
    </row>
    <row r="41" spans="1:65" x14ac:dyDescent="0.3">
      <c r="A41" t="s">
        <v>26</v>
      </c>
      <c r="Q41" s="22" t="s">
        <v>62</v>
      </c>
      <c r="R41" s="22">
        <f>ROUND(SQRT(R37^2+R39^2),2)</f>
        <v>21.36</v>
      </c>
      <c r="S41" s="22">
        <f t="shared" ref="S41:AA41" si="53">ROUND(SQRT(S37^2+S39^2),2)</f>
        <v>3</v>
      </c>
      <c r="T41" s="22">
        <f t="shared" si="53"/>
        <v>1.07</v>
      </c>
      <c r="U41" s="22">
        <f t="shared" si="53"/>
        <v>2.35</v>
      </c>
      <c r="V41" s="22">
        <f t="shared" si="53"/>
        <v>16.600000000000001</v>
      </c>
      <c r="W41" s="22">
        <f t="shared" si="53"/>
        <v>4.1100000000000003</v>
      </c>
      <c r="X41" s="22">
        <f t="shared" si="53"/>
        <v>9.18</v>
      </c>
      <c r="Y41" s="22">
        <f t="shared" si="53"/>
        <v>4.2300000000000004</v>
      </c>
      <c r="Z41" s="22">
        <f t="shared" si="53"/>
        <v>12.68</v>
      </c>
      <c r="AA41" s="22">
        <f t="shared" si="53"/>
        <v>10.19</v>
      </c>
      <c r="AB41" s="88"/>
      <c r="AC41" s="88"/>
      <c r="BB41" s="62" t="s">
        <v>76</v>
      </c>
      <c r="BC41" s="62" t="s">
        <v>233</v>
      </c>
      <c r="BD41" s="62" t="s">
        <v>234</v>
      </c>
      <c r="BE41" s="62" t="s">
        <v>235</v>
      </c>
      <c r="BF41" s="62" t="s">
        <v>236</v>
      </c>
      <c r="BG41" s="62" t="s">
        <v>237</v>
      </c>
      <c r="BH41" s="62" t="s">
        <v>238</v>
      </c>
      <c r="BI41" s="62" t="s">
        <v>239</v>
      </c>
      <c r="BJ41" s="62" t="s">
        <v>240</v>
      </c>
      <c r="BK41" s="62" t="s">
        <v>241</v>
      </c>
      <c r="BL41" s="62" t="s">
        <v>242</v>
      </c>
      <c r="BM41" s="63" t="s">
        <v>243</v>
      </c>
    </row>
    <row r="42" spans="1:65" x14ac:dyDescent="0.3">
      <c r="Q42" s="22" t="s">
        <v>18</v>
      </c>
      <c r="R42" s="4">
        <f t="shared" ref="R42:AC42" si="54">R40/R36</f>
        <v>-0.47866092404072041</v>
      </c>
      <c r="S42" s="4">
        <f t="shared" si="54"/>
        <v>-0.27163051425786011</v>
      </c>
      <c r="T42" s="4">
        <f t="shared" si="54"/>
        <v>-0.61425516749821807</v>
      </c>
      <c r="U42" s="4">
        <f t="shared" si="54"/>
        <v>0.12092555331991947</v>
      </c>
      <c r="V42" s="4">
        <f t="shared" si="54"/>
        <v>-0.34571267922406523</v>
      </c>
      <c r="W42" s="4">
        <f t="shared" si="54"/>
        <v>1.0126262626262625</v>
      </c>
      <c r="X42" s="4">
        <f t="shared" si="54"/>
        <v>0.43576104746317518</v>
      </c>
      <c r="Y42" s="4">
        <f t="shared" si="54"/>
        <v>-0.18312318137730363</v>
      </c>
      <c r="Z42" s="4">
        <f t="shared" si="54"/>
        <v>-7.5702824935796914E-2</v>
      </c>
      <c r="AA42" s="4">
        <f t="shared" si="54"/>
        <v>-0.4862124898621249</v>
      </c>
      <c r="AB42" s="30">
        <f t="shared" si="54"/>
        <v>-0.19704644360419485</v>
      </c>
      <c r="AC42" s="30">
        <f t="shared" si="54"/>
        <v>1.3127304912228941</v>
      </c>
    </row>
    <row r="56" ht="16.8" customHeight="1" x14ac:dyDescent="0.3"/>
  </sheetData>
  <autoFilter ref="CC1:CE6" xr:uid="{EBE04F71-E2AC-47F0-B59F-17BC8A4D6FC3}">
    <sortState xmlns:xlrd2="http://schemas.microsoft.com/office/spreadsheetml/2017/richdata2" ref="CC2:CE6">
      <sortCondition descending="1" ref="CD1:CD6"/>
    </sortState>
  </autoFilter>
  <mergeCells count="72">
    <mergeCell ref="BP3:CA3"/>
    <mergeCell ref="BP5:CA5"/>
    <mergeCell ref="A1:L1"/>
    <mergeCell ref="R1:AA1"/>
    <mergeCell ref="AF1:AQ1"/>
    <mergeCell ref="B2:K2"/>
    <mergeCell ref="AB3:AB4"/>
    <mergeCell ref="AC3:AC4"/>
    <mergeCell ref="AB5:AB6"/>
    <mergeCell ref="AC5:AC6"/>
    <mergeCell ref="L6:L7"/>
    <mergeCell ref="M6:M7"/>
    <mergeCell ref="N6:O7"/>
    <mergeCell ref="AB7:AB8"/>
    <mergeCell ref="AC7:AC8"/>
    <mergeCell ref="BB1:BM1"/>
    <mergeCell ref="L10:L11"/>
    <mergeCell ref="M10:M11"/>
    <mergeCell ref="N10:O11"/>
    <mergeCell ref="R12:AA12"/>
    <mergeCell ref="L14:L15"/>
    <mergeCell ref="M14:M15"/>
    <mergeCell ref="N14:O15"/>
    <mergeCell ref="AB14:AB15"/>
    <mergeCell ref="AC14:AC15"/>
    <mergeCell ref="AB16:AB17"/>
    <mergeCell ref="AC16:AC17"/>
    <mergeCell ref="L18:L19"/>
    <mergeCell ref="M18:M19"/>
    <mergeCell ref="N18:O19"/>
    <mergeCell ref="AB18:AB19"/>
    <mergeCell ref="AC18:AC19"/>
    <mergeCell ref="R34:AA34"/>
    <mergeCell ref="AB36:AB37"/>
    <mergeCell ref="AC36:AC37"/>
    <mergeCell ref="L22:L23"/>
    <mergeCell ref="M22:M23"/>
    <mergeCell ref="N22:O23"/>
    <mergeCell ref="R23:AA23"/>
    <mergeCell ref="AB25:AB26"/>
    <mergeCell ref="AC25:AC26"/>
    <mergeCell ref="AB38:AB39"/>
    <mergeCell ref="AC38:AC39"/>
    <mergeCell ref="AB40:AB41"/>
    <mergeCell ref="AC40:AC41"/>
    <mergeCell ref="AB27:AB28"/>
    <mergeCell ref="AC27:AC28"/>
    <mergeCell ref="AB29:AB30"/>
    <mergeCell ref="AC29:AC30"/>
    <mergeCell ref="BB2:BB3"/>
    <mergeCell ref="BC2:BL2"/>
    <mergeCell ref="BM2:BM3"/>
    <mergeCell ref="BB8:BM8"/>
    <mergeCell ref="BB22:BM22"/>
    <mergeCell ref="BB23:BB24"/>
    <mergeCell ref="BC23:BL23"/>
    <mergeCell ref="BM23:BM24"/>
    <mergeCell ref="BB29:BM29"/>
    <mergeCell ref="BB9:BB10"/>
    <mergeCell ref="BC9:BL9"/>
    <mergeCell ref="BM9:BM10"/>
    <mergeCell ref="BB15:BM15"/>
    <mergeCell ref="BB16:BB17"/>
    <mergeCell ref="BC16:BL16"/>
    <mergeCell ref="BM16:BM17"/>
    <mergeCell ref="BC30:BL30"/>
    <mergeCell ref="BM30:BM31"/>
    <mergeCell ref="BB36:BM36"/>
    <mergeCell ref="BB37:BB38"/>
    <mergeCell ref="BC37:BL37"/>
    <mergeCell ref="BM37:BM38"/>
    <mergeCell ref="BB30:BB31"/>
  </mergeCells>
  <phoneticPr fontId="2" type="noConversion"/>
  <conditionalFormatting sqref="R9:AC9 AF3:AQ6">
    <cfRule type="cellIs" dxfId="33" priority="6" operator="lessThan">
      <formula>0</formula>
    </cfRule>
  </conditionalFormatting>
  <conditionalFormatting sqref="R20:AC20">
    <cfRule type="cellIs" dxfId="32" priority="5" operator="lessThan">
      <formula>0</formula>
    </cfRule>
  </conditionalFormatting>
  <conditionalFormatting sqref="R31:AC31">
    <cfRule type="cellIs" dxfId="31" priority="4" operator="lessThan">
      <formula>0</formula>
    </cfRule>
  </conditionalFormatting>
  <conditionalFormatting sqref="R42:AC42">
    <cfRule type="cellIs" dxfId="30" priority="3" operator="lessThan">
      <formula>0</formula>
    </cfRule>
  </conditionalFormatting>
  <conditionalFormatting sqref="AF3:AO6">
    <cfRule type="cellIs" dxfId="29" priority="2" operator="greaterThan">
      <formula>1</formula>
    </cfRule>
  </conditionalFormatting>
  <conditionalFormatting sqref="BQ6:CA9">
    <cfRule type="cellIs" dxfId="28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C3D4-1665-4F1B-B63A-B203091A167C}">
  <dimension ref="A1:BG56"/>
  <sheetViews>
    <sheetView zoomScale="85" zoomScaleNormal="85" workbookViewId="0">
      <selection activeCell="AT2" sqref="AT2:BE2"/>
    </sheetView>
  </sheetViews>
  <sheetFormatPr defaultRowHeight="14.4" x14ac:dyDescent="0.3"/>
  <cols>
    <col min="1" max="1" width="18" bestFit="1" customWidth="1"/>
    <col min="12" max="12" width="11.44140625" bestFit="1" customWidth="1"/>
    <col min="13" max="13" width="11.5546875" bestFit="1" customWidth="1"/>
    <col min="16" max="16" width="9.88671875" bestFit="1" customWidth="1"/>
    <col min="17" max="17" width="13.44140625" bestFit="1" customWidth="1"/>
    <col min="27" max="27" width="11.5546875" bestFit="1" customWidth="1"/>
    <col min="28" max="28" width="11.21875" bestFit="1" customWidth="1"/>
    <col min="29" max="29" width="10.88671875" bestFit="1" customWidth="1"/>
    <col min="31" max="31" width="8.44140625" bestFit="1" customWidth="1"/>
    <col min="41" max="41" width="11.44140625" bestFit="1" customWidth="1"/>
    <col min="42" max="42" width="11.109375" bestFit="1" customWidth="1"/>
    <col min="43" max="43" width="12.109375" bestFit="1" customWidth="1"/>
    <col min="44" max="44" width="12.109375" customWidth="1"/>
    <col min="46" max="46" width="12.77734375" bestFit="1" customWidth="1"/>
    <col min="57" max="57" width="13.33203125" customWidth="1"/>
  </cols>
  <sheetData>
    <row r="1" spans="1:59" x14ac:dyDescent="0.3">
      <c r="A1" s="91" t="s">
        <v>67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N1" s="18"/>
      <c r="Q1" s="12"/>
      <c r="R1" s="91" t="s">
        <v>0</v>
      </c>
      <c r="S1" s="91"/>
      <c r="T1" s="91"/>
      <c r="U1" s="91"/>
      <c r="V1" s="91"/>
      <c r="W1" s="91"/>
      <c r="X1" s="91"/>
      <c r="Y1" s="91"/>
      <c r="Z1" s="91"/>
      <c r="AA1" s="91"/>
      <c r="AB1" s="12"/>
      <c r="AC1" s="12"/>
      <c r="AE1" s="22"/>
      <c r="AF1" s="90" t="s">
        <v>39</v>
      </c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29"/>
      <c r="AT1" s="57" t="s">
        <v>169</v>
      </c>
      <c r="AU1" s="57">
        <v>1</v>
      </c>
      <c r="AV1" s="57">
        <v>2</v>
      </c>
      <c r="AW1" s="57">
        <v>3</v>
      </c>
      <c r="AX1" s="57">
        <v>4</v>
      </c>
      <c r="AY1" s="57">
        <v>5</v>
      </c>
      <c r="AZ1" s="57">
        <v>6</v>
      </c>
      <c r="BA1" s="57">
        <v>7</v>
      </c>
      <c r="BB1" s="57">
        <v>8</v>
      </c>
      <c r="BC1" s="57">
        <v>9</v>
      </c>
      <c r="BD1" s="57">
        <v>10</v>
      </c>
      <c r="BE1" s="73" t="s">
        <v>12</v>
      </c>
    </row>
    <row r="2" spans="1:59" x14ac:dyDescent="0.3">
      <c r="A2" s="23"/>
      <c r="B2" s="91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23"/>
      <c r="M2" s="23"/>
      <c r="Q2" s="12"/>
      <c r="R2" s="23">
        <v>1</v>
      </c>
      <c r="S2" s="23">
        <v>2</v>
      </c>
      <c r="T2" s="23">
        <v>3</v>
      </c>
      <c r="U2" s="23">
        <v>4</v>
      </c>
      <c r="V2" s="23">
        <v>5</v>
      </c>
      <c r="W2" s="23">
        <v>6</v>
      </c>
      <c r="X2" s="23">
        <v>7</v>
      </c>
      <c r="Y2" s="23">
        <v>8</v>
      </c>
      <c r="Z2" s="23">
        <v>9</v>
      </c>
      <c r="AA2" s="23">
        <v>10</v>
      </c>
      <c r="AB2" s="31" t="s">
        <v>12</v>
      </c>
      <c r="AC2" s="31" t="s">
        <v>13</v>
      </c>
      <c r="AE2" s="22"/>
      <c r="AF2" s="22">
        <v>1</v>
      </c>
      <c r="AG2" s="22">
        <v>2</v>
      </c>
      <c r="AH2" s="22">
        <v>3</v>
      </c>
      <c r="AI2" s="22">
        <v>4</v>
      </c>
      <c r="AJ2" s="22">
        <v>5</v>
      </c>
      <c r="AK2" s="22">
        <v>6</v>
      </c>
      <c r="AL2" s="22">
        <v>7</v>
      </c>
      <c r="AM2" s="22">
        <v>8</v>
      </c>
      <c r="AN2" s="22">
        <v>9</v>
      </c>
      <c r="AO2" s="22">
        <v>10</v>
      </c>
      <c r="AP2" s="22" t="s">
        <v>12</v>
      </c>
      <c r="AQ2" s="22" t="s">
        <v>13</v>
      </c>
      <c r="AR2" s="29"/>
      <c r="AT2" s="57" t="s">
        <v>172</v>
      </c>
      <c r="AU2" s="59">
        <v>-22.46</v>
      </c>
      <c r="AV2" s="59">
        <v>-17.760000000000002</v>
      </c>
      <c r="AW2" s="59">
        <v>-10.56</v>
      </c>
      <c r="AX2" s="59">
        <v>-36.08</v>
      </c>
      <c r="AY2" s="59">
        <v>-78.38</v>
      </c>
      <c r="AZ2" s="59">
        <v>-32.29</v>
      </c>
      <c r="BA2" s="59">
        <v>3.57</v>
      </c>
      <c r="BB2" s="59">
        <v>40.72</v>
      </c>
      <c r="BC2" s="59">
        <v>92.94</v>
      </c>
      <c r="BD2" s="59">
        <v>17.079999999999998</v>
      </c>
      <c r="BE2" s="59">
        <f>ROUND(AVERAGE(AU2:BD2),2)</f>
        <v>-4.32</v>
      </c>
    </row>
    <row r="3" spans="1:59" x14ac:dyDescent="0.3">
      <c r="A3" s="23"/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 t="s">
        <v>12</v>
      </c>
      <c r="M3" s="23" t="s">
        <v>50</v>
      </c>
      <c r="Q3" s="11" t="s">
        <v>17</v>
      </c>
      <c r="R3" s="11">
        <f t="shared" ref="R3:AC3" si="0">B22</f>
        <v>5.5</v>
      </c>
      <c r="S3" s="11">
        <f t="shared" si="0"/>
        <v>12.24</v>
      </c>
      <c r="T3" s="11">
        <f t="shared" si="0"/>
        <v>11.16</v>
      </c>
      <c r="U3" s="11">
        <f t="shared" si="0"/>
        <v>10.7</v>
      </c>
      <c r="V3" s="11">
        <f t="shared" si="0"/>
        <v>19.7</v>
      </c>
      <c r="W3" s="11">
        <f t="shared" si="0"/>
        <v>14.05</v>
      </c>
      <c r="X3" s="11">
        <f t="shared" si="0"/>
        <v>6.55</v>
      </c>
      <c r="Y3" s="11">
        <f t="shared" si="0"/>
        <v>22.7</v>
      </c>
      <c r="Z3" s="11">
        <f t="shared" si="0"/>
        <v>29.71</v>
      </c>
      <c r="AA3" s="11">
        <f t="shared" si="0"/>
        <v>8.23</v>
      </c>
      <c r="AB3" s="92">
        <f t="shared" si="0"/>
        <v>14.05</v>
      </c>
      <c r="AC3" s="92">
        <f t="shared" si="0"/>
        <v>7.72</v>
      </c>
      <c r="AE3" s="22" t="s">
        <v>27</v>
      </c>
      <c r="AF3" s="4">
        <f t="shared" ref="AF3:AQ3" si="1">R9</f>
        <v>-0.24727272727272734</v>
      </c>
      <c r="AG3" s="4">
        <f t="shared" si="1"/>
        <v>0.13807189542483655</v>
      </c>
      <c r="AH3" s="4">
        <f t="shared" si="1"/>
        <v>-0.33243727598566308</v>
      </c>
      <c r="AI3" s="4">
        <f t="shared" si="1"/>
        <v>0.6682242990654208</v>
      </c>
      <c r="AJ3" s="4">
        <f t="shared" si="1"/>
        <v>-0.33451776649746195</v>
      </c>
      <c r="AK3" s="4">
        <f t="shared" si="1"/>
        <v>0.77935943060498214</v>
      </c>
      <c r="AL3" s="4">
        <f t="shared" si="1"/>
        <v>2.9007633587786321E-2</v>
      </c>
      <c r="AM3" s="4">
        <f t="shared" si="1"/>
        <v>0.10925110132158593</v>
      </c>
      <c r="AN3" s="4">
        <f t="shared" si="1"/>
        <v>7.5732076741837767E-2</v>
      </c>
      <c r="AO3" s="4">
        <f t="shared" si="1"/>
        <v>-0.73754556500607538</v>
      </c>
      <c r="AP3" s="4">
        <f t="shared" si="1"/>
        <v>5.0533807829181425E-2</v>
      </c>
      <c r="AQ3" s="4">
        <f t="shared" si="1"/>
        <v>1.6256476683937826</v>
      </c>
      <c r="AR3" s="72"/>
      <c r="AT3" s="99" t="s">
        <v>288</v>
      </c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1"/>
    </row>
    <row r="4" spans="1:59" x14ac:dyDescent="0.3">
      <c r="A4" s="6" t="s">
        <v>1</v>
      </c>
      <c r="B4" s="6">
        <f>'MISSION 1 - CHAR'!Z3</f>
        <v>3.9699999999999998</v>
      </c>
      <c r="C4" s="6">
        <f>'MISSION 1 - CHAR'!AA3</f>
        <v>13.84</v>
      </c>
      <c r="D4" s="6">
        <f>'MISSION 1 - CHAR'!AB3</f>
        <v>7.82</v>
      </c>
      <c r="E4" s="6">
        <f>'MISSION 1 - CHAR'!AC3</f>
        <v>16.89</v>
      </c>
      <c r="F4" s="6">
        <f>'MISSION 1 - CHAR'!AD3</f>
        <v>12.21</v>
      </c>
      <c r="G4" s="6">
        <f>'MISSION 1 - CHAR'!AE3</f>
        <v>30.02</v>
      </c>
      <c r="H4" s="6">
        <f>'MISSION 1 - CHAR'!AF3</f>
        <v>1.07</v>
      </c>
      <c r="I4" s="6">
        <f>'MISSION 1 - CHAR'!AG3</f>
        <v>22.740000000000002</v>
      </c>
      <c r="J4" s="6">
        <f>'MISSION 1 - CHAR'!AH3</f>
        <v>31.05</v>
      </c>
      <c r="K4" s="6">
        <f>'MISSION 1 - CHAR'!AI3</f>
        <v>3.45</v>
      </c>
      <c r="L4" s="6">
        <f t="shared" ref="L4:L21" si="2">ROUND(AVERAGE(B4:K4),2)</f>
        <v>14.31</v>
      </c>
      <c r="M4" s="6">
        <f>ROUND(_xlfn.STDEV.P(B4:K4),2)</f>
        <v>10.26</v>
      </c>
      <c r="Q4" s="11" t="s">
        <v>54</v>
      </c>
      <c r="R4" s="11">
        <f t="shared" ref="R4:AA4" si="3">B23</f>
        <v>1.46</v>
      </c>
      <c r="S4" s="11">
        <f t="shared" si="3"/>
        <v>0.34</v>
      </c>
      <c r="T4" s="11">
        <f t="shared" si="3"/>
        <v>1.1399999999999999</v>
      </c>
      <c r="U4" s="11">
        <f t="shared" si="3"/>
        <v>3.83</v>
      </c>
      <c r="V4" s="11">
        <f t="shared" si="3"/>
        <v>0.09</v>
      </c>
      <c r="W4" s="11">
        <f t="shared" si="3"/>
        <v>2.73</v>
      </c>
      <c r="X4" s="11">
        <f t="shared" si="3"/>
        <v>4.83</v>
      </c>
      <c r="Y4" s="11">
        <f t="shared" si="3"/>
        <v>4.8099999999999996</v>
      </c>
      <c r="Z4" s="11">
        <f t="shared" si="3"/>
        <v>1.89</v>
      </c>
      <c r="AA4" s="11">
        <f t="shared" si="3"/>
        <v>1.64</v>
      </c>
      <c r="AB4" s="93"/>
      <c r="AC4" s="93"/>
      <c r="AE4" s="22" t="s">
        <v>40</v>
      </c>
      <c r="AF4" s="4">
        <f t="shared" ref="AF4:AQ4" si="4">R20</f>
        <v>-0.30727272727272725</v>
      </c>
      <c r="AG4" s="4">
        <f t="shared" si="4"/>
        <v>8.9869281045751606E-2</v>
      </c>
      <c r="AH4" s="4">
        <f t="shared" si="4"/>
        <v>2.5985663082437199E-2</v>
      </c>
      <c r="AI4" s="4">
        <f t="shared" si="4"/>
        <v>0.14485981308411222</v>
      </c>
      <c r="AJ4" s="4">
        <f t="shared" si="4"/>
        <v>0.2715736040609138</v>
      </c>
      <c r="AK4" s="4">
        <f t="shared" si="4"/>
        <v>-0.3672597864768683</v>
      </c>
      <c r="AL4" s="4">
        <f t="shared" si="4"/>
        <v>-0.4580152671755725</v>
      </c>
      <c r="AM4" s="4">
        <f t="shared" si="4"/>
        <v>-9.3392070484581549E-2</v>
      </c>
      <c r="AN4" s="4">
        <f t="shared" si="4"/>
        <v>9.4244362167620235E-2</v>
      </c>
      <c r="AO4" s="4">
        <f t="shared" si="4"/>
        <v>1.6221142162818951</v>
      </c>
      <c r="AP4" s="4">
        <f t="shared" si="4"/>
        <v>8.8967971530249101E-2</v>
      </c>
      <c r="AQ4" s="4">
        <f t="shared" si="4"/>
        <v>1.7422279792746114</v>
      </c>
      <c r="AR4" s="72"/>
      <c r="AT4" s="57" t="s">
        <v>17</v>
      </c>
      <c r="AU4" s="57">
        <f t="shared" ref="AU4:BE4" si="5">R3</f>
        <v>5.5</v>
      </c>
      <c r="AV4" s="57">
        <f t="shared" si="5"/>
        <v>12.24</v>
      </c>
      <c r="AW4" s="57">
        <f t="shared" si="5"/>
        <v>11.16</v>
      </c>
      <c r="AX4" s="57">
        <f t="shared" si="5"/>
        <v>10.7</v>
      </c>
      <c r="AY4" s="57">
        <f t="shared" si="5"/>
        <v>19.7</v>
      </c>
      <c r="AZ4" s="57">
        <f t="shared" si="5"/>
        <v>14.05</v>
      </c>
      <c r="BA4" s="57">
        <f t="shared" si="5"/>
        <v>6.55</v>
      </c>
      <c r="BB4" s="57">
        <f t="shared" si="5"/>
        <v>22.7</v>
      </c>
      <c r="BC4" s="57">
        <f t="shared" si="5"/>
        <v>29.71</v>
      </c>
      <c r="BD4" s="57">
        <f t="shared" si="5"/>
        <v>8.23</v>
      </c>
      <c r="BE4" s="57">
        <f t="shared" si="5"/>
        <v>14.05</v>
      </c>
    </row>
    <row r="5" spans="1:59" x14ac:dyDescent="0.3">
      <c r="A5" s="6" t="s">
        <v>2</v>
      </c>
      <c r="B5" s="6">
        <f>'MISSION 1 - CHAR'!Z4</f>
        <v>4.3100000000000005</v>
      </c>
      <c r="C5" s="6">
        <f>'MISSION 1 - CHAR'!AA4</f>
        <v>14.02</v>
      </c>
      <c r="D5" s="6">
        <f>'MISSION 1 - CHAR'!AB4</f>
        <v>7.08</v>
      </c>
      <c r="E5" s="6">
        <f>'MISSION 1 - CHAR'!AC4</f>
        <v>18.810000000000002</v>
      </c>
      <c r="F5" s="6">
        <f>'MISSION 1 - CHAR'!AD4</f>
        <v>14</v>
      </c>
      <c r="G5" s="6">
        <f>'MISSION 1 - CHAR'!AE4</f>
        <v>19.98</v>
      </c>
      <c r="H5" s="6">
        <f>'MISSION 1 - CHAR'!AF4</f>
        <v>12.41</v>
      </c>
      <c r="I5" s="6">
        <f>'MISSION 1 - CHAR'!AG4</f>
        <v>27.61</v>
      </c>
      <c r="J5" s="6">
        <f>'MISSION 1 - CHAR'!AH4</f>
        <v>32.86</v>
      </c>
      <c r="K5" s="6">
        <f>'MISSION 1 - CHAR'!AI4</f>
        <v>0.87000000000000011</v>
      </c>
      <c r="L5" s="6">
        <f t="shared" si="2"/>
        <v>15.2</v>
      </c>
      <c r="M5" s="6">
        <f t="shared" ref="M5:M21" si="6">ROUND(_xlfn.STDEV.P(B5:K5),2)</f>
        <v>9.5</v>
      </c>
      <c r="Q5" s="6" t="s">
        <v>11</v>
      </c>
      <c r="R5" s="6">
        <f t="shared" ref="R5:AC5" si="7">B6</f>
        <v>4.1399999999999997</v>
      </c>
      <c r="S5" s="6">
        <f t="shared" si="7"/>
        <v>13.93</v>
      </c>
      <c r="T5" s="6">
        <f t="shared" si="7"/>
        <v>7.45</v>
      </c>
      <c r="U5" s="6">
        <f t="shared" si="7"/>
        <v>17.850000000000001</v>
      </c>
      <c r="V5" s="6">
        <f t="shared" si="7"/>
        <v>13.11</v>
      </c>
      <c r="W5" s="6">
        <f t="shared" si="7"/>
        <v>25</v>
      </c>
      <c r="X5" s="6">
        <f t="shared" si="7"/>
        <v>6.74</v>
      </c>
      <c r="Y5" s="6">
        <f t="shared" si="7"/>
        <v>25.18</v>
      </c>
      <c r="Z5" s="6">
        <f t="shared" si="7"/>
        <v>31.96</v>
      </c>
      <c r="AA5" s="6">
        <f t="shared" si="7"/>
        <v>2.16</v>
      </c>
      <c r="AB5" s="89">
        <f t="shared" si="7"/>
        <v>14.76</v>
      </c>
      <c r="AC5" s="89">
        <f t="shared" si="7"/>
        <v>9.89</v>
      </c>
      <c r="AE5" s="22" t="s">
        <v>41</v>
      </c>
      <c r="AF5" s="4">
        <f t="shared" ref="AF5:AQ5" si="8">R31</f>
        <v>-0.24363636363636362</v>
      </c>
      <c r="AG5" s="4">
        <f t="shared" si="8"/>
        <v>0.52369281045751614</v>
      </c>
      <c r="AH5" s="4">
        <f t="shared" si="8"/>
        <v>-0.62724014336917566</v>
      </c>
      <c r="AI5" s="4">
        <f t="shared" si="8"/>
        <v>5.3271028037383206E-2</v>
      </c>
      <c r="AJ5" s="4">
        <f t="shared" si="8"/>
        <v>0.39949238578680207</v>
      </c>
      <c r="AK5" s="4">
        <f t="shared" si="8"/>
        <v>-0.12170818505338084</v>
      </c>
      <c r="AL5" s="4">
        <f t="shared" si="8"/>
        <v>-0.10839694656488549</v>
      </c>
      <c r="AM5" s="4">
        <f t="shared" si="8"/>
        <v>0.14845814977973573</v>
      </c>
      <c r="AN5" s="4">
        <f t="shared" si="8"/>
        <v>0.48401211713227876</v>
      </c>
      <c r="AO5" s="4">
        <f t="shared" si="8"/>
        <v>-0.45929526123936815</v>
      </c>
      <c r="AP5" s="4">
        <f t="shared" si="8"/>
        <v>0.12882562277580062</v>
      </c>
      <c r="AQ5" s="4">
        <f t="shared" si="8"/>
        <v>1.9494818652849744</v>
      </c>
      <c r="AR5" s="72"/>
      <c r="AT5" s="99" t="s">
        <v>170</v>
      </c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1"/>
    </row>
    <row r="6" spans="1:59" x14ac:dyDescent="0.3">
      <c r="A6" s="7" t="s">
        <v>11</v>
      </c>
      <c r="B6" s="7">
        <f>ROUND(AVERAGE(B4:B5),2)</f>
        <v>4.1399999999999997</v>
      </c>
      <c r="C6" s="7">
        <f t="shared" ref="C6:K6" si="9">ROUND(AVERAGE(C4:C5),2)</f>
        <v>13.93</v>
      </c>
      <c r="D6" s="7">
        <f t="shared" si="9"/>
        <v>7.45</v>
      </c>
      <c r="E6" s="7">
        <f t="shared" si="9"/>
        <v>17.850000000000001</v>
      </c>
      <c r="F6" s="7">
        <f t="shared" si="9"/>
        <v>13.11</v>
      </c>
      <c r="G6" s="7">
        <f t="shared" si="9"/>
        <v>25</v>
      </c>
      <c r="H6" s="7">
        <f t="shared" si="9"/>
        <v>6.74</v>
      </c>
      <c r="I6" s="7">
        <f t="shared" si="9"/>
        <v>25.18</v>
      </c>
      <c r="J6" s="7">
        <f t="shared" si="9"/>
        <v>31.96</v>
      </c>
      <c r="K6" s="7">
        <f t="shared" si="9"/>
        <v>2.16</v>
      </c>
      <c r="L6" s="95">
        <f>ROUND((AVERAGE(L4:L5)),2)</f>
        <v>14.76</v>
      </c>
      <c r="M6" s="95">
        <f>ROUND(SQRT((M4^2+M5^2)/2),2)</f>
        <v>9.89</v>
      </c>
      <c r="N6" s="96" t="str">
        <f>_xlfn.CONCAT(ROUND((AVERAGE(L4:L5)),2), " ± ", ROUND(SQRT((M4^2+M5^2)/2),2))</f>
        <v>14.76 ± 9.89</v>
      </c>
      <c r="O6" s="97"/>
      <c r="Q6" s="6" t="s">
        <v>49</v>
      </c>
      <c r="R6" s="6">
        <f t="shared" ref="R6:AA6" si="10">B7</f>
        <v>0.17</v>
      </c>
      <c r="S6" s="6">
        <f t="shared" si="10"/>
        <v>0.09</v>
      </c>
      <c r="T6" s="6">
        <f t="shared" si="10"/>
        <v>0.37</v>
      </c>
      <c r="U6" s="6">
        <f t="shared" si="10"/>
        <v>0.96</v>
      </c>
      <c r="V6" s="6">
        <f t="shared" si="10"/>
        <v>0.9</v>
      </c>
      <c r="W6" s="6">
        <f t="shared" si="10"/>
        <v>5.0199999999999996</v>
      </c>
      <c r="X6" s="6">
        <f t="shared" si="10"/>
        <v>5.67</v>
      </c>
      <c r="Y6" s="6">
        <f t="shared" si="10"/>
        <v>2.44</v>
      </c>
      <c r="Z6" s="6">
        <f t="shared" si="10"/>
        <v>0.9</v>
      </c>
      <c r="AA6" s="6">
        <f t="shared" si="10"/>
        <v>1.29</v>
      </c>
      <c r="AB6" s="89"/>
      <c r="AC6" s="89"/>
      <c r="AE6" s="22" t="s">
        <v>42</v>
      </c>
      <c r="AF6" s="4">
        <f t="shared" ref="AF6:AQ6" si="11">R42</f>
        <v>0.70545454545454556</v>
      </c>
      <c r="AG6" s="4">
        <f t="shared" si="11"/>
        <v>-0.22875816993464057</v>
      </c>
      <c r="AH6" s="4">
        <f t="shared" si="11"/>
        <v>5.9139784946236569E-2</v>
      </c>
      <c r="AI6" s="4">
        <f t="shared" si="11"/>
        <v>1.5392523364485984</v>
      </c>
      <c r="AJ6" s="4">
        <f t="shared" si="11"/>
        <v>0.90609137055837552</v>
      </c>
      <c r="AK6" s="4">
        <f t="shared" si="11"/>
        <v>2.4199288256227747E-2</v>
      </c>
      <c r="AL6" s="4">
        <f t="shared" si="11"/>
        <v>-0.57251908396946571</v>
      </c>
      <c r="AM6" s="4">
        <f t="shared" si="11"/>
        <v>-0.18678414096916293</v>
      </c>
      <c r="AN6" s="4">
        <f t="shared" si="11"/>
        <v>5.6883204308313624E-2</v>
      </c>
      <c r="AO6" s="4">
        <f t="shared" si="11"/>
        <v>-0.58809234507897934</v>
      </c>
      <c r="AP6" s="4">
        <f t="shared" si="11"/>
        <v>0.18007117437722403</v>
      </c>
      <c r="AQ6" s="4">
        <f t="shared" si="11"/>
        <v>1.7759067357512954</v>
      </c>
      <c r="AR6" s="72"/>
      <c r="AT6" s="57" t="s">
        <v>33</v>
      </c>
      <c r="AU6" s="58">
        <f t="shared" ref="AU6:BE6" si="12">R7</f>
        <v>-1.3600000000000003</v>
      </c>
      <c r="AV6" s="58">
        <f t="shared" si="12"/>
        <v>1.6899999999999995</v>
      </c>
      <c r="AW6" s="58">
        <f t="shared" si="12"/>
        <v>-3.71</v>
      </c>
      <c r="AX6" s="58">
        <f t="shared" si="12"/>
        <v>7.1500000000000021</v>
      </c>
      <c r="AY6" s="58">
        <f t="shared" si="12"/>
        <v>-6.59</v>
      </c>
      <c r="AZ6" s="58">
        <f t="shared" si="12"/>
        <v>10.95</v>
      </c>
      <c r="BA6" s="58">
        <f t="shared" si="12"/>
        <v>0.19000000000000039</v>
      </c>
      <c r="BB6" s="58">
        <f t="shared" si="12"/>
        <v>2.4800000000000004</v>
      </c>
      <c r="BC6" s="58">
        <f t="shared" si="12"/>
        <v>2.25</v>
      </c>
      <c r="BD6" s="58">
        <f t="shared" si="12"/>
        <v>-6.07</v>
      </c>
      <c r="BE6" s="58">
        <f t="shared" si="12"/>
        <v>0.70999999999999908</v>
      </c>
    </row>
    <row r="7" spans="1:59" x14ac:dyDescent="0.3">
      <c r="A7" s="7" t="s">
        <v>49</v>
      </c>
      <c r="B7" s="7">
        <f>ROUND(_xlfn.STDEV.P(B4:B5),2)</f>
        <v>0.17</v>
      </c>
      <c r="C7" s="7">
        <f>ROUND(_xlfn.STDEV.P(C4:C5),2)</f>
        <v>0.09</v>
      </c>
      <c r="D7" s="7">
        <f t="shared" ref="D7:K7" si="13">ROUND(_xlfn.STDEV.P(D4:D5),2)</f>
        <v>0.37</v>
      </c>
      <c r="E7" s="7">
        <f t="shared" si="13"/>
        <v>0.96</v>
      </c>
      <c r="F7" s="7">
        <f t="shared" si="13"/>
        <v>0.9</v>
      </c>
      <c r="G7" s="7">
        <f t="shared" si="13"/>
        <v>5.0199999999999996</v>
      </c>
      <c r="H7" s="7">
        <f t="shared" si="13"/>
        <v>5.67</v>
      </c>
      <c r="I7" s="7">
        <f t="shared" si="13"/>
        <v>2.44</v>
      </c>
      <c r="J7" s="7">
        <f t="shared" si="13"/>
        <v>0.9</v>
      </c>
      <c r="K7" s="7">
        <f t="shared" si="13"/>
        <v>1.29</v>
      </c>
      <c r="L7" s="95"/>
      <c r="M7" s="95"/>
      <c r="N7" s="96"/>
      <c r="O7" s="97"/>
      <c r="Q7" s="22" t="s">
        <v>55</v>
      </c>
      <c r="R7" s="22">
        <f t="shared" ref="R7:AB7" si="14">R5-R3</f>
        <v>-1.3600000000000003</v>
      </c>
      <c r="S7" s="22">
        <f t="shared" si="14"/>
        <v>1.6899999999999995</v>
      </c>
      <c r="T7" s="22">
        <f t="shared" si="14"/>
        <v>-3.71</v>
      </c>
      <c r="U7" s="22">
        <f t="shared" si="14"/>
        <v>7.1500000000000021</v>
      </c>
      <c r="V7" s="22">
        <f t="shared" si="14"/>
        <v>-6.59</v>
      </c>
      <c r="W7" s="22">
        <f t="shared" si="14"/>
        <v>10.95</v>
      </c>
      <c r="X7" s="22">
        <f t="shared" si="14"/>
        <v>0.19000000000000039</v>
      </c>
      <c r="Y7" s="22">
        <f t="shared" si="14"/>
        <v>2.4800000000000004</v>
      </c>
      <c r="Z7" s="22">
        <f t="shared" si="14"/>
        <v>2.25</v>
      </c>
      <c r="AA7" s="22">
        <f t="shared" si="14"/>
        <v>-6.07</v>
      </c>
      <c r="AB7" s="88">
        <f t="shared" si="14"/>
        <v>0.70999999999999908</v>
      </c>
      <c r="AC7" s="88">
        <f>ROUND(SQRT(AC3^2+AC5^2),2)</f>
        <v>12.55</v>
      </c>
      <c r="AT7" s="57" t="s">
        <v>34</v>
      </c>
      <c r="AU7" s="58">
        <f t="shared" ref="AU7:BE7" si="15">R18</f>
        <v>-1.69</v>
      </c>
      <c r="AV7" s="58">
        <f t="shared" si="15"/>
        <v>1.0999999999999996</v>
      </c>
      <c r="AW7" s="58">
        <f t="shared" si="15"/>
        <v>0.28999999999999915</v>
      </c>
      <c r="AX7" s="58">
        <f t="shared" si="15"/>
        <v>1.5500000000000007</v>
      </c>
      <c r="AY7" s="58">
        <f t="shared" si="15"/>
        <v>5.3500000000000014</v>
      </c>
      <c r="AZ7" s="58">
        <f t="shared" si="15"/>
        <v>-5.16</v>
      </c>
      <c r="BA7" s="58">
        <f t="shared" si="15"/>
        <v>-3</v>
      </c>
      <c r="BB7" s="58">
        <f t="shared" si="15"/>
        <v>-2.120000000000001</v>
      </c>
      <c r="BC7" s="58">
        <f t="shared" si="15"/>
        <v>2.7999999999999972</v>
      </c>
      <c r="BD7" s="58">
        <f t="shared" si="15"/>
        <v>13.349999999999998</v>
      </c>
      <c r="BE7" s="58">
        <f t="shared" si="15"/>
        <v>1.25</v>
      </c>
    </row>
    <row r="8" spans="1:59" x14ac:dyDescent="0.3">
      <c r="A8" s="8" t="s">
        <v>3</v>
      </c>
      <c r="B8" s="8">
        <f>'MISSION 1 - CHAR'!Z5</f>
        <v>4.4200000000000008</v>
      </c>
      <c r="C8" s="8">
        <f>'MISSION 1 - CHAR'!AA5</f>
        <v>13.58</v>
      </c>
      <c r="D8" s="8">
        <f>'MISSION 1 - CHAR'!AB5</f>
        <v>10.469999999999999</v>
      </c>
      <c r="E8" s="8">
        <f>'MISSION 1 - CHAR'!AC5</f>
        <v>14.88</v>
      </c>
      <c r="F8" s="8">
        <f>'MISSION 1 - CHAR'!AD5</f>
        <v>25.479999999999997</v>
      </c>
      <c r="G8" s="8">
        <f>'MISSION 1 - CHAR'!AE5</f>
        <v>3.0900000000000003</v>
      </c>
      <c r="H8" s="8">
        <f>'MISSION 1 - CHAR'!AF5</f>
        <v>4.45</v>
      </c>
      <c r="I8" s="8">
        <f>'MISSION 1 - CHAR'!AG5</f>
        <v>19.670000000000002</v>
      </c>
      <c r="J8" s="8">
        <f>'MISSION 1 - CHAR'!AH5</f>
        <v>31.97</v>
      </c>
      <c r="K8" s="8">
        <f>'MISSION 1 - CHAR'!AI5</f>
        <v>41.56</v>
      </c>
      <c r="L8" s="8">
        <f t="shared" si="2"/>
        <v>16.96</v>
      </c>
      <c r="M8" s="8">
        <f t="shared" si="6"/>
        <v>12.14</v>
      </c>
      <c r="Q8" s="22" t="s">
        <v>56</v>
      </c>
      <c r="R8" s="22">
        <f>ROUND(SQRT(R4^2+R6^2),2)</f>
        <v>1.47</v>
      </c>
      <c r="S8" s="22">
        <f t="shared" ref="S8:AA8" si="16">ROUND(SQRT(S4^2+S6^2),2)</f>
        <v>0.35</v>
      </c>
      <c r="T8" s="22">
        <f t="shared" si="16"/>
        <v>1.2</v>
      </c>
      <c r="U8" s="22">
        <f t="shared" si="16"/>
        <v>3.95</v>
      </c>
      <c r="V8" s="22">
        <f t="shared" si="16"/>
        <v>0.9</v>
      </c>
      <c r="W8" s="22">
        <f t="shared" si="16"/>
        <v>5.71</v>
      </c>
      <c r="X8" s="22">
        <f t="shared" si="16"/>
        <v>7.45</v>
      </c>
      <c r="Y8" s="22">
        <f t="shared" si="16"/>
        <v>5.39</v>
      </c>
      <c r="Z8" s="22">
        <f t="shared" si="16"/>
        <v>2.09</v>
      </c>
      <c r="AA8" s="22">
        <f t="shared" si="16"/>
        <v>2.09</v>
      </c>
      <c r="AB8" s="88"/>
      <c r="AC8" s="88"/>
      <c r="AT8" s="57" t="s">
        <v>35</v>
      </c>
      <c r="AU8" s="58">
        <f t="shared" ref="AU8:BE8" si="17">R29</f>
        <v>-1.3399999999999999</v>
      </c>
      <c r="AV8" s="58">
        <f t="shared" si="17"/>
        <v>6.4099999999999984</v>
      </c>
      <c r="AW8" s="58">
        <f t="shared" si="17"/>
        <v>-7</v>
      </c>
      <c r="AX8" s="58">
        <f t="shared" si="17"/>
        <v>0.57000000000000028</v>
      </c>
      <c r="AY8" s="58">
        <f t="shared" si="17"/>
        <v>7.870000000000001</v>
      </c>
      <c r="AZ8" s="58">
        <f t="shared" si="17"/>
        <v>-1.7100000000000009</v>
      </c>
      <c r="BA8" s="58">
        <f t="shared" si="17"/>
        <v>-0.71</v>
      </c>
      <c r="BB8" s="58">
        <f t="shared" si="17"/>
        <v>3.370000000000001</v>
      </c>
      <c r="BC8" s="58">
        <f t="shared" si="17"/>
        <v>14.380000000000003</v>
      </c>
      <c r="BD8" s="58">
        <f t="shared" si="17"/>
        <v>-3.7800000000000002</v>
      </c>
      <c r="BE8" s="58">
        <f t="shared" si="17"/>
        <v>1.8099999999999987</v>
      </c>
      <c r="BG8" t="s">
        <v>173</v>
      </c>
    </row>
    <row r="9" spans="1:59" x14ac:dyDescent="0.3">
      <c r="A9" s="8" t="s">
        <v>4</v>
      </c>
      <c r="B9" s="8">
        <f>'MISSION 1 - CHAR'!Z6</f>
        <v>3.1999999999999997</v>
      </c>
      <c r="C9" s="8">
        <f>'MISSION 1 - CHAR'!AA6</f>
        <v>13.09</v>
      </c>
      <c r="D9" s="8">
        <f>'MISSION 1 - CHAR'!AB6</f>
        <v>12.43</v>
      </c>
      <c r="E9" s="8">
        <f>'MISSION 1 - CHAR'!AC6</f>
        <v>9.61</v>
      </c>
      <c r="F9" s="8">
        <f>'MISSION 1 - CHAR'!AD6</f>
        <v>24.619999999999997</v>
      </c>
      <c r="G9" s="8">
        <f>'MISSION 1 - CHAR'!AE6</f>
        <v>14.690000000000001</v>
      </c>
      <c r="H9" s="8">
        <f>'MISSION 1 - CHAR'!AF6</f>
        <v>2.64</v>
      </c>
      <c r="I9" s="8">
        <f>'MISSION 1 - CHAR'!AG6</f>
        <v>21.49</v>
      </c>
      <c r="J9" s="8">
        <f>'MISSION 1 - CHAR'!AH6</f>
        <v>33.04</v>
      </c>
      <c r="K9" s="8">
        <f>'MISSION 1 - CHAR'!AI6</f>
        <v>1.5899999999999999</v>
      </c>
      <c r="L9" s="8">
        <f t="shared" si="2"/>
        <v>13.64</v>
      </c>
      <c r="M9" s="8">
        <f t="shared" si="6"/>
        <v>9.76</v>
      </c>
      <c r="Q9" s="22" t="s">
        <v>18</v>
      </c>
      <c r="R9" s="4">
        <f t="shared" ref="R9:AC9" si="18">R7/R3</f>
        <v>-0.24727272727272734</v>
      </c>
      <c r="S9" s="4">
        <f t="shared" si="18"/>
        <v>0.13807189542483655</v>
      </c>
      <c r="T9" s="4">
        <f t="shared" si="18"/>
        <v>-0.33243727598566308</v>
      </c>
      <c r="U9" s="4">
        <f t="shared" si="18"/>
        <v>0.6682242990654208</v>
      </c>
      <c r="V9" s="4">
        <f t="shared" si="18"/>
        <v>-0.33451776649746195</v>
      </c>
      <c r="W9" s="4">
        <f t="shared" si="18"/>
        <v>0.77935943060498214</v>
      </c>
      <c r="X9" s="4">
        <f t="shared" si="18"/>
        <v>2.9007633587786321E-2</v>
      </c>
      <c r="Y9" s="4">
        <f t="shared" si="18"/>
        <v>0.10925110132158593</v>
      </c>
      <c r="Z9" s="4">
        <f t="shared" si="18"/>
        <v>7.5732076741837767E-2</v>
      </c>
      <c r="AA9" s="4">
        <f t="shared" si="18"/>
        <v>-0.73754556500607538</v>
      </c>
      <c r="AB9" s="30">
        <f t="shared" si="18"/>
        <v>5.0533807829181425E-2</v>
      </c>
      <c r="AC9" s="30">
        <f t="shared" si="18"/>
        <v>1.6256476683937826</v>
      </c>
      <c r="AT9" s="57" t="s">
        <v>36</v>
      </c>
      <c r="AU9" s="58">
        <f t="shared" ref="AU9:BE9" si="19">R40</f>
        <v>3.8800000000000008</v>
      </c>
      <c r="AV9" s="58">
        <f t="shared" si="19"/>
        <v>-2.8000000000000007</v>
      </c>
      <c r="AW9" s="58">
        <f t="shared" si="19"/>
        <v>0.66000000000000014</v>
      </c>
      <c r="AX9" s="58">
        <f t="shared" si="19"/>
        <v>16.470000000000002</v>
      </c>
      <c r="AY9" s="58">
        <f t="shared" si="19"/>
        <v>17.849999999999998</v>
      </c>
      <c r="AZ9" s="58">
        <f t="shared" si="19"/>
        <v>0.33999999999999986</v>
      </c>
      <c r="BA9" s="58">
        <f t="shared" si="19"/>
        <v>-3.75</v>
      </c>
      <c r="BB9" s="58">
        <f t="shared" si="19"/>
        <v>-4.2399999999999984</v>
      </c>
      <c r="BC9" s="58">
        <f t="shared" si="19"/>
        <v>1.6899999999999977</v>
      </c>
      <c r="BD9" s="58">
        <f t="shared" si="19"/>
        <v>-4.84</v>
      </c>
      <c r="BE9" s="58">
        <f t="shared" si="19"/>
        <v>2.5299999999999976</v>
      </c>
      <c r="BG9" t="s">
        <v>174</v>
      </c>
    </row>
    <row r="10" spans="1:59" x14ac:dyDescent="0.3">
      <c r="A10" s="7" t="s">
        <v>14</v>
      </c>
      <c r="B10" s="7">
        <f t="shared" ref="B10:K10" si="20">ROUND(AVERAGE(B8:B9),2)</f>
        <v>3.81</v>
      </c>
      <c r="C10" s="7">
        <f t="shared" si="20"/>
        <v>13.34</v>
      </c>
      <c r="D10" s="7">
        <f t="shared" si="20"/>
        <v>11.45</v>
      </c>
      <c r="E10" s="7">
        <f t="shared" si="20"/>
        <v>12.25</v>
      </c>
      <c r="F10" s="7">
        <f t="shared" si="20"/>
        <v>25.05</v>
      </c>
      <c r="G10" s="7">
        <f t="shared" si="20"/>
        <v>8.89</v>
      </c>
      <c r="H10" s="7">
        <f t="shared" si="20"/>
        <v>3.55</v>
      </c>
      <c r="I10" s="7">
        <f t="shared" si="20"/>
        <v>20.58</v>
      </c>
      <c r="J10" s="7">
        <f t="shared" si="20"/>
        <v>32.51</v>
      </c>
      <c r="K10" s="7">
        <f t="shared" si="20"/>
        <v>21.58</v>
      </c>
      <c r="L10" s="95">
        <f>ROUND((AVERAGE(L8:L9)),2)</f>
        <v>15.3</v>
      </c>
      <c r="M10" s="95">
        <f>ROUND(SQRT((M8^2+M9^2)/2),2)</f>
        <v>11.01</v>
      </c>
      <c r="N10" s="96" t="str">
        <f>_xlfn.CONCAT(ROUND((AVERAGE(L8:L9)),2), " ± ", ROUND(SQRT((M8^2+M9^2)/2),2))</f>
        <v>15.3 ± 11.01</v>
      </c>
      <c r="O10" s="97"/>
    </row>
    <row r="11" spans="1:59" x14ac:dyDescent="0.3">
      <c r="A11" s="7" t="s">
        <v>51</v>
      </c>
      <c r="B11" s="7">
        <f>ROUND(_xlfn.STDEV.P(B8:B9),2)</f>
        <v>0.61</v>
      </c>
      <c r="C11" s="7">
        <f t="shared" ref="C11:K11" si="21">ROUND(_xlfn.STDEV.P(C8:C9),2)</f>
        <v>0.25</v>
      </c>
      <c r="D11" s="7">
        <f t="shared" si="21"/>
        <v>0.98</v>
      </c>
      <c r="E11" s="7">
        <f t="shared" si="21"/>
        <v>2.64</v>
      </c>
      <c r="F11" s="7">
        <f t="shared" si="21"/>
        <v>0.43</v>
      </c>
      <c r="G11" s="7">
        <f t="shared" si="21"/>
        <v>5.8</v>
      </c>
      <c r="H11" s="7">
        <f t="shared" si="21"/>
        <v>0.91</v>
      </c>
      <c r="I11" s="7">
        <f t="shared" si="21"/>
        <v>0.91</v>
      </c>
      <c r="J11" s="7">
        <f t="shared" si="21"/>
        <v>0.54</v>
      </c>
      <c r="K11" s="7">
        <f t="shared" si="21"/>
        <v>19.989999999999998</v>
      </c>
      <c r="L11" s="95"/>
      <c r="M11" s="95"/>
      <c r="N11" s="96"/>
      <c r="O11" s="97"/>
    </row>
    <row r="12" spans="1:59" x14ac:dyDescent="0.3">
      <c r="A12" s="9" t="s">
        <v>5</v>
      </c>
      <c r="B12" s="9">
        <f>'MISSION 1 - CHAR'!Z7</f>
        <v>3.7800000000000002</v>
      </c>
      <c r="C12" s="9">
        <f>'MISSION 1 - CHAR'!AA7</f>
        <v>18.23</v>
      </c>
      <c r="D12" s="9">
        <f>'MISSION 1 - CHAR'!AB7</f>
        <v>3.9299999999999997</v>
      </c>
      <c r="E12" s="9">
        <f>'MISSION 1 - CHAR'!AC7</f>
        <v>10.920000000000002</v>
      </c>
      <c r="F12" s="9">
        <f>'MISSION 1 - CHAR'!AD7</f>
        <v>23.74</v>
      </c>
      <c r="G12" s="9">
        <f>'MISSION 1 - CHAR'!AE7</f>
        <v>17.239999999999998</v>
      </c>
      <c r="H12" s="9">
        <f>'MISSION 1 - CHAR'!AF7</f>
        <v>5.37</v>
      </c>
      <c r="I12" s="9">
        <f>'MISSION 1 - CHAR'!AG7</f>
        <v>27.99</v>
      </c>
      <c r="J12" s="9">
        <f>'MISSION 1 - CHAR'!AH7</f>
        <v>37.19</v>
      </c>
      <c r="K12" s="9">
        <f>'MISSION 1 - CHAR'!AI7</f>
        <v>3.7199999999999998</v>
      </c>
      <c r="L12" s="9">
        <f t="shared" si="2"/>
        <v>15.21</v>
      </c>
      <c r="M12" s="9">
        <f t="shared" si="6"/>
        <v>11.12</v>
      </c>
      <c r="Q12" s="12"/>
      <c r="R12" s="91" t="s">
        <v>0</v>
      </c>
      <c r="S12" s="91"/>
      <c r="T12" s="91"/>
      <c r="U12" s="91"/>
      <c r="V12" s="91"/>
      <c r="W12" s="91"/>
      <c r="X12" s="91"/>
      <c r="Y12" s="91"/>
      <c r="Z12" s="91"/>
      <c r="AA12" s="91"/>
      <c r="AB12" s="12"/>
      <c r="AC12" s="12"/>
    </row>
    <row r="13" spans="1:59" x14ac:dyDescent="0.3">
      <c r="A13" s="9" t="s">
        <v>6</v>
      </c>
      <c r="B13" s="9">
        <f>'MISSION 1 - CHAR'!Z8</f>
        <v>4.53</v>
      </c>
      <c r="C13" s="9">
        <f>'MISSION 1 - CHAR'!AA8</f>
        <v>19.07</v>
      </c>
      <c r="D13" s="9">
        <f>'MISSION 1 - CHAR'!AB8</f>
        <v>4.3899999999999997</v>
      </c>
      <c r="E13" s="9">
        <f>'MISSION 1 - CHAR'!AC8</f>
        <v>11.61</v>
      </c>
      <c r="F13" s="9">
        <f>'MISSION 1 - CHAR'!AD8</f>
        <v>31.39</v>
      </c>
      <c r="G13" s="9">
        <f>'MISSION 1 - CHAR'!AE8</f>
        <v>7.4399999999999995</v>
      </c>
      <c r="H13" s="9">
        <f>'MISSION 1 - CHAR'!AF8</f>
        <v>6.3</v>
      </c>
      <c r="I13" s="9">
        <f>'MISSION 1 - CHAR'!AG8</f>
        <v>24.14</v>
      </c>
      <c r="J13" s="9">
        <f>'MISSION 1 - CHAR'!AH8</f>
        <v>50.980000000000004</v>
      </c>
      <c r="K13" s="9">
        <f>'MISSION 1 - CHAR'!AI8</f>
        <v>5.18</v>
      </c>
      <c r="L13" s="9">
        <f t="shared" si="2"/>
        <v>16.5</v>
      </c>
      <c r="M13" s="9">
        <f t="shared" si="6"/>
        <v>14.5</v>
      </c>
      <c r="Q13" s="12"/>
      <c r="R13" s="23">
        <v>1</v>
      </c>
      <c r="S13" s="23">
        <v>2</v>
      </c>
      <c r="T13" s="23">
        <v>3</v>
      </c>
      <c r="U13" s="23">
        <v>4</v>
      </c>
      <c r="V13" s="23">
        <v>5</v>
      </c>
      <c r="W13" s="23">
        <v>6</v>
      </c>
      <c r="X13" s="23">
        <v>7</v>
      </c>
      <c r="Y13" s="23">
        <v>8</v>
      </c>
      <c r="Z13" s="23">
        <v>9</v>
      </c>
      <c r="AA13" s="23">
        <v>10</v>
      </c>
      <c r="AB13" s="31" t="s">
        <v>12</v>
      </c>
      <c r="AC13" s="31" t="s">
        <v>13</v>
      </c>
    </row>
    <row r="14" spans="1:59" x14ac:dyDescent="0.3">
      <c r="A14" s="7" t="s">
        <v>15</v>
      </c>
      <c r="B14" s="7">
        <f>ROUND(AVERAGE(B12:B13),2)</f>
        <v>4.16</v>
      </c>
      <c r="C14" s="7">
        <f t="shared" ref="C14:K14" si="22">ROUND(AVERAGE(C12:C13),2)</f>
        <v>18.649999999999999</v>
      </c>
      <c r="D14" s="7">
        <f t="shared" si="22"/>
        <v>4.16</v>
      </c>
      <c r="E14" s="7">
        <f t="shared" si="22"/>
        <v>11.27</v>
      </c>
      <c r="F14" s="7">
        <f t="shared" si="22"/>
        <v>27.57</v>
      </c>
      <c r="G14" s="7">
        <f t="shared" si="22"/>
        <v>12.34</v>
      </c>
      <c r="H14" s="7">
        <f t="shared" si="22"/>
        <v>5.84</v>
      </c>
      <c r="I14" s="7">
        <f t="shared" si="22"/>
        <v>26.07</v>
      </c>
      <c r="J14" s="7">
        <f t="shared" si="22"/>
        <v>44.09</v>
      </c>
      <c r="K14" s="7">
        <f t="shared" si="22"/>
        <v>4.45</v>
      </c>
      <c r="L14" s="95">
        <f>ROUND((AVERAGE(L12:L13)),2)</f>
        <v>15.86</v>
      </c>
      <c r="M14" s="95">
        <f>ROUND(SQRT((M12^2+M13^2)/2),2)</f>
        <v>12.92</v>
      </c>
      <c r="N14" s="96" t="str">
        <f>_xlfn.CONCAT(ROUND((AVERAGE(L12:L13)),2), " ± ", ROUND(SQRT((M12^2+M13^2)/2),2))</f>
        <v>15.86 ± 12.92</v>
      </c>
      <c r="O14" s="97"/>
      <c r="Q14" s="11" t="s">
        <v>17</v>
      </c>
      <c r="R14" s="11">
        <f t="shared" ref="R14:AC14" si="23">B22</f>
        <v>5.5</v>
      </c>
      <c r="S14" s="11">
        <f t="shared" si="23"/>
        <v>12.24</v>
      </c>
      <c r="T14" s="11">
        <f t="shared" si="23"/>
        <v>11.16</v>
      </c>
      <c r="U14" s="11">
        <f t="shared" si="23"/>
        <v>10.7</v>
      </c>
      <c r="V14" s="11">
        <f t="shared" si="23"/>
        <v>19.7</v>
      </c>
      <c r="W14" s="11">
        <f t="shared" si="23"/>
        <v>14.05</v>
      </c>
      <c r="X14" s="11">
        <f t="shared" si="23"/>
        <v>6.55</v>
      </c>
      <c r="Y14" s="11">
        <f t="shared" si="23"/>
        <v>22.7</v>
      </c>
      <c r="Z14" s="11">
        <f t="shared" si="23"/>
        <v>29.71</v>
      </c>
      <c r="AA14" s="11">
        <f t="shared" si="23"/>
        <v>8.23</v>
      </c>
      <c r="AB14" s="92">
        <f t="shared" si="23"/>
        <v>14.05</v>
      </c>
      <c r="AC14" s="92">
        <f t="shared" si="23"/>
        <v>7.72</v>
      </c>
    </row>
    <row r="15" spans="1:59" x14ac:dyDescent="0.3">
      <c r="A15" s="7" t="s">
        <v>52</v>
      </c>
      <c r="B15" s="7">
        <f>ROUND(_xlfn.STDEV.P(B12:B13),2)</f>
        <v>0.38</v>
      </c>
      <c r="C15" s="7">
        <f t="shared" ref="C15:K15" si="24">ROUND(_xlfn.STDEV.P(C12:C13),2)</f>
        <v>0.42</v>
      </c>
      <c r="D15" s="7">
        <f t="shared" si="24"/>
        <v>0.23</v>
      </c>
      <c r="E15" s="7">
        <f t="shared" si="24"/>
        <v>0.34</v>
      </c>
      <c r="F15" s="7">
        <f t="shared" si="24"/>
        <v>3.83</v>
      </c>
      <c r="G15" s="7">
        <f t="shared" si="24"/>
        <v>4.9000000000000004</v>
      </c>
      <c r="H15" s="7">
        <f t="shared" si="24"/>
        <v>0.47</v>
      </c>
      <c r="I15" s="7">
        <f t="shared" si="24"/>
        <v>1.93</v>
      </c>
      <c r="J15" s="7">
        <f t="shared" si="24"/>
        <v>6.9</v>
      </c>
      <c r="K15" s="7">
        <f t="shared" si="24"/>
        <v>0.73</v>
      </c>
      <c r="L15" s="95"/>
      <c r="M15" s="95"/>
      <c r="N15" s="96"/>
      <c r="O15" s="97"/>
      <c r="Q15" s="11" t="s">
        <v>54</v>
      </c>
      <c r="R15" s="11">
        <f t="shared" ref="R15:AA15" si="25">B23</f>
        <v>1.46</v>
      </c>
      <c r="S15" s="11">
        <f t="shared" si="25"/>
        <v>0.34</v>
      </c>
      <c r="T15" s="11">
        <f t="shared" si="25"/>
        <v>1.1399999999999999</v>
      </c>
      <c r="U15" s="11">
        <f t="shared" si="25"/>
        <v>3.83</v>
      </c>
      <c r="V15" s="11">
        <f t="shared" si="25"/>
        <v>0.09</v>
      </c>
      <c r="W15" s="11">
        <f t="shared" si="25"/>
        <v>2.73</v>
      </c>
      <c r="X15" s="11">
        <f t="shared" si="25"/>
        <v>4.83</v>
      </c>
      <c r="Y15" s="11">
        <f t="shared" si="25"/>
        <v>4.8099999999999996</v>
      </c>
      <c r="Z15" s="11">
        <f t="shared" si="25"/>
        <v>1.89</v>
      </c>
      <c r="AA15" s="11">
        <f t="shared" si="25"/>
        <v>1.64</v>
      </c>
      <c r="AB15" s="93"/>
      <c r="AC15" s="93"/>
      <c r="AG15" s="20"/>
    </row>
    <row r="16" spans="1:59" x14ac:dyDescent="0.3">
      <c r="A16" s="10" t="s">
        <v>7</v>
      </c>
      <c r="B16" s="10">
        <f>'MISSION 1 - CHAR'!Z9</f>
        <v>8.18</v>
      </c>
      <c r="C16" s="10">
        <f>'MISSION 1 - CHAR'!AA9</f>
        <v>8.82</v>
      </c>
      <c r="D16" s="10">
        <f>'MISSION 1 - CHAR'!AB9</f>
        <v>11.64</v>
      </c>
      <c r="E16" s="10">
        <f>'MISSION 1 - CHAR'!AC9</f>
        <v>27.02</v>
      </c>
      <c r="F16" s="10">
        <f>'MISSION 1 - CHAR'!AD9</f>
        <v>38.450000000000003</v>
      </c>
      <c r="G16" s="10">
        <f>'MISSION 1 - CHAR'!AE9</f>
        <v>17.830000000000002</v>
      </c>
      <c r="H16" s="10">
        <f>'MISSION 1 - CHAR'!AF9</f>
        <v>3.18</v>
      </c>
      <c r="I16" s="10">
        <f>'MISSION 1 - CHAR'!AG9</f>
        <v>18.490000000000002</v>
      </c>
      <c r="J16" s="10">
        <f>'MISSION 1 - CHAR'!AH9</f>
        <v>31</v>
      </c>
      <c r="K16" s="10">
        <f>'MISSION 1 - CHAR'!AI9</f>
        <v>3.37</v>
      </c>
      <c r="L16" s="10">
        <f t="shared" si="2"/>
        <v>16.8</v>
      </c>
      <c r="M16" s="10">
        <f t="shared" si="6"/>
        <v>11.44</v>
      </c>
      <c r="Q16" s="8" t="s">
        <v>14</v>
      </c>
      <c r="R16" s="8">
        <f t="shared" ref="R16:AC16" si="26">B10</f>
        <v>3.81</v>
      </c>
      <c r="S16" s="8">
        <f t="shared" si="26"/>
        <v>13.34</v>
      </c>
      <c r="T16" s="8">
        <f t="shared" si="26"/>
        <v>11.45</v>
      </c>
      <c r="U16" s="8">
        <f t="shared" si="26"/>
        <v>12.25</v>
      </c>
      <c r="V16" s="8">
        <f t="shared" si="26"/>
        <v>25.05</v>
      </c>
      <c r="W16" s="8">
        <f t="shared" si="26"/>
        <v>8.89</v>
      </c>
      <c r="X16" s="8">
        <f t="shared" si="26"/>
        <v>3.55</v>
      </c>
      <c r="Y16" s="8">
        <f t="shared" si="26"/>
        <v>20.58</v>
      </c>
      <c r="Z16" s="8">
        <f t="shared" si="26"/>
        <v>32.51</v>
      </c>
      <c r="AA16" s="8">
        <f t="shared" si="26"/>
        <v>21.58</v>
      </c>
      <c r="AB16" s="104">
        <f t="shared" si="26"/>
        <v>15.3</v>
      </c>
      <c r="AC16" s="104">
        <f t="shared" si="26"/>
        <v>11.01</v>
      </c>
      <c r="AG16" s="29"/>
    </row>
    <row r="17" spans="1:33" x14ac:dyDescent="0.3">
      <c r="A17" s="10" t="s">
        <v>8</v>
      </c>
      <c r="B17" s="10">
        <f>'MISSION 1 - CHAR'!Z10</f>
        <v>10.57</v>
      </c>
      <c r="C17" s="10">
        <f>'MISSION 1 - CHAR'!AA10</f>
        <v>10.059999999999999</v>
      </c>
      <c r="D17" s="10">
        <f>'MISSION 1 - CHAR'!AB10</f>
        <v>11.99</v>
      </c>
      <c r="E17" s="10">
        <f>'MISSION 1 - CHAR'!AC10</f>
        <v>27.31</v>
      </c>
      <c r="F17" s="10">
        <f>'MISSION 1 - CHAR'!AD10</f>
        <v>36.64</v>
      </c>
      <c r="G17" s="10">
        <f>'MISSION 1 - CHAR'!AE10</f>
        <v>10.95</v>
      </c>
      <c r="H17" s="10">
        <f>'MISSION 1 - CHAR'!AF10</f>
        <v>2.42</v>
      </c>
      <c r="I17" s="10">
        <f>'MISSION 1 - CHAR'!AG10</f>
        <v>18.420000000000002</v>
      </c>
      <c r="J17" s="10">
        <f>'MISSION 1 - CHAR'!AH10</f>
        <v>31.8</v>
      </c>
      <c r="K17" s="10">
        <f>'MISSION 1 - CHAR'!AI10</f>
        <v>3.41</v>
      </c>
      <c r="L17" s="10">
        <f t="shared" si="2"/>
        <v>16.36</v>
      </c>
      <c r="M17" s="10">
        <f t="shared" si="6"/>
        <v>11.21</v>
      </c>
      <c r="Q17" s="8" t="s">
        <v>51</v>
      </c>
      <c r="R17" s="8">
        <f t="shared" ref="R17:AA17" si="27">B11</f>
        <v>0.61</v>
      </c>
      <c r="S17" s="8">
        <f t="shared" si="27"/>
        <v>0.25</v>
      </c>
      <c r="T17" s="8">
        <f t="shared" si="27"/>
        <v>0.98</v>
      </c>
      <c r="U17" s="8">
        <f t="shared" si="27"/>
        <v>2.64</v>
      </c>
      <c r="V17" s="8">
        <f t="shared" si="27"/>
        <v>0.43</v>
      </c>
      <c r="W17" s="8">
        <f t="shared" si="27"/>
        <v>5.8</v>
      </c>
      <c r="X17" s="8">
        <f t="shared" si="27"/>
        <v>0.91</v>
      </c>
      <c r="Y17" s="8">
        <f t="shared" si="27"/>
        <v>0.91</v>
      </c>
      <c r="Z17" s="8">
        <f t="shared" si="27"/>
        <v>0.54</v>
      </c>
      <c r="AA17" s="8">
        <f t="shared" si="27"/>
        <v>19.989999999999998</v>
      </c>
      <c r="AB17" s="104"/>
      <c r="AC17" s="104"/>
      <c r="AG17" s="29"/>
    </row>
    <row r="18" spans="1:33" x14ac:dyDescent="0.3">
      <c r="A18" s="7" t="s">
        <v>16</v>
      </c>
      <c r="B18" s="7">
        <f t="shared" ref="B18:K18" si="28">ROUND(AVERAGE(B16:B17),2)</f>
        <v>9.3800000000000008</v>
      </c>
      <c r="C18" s="7">
        <f t="shared" si="28"/>
        <v>9.44</v>
      </c>
      <c r="D18" s="7">
        <f t="shared" si="28"/>
        <v>11.82</v>
      </c>
      <c r="E18" s="7">
        <f t="shared" si="28"/>
        <v>27.17</v>
      </c>
      <c r="F18" s="7">
        <f t="shared" si="28"/>
        <v>37.549999999999997</v>
      </c>
      <c r="G18" s="7">
        <f t="shared" si="28"/>
        <v>14.39</v>
      </c>
      <c r="H18" s="7">
        <f t="shared" si="28"/>
        <v>2.8</v>
      </c>
      <c r="I18" s="7">
        <f t="shared" si="28"/>
        <v>18.46</v>
      </c>
      <c r="J18" s="7">
        <f t="shared" si="28"/>
        <v>31.4</v>
      </c>
      <c r="K18" s="7">
        <f t="shared" si="28"/>
        <v>3.39</v>
      </c>
      <c r="L18" s="95">
        <f>ROUND((AVERAGE(L16:L17)),2)</f>
        <v>16.579999999999998</v>
      </c>
      <c r="M18" s="95">
        <f>ROUND(SQRT((M16^2+M17^2)/2),2)</f>
        <v>11.33</v>
      </c>
      <c r="N18" s="96" t="str">
        <f>_xlfn.CONCAT(ROUND((AVERAGE(L16:L17)),2), " ± ", ROUND(SQRT((M16^2+M17^2)/2),2))</f>
        <v>16.58 ± 11.33</v>
      </c>
      <c r="O18" s="97"/>
      <c r="Q18" s="22" t="s">
        <v>57</v>
      </c>
      <c r="R18" s="22">
        <f t="shared" ref="R18:AB18" si="29">R16-R14</f>
        <v>-1.69</v>
      </c>
      <c r="S18" s="22">
        <f t="shared" si="29"/>
        <v>1.0999999999999996</v>
      </c>
      <c r="T18" s="22">
        <f t="shared" si="29"/>
        <v>0.28999999999999915</v>
      </c>
      <c r="U18" s="22">
        <f t="shared" si="29"/>
        <v>1.5500000000000007</v>
      </c>
      <c r="V18" s="22">
        <f t="shared" si="29"/>
        <v>5.3500000000000014</v>
      </c>
      <c r="W18" s="22">
        <f t="shared" si="29"/>
        <v>-5.16</v>
      </c>
      <c r="X18" s="22">
        <f t="shared" si="29"/>
        <v>-3</v>
      </c>
      <c r="Y18" s="22">
        <f t="shared" si="29"/>
        <v>-2.120000000000001</v>
      </c>
      <c r="Z18" s="22">
        <f t="shared" si="29"/>
        <v>2.7999999999999972</v>
      </c>
      <c r="AA18" s="22">
        <f t="shared" si="29"/>
        <v>13.349999999999998</v>
      </c>
      <c r="AB18" s="88">
        <f t="shared" si="29"/>
        <v>1.25</v>
      </c>
      <c r="AC18" s="88">
        <f>ROUND(SQRT(AC14^2+AC16^2),2)</f>
        <v>13.45</v>
      </c>
      <c r="AG18" s="29"/>
    </row>
    <row r="19" spans="1:33" x14ac:dyDescent="0.3">
      <c r="A19" s="7" t="s">
        <v>53</v>
      </c>
      <c r="B19" s="7">
        <f>ROUND(_xlfn.STDEV.P(B16:B17),2)</f>
        <v>1.2</v>
      </c>
      <c r="C19" s="7">
        <f t="shared" ref="C19:K19" si="30">ROUND(_xlfn.STDEV.P(C16:C17),2)</f>
        <v>0.62</v>
      </c>
      <c r="D19" s="7">
        <f t="shared" si="30"/>
        <v>0.18</v>
      </c>
      <c r="E19" s="7">
        <f t="shared" si="30"/>
        <v>0.15</v>
      </c>
      <c r="F19" s="7">
        <f t="shared" si="30"/>
        <v>0.91</v>
      </c>
      <c r="G19" s="7">
        <f t="shared" si="30"/>
        <v>3.44</v>
      </c>
      <c r="H19" s="7">
        <f t="shared" si="30"/>
        <v>0.38</v>
      </c>
      <c r="I19" s="7">
        <f t="shared" si="30"/>
        <v>0.04</v>
      </c>
      <c r="J19" s="7">
        <f t="shared" si="30"/>
        <v>0.4</v>
      </c>
      <c r="K19" s="7">
        <f t="shared" si="30"/>
        <v>0.02</v>
      </c>
      <c r="L19" s="95"/>
      <c r="M19" s="95"/>
      <c r="N19" s="96"/>
      <c r="O19" s="97"/>
      <c r="Q19" s="22" t="s">
        <v>58</v>
      </c>
      <c r="R19" s="22">
        <f>ROUND(SQRT(R15^2+R17^2),2)</f>
        <v>1.58</v>
      </c>
      <c r="S19" s="22">
        <f t="shared" ref="S19:AA19" si="31">ROUND(SQRT(S15^2+S17^2),2)</f>
        <v>0.42</v>
      </c>
      <c r="T19" s="22">
        <f t="shared" si="31"/>
        <v>1.5</v>
      </c>
      <c r="U19" s="22">
        <f t="shared" si="31"/>
        <v>4.6500000000000004</v>
      </c>
      <c r="V19" s="22">
        <f t="shared" si="31"/>
        <v>0.44</v>
      </c>
      <c r="W19" s="22">
        <f t="shared" si="31"/>
        <v>6.41</v>
      </c>
      <c r="X19" s="22">
        <f t="shared" si="31"/>
        <v>4.91</v>
      </c>
      <c r="Y19" s="22">
        <f t="shared" si="31"/>
        <v>4.9000000000000004</v>
      </c>
      <c r="Z19" s="22">
        <f t="shared" si="31"/>
        <v>1.97</v>
      </c>
      <c r="AA19" s="22">
        <f t="shared" si="31"/>
        <v>20.059999999999999</v>
      </c>
      <c r="AB19" s="88"/>
      <c r="AC19" s="88"/>
      <c r="AG19" s="29"/>
    </row>
    <row r="20" spans="1:33" x14ac:dyDescent="0.3">
      <c r="A20" s="11" t="s">
        <v>10</v>
      </c>
      <c r="B20" s="11">
        <f>'MISSION 1 - CHAR'!Z11</f>
        <v>6.9499999999999993</v>
      </c>
      <c r="C20" s="11">
        <f>'MISSION 1 - CHAR'!AA11</f>
        <v>11.9</v>
      </c>
      <c r="D20" s="11">
        <f>'MISSION 1 - CHAR'!AB11</f>
        <v>12.3</v>
      </c>
      <c r="E20" s="11">
        <f>'MISSION 1 - CHAR'!AC11</f>
        <v>6.870000000000001</v>
      </c>
      <c r="F20" s="11">
        <f>'MISSION 1 - CHAR'!AD11</f>
        <v>19.79</v>
      </c>
      <c r="G20" s="11">
        <f>'MISSION 1 - CHAR'!AE11</f>
        <v>16.77</v>
      </c>
      <c r="H20" s="11">
        <f>'MISSION 1 - CHAR'!AF11</f>
        <v>11.379999999999999</v>
      </c>
      <c r="I20" s="11">
        <f>'MISSION 1 - CHAR'!AG11</f>
        <v>27.509999999999998</v>
      </c>
      <c r="J20" s="11">
        <f>'MISSION 1 - CHAR'!AH11</f>
        <v>31.6</v>
      </c>
      <c r="K20" s="11">
        <f>'MISSION 1 - CHAR'!AI11</f>
        <v>9.870000000000001</v>
      </c>
      <c r="L20" s="11">
        <f t="shared" si="2"/>
        <v>15.49</v>
      </c>
      <c r="M20" s="11">
        <f t="shared" si="6"/>
        <v>8.02</v>
      </c>
      <c r="Q20" s="22" t="s">
        <v>18</v>
      </c>
      <c r="R20" s="4">
        <f t="shared" ref="R20:AC20" si="32">R18/R14</f>
        <v>-0.30727272727272725</v>
      </c>
      <c r="S20" s="4">
        <f t="shared" si="32"/>
        <v>8.9869281045751606E-2</v>
      </c>
      <c r="T20" s="4">
        <f t="shared" si="32"/>
        <v>2.5985663082437199E-2</v>
      </c>
      <c r="U20" s="4">
        <f t="shared" si="32"/>
        <v>0.14485981308411222</v>
      </c>
      <c r="V20" s="4">
        <f t="shared" si="32"/>
        <v>0.2715736040609138</v>
      </c>
      <c r="W20" s="4">
        <f t="shared" si="32"/>
        <v>-0.3672597864768683</v>
      </c>
      <c r="X20" s="4">
        <f t="shared" si="32"/>
        <v>-0.4580152671755725</v>
      </c>
      <c r="Y20" s="4">
        <f t="shared" si="32"/>
        <v>-9.3392070484581549E-2</v>
      </c>
      <c r="Z20" s="4">
        <f t="shared" si="32"/>
        <v>9.4244362167620235E-2</v>
      </c>
      <c r="AA20" s="4">
        <f t="shared" si="32"/>
        <v>1.6221142162818951</v>
      </c>
      <c r="AB20" s="30">
        <f t="shared" si="32"/>
        <v>8.8967971530249101E-2</v>
      </c>
      <c r="AC20" s="30">
        <f t="shared" si="32"/>
        <v>1.7422279792746114</v>
      </c>
    </row>
    <row r="21" spans="1:33" x14ac:dyDescent="0.3">
      <c r="A21" s="11" t="s">
        <v>9</v>
      </c>
      <c r="B21" s="11">
        <f>'MISSION 1 - CHAR'!Z12</f>
        <v>4.04</v>
      </c>
      <c r="C21" s="11">
        <f>'MISSION 1 - CHAR'!AA12</f>
        <v>12.57</v>
      </c>
      <c r="D21" s="11">
        <f>'MISSION 1 - CHAR'!AB12</f>
        <v>10.02</v>
      </c>
      <c r="E21" s="11">
        <f>'MISSION 1 - CHAR'!AC12</f>
        <v>14.52</v>
      </c>
      <c r="F21" s="11">
        <f>'MISSION 1 - CHAR'!AD12</f>
        <v>19.61</v>
      </c>
      <c r="G21" s="11">
        <f>'MISSION 1 - CHAR'!AE12</f>
        <v>11.32</v>
      </c>
      <c r="H21" s="11">
        <f>'MISSION 1 - CHAR'!AF12</f>
        <v>1.7200000000000002</v>
      </c>
      <c r="I21" s="11">
        <f>'MISSION 1 - CHAR'!AG12</f>
        <v>17.88</v>
      </c>
      <c r="J21" s="11">
        <f>'MISSION 1 - CHAR'!AH12</f>
        <v>27.82</v>
      </c>
      <c r="K21" s="11">
        <f>'MISSION 1 - CHAR'!AI12</f>
        <v>6.59</v>
      </c>
      <c r="L21" s="11">
        <f t="shared" si="2"/>
        <v>12.61</v>
      </c>
      <c r="M21" s="11">
        <f t="shared" si="6"/>
        <v>7.41</v>
      </c>
    </row>
    <row r="22" spans="1:33" x14ac:dyDescent="0.3">
      <c r="A22" s="7" t="s">
        <v>17</v>
      </c>
      <c r="B22" s="7">
        <f t="shared" ref="B22:K22" si="33">ROUND(AVERAGE(B20:B21),2)</f>
        <v>5.5</v>
      </c>
      <c r="C22" s="7">
        <f t="shared" si="33"/>
        <v>12.24</v>
      </c>
      <c r="D22" s="7">
        <f t="shared" si="33"/>
        <v>11.16</v>
      </c>
      <c r="E22" s="7">
        <f t="shared" si="33"/>
        <v>10.7</v>
      </c>
      <c r="F22" s="7">
        <f t="shared" si="33"/>
        <v>19.7</v>
      </c>
      <c r="G22" s="7">
        <f t="shared" si="33"/>
        <v>14.05</v>
      </c>
      <c r="H22" s="7">
        <f t="shared" si="33"/>
        <v>6.55</v>
      </c>
      <c r="I22" s="7">
        <f t="shared" si="33"/>
        <v>22.7</v>
      </c>
      <c r="J22" s="7">
        <f t="shared" si="33"/>
        <v>29.71</v>
      </c>
      <c r="K22" s="7">
        <f t="shared" si="33"/>
        <v>8.23</v>
      </c>
      <c r="L22" s="95">
        <f>ROUND((AVERAGE(L20:L21)),2)</f>
        <v>14.05</v>
      </c>
      <c r="M22" s="95">
        <f>ROUND(SQRT((M20^2+M21^2)/2),2)</f>
        <v>7.72</v>
      </c>
      <c r="N22" s="96" t="str">
        <f>_xlfn.CONCAT(ROUND((AVERAGE(L20:L21)),2), " ± ", ROUND(SQRT((M20^2+M21^2)/2),2))</f>
        <v>14.05 ± 7.72</v>
      </c>
      <c r="O22" s="97"/>
    </row>
    <row r="23" spans="1:33" x14ac:dyDescent="0.3">
      <c r="A23" s="7" t="s">
        <v>54</v>
      </c>
      <c r="B23" s="7">
        <f>ROUND(_xlfn.STDEV.P(B20:B21),2)</f>
        <v>1.46</v>
      </c>
      <c r="C23" s="7">
        <f t="shared" ref="C23:K23" si="34">ROUND(_xlfn.STDEV.P(C20:C21),2)</f>
        <v>0.34</v>
      </c>
      <c r="D23" s="7">
        <f t="shared" si="34"/>
        <v>1.1399999999999999</v>
      </c>
      <c r="E23" s="7">
        <f t="shared" si="34"/>
        <v>3.83</v>
      </c>
      <c r="F23" s="7">
        <f t="shared" si="34"/>
        <v>0.09</v>
      </c>
      <c r="G23" s="7">
        <f t="shared" si="34"/>
        <v>2.73</v>
      </c>
      <c r="H23" s="7">
        <f t="shared" si="34"/>
        <v>4.83</v>
      </c>
      <c r="I23" s="7">
        <f t="shared" si="34"/>
        <v>4.8099999999999996</v>
      </c>
      <c r="J23" s="7">
        <f t="shared" si="34"/>
        <v>1.89</v>
      </c>
      <c r="K23" s="7">
        <f t="shared" si="34"/>
        <v>1.64</v>
      </c>
      <c r="L23" s="95"/>
      <c r="M23" s="95"/>
      <c r="N23" s="96"/>
      <c r="O23" s="97"/>
      <c r="Q23" s="12"/>
      <c r="R23" s="91" t="s">
        <v>0</v>
      </c>
      <c r="S23" s="91"/>
      <c r="T23" s="91"/>
      <c r="U23" s="91"/>
      <c r="V23" s="91"/>
      <c r="W23" s="91"/>
      <c r="X23" s="91"/>
      <c r="Y23" s="91"/>
      <c r="Z23" s="91"/>
      <c r="AA23" s="91"/>
      <c r="AB23" s="12"/>
      <c r="AC23" s="12"/>
    </row>
    <row r="24" spans="1:33" x14ac:dyDescent="0.3">
      <c r="Q24" s="12"/>
      <c r="R24" s="23">
        <v>1</v>
      </c>
      <c r="S24" s="23">
        <v>2</v>
      </c>
      <c r="T24" s="23">
        <v>3</v>
      </c>
      <c r="U24" s="23">
        <v>4</v>
      </c>
      <c r="V24" s="23">
        <v>5</v>
      </c>
      <c r="W24" s="23">
        <v>6</v>
      </c>
      <c r="X24" s="23">
        <v>7</v>
      </c>
      <c r="Y24" s="23">
        <v>8</v>
      </c>
      <c r="Z24" s="23">
        <v>9</v>
      </c>
      <c r="AA24" s="23">
        <v>10</v>
      </c>
      <c r="AB24" s="31" t="s">
        <v>12</v>
      </c>
      <c r="AC24" s="31" t="s">
        <v>13</v>
      </c>
    </row>
    <row r="25" spans="1:33" x14ac:dyDescent="0.3">
      <c r="A25" s="1" t="s">
        <v>43</v>
      </c>
      <c r="B25" s="1">
        <v>-4.7</v>
      </c>
      <c r="C25" s="1">
        <v>-10.56</v>
      </c>
      <c r="D25" s="1">
        <v>-36.08</v>
      </c>
      <c r="E25" s="1">
        <v>-78.38</v>
      </c>
      <c r="F25" s="1">
        <v>-32.29</v>
      </c>
      <c r="G25" s="1">
        <v>3.57</v>
      </c>
      <c r="H25" s="1">
        <v>40.72</v>
      </c>
      <c r="I25" s="1">
        <v>92.94</v>
      </c>
      <c r="J25" s="1">
        <v>17.079999999999998</v>
      </c>
      <c r="K25" s="1" t="s">
        <v>45</v>
      </c>
      <c r="Q25" s="11" t="s">
        <v>17</v>
      </c>
      <c r="R25" s="11">
        <f t="shared" ref="R25:AC25" si="35">B22</f>
        <v>5.5</v>
      </c>
      <c r="S25" s="11">
        <f t="shared" si="35"/>
        <v>12.24</v>
      </c>
      <c r="T25" s="11">
        <f t="shared" si="35"/>
        <v>11.16</v>
      </c>
      <c r="U25" s="11">
        <f t="shared" si="35"/>
        <v>10.7</v>
      </c>
      <c r="V25" s="11">
        <f t="shared" si="35"/>
        <v>19.7</v>
      </c>
      <c r="W25" s="11">
        <f t="shared" si="35"/>
        <v>14.05</v>
      </c>
      <c r="X25" s="11">
        <f t="shared" si="35"/>
        <v>6.55</v>
      </c>
      <c r="Y25" s="11">
        <f t="shared" si="35"/>
        <v>22.7</v>
      </c>
      <c r="Z25" s="11">
        <f t="shared" si="35"/>
        <v>29.71</v>
      </c>
      <c r="AA25" s="11">
        <f t="shared" si="35"/>
        <v>8.23</v>
      </c>
      <c r="AB25" s="92">
        <f t="shared" si="35"/>
        <v>14.05</v>
      </c>
      <c r="AC25" s="92">
        <f t="shared" si="35"/>
        <v>7.72</v>
      </c>
    </row>
    <row r="26" spans="1:33" x14ac:dyDescent="0.3">
      <c r="Q26" s="11" t="s">
        <v>54</v>
      </c>
      <c r="R26" s="11">
        <f t="shared" ref="R26:AA26" si="36">B23</f>
        <v>1.46</v>
      </c>
      <c r="S26" s="11">
        <f t="shared" si="36"/>
        <v>0.34</v>
      </c>
      <c r="T26" s="11">
        <f t="shared" si="36"/>
        <v>1.1399999999999999</v>
      </c>
      <c r="U26" s="11">
        <f t="shared" si="36"/>
        <v>3.83</v>
      </c>
      <c r="V26" s="11">
        <f t="shared" si="36"/>
        <v>0.09</v>
      </c>
      <c r="W26" s="11">
        <f t="shared" si="36"/>
        <v>2.73</v>
      </c>
      <c r="X26" s="11">
        <f t="shared" si="36"/>
        <v>4.83</v>
      </c>
      <c r="Y26" s="11">
        <f t="shared" si="36"/>
        <v>4.8099999999999996</v>
      </c>
      <c r="Z26" s="11">
        <f t="shared" si="36"/>
        <v>1.89</v>
      </c>
      <c r="AA26" s="11">
        <f t="shared" si="36"/>
        <v>1.64</v>
      </c>
      <c r="AB26" s="93"/>
      <c r="AC26" s="93"/>
    </row>
    <row r="27" spans="1:33" x14ac:dyDescent="0.3">
      <c r="Q27" s="9" t="s">
        <v>15</v>
      </c>
      <c r="R27" s="9">
        <f t="shared" ref="R27:AC27" si="37">B14</f>
        <v>4.16</v>
      </c>
      <c r="S27" s="9">
        <f t="shared" si="37"/>
        <v>18.649999999999999</v>
      </c>
      <c r="T27" s="9">
        <f t="shared" si="37"/>
        <v>4.16</v>
      </c>
      <c r="U27" s="9">
        <f t="shared" si="37"/>
        <v>11.27</v>
      </c>
      <c r="V27" s="9">
        <f t="shared" si="37"/>
        <v>27.57</v>
      </c>
      <c r="W27" s="9">
        <f t="shared" si="37"/>
        <v>12.34</v>
      </c>
      <c r="X27" s="9">
        <f t="shared" si="37"/>
        <v>5.84</v>
      </c>
      <c r="Y27" s="9">
        <f t="shared" si="37"/>
        <v>26.07</v>
      </c>
      <c r="Z27" s="9">
        <f t="shared" si="37"/>
        <v>44.09</v>
      </c>
      <c r="AA27" s="9">
        <f t="shared" si="37"/>
        <v>4.45</v>
      </c>
      <c r="AB27" s="94">
        <f t="shared" si="37"/>
        <v>15.86</v>
      </c>
      <c r="AC27" s="94">
        <f t="shared" si="37"/>
        <v>12.92</v>
      </c>
    </row>
    <row r="28" spans="1:33" x14ac:dyDescent="0.3">
      <c r="B28" t="s">
        <v>44</v>
      </c>
      <c r="Q28" s="9" t="s">
        <v>52</v>
      </c>
      <c r="R28" s="9">
        <f t="shared" ref="R28:AA28" si="38">B15</f>
        <v>0.38</v>
      </c>
      <c r="S28" s="9">
        <f t="shared" si="38"/>
        <v>0.42</v>
      </c>
      <c r="T28" s="9">
        <f t="shared" si="38"/>
        <v>0.23</v>
      </c>
      <c r="U28" s="9">
        <f t="shared" si="38"/>
        <v>0.34</v>
      </c>
      <c r="V28" s="9">
        <f t="shared" si="38"/>
        <v>3.83</v>
      </c>
      <c r="W28" s="9">
        <f t="shared" si="38"/>
        <v>4.9000000000000004</v>
      </c>
      <c r="X28" s="9">
        <f t="shared" si="38"/>
        <v>0.47</v>
      </c>
      <c r="Y28" s="9">
        <f t="shared" si="38"/>
        <v>1.93</v>
      </c>
      <c r="Z28" s="9">
        <f t="shared" si="38"/>
        <v>6.9</v>
      </c>
      <c r="AA28" s="9">
        <f t="shared" si="38"/>
        <v>0.73</v>
      </c>
      <c r="AB28" s="94"/>
      <c r="AC28" s="94"/>
    </row>
    <row r="29" spans="1:33" x14ac:dyDescent="0.3">
      <c r="Q29" s="22" t="s">
        <v>59</v>
      </c>
      <c r="R29" s="22">
        <f t="shared" ref="R29:AB29" si="39">R27-R25</f>
        <v>-1.3399999999999999</v>
      </c>
      <c r="S29" s="22">
        <f t="shared" si="39"/>
        <v>6.4099999999999984</v>
      </c>
      <c r="T29" s="22">
        <f t="shared" si="39"/>
        <v>-7</v>
      </c>
      <c r="U29" s="22">
        <f t="shared" si="39"/>
        <v>0.57000000000000028</v>
      </c>
      <c r="V29" s="22">
        <f t="shared" si="39"/>
        <v>7.870000000000001</v>
      </c>
      <c r="W29" s="22">
        <f t="shared" si="39"/>
        <v>-1.7100000000000009</v>
      </c>
      <c r="X29" s="22">
        <f t="shared" si="39"/>
        <v>-0.71</v>
      </c>
      <c r="Y29" s="22">
        <f t="shared" si="39"/>
        <v>3.370000000000001</v>
      </c>
      <c r="Z29" s="22">
        <f t="shared" si="39"/>
        <v>14.380000000000003</v>
      </c>
      <c r="AA29" s="22">
        <f t="shared" si="39"/>
        <v>-3.7800000000000002</v>
      </c>
      <c r="AB29" s="88">
        <f t="shared" si="39"/>
        <v>1.8099999999999987</v>
      </c>
      <c r="AC29" s="88">
        <f>ROUND(SQRT(AC25^2+AC27^2),2)</f>
        <v>15.05</v>
      </c>
    </row>
    <row r="30" spans="1:33" x14ac:dyDescent="0.3">
      <c r="Q30" s="22" t="s">
        <v>60</v>
      </c>
      <c r="R30" s="22">
        <f>ROUND(SQRT(R26^2+R28^2),2)</f>
        <v>1.51</v>
      </c>
      <c r="S30" s="22">
        <f t="shared" ref="S30:AA30" si="40">ROUND(SQRT(S26^2+S28^2),2)</f>
        <v>0.54</v>
      </c>
      <c r="T30" s="22">
        <f t="shared" si="40"/>
        <v>1.1599999999999999</v>
      </c>
      <c r="U30" s="22">
        <f t="shared" si="40"/>
        <v>3.85</v>
      </c>
      <c r="V30" s="22">
        <f t="shared" si="40"/>
        <v>3.83</v>
      </c>
      <c r="W30" s="22">
        <f t="shared" si="40"/>
        <v>5.61</v>
      </c>
      <c r="X30" s="22">
        <f t="shared" si="40"/>
        <v>4.8499999999999996</v>
      </c>
      <c r="Y30" s="22">
        <f t="shared" si="40"/>
        <v>5.18</v>
      </c>
      <c r="Z30" s="22">
        <f t="shared" si="40"/>
        <v>7.15</v>
      </c>
      <c r="AA30" s="22">
        <f t="shared" si="40"/>
        <v>1.8</v>
      </c>
      <c r="AB30" s="88"/>
      <c r="AC30" s="88"/>
    </row>
    <row r="31" spans="1:33" x14ac:dyDescent="0.3">
      <c r="A31" t="s">
        <v>19</v>
      </c>
      <c r="Q31" s="22" t="s">
        <v>18</v>
      </c>
      <c r="R31" s="4">
        <f t="shared" ref="R31:AC31" si="41">R29/R25</f>
        <v>-0.24363636363636362</v>
      </c>
      <c r="S31" s="4">
        <f t="shared" si="41"/>
        <v>0.52369281045751614</v>
      </c>
      <c r="T31" s="4">
        <f t="shared" si="41"/>
        <v>-0.62724014336917566</v>
      </c>
      <c r="U31" s="4">
        <f t="shared" si="41"/>
        <v>5.3271028037383206E-2</v>
      </c>
      <c r="V31" s="4">
        <f t="shared" si="41"/>
        <v>0.39949238578680207</v>
      </c>
      <c r="W31" s="4">
        <f t="shared" si="41"/>
        <v>-0.12170818505338084</v>
      </c>
      <c r="X31" s="4">
        <f t="shared" si="41"/>
        <v>-0.10839694656488549</v>
      </c>
      <c r="Y31" s="4">
        <f t="shared" si="41"/>
        <v>0.14845814977973573</v>
      </c>
      <c r="Z31" s="4">
        <f t="shared" si="41"/>
        <v>0.48401211713227876</v>
      </c>
      <c r="AA31" s="4">
        <f t="shared" si="41"/>
        <v>-0.45929526123936815</v>
      </c>
      <c r="AB31" s="30">
        <f t="shared" si="41"/>
        <v>0.12882562277580062</v>
      </c>
      <c r="AC31" s="30">
        <f t="shared" si="41"/>
        <v>1.9494818652849744</v>
      </c>
    </row>
    <row r="32" spans="1:33" x14ac:dyDescent="0.3">
      <c r="A32" t="s">
        <v>20</v>
      </c>
    </row>
    <row r="34" spans="1:29" x14ac:dyDescent="0.3">
      <c r="A34" t="s">
        <v>21</v>
      </c>
      <c r="Q34" s="12"/>
      <c r="R34" s="91" t="s">
        <v>0</v>
      </c>
      <c r="S34" s="91"/>
      <c r="T34" s="91"/>
      <c r="U34" s="91"/>
      <c r="V34" s="91"/>
      <c r="W34" s="91"/>
      <c r="X34" s="91"/>
      <c r="Y34" s="91"/>
      <c r="Z34" s="91"/>
      <c r="AA34" s="91"/>
      <c r="AB34" s="12"/>
      <c r="AC34" s="12"/>
    </row>
    <row r="35" spans="1:29" x14ac:dyDescent="0.3">
      <c r="A35" t="s">
        <v>22</v>
      </c>
      <c r="Q35" s="12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31" t="s">
        <v>12</v>
      </c>
      <c r="AC35" s="31" t="s">
        <v>13</v>
      </c>
    </row>
    <row r="36" spans="1:29" x14ac:dyDescent="0.3">
      <c r="A36" t="s">
        <v>23</v>
      </c>
      <c r="Q36" s="11" t="s">
        <v>17</v>
      </c>
      <c r="R36" s="11">
        <f t="shared" ref="R36:AC36" si="42">B22</f>
        <v>5.5</v>
      </c>
      <c r="S36" s="11">
        <f t="shared" si="42"/>
        <v>12.24</v>
      </c>
      <c r="T36" s="11">
        <f t="shared" si="42"/>
        <v>11.16</v>
      </c>
      <c r="U36" s="11">
        <f t="shared" si="42"/>
        <v>10.7</v>
      </c>
      <c r="V36" s="11">
        <f t="shared" si="42"/>
        <v>19.7</v>
      </c>
      <c r="W36" s="11">
        <f t="shared" si="42"/>
        <v>14.05</v>
      </c>
      <c r="X36" s="11">
        <f t="shared" si="42"/>
        <v>6.55</v>
      </c>
      <c r="Y36" s="11">
        <f t="shared" si="42"/>
        <v>22.7</v>
      </c>
      <c r="Z36" s="11">
        <f t="shared" si="42"/>
        <v>29.71</v>
      </c>
      <c r="AA36" s="11">
        <f t="shared" si="42"/>
        <v>8.23</v>
      </c>
      <c r="AB36" s="92">
        <f t="shared" si="42"/>
        <v>14.05</v>
      </c>
      <c r="AC36" s="92">
        <f t="shared" si="42"/>
        <v>7.72</v>
      </c>
    </row>
    <row r="37" spans="1:29" x14ac:dyDescent="0.3">
      <c r="A37" t="s">
        <v>24</v>
      </c>
      <c r="Q37" s="11" t="s">
        <v>54</v>
      </c>
      <c r="R37" s="11">
        <f t="shared" ref="R37:AA37" si="43">B23</f>
        <v>1.46</v>
      </c>
      <c r="S37" s="11">
        <f t="shared" si="43"/>
        <v>0.34</v>
      </c>
      <c r="T37" s="11">
        <f t="shared" si="43"/>
        <v>1.1399999999999999</v>
      </c>
      <c r="U37" s="11">
        <f t="shared" si="43"/>
        <v>3.83</v>
      </c>
      <c r="V37" s="11">
        <f t="shared" si="43"/>
        <v>0.09</v>
      </c>
      <c r="W37" s="11">
        <f t="shared" si="43"/>
        <v>2.73</v>
      </c>
      <c r="X37" s="11">
        <f t="shared" si="43"/>
        <v>4.83</v>
      </c>
      <c r="Y37" s="11">
        <f t="shared" si="43"/>
        <v>4.8099999999999996</v>
      </c>
      <c r="Z37" s="11">
        <f t="shared" si="43"/>
        <v>1.89</v>
      </c>
      <c r="AA37" s="11">
        <f t="shared" si="43"/>
        <v>1.64</v>
      </c>
      <c r="AB37" s="93"/>
      <c r="AC37" s="93"/>
    </row>
    <row r="38" spans="1:29" x14ac:dyDescent="0.3">
      <c r="Q38" s="10" t="s">
        <v>16</v>
      </c>
      <c r="R38" s="10">
        <f t="shared" ref="R38:AC38" si="44">B18</f>
        <v>9.3800000000000008</v>
      </c>
      <c r="S38" s="10">
        <f t="shared" si="44"/>
        <v>9.44</v>
      </c>
      <c r="T38" s="10">
        <f t="shared" si="44"/>
        <v>11.82</v>
      </c>
      <c r="U38" s="10">
        <f t="shared" si="44"/>
        <v>27.17</v>
      </c>
      <c r="V38" s="10">
        <f t="shared" si="44"/>
        <v>37.549999999999997</v>
      </c>
      <c r="W38" s="10">
        <f t="shared" si="44"/>
        <v>14.39</v>
      </c>
      <c r="X38" s="10">
        <f t="shared" si="44"/>
        <v>2.8</v>
      </c>
      <c r="Y38" s="10">
        <f t="shared" si="44"/>
        <v>18.46</v>
      </c>
      <c r="Z38" s="10">
        <f t="shared" si="44"/>
        <v>31.4</v>
      </c>
      <c r="AA38" s="10">
        <f t="shared" si="44"/>
        <v>3.39</v>
      </c>
      <c r="AB38" s="87">
        <f t="shared" si="44"/>
        <v>16.579999999999998</v>
      </c>
      <c r="AC38" s="87">
        <f t="shared" si="44"/>
        <v>11.33</v>
      </c>
    </row>
    <row r="39" spans="1:29" x14ac:dyDescent="0.3">
      <c r="A39" t="s">
        <v>25</v>
      </c>
      <c r="Q39" s="10" t="s">
        <v>53</v>
      </c>
      <c r="R39" s="10">
        <f t="shared" ref="R39:AA39" si="45">B19</f>
        <v>1.2</v>
      </c>
      <c r="S39" s="10">
        <f t="shared" si="45"/>
        <v>0.62</v>
      </c>
      <c r="T39" s="10">
        <f t="shared" si="45"/>
        <v>0.18</v>
      </c>
      <c r="U39" s="10">
        <f t="shared" si="45"/>
        <v>0.15</v>
      </c>
      <c r="V39" s="10">
        <f t="shared" si="45"/>
        <v>0.91</v>
      </c>
      <c r="W39" s="10">
        <f t="shared" si="45"/>
        <v>3.44</v>
      </c>
      <c r="X39" s="10">
        <f t="shared" si="45"/>
        <v>0.38</v>
      </c>
      <c r="Y39" s="10">
        <f t="shared" si="45"/>
        <v>0.04</v>
      </c>
      <c r="Z39" s="10">
        <f t="shared" si="45"/>
        <v>0.4</v>
      </c>
      <c r="AA39" s="10">
        <f t="shared" si="45"/>
        <v>0.02</v>
      </c>
      <c r="AB39" s="87"/>
      <c r="AC39" s="87"/>
    </row>
    <row r="40" spans="1:29" x14ac:dyDescent="0.3">
      <c r="Q40" s="22" t="s">
        <v>61</v>
      </c>
      <c r="R40" s="22">
        <f t="shared" ref="R40:AB40" si="46">R38-R36</f>
        <v>3.8800000000000008</v>
      </c>
      <c r="S40" s="22">
        <f t="shared" si="46"/>
        <v>-2.8000000000000007</v>
      </c>
      <c r="T40" s="22">
        <f t="shared" si="46"/>
        <v>0.66000000000000014</v>
      </c>
      <c r="U40" s="22">
        <f t="shared" si="46"/>
        <v>16.470000000000002</v>
      </c>
      <c r="V40" s="22">
        <f t="shared" si="46"/>
        <v>17.849999999999998</v>
      </c>
      <c r="W40" s="22">
        <f t="shared" si="46"/>
        <v>0.33999999999999986</v>
      </c>
      <c r="X40" s="22">
        <f t="shared" si="46"/>
        <v>-3.75</v>
      </c>
      <c r="Y40" s="22">
        <f t="shared" si="46"/>
        <v>-4.2399999999999984</v>
      </c>
      <c r="Z40" s="22">
        <f t="shared" si="46"/>
        <v>1.6899999999999977</v>
      </c>
      <c r="AA40" s="22">
        <f t="shared" si="46"/>
        <v>-4.84</v>
      </c>
      <c r="AB40" s="88">
        <f t="shared" si="46"/>
        <v>2.5299999999999976</v>
      </c>
      <c r="AC40" s="88">
        <f>ROUND(SQRT(AC36^2+AC38^2),2)</f>
        <v>13.71</v>
      </c>
    </row>
    <row r="41" spans="1:29" x14ac:dyDescent="0.3">
      <c r="A41" t="s">
        <v>26</v>
      </c>
      <c r="Q41" s="22" t="s">
        <v>62</v>
      </c>
      <c r="R41" s="22">
        <f>ROUND(SQRT(R37^2+R39^2),2)</f>
        <v>1.89</v>
      </c>
      <c r="S41" s="22">
        <f t="shared" ref="S41:AA41" si="47">ROUND(SQRT(S37^2+S39^2),2)</f>
        <v>0.71</v>
      </c>
      <c r="T41" s="22">
        <f t="shared" si="47"/>
        <v>1.1499999999999999</v>
      </c>
      <c r="U41" s="22">
        <f t="shared" si="47"/>
        <v>3.83</v>
      </c>
      <c r="V41" s="22">
        <f t="shared" si="47"/>
        <v>0.91</v>
      </c>
      <c r="W41" s="22">
        <f t="shared" si="47"/>
        <v>4.3899999999999997</v>
      </c>
      <c r="X41" s="22">
        <f t="shared" si="47"/>
        <v>4.84</v>
      </c>
      <c r="Y41" s="22">
        <f t="shared" si="47"/>
        <v>4.8099999999999996</v>
      </c>
      <c r="Z41" s="22">
        <f t="shared" si="47"/>
        <v>1.93</v>
      </c>
      <c r="AA41" s="22">
        <f t="shared" si="47"/>
        <v>1.64</v>
      </c>
      <c r="AB41" s="88"/>
      <c r="AC41" s="88"/>
    </row>
    <row r="42" spans="1:29" x14ac:dyDescent="0.3">
      <c r="Q42" s="22" t="s">
        <v>18</v>
      </c>
      <c r="R42" s="4">
        <f t="shared" ref="R42:AC42" si="48">R40/R36</f>
        <v>0.70545454545454556</v>
      </c>
      <c r="S42" s="4">
        <f t="shared" si="48"/>
        <v>-0.22875816993464057</v>
      </c>
      <c r="T42" s="4">
        <f t="shared" si="48"/>
        <v>5.9139784946236569E-2</v>
      </c>
      <c r="U42" s="4">
        <f t="shared" si="48"/>
        <v>1.5392523364485984</v>
      </c>
      <c r="V42" s="4">
        <f t="shared" si="48"/>
        <v>0.90609137055837552</v>
      </c>
      <c r="W42" s="4">
        <f t="shared" si="48"/>
        <v>2.4199288256227747E-2</v>
      </c>
      <c r="X42" s="4">
        <f t="shared" si="48"/>
        <v>-0.57251908396946571</v>
      </c>
      <c r="Y42" s="4">
        <f t="shared" si="48"/>
        <v>-0.18678414096916293</v>
      </c>
      <c r="Z42" s="4">
        <f t="shared" si="48"/>
        <v>5.6883204308313624E-2</v>
      </c>
      <c r="AA42" s="4">
        <f t="shared" si="48"/>
        <v>-0.58809234507897934</v>
      </c>
      <c r="AB42" s="30">
        <f t="shared" si="48"/>
        <v>0.18007117437722403</v>
      </c>
      <c r="AC42" s="30">
        <f t="shared" si="48"/>
        <v>1.7759067357512954</v>
      </c>
    </row>
    <row r="56" ht="16.8" customHeight="1" x14ac:dyDescent="0.3"/>
  </sheetData>
  <mergeCells count="48">
    <mergeCell ref="AT3:BE3"/>
    <mergeCell ref="AT5:BE5"/>
    <mergeCell ref="A1:L1"/>
    <mergeCell ref="R1:AA1"/>
    <mergeCell ref="AF1:AQ1"/>
    <mergeCell ref="B2:K2"/>
    <mergeCell ref="AB3:AB4"/>
    <mergeCell ref="AC3:AC4"/>
    <mergeCell ref="L6:L7"/>
    <mergeCell ref="M6:M7"/>
    <mergeCell ref="N6:O7"/>
    <mergeCell ref="AB7:AB8"/>
    <mergeCell ref="AC7:AC8"/>
    <mergeCell ref="L10:L11"/>
    <mergeCell ref="M10:M11"/>
    <mergeCell ref="N10:O11"/>
    <mergeCell ref="R12:AA12"/>
    <mergeCell ref="L14:L15"/>
    <mergeCell ref="M14:M15"/>
    <mergeCell ref="N14:O15"/>
    <mergeCell ref="L18:L19"/>
    <mergeCell ref="M18:M19"/>
    <mergeCell ref="N18:O19"/>
    <mergeCell ref="AB18:AB19"/>
    <mergeCell ref="AC18:AC19"/>
    <mergeCell ref="R34:AA34"/>
    <mergeCell ref="AB36:AB37"/>
    <mergeCell ref="AC36:AC37"/>
    <mergeCell ref="L22:L23"/>
    <mergeCell ref="M22:M23"/>
    <mergeCell ref="N22:O23"/>
    <mergeCell ref="R23:AA23"/>
    <mergeCell ref="AB25:AB26"/>
    <mergeCell ref="AC25:AC26"/>
    <mergeCell ref="AB40:AB41"/>
    <mergeCell ref="AC40:AC41"/>
    <mergeCell ref="AB27:AB28"/>
    <mergeCell ref="AC27:AC28"/>
    <mergeCell ref="AB29:AB30"/>
    <mergeCell ref="AC29:AC30"/>
    <mergeCell ref="AB38:AB39"/>
    <mergeCell ref="AC38:AC39"/>
    <mergeCell ref="AB14:AB15"/>
    <mergeCell ref="AC14:AC15"/>
    <mergeCell ref="AB16:AB17"/>
    <mergeCell ref="AC16:AC17"/>
    <mergeCell ref="AB5:AB6"/>
    <mergeCell ref="AC5:AC6"/>
  </mergeCells>
  <phoneticPr fontId="2" type="noConversion"/>
  <conditionalFormatting sqref="R9:AC9 AF3:AR6">
    <cfRule type="cellIs" dxfId="27" priority="9" operator="lessThan">
      <formula>0</formula>
    </cfRule>
  </conditionalFormatting>
  <conditionalFormatting sqref="R20:AC20">
    <cfRule type="cellIs" dxfId="26" priority="8" operator="lessThan">
      <formula>0</formula>
    </cfRule>
  </conditionalFormatting>
  <conditionalFormatting sqref="R31:AC31">
    <cfRule type="cellIs" dxfId="25" priority="7" operator="lessThan">
      <formula>0</formula>
    </cfRule>
  </conditionalFormatting>
  <conditionalFormatting sqref="R42:AC42">
    <cfRule type="cellIs" dxfId="24" priority="6" operator="lessThan">
      <formula>0</formula>
    </cfRule>
  </conditionalFormatting>
  <conditionalFormatting sqref="AF3:AO6">
    <cfRule type="cellIs" dxfId="23" priority="5" operator="greaterThan">
      <formula>1</formula>
    </cfRule>
  </conditionalFormatting>
  <conditionalFormatting sqref="AU6:BE9">
    <cfRule type="cellIs" dxfId="2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9176-D964-4A01-B76F-1FB646659774}">
  <dimension ref="A1:BC54"/>
  <sheetViews>
    <sheetView topLeftCell="P13" zoomScale="70" zoomScaleNormal="70" workbookViewId="0">
      <selection activeCell="AA23" sqref="AA23"/>
    </sheetView>
  </sheetViews>
  <sheetFormatPr defaultRowHeight="14.4" x14ac:dyDescent="0.3"/>
  <cols>
    <col min="1" max="1" width="12.21875" bestFit="1" customWidth="1"/>
    <col min="2" max="4" width="10.77734375" bestFit="1" customWidth="1"/>
    <col min="5" max="7" width="11.88671875" bestFit="1" customWidth="1"/>
    <col min="8" max="10" width="10.77734375" bestFit="1" customWidth="1"/>
    <col min="11" max="11" width="12.88671875" bestFit="1" customWidth="1"/>
    <col min="13" max="13" width="12.21875" bestFit="1" customWidth="1"/>
    <col min="14" max="14" width="10.77734375" bestFit="1" customWidth="1"/>
    <col min="15" max="15" width="11.21875" bestFit="1" customWidth="1"/>
    <col min="16" max="17" width="10.77734375" bestFit="1" customWidth="1"/>
    <col min="18" max="18" width="11.88671875" bestFit="1" customWidth="1"/>
    <col min="19" max="20" width="10.21875" bestFit="1" customWidth="1"/>
    <col min="21" max="22" width="11.21875" bestFit="1" customWidth="1"/>
    <col min="23" max="23" width="10.77734375" bestFit="1" customWidth="1"/>
    <col min="25" max="25" width="12.33203125" bestFit="1" customWidth="1"/>
    <col min="26" max="26" width="30.21875" bestFit="1" customWidth="1"/>
    <col min="27" max="27" width="30.6640625" bestFit="1" customWidth="1"/>
    <col min="28" max="28" width="30.21875" bestFit="1" customWidth="1"/>
    <col min="29" max="29" width="31.33203125" bestFit="1" customWidth="1"/>
    <col min="30" max="30" width="32.5546875" bestFit="1" customWidth="1"/>
    <col min="31" max="31" width="30.6640625" bestFit="1" customWidth="1"/>
    <col min="32" max="32" width="29.5546875" bestFit="1" customWidth="1"/>
    <col min="33" max="34" width="30.6640625" bestFit="1" customWidth="1"/>
    <col min="35" max="35" width="32.5546875" bestFit="1" customWidth="1"/>
    <col min="36" max="36" width="11.109375" bestFit="1" customWidth="1"/>
    <col min="37" max="37" width="10.6640625" style="25" bestFit="1" customWidth="1"/>
    <col min="39" max="39" width="14.44140625" bestFit="1" customWidth="1"/>
  </cols>
  <sheetData>
    <row r="1" spans="1:55" x14ac:dyDescent="0.3">
      <c r="A1" s="90" t="s">
        <v>28</v>
      </c>
      <c r="B1" s="91" t="s">
        <v>0</v>
      </c>
      <c r="C1" s="91"/>
      <c r="D1" s="91"/>
      <c r="E1" s="91"/>
      <c r="F1" s="91"/>
      <c r="G1" s="91"/>
      <c r="H1" s="91"/>
      <c r="I1" s="91"/>
      <c r="J1" s="91"/>
      <c r="K1" s="91"/>
      <c r="M1" s="90" t="s">
        <v>29</v>
      </c>
      <c r="N1" s="91" t="s">
        <v>0</v>
      </c>
      <c r="O1" s="91"/>
      <c r="P1" s="91"/>
      <c r="Q1" s="91"/>
      <c r="R1" s="91"/>
      <c r="S1" s="91"/>
      <c r="T1" s="91"/>
      <c r="U1" s="91"/>
      <c r="V1" s="91"/>
      <c r="W1" s="91"/>
      <c r="Y1" s="90" t="s">
        <v>32</v>
      </c>
      <c r="Z1" s="91" t="s">
        <v>0</v>
      </c>
      <c r="AA1" s="91"/>
      <c r="AB1" s="91"/>
      <c r="AC1" s="91"/>
      <c r="AD1" s="91"/>
      <c r="AE1" s="91"/>
      <c r="AF1" s="91"/>
      <c r="AG1" s="91"/>
      <c r="AH1" s="91"/>
      <c r="AI1" s="91"/>
      <c r="AJ1" s="20"/>
      <c r="AK1" s="26"/>
      <c r="AM1" s="90" t="s">
        <v>30</v>
      </c>
      <c r="AN1" s="91" t="s">
        <v>0</v>
      </c>
      <c r="AO1" s="91"/>
      <c r="AP1" s="91"/>
      <c r="AQ1" s="91"/>
      <c r="AR1" s="91"/>
      <c r="AS1" s="91"/>
      <c r="AT1" s="91"/>
      <c r="AU1" s="91"/>
      <c r="AV1" s="91"/>
      <c r="AW1" s="91"/>
      <c r="AY1" s="108" t="s">
        <v>66</v>
      </c>
      <c r="AZ1" s="108"/>
      <c r="BA1" s="108"/>
      <c r="BB1" s="108"/>
      <c r="BC1" s="108"/>
    </row>
    <row r="2" spans="1:55" x14ac:dyDescent="0.3">
      <c r="A2" s="90"/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M2" s="90"/>
      <c r="N2" s="5">
        <v>0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Y2" s="90"/>
      <c r="Z2" s="5">
        <v>0</v>
      </c>
      <c r="AA2" s="5">
        <v>1</v>
      </c>
      <c r="AB2" s="5">
        <v>2</v>
      </c>
      <c r="AC2" s="5">
        <v>3</v>
      </c>
      <c r="AD2" s="5">
        <v>4</v>
      </c>
      <c r="AE2" s="5">
        <v>5</v>
      </c>
      <c r="AF2" s="5">
        <v>6</v>
      </c>
      <c r="AG2" s="5">
        <v>7</v>
      </c>
      <c r="AH2" s="5">
        <v>8</v>
      </c>
      <c r="AI2" s="5">
        <v>9</v>
      </c>
      <c r="AJ2" s="14"/>
      <c r="AK2" s="27"/>
      <c r="AM2" s="90"/>
      <c r="AN2" s="45">
        <v>0</v>
      </c>
      <c r="AO2" s="45">
        <v>1</v>
      </c>
      <c r="AP2" s="45">
        <v>2</v>
      </c>
      <c r="AQ2" s="45">
        <v>3</v>
      </c>
      <c r="AR2" s="45">
        <v>4</v>
      </c>
      <c r="AS2" s="45">
        <v>5</v>
      </c>
      <c r="AT2" s="45">
        <v>6</v>
      </c>
      <c r="AU2" s="45">
        <v>7</v>
      </c>
      <c r="AV2" s="45">
        <v>8</v>
      </c>
      <c r="AW2" s="45">
        <v>9</v>
      </c>
      <c r="AY2" s="108"/>
      <c r="AZ2" s="108"/>
      <c r="BA2" s="108"/>
      <c r="BB2" s="108"/>
      <c r="BC2" s="108"/>
    </row>
    <row r="3" spans="1:55" x14ac:dyDescent="0.3">
      <c r="A3" s="6" t="s">
        <v>1</v>
      </c>
      <c r="B3" s="5">
        <v>-4.34</v>
      </c>
      <c r="C3" s="5">
        <v>-0.66</v>
      </c>
      <c r="D3" s="5">
        <v>-6.48</v>
      </c>
      <c r="E3" s="5">
        <v>-19.22</v>
      </c>
      <c r="F3" s="5">
        <v>-29</v>
      </c>
      <c r="G3" s="5">
        <v>-21.41</v>
      </c>
      <c r="H3" s="5">
        <v>0.45</v>
      </c>
      <c r="I3" s="5">
        <v>1.49</v>
      </c>
      <c r="J3" s="5">
        <v>1.05</v>
      </c>
      <c r="K3" s="5">
        <v>-2.79</v>
      </c>
      <c r="M3" s="6" t="s">
        <v>1</v>
      </c>
      <c r="N3" s="5">
        <v>-0.37</v>
      </c>
      <c r="O3" s="5">
        <v>13.18</v>
      </c>
      <c r="P3" s="5">
        <v>1.34</v>
      </c>
      <c r="Q3" s="5">
        <v>-2.33</v>
      </c>
      <c r="R3" s="5">
        <v>-16.79</v>
      </c>
      <c r="S3" s="5">
        <v>8.61</v>
      </c>
      <c r="T3" s="5">
        <v>1.52</v>
      </c>
      <c r="U3" s="5">
        <v>24.23</v>
      </c>
      <c r="V3" s="5">
        <v>32.1</v>
      </c>
      <c r="W3" s="5">
        <v>0.66</v>
      </c>
      <c r="Y3" s="6" t="s">
        <v>1</v>
      </c>
      <c r="Z3" s="5">
        <f>ABS(N3-B3)</f>
        <v>3.9699999999999998</v>
      </c>
      <c r="AA3" s="5">
        <f t="shared" ref="AA3:AI12" si="0">ABS(O3-C3)</f>
        <v>13.84</v>
      </c>
      <c r="AB3" s="5">
        <f t="shared" si="0"/>
        <v>7.82</v>
      </c>
      <c r="AC3" s="5">
        <f t="shared" si="0"/>
        <v>16.89</v>
      </c>
      <c r="AD3" s="5">
        <f t="shared" si="0"/>
        <v>12.21</v>
      </c>
      <c r="AE3" s="5">
        <f t="shared" si="0"/>
        <v>30.02</v>
      </c>
      <c r="AF3" s="5">
        <f t="shared" si="0"/>
        <v>1.07</v>
      </c>
      <c r="AG3" s="5">
        <f t="shared" si="0"/>
        <v>22.740000000000002</v>
      </c>
      <c r="AH3" s="5">
        <f t="shared" si="0"/>
        <v>31.05</v>
      </c>
      <c r="AI3" s="5">
        <f t="shared" si="0"/>
        <v>3.45</v>
      </c>
      <c r="AJ3" s="21"/>
      <c r="AK3" s="28"/>
      <c r="AM3" s="6" t="s">
        <v>1</v>
      </c>
      <c r="AN3" s="45">
        <v>96.87</v>
      </c>
      <c r="AO3" s="45">
        <v>71.22</v>
      </c>
      <c r="AP3" s="45">
        <v>85.16</v>
      </c>
      <c r="AQ3" s="45">
        <v>130.97999999999999</v>
      </c>
      <c r="AR3" s="45">
        <v>582.52</v>
      </c>
      <c r="AS3" s="45">
        <v>104.95</v>
      </c>
      <c r="AT3" s="45">
        <v>23.73</v>
      </c>
      <c r="AU3" s="45">
        <v>121.28</v>
      </c>
      <c r="AV3" s="45">
        <v>423.09</v>
      </c>
      <c r="AW3" s="45">
        <v>47.13</v>
      </c>
      <c r="AY3" s="108"/>
      <c r="AZ3" s="108"/>
      <c r="BA3" s="108"/>
      <c r="BB3" s="108"/>
      <c r="BC3" s="108"/>
    </row>
    <row r="4" spans="1:55" x14ac:dyDescent="0.3">
      <c r="A4" s="6" t="s">
        <v>2</v>
      </c>
      <c r="B4" s="5">
        <v>-4.41</v>
      </c>
      <c r="C4" s="5">
        <v>-1.41</v>
      </c>
      <c r="D4" s="5">
        <v>-6.96</v>
      </c>
      <c r="E4" s="5">
        <v>-20.420000000000002</v>
      </c>
      <c r="F4" s="5">
        <v>-30.62</v>
      </c>
      <c r="G4" s="5">
        <v>-12.64</v>
      </c>
      <c r="H4" s="5">
        <v>-2.46</v>
      </c>
      <c r="I4" s="5">
        <v>-0.73</v>
      </c>
      <c r="J4" s="5">
        <v>-0.28000000000000003</v>
      </c>
      <c r="K4" s="5">
        <v>-1.32</v>
      </c>
      <c r="M4" s="6" t="s">
        <v>2</v>
      </c>
      <c r="N4" s="5">
        <v>-0.1</v>
      </c>
      <c r="O4" s="5">
        <v>12.61</v>
      </c>
      <c r="P4" s="5">
        <v>0.12</v>
      </c>
      <c r="Q4" s="5">
        <v>-1.61</v>
      </c>
      <c r="R4" s="5">
        <v>-16.62</v>
      </c>
      <c r="S4" s="5">
        <v>7.34</v>
      </c>
      <c r="T4" s="5">
        <v>9.9499999999999993</v>
      </c>
      <c r="U4" s="5">
        <v>26.88</v>
      </c>
      <c r="V4" s="5">
        <v>32.58</v>
      </c>
      <c r="W4" s="5">
        <v>-0.45</v>
      </c>
      <c r="Y4" s="6" t="s">
        <v>2</v>
      </c>
      <c r="Z4" s="5">
        <f t="shared" ref="Z4:Z12" si="1">ABS(N4-B4)</f>
        <v>4.3100000000000005</v>
      </c>
      <c r="AA4" s="5">
        <f t="shared" si="0"/>
        <v>14.02</v>
      </c>
      <c r="AB4" s="5">
        <f t="shared" si="0"/>
        <v>7.08</v>
      </c>
      <c r="AC4" s="5">
        <f t="shared" si="0"/>
        <v>18.810000000000002</v>
      </c>
      <c r="AD4" s="5">
        <f t="shared" si="0"/>
        <v>14</v>
      </c>
      <c r="AE4" s="5">
        <f t="shared" si="0"/>
        <v>19.98</v>
      </c>
      <c r="AF4" s="5">
        <f t="shared" si="0"/>
        <v>12.41</v>
      </c>
      <c r="AG4" s="5">
        <f t="shared" si="0"/>
        <v>27.61</v>
      </c>
      <c r="AH4" s="5">
        <f t="shared" si="0"/>
        <v>32.86</v>
      </c>
      <c r="AI4" s="5">
        <f t="shared" si="0"/>
        <v>0.87000000000000011</v>
      </c>
      <c r="AJ4" s="21"/>
      <c r="AK4" s="28"/>
      <c r="AM4" s="6" t="s">
        <v>2</v>
      </c>
      <c r="AN4" s="45">
        <v>100.62</v>
      </c>
      <c r="AO4" s="45">
        <v>63.76</v>
      </c>
      <c r="AP4" s="45">
        <v>61.79</v>
      </c>
      <c r="AQ4" s="45">
        <v>143.74</v>
      </c>
      <c r="AR4" s="45">
        <v>583.59</v>
      </c>
      <c r="AS4" s="45">
        <v>119.65</v>
      </c>
      <c r="AT4" s="45">
        <v>41.54</v>
      </c>
      <c r="AU4" s="45">
        <v>136.43</v>
      </c>
      <c r="AV4" s="45">
        <v>383.35</v>
      </c>
      <c r="AW4" s="45">
        <v>37.86</v>
      </c>
      <c r="AY4" s="108"/>
      <c r="AZ4" s="108"/>
      <c r="BA4" s="108"/>
      <c r="BB4" s="108"/>
      <c r="BC4" s="108"/>
    </row>
    <row r="5" spans="1:55" x14ac:dyDescent="0.3">
      <c r="A5" s="8" t="s">
        <v>3</v>
      </c>
      <c r="B5" s="5">
        <v>-4.1900000000000004</v>
      </c>
      <c r="C5" s="5">
        <v>-1.55</v>
      </c>
      <c r="D5" s="5">
        <v>-8.2799999999999994</v>
      </c>
      <c r="E5" s="5">
        <v>-16.57</v>
      </c>
      <c r="F5" s="5">
        <v>-29.58</v>
      </c>
      <c r="G5" s="5">
        <v>-4.1500000000000004</v>
      </c>
      <c r="H5" s="5">
        <v>-1.08</v>
      </c>
      <c r="I5" s="5">
        <v>-0.51</v>
      </c>
      <c r="J5" s="5">
        <v>-1.89</v>
      </c>
      <c r="K5" s="5">
        <v>-42.17</v>
      </c>
      <c r="M5" s="8" t="s">
        <v>3</v>
      </c>
      <c r="N5" s="5">
        <v>0.23</v>
      </c>
      <c r="O5" s="5">
        <v>12.03</v>
      </c>
      <c r="P5" s="5">
        <v>2.19</v>
      </c>
      <c r="Q5" s="5">
        <v>-1.69</v>
      </c>
      <c r="R5" s="5">
        <v>-4.0999999999999996</v>
      </c>
      <c r="S5" s="5">
        <v>-1.06</v>
      </c>
      <c r="T5" s="5">
        <v>3.37</v>
      </c>
      <c r="U5" s="5">
        <v>19.16</v>
      </c>
      <c r="V5" s="5">
        <v>30.08</v>
      </c>
      <c r="W5" s="5">
        <v>-0.61</v>
      </c>
      <c r="Y5" s="8" t="s">
        <v>3</v>
      </c>
      <c r="Z5" s="5">
        <f t="shared" si="1"/>
        <v>4.4200000000000008</v>
      </c>
      <c r="AA5" s="5">
        <f t="shared" si="0"/>
        <v>13.58</v>
      </c>
      <c r="AB5" s="5">
        <f t="shared" si="0"/>
        <v>10.469999999999999</v>
      </c>
      <c r="AC5" s="5">
        <f t="shared" si="0"/>
        <v>14.88</v>
      </c>
      <c r="AD5" s="5">
        <f t="shared" si="0"/>
        <v>25.479999999999997</v>
      </c>
      <c r="AE5" s="5">
        <f t="shared" si="0"/>
        <v>3.0900000000000003</v>
      </c>
      <c r="AF5" s="5">
        <f t="shared" si="0"/>
        <v>4.45</v>
      </c>
      <c r="AG5" s="5">
        <f t="shared" si="0"/>
        <v>19.670000000000002</v>
      </c>
      <c r="AH5" s="5">
        <f t="shared" si="0"/>
        <v>31.97</v>
      </c>
      <c r="AI5" s="5">
        <f t="shared" si="0"/>
        <v>41.56</v>
      </c>
      <c r="AJ5" s="21"/>
      <c r="AK5" s="28"/>
      <c r="AM5" s="8" t="s">
        <v>3</v>
      </c>
      <c r="AN5" s="45">
        <v>112.11</v>
      </c>
      <c r="AO5" s="45">
        <v>94.04</v>
      </c>
      <c r="AP5" s="45">
        <v>109.77</v>
      </c>
      <c r="AQ5" s="45">
        <v>116.75</v>
      </c>
      <c r="AR5" s="45">
        <v>292.42</v>
      </c>
      <c r="AS5" s="45">
        <v>37.82</v>
      </c>
      <c r="AT5" s="45">
        <v>24.22</v>
      </c>
      <c r="AU5" s="45">
        <v>164.26</v>
      </c>
      <c r="AV5" s="45">
        <v>404.68</v>
      </c>
      <c r="AW5" s="45">
        <v>45.71</v>
      </c>
      <c r="AY5" s="108"/>
      <c r="AZ5" s="108"/>
      <c r="BA5" s="108"/>
      <c r="BB5" s="108"/>
      <c r="BC5" s="108"/>
    </row>
    <row r="6" spans="1:55" x14ac:dyDescent="0.3">
      <c r="A6" s="8" t="s">
        <v>4</v>
      </c>
      <c r="B6" s="5">
        <v>-3.42</v>
      </c>
      <c r="C6" s="5">
        <v>-2.08</v>
      </c>
      <c r="D6" s="5">
        <v>-8.57</v>
      </c>
      <c r="E6" s="5">
        <v>-14.24</v>
      </c>
      <c r="F6" s="5">
        <v>-29.88</v>
      </c>
      <c r="G6" s="5">
        <v>-12.55</v>
      </c>
      <c r="H6" s="5">
        <v>-1.54</v>
      </c>
      <c r="I6" s="5">
        <v>-0.54</v>
      </c>
      <c r="J6" s="5">
        <v>0</v>
      </c>
      <c r="K6" s="5">
        <v>-2.11</v>
      </c>
      <c r="M6" s="8" t="s">
        <v>4</v>
      </c>
      <c r="N6" s="5">
        <v>-0.22</v>
      </c>
      <c r="O6" s="5">
        <v>11.01</v>
      </c>
      <c r="P6" s="5">
        <v>3.86</v>
      </c>
      <c r="Q6" s="5">
        <v>-4.63</v>
      </c>
      <c r="R6" s="5">
        <v>-5.26</v>
      </c>
      <c r="S6" s="5">
        <v>2.14</v>
      </c>
      <c r="T6" s="5">
        <v>1.1000000000000001</v>
      </c>
      <c r="U6" s="5">
        <v>20.95</v>
      </c>
      <c r="V6" s="5">
        <v>33.04</v>
      </c>
      <c r="W6" s="5">
        <v>-0.52</v>
      </c>
      <c r="Y6" s="8" t="s">
        <v>4</v>
      </c>
      <c r="Z6" s="5">
        <f t="shared" si="1"/>
        <v>3.1999999999999997</v>
      </c>
      <c r="AA6" s="5">
        <f t="shared" si="0"/>
        <v>13.09</v>
      </c>
      <c r="AB6" s="5">
        <f t="shared" si="0"/>
        <v>12.43</v>
      </c>
      <c r="AC6" s="5">
        <f t="shared" si="0"/>
        <v>9.61</v>
      </c>
      <c r="AD6" s="5">
        <f t="shared" si="0"/>
        <v>24.619999999999997</v>
      </c>
      <c r="AE6" s="5">
        <f t="shared" si="0"/>
        <v>14.690000000000001</v>
      </c>
      <c r="AF6" s="5">
        <f t="shared" si="0"/>
        <v>2.64</v>
      </c>
      <c r="AG6" s="5">
        <f t="shared" si="0"/>
        <v>21.49</v>
      </c>
      <c r="AH6" s="5">
        <f t="shared" si="0"/>
        <v>33.04</v>
      </c>
      <c r="AI6" s="5">
        <f t="shared" si="0"/>
        <v>1.5899999999999999</v>
      </c>
      <c r="AJ6" s="21"/>
      <c r="AK6" s="28"/>
      <c r="AM6" s="8" t="s">
        <v>4</v>
      </c>
      <c r="AN6" s="45">
        <v>101.3</v>
      </c>
      <c r="AO6" s="45">
        <v>100</v>
      </c>
      <c r="AP6" s="45">
        <v>127.03</v>
      </c>
      <c r="AQ6" s="45">
        <v>100.39</v>
      </c>
      <c r="AR6" s="45">
        <v>319.39999999999998</v>
      </c>
      <c r="AS6" s="45">
        <v>24.69</v>
      </c>
      <c r="AT6" s="45">
        <v>13.16</v>
      </c>
      <c r="AU6" s="45">
        <v>182.78</v>
      </c>
      <c r="AV6" s="45">
        <v>389.57</v>
      </c>
      <c r="AW6" s="45">
        <v>48.89</v>
      </c>
      <c r="AY6" s="108"/>
      <c r="AZ6" s="108"/>
      <c r="BA6" s="108"/>
      <c r="BB6" s="108"/>
      <c r="BC6" s="108"/>
    </row>
    <row r="7" spans="1:55" x14ac:dyDescent="0.3">
      <c r="A7" s="9" t="s">
        <v>5</v>
      </c>
      <c r="B7" s="5">
        <v>-3.72</v>
      </c>
      <c r="C7" s="5">
        <v>-3.22</v>
      </c>
      <c r="D7" s="5">
        <v>-6.27</v>
      </c>
      <c r="E7" s="5">
        <v>-14.98</v>
      </c>
      <c r="F7" s="5">
        <v>-36.51</v>
      </c>
      <c r="G7" s="5">
        <v>-13.6</v>
      </c>
      <c r="H7" s="5">
        <v>-3.78</v>
      </c>
      <c r="I7" s="5">
        <v>-2.54</v>
      </c>
      <c r="J7" s="5">
        <v>-3.82</v>
      </c>
      <c r="K7" s="5">
        <v>-4.38</v>
      </c>
      <c r="M7" s="9" t="s">
        <v>5</v>
      </c>
      <c r="N7" s="5">
        <v>0.06</v>
      </c>
      <c r="O7" s="5">
        <v>15.01</v>
      </c>
      <c r="P7" s="5">
        <v>-2.34</v>
      </c>
      <c r="Q7" s="5">
        <v>-4.0599999999999996</v>
      </c>
      <c r="R7" s="5">
        <v>-12.77</v>
      </c>
      <c r="S7" s="5">
        <v>3.64</v>
      </c>
      <c r="T7" s="5">
        <v>1.59</v>
      </c>
      <c r="U7" s="5">
        <v>25.45</v>
      </c>
      <c r="V7" s="5">
        <v>33.369999999999997</v>
      </c>
      <c r="W7" s="5">
        <v>-0.66</v>
      </c>
      <c r="Y7" s="9" t="s">
        <v>5</v>
      </c>
      <c r="Z7" s="5">
        <f t="shared" si="1"/>
        <v>3.7800000000000002</v>
      </c>
      <c r="AA7" s="5">
        <f t="shared" si="0"/>
        <v>18.23</v>
      </c>
      <c r="AB7" s="5">
        <f t="shared" si="0"/>
        <v>3.9299999999999997</v>
      </c>
      <c r="AC7" s="5">
        <f t="shared" si="0"/>
        <v>10.920000000000002</v>
      </c>
      <c r="AD7" s="5">
        <f t="shared" si="0"/>
        <v>23.74</v>
      </c>
      <c r="AE7" s="5">
        <f t="shared" si="0"/>
        <v>17.239999999999998</v>
      </c>
      <c r="AF7" s="5">
        <f t="shared" si="0"/>
        <v>5.37</v>
      </c>
      <c r="AG7" s="5">
        <f t="shared" si="0"/>
        <v>27.99</v>
      </c>
      <c r="AH7" s="5">
        <f t="shared" si="0"/>
        <v>37.19</v>
      </c>
      <c r="AI7" s="5">
        <f t="shared" si="0"/>
        <v>3.7199999999999998</v>
      </c>
      <c r="AJ7" s="21"/>
      <c r="AK7" s="28"/>
      <c r="AM7" s="9" t="s">
        <v>5</v>
      </c>
      <c r="AN7" s="45">
        <v>131.85</v>
      </c>
      <c r="AO7" s="45">
        <v>58.71</v>
      </c>
      <c r="AP7" s="45">
        <v>109.96</v>
      </c>
      <c r="AQ7" s="45">
        <v>108.29</v>
      </c>
      <c r="AR7" s="45">
        <v>373.89</v>
      </c>
      <c r="AS7" s="45">
        <v>22.25</v>
      </c>
      <c r="AT7" s="45">
        <v>17.329999999999998</v>
      </c>
      <c r="AU7" s="45">
        <v>115.96</v>
      </c>
      <c r="AV7" s="45">
        <v>414.89</v>
      </c>
      <c r="AW7" s="45">
        <v>64.58</v>
      </c>
      <c r="AY7" s="108"/>
      <c r="AZ7" s="108"/>
      <c r="BA7" s="108"/>
      <c r="BB7" s="108"/>
      <c r="BC7" s="108"/>
    </row>
    <row r="8" spans="1:55" x14ac:dyDescent="0.3">
      <c r="A8" s="9" t="s">
        <v>6</v>
      </c>
      <c r="B8" s="5">
        <v>-4.5</v>
      </c>
      <c r="C8" s="5">
        <v>-4.42</v>
      </c>
      <c r="D8" s="5">
        <v>-6.77</v>
      </c>
      <c r="E8" s="5">
        <v>-15.27</v>
      </c>
      <c r="F8" s="5">
        <v>-39.25</v>
      </c>
      <c r="G8" s="5">
        <v>-8.0299999999999994</v>
      </c>
      <c r="H8" s="5">
        <v>-3.36</v>
      </c>
      <c r="I8" s="5">
        <v>-2.5299999999999998</v>
      </c>
      <c r="J8" s="5">
        <v>-5.41</v>
      </c>
      <c r="K8" s="5">
        <v>-5.75</v>
      </c>
      <c r="M8" s="9" t="s">
        <v>6</v>
      </c>
      <c r="N8" s="5">
        <v>0.03</v>
      </c>
      <c r="O8" s="5">
        <v>14.65</v>
      </c>
      <c r="P8" s="5">
        <v>-2.38</v>
      </c>
      <c r="Q8" s="5">
        <v>-3.66</v>
      </c>
      <c r="R8" s="5">
        <v>-7.86</v>
      </c>
      <c r="S8" s="5">
        <v>-0.59</v>
      </c>
      <c r="T8" s="5">
        <v>2.94</v>
      </c>
      <c r="U8" s="5">
        <v>21.61</v>
      </c>
      <c r="V8" s="5">
        <v>45.57</v>
      </c>
      <c r="W8" s="5">
        <v>-0.56999999999999995</v>
      </c>
      <c r="Y8" s="9" t="s">
        <v>6</v>
      </c>
      <c r="Z8" s="5">
        <f t="shared" si="1"/>
        <v>4.53</v>
      </c>
      <c r="AA8" s="5">
        <f t="shared" si="0"/>
        <v>19.07</v>
      </c>
      <c r="AB8" s="5">
        <f t="shared" si="0"/>
        <v>4.3899999999999997</v>
      </c>
      <c r="AC8" s="5">
        <f t="shared" si="0"/>
        <v>11.61</v>
      </c>
      <c r="AD8" s="5">
        <f t="shared" si="0"/>
        <v>31.39</v>
      </c>
      <c r="AE8" s="5">
        <f t="shared" si="0"/>
        <v>7.4399999999999995</v>
      </c>
      <c r="AF8" s="5">
        <f t="shared" si="0"/>
        <v>6.3</v>
      </c>
      <c r="AG8" s="5">
        <f t="shared" si="0"/>
        <v>24.14</v>
      </c>
      <c r="AH8" s="5">
        <f t="shared" si="0"/>
        <v>50.980000000000004</v>
      </c>
      <c r="AI8" s="5">
        <f t="shared" si="0"/>
        <v>5.18</v>
      </c>
      <c r="AJ8" s="21"/>
      <c r="AK8" s="28"/>
      <c r="AM8" s="9" t="s">
        <v>6</v>
      </c>
      <c r="AN8" s="45">
        <v>131.1</v>
      </c>
      <c r="AO8" s="45">
        <v>67.09</v>
      </c>
      <c r="AP8" s="45">
        <v>113.17</v>
      </c>
      <c r="AQ8" s="45">
        <v>108.56</v>
      </c>
      <c r="AR8" s="45">
        <v>300.20999999999998</v>
      </c>
      <c r="AS8" s="45">
        <v>29.73</v>
      </c>
      <c r="AT8" s="45">
        <v>16.75</v>
      </c>
      <c r="AU8" s="45">
        <v>121.14</v>
      </c>
      <c r="AV8" s="45">
        <v>386.68</v>
      </c>
      <c r="AW8" s="45">
        <v>67.8</v>
      </c>
      <c r="AY8" s="108"/>
      <c r="AZ8" s="108"/>
      <c r="BA8" s="108"/>
      <c r="BB8" s="108"/>
      <c r="BC8" s="108"/>
    </row>
    <row r="9" spans="1:55" x14ac:dyDescent="0.3">
      <c r="A9" s="10" t="s">
        <v>7</v>
      </c>
      <c r="B9" s="5">
        <v>-5.65</v>
      </c>
      <c r="C9" s="5">
        <v>0.61</v>
      </c>
      <c r="D9" s="5">
        <v>-8.52</v>
      </c>
      <c r="E9" s="5">
        <v>-24.16</v>
      </c>
      <c r="F9" s="5">
        <v>-31.38</v>
      </c>
      <c r="G9" s="5">
        <v>-10.38</v>
      </c>
      <c r="H9" s="5">
        <v>0.61</v>
      </c>
      <c r="I9" s="5">
        <v>2.88</v>
      </c>
      <c r="J9" s="5">
        <v>-1.32</v>
      </c>
      <c r="K9" s="5">
        <v>-1.46</v>
      </c>
      <c r="M9" s="10" t="s">
        <v>7</v>
      </c>
      <c r="N9" s="5">
        <v>2.5299999999999998</v>
      </c>
      <c r="O9" s="5">
        <v>9.43</v>
      </c>
      <c r="P9" s="5">
        <v>3.12</v>
      </c>
      <c r="Q9" s="5">
        <v>2.86</v>
      </c>
      <c r="R9" s="5">
        <v>7.07</v>
      </c>
      <c r="S9" s="5">
        <v>7.45</v>
      </c>
      <c r="T9" s="5">
        <v>3.79</v>
      </c>
      <c r="U9" s="5">
        <v>21.37</v>
      </c>
      <c r="V9" s="5">
        <v>29.68</v>
      </c>
      <c r="W9" s="5">
        <v>1.91</v>
      </c>
      <c r="Y9" s="10" t="s">
        <v>7</v>
      </c>
      <c r="Z9" s="5">
        <f>ABS(N9-B9)</f>
        <v>8.18</v>
      </c>
      <c r="AA9" s="5">
        <f t="shared" si="0"/>
        <v>8.82</v>
      </c>
      <c r="AB9" s="5">
        <f t="shared" si="0"/>
        <v>11.64</v>
      </c>
      <c r="AC9" s="5">
        <f t="shared" si="0"/>
        <v>27.02</v>
      </c>
      <c r="AD9" s="5">
        <f t="shared" si="0"/>
        <v>38.450000000000003</v>
      </c>
      <c r="AE9" s="5">
        <f t="shared" si="0"/>
        <v>17.830000000000002</v>
      </c>
      <c r="AF9" s="5">
        <f t="shared" si="0"/>
        <v>3.18</v>
      </c>
      <c r="AG9" s="5">
        <f t="shared" si="0"/>
        <v>18.490000000000002</v>
      </c>
      <c r="AH9" s="5">
        <f t="shared" si="0"/>
        <v>31</v>
      </c>
      <c r="AI9" s="5">
        <f t="shared" si="0"/>
        <v>3.37</v>
      </c>
      <c r="AJ9" s="21"/>
      <c r="AK9" s="28"/>
      <c r="AM9" s="10" t="s">
        <v>7</v>
      </c>
      <c r="AN9" s="45">
        <v>37.22</v>
      </c>
      <c r="AO9" s="45">
        <v>58.55</v>
      </c>
      <c r="AP9" s="45">
        <v>27.35</v>
      </c>
      <c r="AQ9" s="45">
        <v>112.69</v>
      </c>
      <c r="AR9" s="45">
        <v>232.58</v>
      </c>
      <c r="AS9" s="45">
        <v>47.18</v>
      </c>
      <c r="AT9" s="45">
        <v>36.64</v>
      </c>
      <c r="AU9" s="45">
        <v>122.26</v>
      </c>
      <c r="AV9" s="45">
        <v>418.21</v>
      </c>
      <c r="AW9" s="45">
        <v>24.22</v>
      </c>
      <c r="AY9" s="108"/>
      <c r="AZ9" s="108"/>
      <c r="BA9" s="108"/>
      <c r="BB9" s="108"/>
      <c r="BC9" s="108"/>
    </row>
    <row r="10" spans="1:55" x14ac:dyDescent="0.3">
      <c r="A10" s="10" t="s">
        <v>8</v>
      </c>
      <c r="B10" s="5">
        <v>-6.98</v>
      </c>
      <c r="C10" s="5">
        <v>0.06</v>
      </c>
      <c r="D10" s="5">
        <v>-8.9</v>
      </c>
      <c r="E10" s="5">
        <v>-25.08</v>
      </c>
      <c r="F10" s="5">
        <v>-31.36</v>
      </c>
      <c r="G10" s="5">
        <v>-7.92</v>
      </c>
      <c r="H10" s="5">
        <v>0.21</v>
      </c>
      <c r="I10" s="5">
        <v>2.63</v>
      </c>
      <c r="J10" s="5">
        <v>-1.48</v>
      </c>
      <c r="K10" s="5">
        <v>-1.47</v>
      </c>
      <c r="M10" s="10" t="s">
        <v>8</v>
      </c>
      <c r="N10" s="5">
        <v>3.59</v>
      </c>
      <c r="O10" s="5">
        <v>10.119999999999999</v>
      </c>
      <c r="P10" s="5">
        <v>3.09</v>
      </c>
      <c r="Q10" s="5">
        <v>2.23</v>
      </c>
      <c r="R10" s="5">
        <v>5.28</v>
      </c>
      <c r="S10" s="5">
        <v>3.03</v>
      </c>
      <c r="T10" s="5">
        <v>2.63</v>
      </c>
      <c r="U10" s="5">
        <v>21.05</v>
      </c>
      <c r="V10" s="5">
        <v>30.32</v>
      </c>
      <c r="W10" s="5">
        <v>1.94</v>
      </c>
      <c r="Y10" s="10" t="s">
        <v>8</v>
      </c>
      <c r="Z10" s="5">
        <f t="shared" si="1"/>
        <v>10.57</v>
      </c>
      <c r="AA10" s="5">
        <f t="shared" si="0"/>
        <v>10.059999999999999</v>
      </c>
      <c r="AB10" s="5">
        <f t="shared" si="0"/>
        <v>11.99</v>
      </c>
      <c r="AC10" s="5">
        <f t="shared" si="0"/>
        <v>27.31</v>
      </c>
      <c r="AD10" s="5">
        <f t="shared" si="0"/>
        <v>36.64</v>
      </c>
      <c r="AE10" s="5">
        <f t="shared" si="0"/>
        <v>10.95</v>
      </c>
      <c r="AF10" s="5">
        <f t="shared" si="0"/>
        <v>2.42</v>
      </c>
      <c r="AG10" s="5">
        <f t="shared" si="0"/>
        <v>18.420000000000002</v>
      </c>
      <c r="AH10" s="5">
        <f t="shared" si="0"/>
        <v>31.8</v>
      </c>
      <c r="AI10" s="5">
        <f t="shared" si="0"/>
        <v>3.41</v>
      </c>
      <c r="AJ10" s="21"/>
      <c r="AK10" s="28"/>
      <c r="AM10" s="10" t="s">
        <v>8</v>
      </c>
      <c r="AN10" s="45">
        <v>69.3</v>
      </c>
      <c r="AO10" s="45">
        <v>60.98</v>
      </c>
      <c r="AP10" s="45">
        <v>26.77</v>
      </c>
      <c r="AQ10" s="45">
        <v>110.14</v>
      </c>
      <c r="AR10" s="45">
        <v>232.87</v>
      </c>
      <c r="AS10" s="45">
        <v>48.46</v>
      </c>
      <c r="AT10" s="45">
        <v>33.54</v>
      </c>
      <c r="AU10" s="45">
        <v>130.38999999999999</v>
      </c>
      <c r="AV10" s="45">
        <v>395.18</v>
      </c>
      <c r="AW10" s="45">
        <v>26.45</v>
      </c>
      <c r="AY10" s="108"/>
      <c r="AZ10" s="108"/>
      <c r="BA10" s="108"/>
      <c r="BB10" s="108"/>
      <c r="BC10" s="108"/>
    </row>
    <row r="11" spans="1:55" x14ac:dyDescent="0.3">
      <c r="A11" s="11" t="s">
        <v>10</v>
      </c>
      <c r="B11" s="5">
        <v>-7.18</v>
      </c>
      <c r="C11" s="5">
        <v>-0.63</v>
      </c>
      <c r="D11" s="5">
        <v>-7.17</v>
      </c>
      <c r="E11" s="5">
        <v>-16.48</v>
      </c>
      <c r="F11" s="5">
        <v>-29.95</v>
      </c>
      <c r="G11" s="5">
        <v>-10.26</v>
      </c>
      <c r="H11" s="5">
        <v>-5.28</v>
      </c>
      <c r="I11" s="5">
        <v>-5.79</v>
      </c>
      <c r="J11" s="5">
        <v>1.1100000000000001</v>
      </c>
      <c r="K11" s="5">
        <v>-5.04</v>
      </c>
      <c r="M11" s="11" t="s">
        <v>10</v>
      </c>
      <c r="N11" s="5">
        <v>-0.23</v>
      </c>
      <c r="O11" s="5">
        <v>11.27</v>
      </c>
      <c r="P11" s="5">
        <v>5.13</v>
      </c>
      <c r="Q11" s="5">
        <v>-9.61</v>
      </c>
      <c r="R11" s="5">
        <v>-10.16</v>
      </c>
      <c r="S11" s="5">
        <v>6.51</v>
      </c>
      <c r="T11" s="5">
        <v>6.1</v>
      </c>
      <c r="U11" s="5">
        <v>21.72</v>
      </c>
      <c r="V11" s="5">
        <v>32.71</v>
      </c>
      <c r="W11" s="5">
        <v>4.83</v>
      </c>
      <c r="Y11" s="11" t="s">
        <v>10</v>
      </c>
      <c r="Z11" s="5">
        <f t="shared" si="1"/>
        <v>6.9499999999999993</v>
      </c>
      <c r="AA11" s="5">
        <f t="shared" si="0"/>
        <v>11.9</v>
      </c>
      <c r="AB11" s="5">
        <f t="shared" si="0"/>
        <v>12.3</v>
      </c>
      <c r="AC11" s="5">
        <f t="shared" si="0"/>
        <v>6.870000000000001</v>
      </c>
      <c r="AD11" s="5">
        <f t="shared" si="0"/>
        <v>19.79</v>
      </c>
      <c r="AE11" s="5">
        <f t="shared" si="0"/>
        <v>16.77</v>
      </c>
      <c r="AF11" s="5">
        <f t="shared" si="0"/>
        <v>11.379999999999999</v>
      </c>
      <c r="AG11" s="5">
        <f t="shared" si="0"/>
        <v>27.509999999999998</v>
      </c>
      <c r="AH11" s="5">
        <f t="shared" si="0"/>
        <v>31.6</v>
      </c>
      <c r="AI11" s="5">
        <f t="shared" si="0"/>
        <v>9.870000000000001</v>
      </c>
      <c r="AJ11" s="21"/>
      <c r="AK11" s="28"/>
      <c r="AM11" s="11" t="s">
        <v>10</v>
      </c>
      <c r="AN11" s="45">
        <v>116.26</v>
      </c>
      <c r="AO11" s="45">
        <v>79.319999999999993</v>
      </c>
      <c r="AP11" s="45">
        <v>69.12</v>
      </c>
      <c r="AQ11" s="45">
        <v>97.43</v>
      </c>
      <c r="AR11" s="45">
        <v>339.1</v>
      </c>
      <c r="AS11" s="45">
        <v>27.82</v>
      </c>
      <c r="AT11" s="45">
        <v>33.479999999999997</v>
      </c>
      <c r="AU11" s="45">
        <v>155.83000000000001</v>
      </c>
      <c r="AV11" s="45">
        <v>445.29</v>
      </c>
      <c r="AW11" s="45">
        <v>59.45</v>
      </c>
      <c r="AY11" s="108"/>
      <c r="AZ11" s="108"/>
      <c r="BA11" s="108"/>
      <c r="BB11" s="108"/>
      <c r="BC11" s="108"/>
    </row>
    <row r="12" spans="1:55" x14ac:dyDescent="0.3">
      <c r="A12" s="11" t="s">
        <v>9</v>
      </c>
      <c r="B12" s="5">
        <v>-4.43</v>
      </c>
      <c r="C12" s="5">
        <v>-1.1000000000000001</v>
      </c>
      <c r="D12" s="5">
        <v>-8.11</v>
      </c>
      <c r="E12" s="5">
        <v>-16.5</v>
      </c>
      <c r="F12" s="5">
        <v>-29.49</v>
      </c>
      <c r="G12" s="5">
        <v>-10.44</v>
      </c>
      <c r="H12" s="5">
        <v>0.13</v>
      </c>
      <c r="I12" s="5">
        <v>1.52</v>
      </c>
      <c r="J12" s="5">
        <v>2.93</v>
      </c>
      <c r="K12" s="5">
        <v>-3.72</v>
      </c>
      <c r="M12" s="11" t="s">
        <v>9</v>
      </c>
      <c r="N12" s="5">
        <v>-0.39</v>
      </c>
      <c r="O12" s="5">
        <v>11.47</v>
      </c>
      <c r="P12" s="5">
        <v>1.91</v>
      </c>
      <c r="Q12" s="5">
        <v>-1.98</v>
      </c>
      <c r="R12" s="5">
        <v>-9.8800000000000008</v>
      </c>
      <c r="S12" s="5">
        <v>0.88</v>
      </c>
      <c r="T12" s="5">
        <v>1.85</v>
      </c>
      <c r="U12" s="5">
        <v>19.399999999999999</v>
      </c>
      <c r="V12" s="5">
        <v>30.75</v>
      </c>
      <c r="W12" s="5">
        <v>2.87</v>
      </c>
      <c r="Y12" s="11" t="s">
        <v>9</v>
      </c>
      <c r="Z12" s="5">
        <f t="shared" si="1"/>
        <v>4.04</v>
      </c>
      <c r="AA12" s="5">
        <f t="shared" si="0"/>
        <v>12.57</v>
      </c>
      <c r="AB12" s="5">
        <f t="shared" si="0"/>
        <v>10.02</v>
      </c>
      <c r="AC12" s="5">
        <f t="shared" si="0"/>
        <v>14.52</v>
      </c>
      <c r="AD12" s="5">
        <f t="shared" si="0"/>
        <v>19.61</v>
      </c>
      <c r="AE12" s="5">
        <f t="shared" si="0"/>
        <v>11.32</v>
      </c>
      <c r="AF12" s="5">
        <f t="shared" si="0"/>
        <v>1.7200000000000002</v>
      </c>
      <c r="AG12" s="5">
        <f t="shared" si="0"/>
        <v>17.88</v>
      </c>
      <c r="AH12" s="5">
        <f t="shared" si="0"/>
        <v>27.82</v>
      </c>
      <c r="AI12" s="5">
        <f t="shared" si="0"/>
        <v>6.59</v>
      </c>
      <c r="AJ12" s="21"/>
      <c r="AK12" s="28"/>
      <c r="AM12" s="11" t="s">
        <v>9</v>
      </c>
      <c r="AN12" s="45">
        <v>88.06</v>
      </c>
      <c r="AO12" s="45">
        <v>84.8</v>
      </c>
      <c r="AP12" s="45">
        <v>71.180000000000007</v>
      </c>
      <c r="AQ12" s="45">
        <v>101.36</v>
      </c>
      <c r="AR12" s="45">
        <v>372.3</v>
      </c>
      <c r="AS12" s="45">
        <v>19.7</v>
      </c>
      <c r="AT12" s="45">
        <v>15.39</v>
      </c>
      <c r="AU12" s="45">
        <v>153.46</v>
      </c>
      <c r="AV12" s="45">
        <v>434.72</v>
      </c>
      <c r="AW12" s="45">
        <v>39.19</v>
      </c>
      <c r="AY12" s="108"/>
      <c r="AZ12" s="108"/>
      <c r="BA12" s="108"/>
      <c r="BB12" s="108"/>
      <c r="BC12" s="108"/>
    </row>
    <row r="13" spans="1:55" x14ac:dyDescent="0.3">
      <c r="A13" s="15"/>
      <c r="AY13" s="108"/>
      <c r="AZ13" s="108"/>
      <c r="BA13" s="108"/>
      <c r="BB13" s="108"/>
      <c r="BC13" s="108"/>
    </row>
    <row r="14" spans="1:55" x14ac:dyDescent="0.3">
      <c r="A14" s="109" t="s">
        <v>46</v>
      </c>
      <c r="B14" s="109"/>
      <c r="C14" s="109"/>
      <c r="D14" s="109"/>
      <c r="E14" s="109"/>
      <c r="F14" s="109"/>
      <c r="G14" s="109"/>
    </row>
    <row r="15" spans="1:55" x14ac:dyDescent="0.3">
      <c r="A15" s="15"/>
    </row>
    <row r="16" spans="1:55" x14ac:dyDescent="0.3">
      <c r="A16" s="90" t="s">
        <v>30</v>
      </c>
      <c r="B16" s="91" t="s">
        <v>0</v>
      </c>
      <c r="C16" s="91"/>
      <c r="D16" s="91"/>
      <c r="E16" s="91"/>
      <c r="F16" s="91"/>
      <c r="G16" s="91"/>
      <c r="H16" s="91"/>
      <c r="I16" s="91"/>
      <c r="J16" s="91"/>
      <c r="K16" s="91"/>
      <c r="M16" s="90" t="s">
        <v>31</v>
      </c>
      <c r="N16" s="91" t="s">
        <v>0</v>
      </c>
      <c r="O16" s="91"/>
      <c r="P16" s="91"/>
      <c r="Q16" s="91"/>
      <c r="R16" s="91"/>
      <c r="S16" s="91"/>
      <c r="T16" s="91"/>
      <c r="U16" s="91"/>
      <c r="V16" s="91"/>
      <c r="W16" s="91"/>
      <c r="Y16" s="110" t="s">
        <v>38</v>
      </c>
      <c r="Z16" s="91" t="s">
        <v>0</v>
      </c>
      <c r="AA16" s="91"/>
      <c r="AB16" s="91"/>
      <c r="AC16" s="91"/>
      <c r="AD16" s="91"/>
      <c r="AE16" s="91"/>
      <c r="AF16" s="91"/>
      <c r="AG16" s="91"/>
      <c r="AH16" s="91"/>
      <c r="AI16" s="91"/>
      <c r="AM16" s="90" t="s">
        <v>31</v>
      </c>
      <c r="AN16" s="91" t="s">
        <v>0</v>
      </c>
      <c r="AO16" s="91"/>
      <c r="AP16" s="91"/>
      <c r="AQ16" s="91"/>
      <c r="AR16" s="91"/>
      <c r="AS16" s="91"/>
      <c r="AT16" s="91"/>
      <c r="AU16" s="91"/>
      <c r="AV16" s="91"/>
      <c r="AW16" s="91"/>
    </row>
    <row r="17" spans="1:49" x14ac:dyDescent="0.3">
      <c r="A17" s="90"/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  <c r="M17" s="90"/>
      <c r="N17" s="5">
        <v>0</v>
      </c>
      <c r="O17" s="5">
        <v>1</v>
      </c>
      <c r="P17" s="5">
        <v>2</v>
      </c>
      <c r="Q17" s="5">
        <v>3</v>
      </c>
      <c r="R17" s="5">
        <v>4</v>
      </c>
      <c r="S17" s="5">
        <v>5</v>
      </c>
      <c r="T17" s="5">
        <v>6</v>
      </c>
      <c r="U17" s="5">
        <v>7</v>
      </c>
      <c r="V17" s="5">
        <v>8</v>
      </c>
      <c r="W17" s="5">
        <v>9</v>
      </c>
      <c r="Y17" s="110"/>
      <c r="Z17" s="5">
        <v>0</v>
      </c>
      <c r="AA17" s="5">
        <v>1</v>
      </c>
      <c r="AB17" s="5">
        <v>2</v>
      </c>
      <c r="AC17" s="5">
        <v>3</v>
      </c>
      <c r="AD17" s="5">
        <v>4</v>
      </c>
      <c r="AE17" s="5">
        <v>5</v>
      </c>
      <c r="AF17" s="5">
        <v>6</v>
      </c>
      <c r="AG17" s="5">
        <v>7</v>
      </c>
      <c r="AH17" s="5">
        <v>8</v>
      </c>
      <c r="AI17" s="5">
        <v>9</v>
      </c>
      <c r="AM17" s="90"/>
      <c r="AN17" s="23">
        <v>0</v>
      </c>
      <c r="AO17" s="23">
        <v>1</v>
      </c>
      <c r="AP17" s="23">
        <v>2</v>
      </c>
      <c r="AQ17" s="23">
        <v>3</v>
      </c>
      <c r="AR17" s="23">
        <v>4</v>
      </c>
      <c r="AS17" s="23">
        <v>5</v>
      </c>
      <c r="AT17" s="23">
        <v>6</v>
      </c>
      <c r="AU17" s="23">
        <v>7</v>
      </c>
      <c r="AV17" s="23">
        <v>8</v>
      </c>
      <c r="AW17" s="23">
        <v>9</v>
      </c>
    </row>
    <row r="18" spans="1:49" x14ac:dyDescent="0.3">
      <c r="A18" s="6" t="s">
        <v>1</v>
      </c>
      <c r="B18" s="5">
        <v>-2.35</v>
      </c>
      <c r="C18" s="5">
        <v>6.87</v>
      </c>
      <c r="D18" s="5">
        <v>-3.73</v>
      </c>
      <c r="E18" s="5">
        <v>-12.21</v>
      </c>
      <c r="F18" s="5">
        <v>-18.96</v>
      </c>
      <c r="G18" s="5">
        <v>3.94</v>
      </c>
      <c r="H18" s="5">
        <v>1.17</v>
      </c>
      <c r="I18" s="5">
        <v>13.52</v>
      </c>
      <c r="J18" s="5">
        <v>15.11</v>
      </c>
      <c r="K18" s="5">
        <v>-1.53</v>
      </c>
      <c r="M18" s="6" t="s">
        <v>1</v>
      </c>
      <c r="N18" s="5">
        <v>1.2</v>
      </c>
      <c r="O18" s="5">
        <v>4.1500000000000004</v>
      </c>
      <c r="P18" s="5">
        <v>1.92</v>
      </c>
      <c r="Q18" s="5">
        <v>3.27</v>
      </c>
      <c r="R18" s="5">
        <v>2.71</v>
      </c>
      <c r="S18" s="5">
        <v>5</v>
      </c>
      <c r="T18" s="5">
        <v>0.24</v>
      </c>
      <c r="U18" s="5">
        <v>6.97</v>
      </c>
      <c r="V18" s="5">
        <v>10.130000000000001</v>
      </c>
      <c r="W18" s="5">
        <v>0.78</v>
      </c>
      <c r="Y18" s="6" t="s">
        <v>1</v>
      </c>
      <c r="Z18" s="5" t="str">
        <f>_xlfn.CONCAT(B3, " ≤ ", "x", " ≤ ", N3)</f>
        <v>-4.34 ≤ x ≤ -0.37</v>
      </c>
      <c r="AA18" s="5" t="str">
        <f t="shared" ref="AA18:AI27" si="2">_xlfn.CONCAT(C3, " ≤ ", "x", " ≤ ", O3)</f>
        <v>-0.66 ≤ x ≤ 13.18</v>
      </c>
      <c r="AB18" s="5" t="str">
        <f t="shared" si="2"/>
        <v>-6.48 ≤ x ≤ 1.34</v>
      </c>
      <c r="AC18" s="5" t="str">
        <f t="shared" si="2"/>
        <v>-19.22 ≤ x ≤ -2.33</v>
      </c>
      <c r="AD18" s="5" t="str">
        <f t="shared" si="2"/>
        <v>-29 ≤ x ≤ -16.79</v>
      </c>
      <c r="AE18" s="5" t="str">
        <f t="shared" si="2"/>
        <v>-21.41 ≤ x ≤ 8.61</v>
      </c>
      <c r="AF18" s="5" t="str">
        <f t="shared" si="2"/>
        <v>0.45 ≤ x ≤ 1.52</v>
      </c>
      <c r="AG18" s="5" t="str">
        <f t="shared" si="2"/>
        <v>1.49 ≤ x ≤ 24.23</v>
      </c>
      <c r="AH18" s="5" t="str">
        <f t="shared" si="2"/>
        <v>1.05 ≤ x ≤ 32.1</v>
      </c>
      <c r="AI18" s="5" t="str">
        <f t="shared" si="2"/>
        <v>-2.79 ≤ x ≤ 0.66</v>
      </c>
      <c r="AM18" s="6" t="s">
        <v>1</v>
      </c>
      <c r="AN18" s="45">
        <v>26.95</v>
      </c>
      <c r="AO18" s="45">
        <v>30.24</v>
      </c>
      <c r="AP18" s="45">
        <v>33.4</v>
      </c>
      <c r="AQ18" s="45">
        <v>63.23</v>
      </c>
      <c r="AR18" s="45">
        <v>268.35000000000002</v>
      </c>
      <c r="AS18" s="45">
        <v>105.51</v>
      </c>
      <c r="AT18" s="45">
        <v>9.92</v>
      </c>
      <c r="AU18" s="45">
        <v>52.32</v>
      </c>
      <c r="AV18" s="45">
        <v>200.27</v>
      </c>
      <c r="AW18" s="45">
        <v>18.760000000000002</v>
      </c>
    </row>
    <row r="19" spans="1:49" x14ac:dyDescent="0.3">
      <c r="A19" s="6" t="s">
        <v>2</v>
      </c>
      <c r="B19" s="5">
        <v>-2.3199999999999998</v>
      </c>
      <c r="C19" s="5">
        <v>6.91</v>
      </c>
      <c r="D19" s="5">
        <v>-3.3</v>
      </c>
      <c r="E19" s="5">
        <v>-12.78</v>
      </c>
      <c r="F19" s="5">
        <v>-18.89</v>
      </c>
      <c r="G19" s="5">
        <v>3.51</v>
      </c>
      <c r="H19" s="5">
        <v>0.51</v>
      </c>
      <c r="I19" s="5">
        <v>14.67</v>
      </c>
      <c r="J19" s="5">
        <v>14.06</v>
      </c>
      <c r="K19" s="5">
        <v>-0.97</v>
      </c>
      <c r="M19" s="6" t="s">
        <v>2</v>
      </c>
      <c r="N19" s="5">
        <v>1.17</v>
      </c>
      <c r="O19" s="5">
        <v>4.0199999999999996</v>
      </c>
      <c r="P19" s="5">
        <v>2.06</v>
      </c>
      <c r="Q19" s="5">
        <v>3.79</v>
      </c>
      <c r="R19" s="5">
        <v>2.97</v>
      </c>
      <c r="S19" s="5">
        <v>3.7</v>
      </c>
      <c r="T19" s="5">
        <v>3.07</v>
      </c>
      <c r="U19" s="5">
        <v>7.88</v>
      </c>
      <c r="V19" s="5">
        <v>11.23</v>
      </c>
      <c r="W19" s="5">
        <v>0.26</v>
      </c>
      <c r="Y19" s="6" t="s">
        <v>2</v>
      </c>
      <c r="Z19" s="5" t="str">
        <f t="shared" ref="Z19:Z27" si="3">_xlfn.CONCAT(B4, " ≤ ", "x", " ≤ ", N4)</f>
        <v>-4.41 ≤ x ≤ -0.1</v>
      </c>
      <c r="AA19" s="5" t="str">
        <f t="shared" si="2"/>
        <v>-1.41 ≤ x ≤ 12.61</v>
      </c>
      <c r="AB19" s="5" t="str">
        <f t="shared" si="2"/>
        <v>-6.96 ≤ x ≤ 0.12</v>
      </c>
      <c r="AC19" s="5" t="str">
        <f t="shared" si="2"/>
        <v>-20.42 ≤ x ≤ -1.61</v>
      </c>
      <c r="AD19" s="5" t="str">
        <f t="shared" si="2"/>
        <v>-30.62 ≤ x ≤ -16.62</v>
      </c>
      <c r="AE19" s="5" t="str">
        <f t="shared" si="2"/>
        <v>-12.64 ≤ x ≤ 7.34</v>
      </c>
      <c r="AF19" s="5" t="str">
        <f t="shared" si="2"/>
        <v>-2.46 ≤ x ≤ 9.95</v>
      </c>
      <c r="AG19" s="5" t="str">
        <f t="shared" si="2"/>
        <v>-0.73 ≤ x ≤ 26.88</v>
      </c>
      <c r="AH19" s="5" t="str">
        <f t="shared" si="2"/>
        <v>-0.28 ≤ x ≤ 32.58</v>
      </c>
      <c r="AI19" s="5" t="str">
        <f t="shared" si="2"/>
        <v>-1.32 ≤ x ≤ -0.45</v>
      </c>
      <c r="AM19" s="6" t="s">
        <v>2</v>
      </c>
      <c r="AN19" s="45">
        <v>26.23</v>
      </c>
      <c r="AO19" s="45">
        <v>33.159999999999997</v>
      </c>
      <c r="AP19" s="45">
        <v>23.4</v>
      </c>
      <c r="AQ19" s="45">
        <v>70.53</v>
      </c>
      <c r="AR19" s="45">
        <v>267.32</v>
      </c>
      <c r="AS19" s="45">
        <v>102.6</v>
      </c>
      <c r="AT19" s="45">
        <v>11.63</v>
      </c>
      <c r="AU19" s="45">
        <v>58.92</v>
      </c>
      <c r="AV19" s="45">
        <v>175.94</v>
      </c>
      <c r="AW19" s="45">
        <v>15.87</v>
      </c>
    </row>
    <row r="20" spans="1:49" x14ac:dyDescent="0.3">
      <c r="A20" s="8" t="s">
        <v>3</v>
      </c>
      <c r="B20" s="5">
        <v>-2.41</v>
      </c>
      <c r="C20" s="5">
        <v>7.74</v>
      </c>
      <c r="D20" s="5">
        <v>-4.3</v>
      </c>
      <c r="E20" s="5">
        <v>-13.43</v>
      </c>
      <c r="F20" s="5">
        <v>-18.48</v>
      </c>
      <c r="G20" s="5">
        <v>-2.66</v>
      </c>
      <c r="H20" s="5">
        <v>1.68</v>
      </c>
      <c r="I20" s="5">
        <v>13.73</v>
      </c>
      <c r="J20" s="5">
        <v>14.23</v>
      </c>
      <c r="K20" s="5">
        <v>-4.9800000000000004</v>
      </c>
      <c r="M20" s="8" t="s">
        <v>3</v>
      </c>
      <c r="N20" s="5">
        <v>1.19</v>
      </c>
      <c r="O20" s="5">
        <v>3.48</v>
      </c>
      <c r="P20" s="5">
        <v>2.72</v>
      </c>
      <c r="Q20" s="5">
        <v>3.67</v>
      </c>
      <c r="R20" s="5">
        <v>8.23</v>
      </c>
      <c r="S20" s="5">
        <v>0.99</v>
      </c>
      <c r="T20" s="5">
        <v>1.19</v>
      </c>
      <c r="U20" s="5">
        <v>4.6500000000000004</v>
      </c>
      <c r="V20" s="5">
        <v>9.5399999999999991</v>
      </c>
      <c r="W20" s="5">
        <v>9.9499999999999993</v>
      </c>
      <c r="Y20" s="8" t="s">
        <v>3</v>
      </c>
      <c r="Z20" s="5" t="str">
        <f t="shared" si="3"/>
        <v>-4.19 ≤ x ≤ 0.23</v>
      </c>
      <c r="AA20" s="5" t="str">
        <f t="shared" si="2"/>
        <v>-1.55 ≤ x ≤ 12.03</v>
      </c>
      <c r="AB20" s="5" t="str">
        <f t="shared" si="2"/>
        <v>-8.28 ≤ x ≤ 2.19</v>
      </c>
      <c r="AC20" s="5" t="str">
        <f t="shared" si="2"/>
        <v>-16.57 ≤ x ≤ -1.69</v>
      </c>
      <c r="AD20" s="5" t="str">
        <f t="shared" si="2"/>
        <v>-29.58 ≤ x ≤ -4.1</v>
      </c>
      <c r="AE20" s="5" t="str">
        <f t="shared" si="2"/>
        <v>-4.15 ≤ x ≤ -1.06</v>
      </c>
      <c r="AF20" s="5" t="str">
        <f t="shared" si="2"/>
        <v>-1.08 ≤ x ≤ 3.37</v>
      </c>
      <c r="AG20" s="5" t="str">
        <f t="shared" si="2"/>
        <v>-0.51 ≤ x ≤ 19.16</v>
      </c>
      <c r="AH20" s="5" t="str">
        <f t="shared" si="2"/>
        <v>-1.89 ≤ x ≤ 30.08</v>
      </c>
      <c r="AI20" s="5" t="str">
        <f t="shared" si="2"/>
        <v>-42.17 ≤ x ≤ -0.61</v>
      </c>
      <c r="AM20" s="8" t="s">
        <v>3</v>
      </c>
      <c r="AN20" s="45">
        <v>29.49</v>
      </c>
      <c r="AO20" s="45">
        <v>39.159999999999997</v>
      </c>
      <c r="AP20" s="45">
        <v>43.78</v>
      </c>
      <c r="AQ20" s="45">
        <v>53.46</v>
      </c>
      <c r="AR20" s="45">
        <v>119.28</v>
      </c>
      <c r="AS20" s="45">
        <v>15.12</v>
      </c>
      <c r="AT20" s="45">
        <v>12.29</v>
      </c>
      <c r="AU20" s="45">
        <v>69.55</v>
      </c>
      <c r="AV20" s="45">
        <v>185.74</v>
      </c>
      <c r="AW20" s="45">
        <v>23.7</v>
      </c>
    </row>
    <row r="21" spans="1:49" x14ac:dyDescent="0.3">
      <c r="A21" s="8" t="s">
        <v>4</v>
      </c>
      <c r="B21" s="5">
        <v>-2.16</v>
      </c>
      <c r="C21" s="5">
        <v>7.68</v>
      </c>
      <c r="D21" s="5">
        <v>-4.79</v>
      </c>
      <c r="E21" s="5">
        <v>-11.8</v>
      </c>
      <c r="F21" s="5">
        <v>-18.86</v>
      </c>
      <c r="G21" s="5">
        <v>-0.56999999999999995</v>
      </c>
      <c r="H21" s="5">
        <v>0.22</v>
      </c>
      <c r="I21" s="5">
        <v>15.05</v>
      </c>
      <c r="J21" s="5">
        <v>13.07</v>
      </c>
      <c r="K21" s="5">
        <v>-1.35</v>
      </c>
      <c r="M21" s="8" t="s">
        <v>4</v>
      </c>
      <c r="N21" s="5">
        <v>0.74</v>
      </c>
      <c r="O21" s="5">
        <v>2.97</v>
      </c>
      <c r="P21" s="5">
        <v>2.59</v>
      </c>
      <c r="Q21" s="5">
        <v>2.2000000000000002</v>
      </c>
      <c r="R21" s="5">
        <v>7.84</v>
      </c>
      <c r="S21" s="5">
        <v>3.85</v>
      </c>
      <c r="T21" s="5">
        <v>0.74</v>
      </c>
      <c r="U21" s="5">
        <v>4.7</v>
      </c>
      <c r="V21" s="5">
        <v>8.92</v>
      </c>
      <c r="W21" s="5">
        <v>0.49</v>
      </c>
      <c r="Y21" s="8" t="s">
        <v>4</v>
      </c>
      <c r="Z21" s="5" t="str">
        <f t="shared" si="3"/>
        <v>-3.42 ≤ x ≤ -0.22</v>
      </c>
      <c r="AA21" s="5" t="str">
        <f t="shared" si="2"/>
        <v>-2.08 ≤ x ≤ 11.01</v>
      </c>
      <c r="AB21" s="5" t="str">
        <f t="shared" si="2"/>
        <v>-8.57 ≤ x ≤ 3.86</v>
      </c>
      <c r="AC21" s="5" t="str">
        <f t="shared" si="2"/>
        <v>-14.24 ≤ x ≤ -4.63</v>
      </c>
      <c r="AD21" s="5" t="str">
        <f t="shared" si="2"/>
        <v>-29.88 ≤ x ≤ -5.26</v>
      </c>
      <c r="AE21" s="5" t="str">
        <f t="shared" si="2"/>
        <v>-12.55 ≤ x ≤ 2.14</v>
      </c>
      <c r="AF21" s="5" t="str">
        <f t="shared" si="2"/>
        <v>-1.54 ≤ x ≤ 1.1</v>
      </c>
      <c r="AG21" s="5" t="str">
        <f t="shared" si="2"/>
        <v>-0.54 ≤ x ≤ 20.95</v>
      </c>
      <c r="AH21" s="5" t="str">
        <f t="shared" si="2"/>
        <v>0 ≤ x ≤ 33.04</v>
      </c>
      <c r="AI21" s="5" t="str">
        <f t="shared" si="2"/>
        <v>-2.11 ≤ x ≤ -0.52</v>
      </c>
      <c r="AM21" s="8" t="s">
        <v>4</v>
      </c>
      <c r="AN21" s="45">
        <v>26.29</v>
      </c>
      <c r="AO21" s="45">
        <v>42.03</v>
      </c>
      <c r="AP21" s="45">
        <v>52.38</v>
      </c>
      <c r="AQ21" s="45">
        <v>44.26</v>
      </c>
      <c r="AR21" s="45">
        <v>137.46</v>
      </c>
      <c r="AS21" s="45">
        <v>7.14</v>
      </c>
      <c r="AT21" s="45">
        <v>4.09</v>
      </c>
      <c r="AU21" s="45">
        <v>76.459999999999994</v>
      </c>
      <c r="AV21" s="45">
        <v>169.31</v>
      </c>
      <c r="AW21" s="45">
        <v>19.25</v>
      </c>
    </row>
    <row r="22" spans="1:49" x14ac:dyDescent="0.3">
      <c r="A22" s="9" t="s">
        <v>5</v>
      </c>
      <c r="B22" s="5">
        <v>-2.68</v>
      </c>
      <c r="C22" s="5">
        <v>7.66</v>
      </c>
      <c r="D22" s="5">
        <v>-4.1399999999999997</v>
      </c>
      <c r="E22" s="5">
        <v>-12.66</v>
      </c>
      <c r="F22" s="5">
        <v>-19.579999999999998</v>
      </c>
      <c r="G22" s="5">
        <v>0.36</v>
      </c>
      <c r="H22" s="5">
        <v>0.33</v>
      </c>
      <c r="I22" s="5">
        <v>13.68</v>
      </c>
      <c r="J22" s="5">
        <v>15.74</v>
      </c>
      <c r="K22" s="5">
        <v>-1.38</v>
      </c>
      <c r="M22" s="9" t="s">
        <v>5</v>
      </c>
      <c r="N22" s="5">
        <v>0.73</v>
      </c>
      <c r="O22" s="5">
        <v>5.85</v>
      </c>
      <c r="P22" s="5">
        <v>1.38</v>
      </c>
      <c r="Q22" s="5">
        <v>2.29</v>
      </c>
      <c r="R22" s="5">
        <v>5.2</v>
      </c>
      <c r="S22" s="5">
        <v>4.24</v>
      </c>
      <c r="T22" s="5">
        <v>1.38</v>
      </c>
      <c r="U22" s="5">
        <v>7</v>
      </c>
      <c r="V22" s="5">
        <v>10.49</v>
      </c>
      <c r="W22" s="5">
        <v>0.78</v>
      </c>
      <c r="Y22" s="9" t="s">
        <v>5</v>
      </c>
      <c r="Z22" s="5" t="str">
        <f t="shared" si="3"/>
        <v>-3.72 ≤ x ≤ 0.06</v>
      </c>
      <c r="AA22" s="5" t="str">
        <f t="shared" si="2"/>
        <v>-3.22 ≤ x ≤ 15.01</v>
      </c>
      <c r="AB22" s="5" t="str">
        <f t="shared" si="2"/>
        <v>-6.27 ≤ x ≤ -2.34</v>
      </c>
      <c r="AC22" s="5" t="str">
        <f t="shared" si="2"/>
        <v>-14.98 ≤ x ≤ -4.06</v>
      </c>
      <c r="AD22" s="5" t="str">
        <f t="shared" si="2"/>
        <v>-36.51 ≤ x ≤ -12.77</v>
      </c>
      <c r="AE22" s="5" t="str">
        <f t="shared" si="2"/>
        <v>-13.6 ≤ x ≤ 3.64</v>
      </c>
      <c r="AF22" s="5" t="str">
        <f t="shared" si="2"/>
        <v>-3.78 ≤ x ≤ 1.59</v>
      </c>
      <c r="AG22" s="5" t="str">
        <f t="shared" si="2"/>
        <v>-2.54 ≤ x ≤ 25.45</v>
      </c>
      <c r="AH22" s="5" t="str">
        <f t="shared" si="2"/>
        <v>-3.82 ≤ x ≤ 33.37</v>
      </c>
      <c r="AI22" s="5" t="str">
        <f t="shared" si="2"/>
        <v>-4.38 ≤ x ≤ -0.66</v>
      </c>
      <c r="AM22" s="9" t="s">
        <v>5</v>
      </c>
      <c r="AN22" s="45">
        <v>31.19</v>
      </c>
      <c r="AO22" s="45">
        <v>41.36</v>
      </c>
      <c r="AP22" s="45">
        <v>46.66</v>
      </c>
      <c r="AQ22" s="45">
        <v>48.22</v>
      </c>
      <c r="AR22" s="45">
        <v>158.91999999999999</v>
      </c>
      <c r="AS22" s="45">
        <v>15.12</v>
      </c>
      <c r="AT22" s="45">
        <v>9.15</v>
      </c>
      <c r="AU22" s="45">
        <v>60.08</v>
      </c>
      <c r="AV22" s="45">
        <v>190.08</v>
      </c>
      <c r="AW22" s="45">
        <v>17.21</v>
      </c>
    </row>
    <row r="23" spans="1:49" x14ac:dyDescent="0.3">
      <c r="A23" s="9" t="s">
        <v>6</v>
      </c>
      <c r="B23" s="5">
        <v>-2.69</v>
      </c>
      <c r="C23" s="5">
        <v>7.91</v>
      </c>
      <c r="D23" s="5">
        <v>-4.28</v>
      </c>
      <c r="E23" s="5">
        <v>-12.9</v>
      </c>
      <c r="F23" s="5">
        <v>-18.75</v>
      </c>
      <c r="G23" s="5">
        <v>-2.3199999999999998</v>
      </c>
      <c r="H23" s="5">
        <v>1.36</v>
      </c>
      <c r="I23" s="5">
        <v>13.66</v>
      </c>
      <c r="J23" s="5">
        <v>15.04</v>
      </c>
      <c r="K23" s="5">
        <v>-1.23</v>
      </c>
      <c r="M23" s="9" t="s">
        <v>6</v>
      </c>
      <c r="N23" s="5">
        <v>0.68</v>
      </c>
      <c r="O23" s="5">
        <v>5.38</v>
      </c>
      <c r="P23" s="5">
        <v>1.61</v>
      </c>
      <c r="Q23" s="5">
        <v>2.6</v>
      </c>
      <c r="R23" s="5">
        <v>8.5</v>
      </c>
      <c r="S23" s="5">
        <v>2.15</v>
      </c>
      <c r="T23" s="5">
        <v>1.61</v>
      </c>
      <c r="U23" s="5">
        <v>5.61</v>
      </c>
      <c r="V23" s="5">
        <v>10.98</v>
      </c>
      <c r="W23" s="5">
        <v>1.01</v>
      </c>
      <c r="Y23" s="9" t="s">
        <v>6</v>
      </c>
      <c r="Z23" s="5" t="str">
        <f t="shared" si="3"/>
        <v>-4.5 ≤ x ≤ 0.03</v>
      </c>
      <c r="AA23" s="5" t="str">
        <f t="shared" si="2"/>
        <v>-4.42 ≤ x ≤ 14.65</v>
      </c>
      <c r="AB23" s="5" t="str">
        <f t="shared" si="2"/>
        <v>-6.77 ≤ x ≤ -2.38</v>
      </c>
      <c r="AC23" s="5" t="str">
        <f t="shared" si="2"/>
        <v>-15.27 ≤ x ≤ -3.66</v>
      </c>
      <c r="AD23" s="5" t="str">
        <f t="shared" si="2"/>
        <v>-39.25 ≤ x ≤ -7.86</v>
      </c>
      <c r="AE23" s="5" t="str">
        <f t="shared" si="2"/>
        <v>-8.03 ≤ x ≤ -0.59</v>
      </c>
      <c r="AF23" s="5" t="str">
        <f t="shared" si="2"/>
        <v>-3.36 ≤ x ≤ 2.94</v>
      </c>
      <c r="AG23" s="5" t="str">
        <f t="shared" si="2"/>
        <v>-2.53 ≤ x ≤ 21.61</v>
      </c>
      <c r="AH23" s="5" t="str">
        <f t="shared" si="2"/>
        <v>-5.41 ≤ x ≤ 45.57</v>
      </c>
      <c r="AI23" s="5" t="str">
        <f t="shared" si="2"/>
        <v>-5.75 ≤ x ≤ -0.57</v>
      </c>
      <c r="AM23" s="9" t="s">
        <v>6</v>
      </c>
      <c r="AN23" s="45">
        <v>30.81</v>
      </c>
      <c r="AO23" s="45">
        <v>40.85</v>
      </c>
      <c r="AP23" s="45">
        <v>46.85</v>
      </c>
      <c r="AQ23" s="45">
        <v>48.73</v>
      </c>
      <c r="AR23" s="45">
        <v>120.43</v>
      </c>
      <c r="AS23" s="45">
        <v>11.94</v>
      </c>
      <c r="AT23" s="45">
        <v>14.05</v>
      </c>
      <c r="AU23" s="45">
        <v>59.7</v>
      </c>
      <c r="AV23" s="45">
        <v>183.46</v>
      </c>
      <c r="AW23" s="45">
        <v>11.98</v>
      </c>
    </row>
    <row r="24" spans="1:49" x14ac:dyDescent="0.3">
      <c r="A24" s="10" t="s">
        <v>7</v>
      </c>
      <c r="B24" s="5">
        <v>-1.06</v>
      </c>
      <c r="C24" s="5">
        <v>5.41</v>
      </c>
      <c r="D24" s="5">
        <v>-2.2599999999999998</v>
      </c>
      <c r="E24" s="5">
        <v>-17.07</v>
      </c>
      <c r="F24" s="5">
        <v>-17.79</v>
      </c>
      <c r="G24" s="5">
        <v>-3.97</v>
      </c>
      <c r="H24" s="5">
        <v>1.86</v>
      </c>
      <c r="I24" s="5">
        <v>12.85</v>
      </c>
      <c r="J24" s="5">
        <v>13.51</v>
      </c>
      <c r="K24" s="5">
        <v>-0.01</v>
      </c>
      <c r="M24" s="10" t="s">
        <v>7</v>
      </c>
      <c r="N24" s="5">
        <v>2.72</v>
      </c>
      <c r="O24" s="5">
        <v>3.02</v>
      </c>
      <c r="P24" s="5">
        <v>4.08</v>
      </c>
      <c r="Q24" s="5">
        <v>6.67</v>
      </c>
      <c r="R24" s="5">
        <v>12.27</v>
      </c>
      <c r="S24" s="5">
        <v>4.68</v>
      </c>
      <c r="T24" s="5">
        <v>1.1100000000000001</v>
      </c>
      <c r="U24" s="5">
        <v>6.3</v>
      </c>
      <c r="V24" s="5">
        <v>11.87</v>
      </c>
      <c r="W24" s="5">
        <v>0.96</v>
      </c>
      <c r="Y24" s="10" t="s">
        <v>7</v>
      </c>
      <c r="Z24" s="5" t="str">
        <f t="shared" si="3"/>
        <v>-5.65 ≤ x ≤ 2.53</v>
      </c>
      <c r="AA24" s="5" t="str">
        <f t="shared" si="2"/>
        <v>0.61 ≤ x ≤ 9.43</v>
      </c>
      <c r="AB24" s="5" t="str">
        <f t="shared" si="2"/>
        <v>-8.52 ≤ x ≤ 3.12</v>
      </c>
      <c r="AC24" s="5" t="str">
        <f t="shared" si="2"/>
        <v>-24.16 ≤ x ≤ 2.86</v>
      </c>
      <c r="AD24" s="5" t="str">
        <f t="shared" si="2"/>
        <v>-31.38 ≤ x ≤ 7.07</v>
      </c>
      <c r="AE24" s="5" t="str">
        <f t="shared" si="2"/>
        <v>-10.38 ≤ x ≤ 7.45</v>
      </c>
      <c r="AF24" s="5" t="str">
        <f t="shared" si="2"/>
        <v>0.61 ≤ x ≤ 3.79</v>
      </c>
      <c r="AG24" s="5" t="str">
        <f t="shared" si="2"/>
        <v>2.88 ≤ x ≤ 21.37</v>
      </c>
      <c r="AH24" s="5" t="str">
        <f t="shared" si="2"/>
        <v>-1.32 ≤ x ≤ 29.68</v>
      </c>
      <c r="AI24" s="5" t="str">
        <f t="shared" si="2"/>
        <v>-1.46 ≤ x ≤ 1.91</v>
      </c>
      <c r="AM24" s="10" t="s">
        <v>7</v>
      </c>
      <c r="AN24" s="45">
        <v>24.77</v>
      </c>
      <c r="AO24" s="45">
        <v>23.56</v>
      </c>
      <c r="AP24" s="45">
        <v>19.989999999999998</v>
      </c>
      <c r="AQ24" s="45">
        <v>58.81</v>
      </c>
      <c r="AR24" s="45">
        <v>108.5</v>
      </c>
      <c r="AS24" s="45">
        <v>39.200000000000003</v>
      </c>
      <c r="AT24" s="45">
        <v>13.93</v>
      </c>
      <c r="AU24" s="45">
        <v>51.28</v>
      </c>
      <c r="AV24" s="45">
        <v>191.5</v>
      </c>
      <c r="AW24" s="45">
        <v>11.83</v>
      </c>
    </row>
    <row r="25" spans="1:49" x14ac:dyDescent="0.3">
      <c r="A25" s="10" t="s">
        <v>8</v>
      </c>
      <c r="B25" s="5">
        <v>-1.87</v>
      </c>
      <c r="C25" s="5">
        <v>5.71</v>
      </c>
      <c r="D25" s="5">
        <v>-1.97</v>
      </c>
      <c r="E25" s="5">
        <v>-17.3</v>
      </c>
      <c r="F25" s="5">
        <v>-17.84</v>
      </c>
      <c r="G25" s="5">
        <v>-3.09</v>
      </c>
      <c r="H25" s="5">
        <v>1.1000000000000001</v>
      </c>
      <c r="I25" s="5">
        <v>13.2</v>
      </c>
      <c r="J25" s="5">
        <v>13.31</v>
      </c>
      <c r="K25" s="5">
        <v>-0.01</v>
      </c>
      <c r="M25" s="10" t="s">
        <v>8</v>
      </c>
      <c r="N25" s="5">
        <v>3.55</v>
      </c>
      <c r="O25" s="5">
        <v>3.31</v>
      </c>
      <c r="P25" s="5">
        <v>4.1900000000000004</v>
      </c>
      <c r="Q25" s="5">
        <v>6.78</v>
      </c>
      <c r="R25" s="5">
        <v>11.66</v>
      </c>
      <c r="S25" s="5">
        <v>3.61</v>
      </c>
      <c r="T25" s="5">
        <v>0.71</v>
      </c>
      <c r="U25" s="5">
        <v>6.08</v>
      </c>
      <c r="V25" s="5">
        <v>12.04</v>
      </c>
      <c r="W25" s="5">
        <v>0.85</v>
      </c>
      <c r="Y25" s="10" t="s">
        <v>8</v>
      </c>
      <c r="Z25" s="5" t="str">
        <f t="shared" si="3"/>
        <v>-6.98 ≤ x ≤ 3.59</v>
      </c>
      <c r="AA25" s="5" t="str">
        <f t="shared" si="2"/>
        <v>0.06 ≤ x ≤ 10.12</v>
      </c>
      <c r="AB25" s="5" t="str">
        <f t="shared" si="2"/>
        <v>-8.9 ≤ x ≤ 3.09</v>
      </c>
      <c r="AC25" s="5" t="str">
        <f t="shared" si="2"/>
        <v>-25.08 ≤ x ≤ 2.23</v>
      </c>
      <c r="AD25" s="5" t="str">
        <f t="shared" si="2"/>
        <v>-31.36 ≤ x ≤ 5.28</v>
      </c>
      <c r="AE25" s="5" t="str">
        <f t="shared" si="2"/>
        <v>-7.92 ≤ x ≤ 3.03</v>
      </c>
      <c r="AF25" s="5" t="str">
        <f t="shared" si="2"/>
        <v>0.21 ≤ x ≤ 2.63</v>
      </c>
      <c r="AG25" s="5" t="str">
        <f t="shared" si="2"/>
        <v>2.63 ≤ x ≤ 21.05</v>
      </c>
      <c r="AH25" s="5" t="str">
        <f t="shared" si="2"/>
        <v>-1.48 ≤ x ≤ 30.32</v>
      </c>
      <c r="AI25" s="5" t="str">
        <f t="shared" si="2"/>
        <v>-1.47 ≤ x ≤ 1.94</v>
      </c>
      <c r="AM25" s="10" t="s">
        <v>8</v>
      </c>
      <c r="AN25" s="45">
        <v>40.46</v>
      </c>
      <c r="AO25" s="45">
        <v>23.82</v>
      </c>
      <c r="AP25" s="45">
        <v>21.75</v>
      </c>
      <c r="AQ25" s="45">
        <v>59.09</v>
      </c>
      <c r="AR25" s="45">
        <v>105.47</v>
      </c>
      <c r="AS25" s="45">
        <v>39.17</v>
      </c>
      <c r="AT25" s="45">
        <v>9.76</v>
      </c>
      <c r="AU25" s="45">
        <v>53.21</v>
      </c>
      <c r="AV25" s="45">
        <v>180.59</v>
      </c>
      <c r="AW25" s="45">
        <v>13.24</v>
      </c>
    </row>
    <row r="26" spans="1:49" x14ac:dyDescent="0.3">
      <c r="A26" s="11" t="s">
        <v>10</v>
      </c>
      <c r="B26" s="5">
        <v>-2.58</v>
      </c>
      <c r="C26" s="5">
        <v>6.95</v>
      </c>
      <c r="D26" s="5">
        <v>-3.18</v>
      </c>
      <c r="E26" s="5">
        <v>-13.82</v>
      </c>
      <c r="F26" s="5">
        <v>-18.84</v>
      </c>
      <c r="G26" s="5">
        <v>-0.84</v>
      </c>
      <c r="H26" s="5">
        <v>0.05</v>
      </c>
      <c r="I26" s="5">
        <v>14.66</v>
      </c>
      <c r="J26" s="5">
        <v>14.46</v>
      </c>
      <c r="K26" s="5">
        <v>-1.52</v>
      </c>
      <c r="M26" s="11" t="s">
        <v>10</v>
      </c>
      <c r="N26" s="5">
        <v>1.54</v>
      </c>
      <c r="O26" s="5">
        <v>3.31</v>
      </c>
      <c r="P26" s="5">
        <v>2.68</v>
      </c>
      <c r="Q26" s="5">
        <v>2.13</v>
      </c>
      <c r="R26" s="5">
        <v>6.42</v>
      </c>
      <c r="S26" s="5">
        <v>4.2699999999999996</v>
      </c>
      <c r="T26" s="5">
        <v>2.67</v>
      </c>
      <c r="U26" s="5">
        <v>5.62</v>
      </c>
      <c r="V26" s="5">
        <v>9.2799999999999994</v>
      </c>
      <c r="W26" s="5">
        <v>1.68</v>
      </c>
      <c r="Y26" s="11" t="s">
        <v>10</v>
      </c>
      <c r="Z26" s="5" t="str">
        <f t="shared" si="3"/>
        <v>-7.18 ≤ x ≤ -0.23</v>
      </c>
      <c r="AA26" s="5" t="str">
        <f t="shared" si="2"/>
        <v>-0.63 ≤ x ≤ 11.27</v>
      </c>
      <c r="AB26" s="5" t="str">
        <f t="shared" si="2"/>
        <v>-7.17 ≤ x ≤ 5.13</v>
      </c>
      <c r="AC26" s="5" t="str">
        <f t="shared" si="2"/>
        <v>-16.48 ≤ x ≤ -9.61</v>
      </c>
      <c r="AD26" s="5" t="str">
        <f t="shared" si="2"/>
        <v>-29.95 ≤ x ≤ -10.16</v>
      </c>
      <c r="AE26" s="5" t="str">
        <f t="shared" si="2"/>
        <v>-10.26 ≤ x ≤ 6.51</v>
      </c>
      <c r="AF26" s="5" t="str">
        <f t="shared" si="2"/>
        <v>-5.28 ≤ x ≤ 6.1</v>
      </c>
      <c r="AG26" s="5" t="str">
        <f t="shared" si="2"/>
        <v>-5.79 ≤ x ≤ 21.72</v>
      </c>
      <c r="AH26" s="5" t="str">
        <f t="shared" si="2"/>
        <v>1.11 ≤ x ≤ 32.71</v>
      </c>
      <c r="AI26" s="5" t="str">
        <f t="shared" si="2"/>
        <v>-5.04 ≤ x ≤ 4.83</v>
      </c>
      <c r="AM26" s="11" t="s">
        <v>10</v>
      </c>
      <c r="AN26" s="45">
        <v>22.51</v>
      </c>
      <c r="AO26" s="45">
        <v>39.75</v>
      </c>
      <c r="AP26" s="45">
        <v>27.48</v>
      </c>
      <c r="AQ26" s="45">
        <v>43.78</v>
      </c>
      <c r="AR26" s="45">
        <v>137.75</v>
      </c>
      <c r="AS26" s="45">
        <v>19.02</v>
      </c>
      <c r="AT26" s="45">
        <v>20.66</v>
      </c>
      <c r="AU26" s="45">
        <v>69.06</v>
      </c>
      <c r="AV26" s="45">
        <v>188.09</v>
      </c>
      <c r="AW26" s="45">
        <v>28.97</v>
      </c>
    </row>
    <row r="27" spans="1:49" x14ac:dyDescent="0.3">
      <c r="A27" s="11" t="s">
        <v>9</v>
      </c>
      <c r="B27" s="5">
        <v>-2.19</v>
      </c>
      <c r="C27" s="5">
        <v>7.05</v>
      </c>
      <c r="D27" s="5">
        <v>-3.72</v>
      </c>
      <c r="E27" s="5">
        <v>-13.17</v>
      </c>
      <c r="F27" s="5">
        <v>-19.190000000000001</v>
      </c>
      <c r="G27" s="5">
        <v>-0.82</v>
      </c>
      <c r="H27" s="5">
        <v>1.0900000000000001</v>
      </c>
      <c r="I27" s="5">
        <v>13.93</v>
      </c>
      <c r="J27" s="5">
        <v>14.77</v>
      </c>
      <c r="K27" s="5">
        <v>-1.49</v>
      </c>
      <c r="M27" s="11" t="s">
        <v>9</v>
      </c>
      <c r="N27" s="5">
        <v>1.29</v>
      </c>
      <c r="O27" s="5">
        <v>2.74</v>
      </c>
      <c r="P27" s="5">
        <v>2.41</v>
      </c>
      <c r="Q27" s="5">
        <v>3.19</v>
      </c>
      <c r="R27" s="5">
        <v>5.96</v>
      </c>
      <c r="S27" s="5">
        <v>2.38</v>
      </c>
      <c r="T27" s="5">
        <v>0.56999999999999995</v>
      </c>
      <c r="U27" s="5">
        <v>4.1500000000000004</v>
      </c>
      <c r="V27" s="5">
        <v>8.9499999999999993</v>
      </c>
      <c r="W27" s="5">
        <v>1.23</v>
      </c>
      <c r="Y27" s="11" t="s">
        <v>9</v>
      </c>
      <c r="Z27" s="5" t="str">
        <f t="shared" si="3"/>
        <v>-4.43 ≤ x ≤ -0.39</v>
      </c>
      <c r="AA27" s="5" t="str">
        <f t="shared" si="2"/>
        <v>-1.1 ≤ x ≤ 11.47</v>
      </c>
      <c r="AB27" s="5" t="str">
        <f t="shared" si="2"/>
        <v>-8.11 ≤ x ≤ 1.91</v>
      </c>
      <c r="AC27" s="5" t="str">
        <f t="shared" si="2"/>
        <v>-16.5 ≤ x ≤ -1.98</v>
      </c>
      <c r="AD27" s="5" t="str">
        <f t="shared" si="2"/>
        <v>-29.49 ≤ x ≤ -9.88</v>
      </c>
      <c r="AE27" s="5" t="str">
        <f t="shared" si="2"/>
        <v>-10.44 ≤ x ≤ 0.88</v>
      </c>
      <c r="AF27" s="5" t="str">
        <f t="shared" si="2"/>
        <v>0.13 ≤ x ≤ 1.85</v>
      </c>
      <c r="AG27" s="5" t="str">
        <f t="shared" si="2"/>
        <v>1.52 ≤ x ≤ 19.4</v>
      </c>
      <c r="AH27" s="5" t="str">
        <f t="shared" si="2"/>
        <v>2.93 ≤ x ≤ 30.75</v>
      </c>
      <c r="AI27" s="5" t="str">
        <f t="shared" si="2"/>
        <v>-3.72 ≤ x ≤ 2.87</v>
      </c>
      <c r="AM27" s="11" t="s">
        <v>9</v>
      </c>
      <c r="AN27" s="45">
        <v>24.84</v>
      </c>
      <c r="AO27" s="45">
        <v>34.69</v>
      </c>
      <c r="AP27" s="45">
        <v>27.69</v>
      </c>
      <c r="AQ27" s="45">
        <v>48.77</v>
      </c>
      <c r="AR27" s="45">
        <v>154.87</v>
      </c>
      <c r="AS27" s="45">
        <v>11.06</v>
      </c>
      <c r="AT27" s="45">
        <v>6.03</v>
      </c>
      <c r="AU27" s="45">
        <v>61.65</v>
      </c>
      <c r="AV27" s="45">
        <v>189.21</v>
      </c>
      <c r="AW27" s="45">
        <v>14.82</v>
      </c>
    </row>
    <row r="29" spans="1:49" s="16" customFormat="1" x14ac:dyDescent="0.3">
      <c r="AK29" s="25"/>
    </row>
    <row r="31" spans="1:49" x14ac:dyDescent="0.3">
      <c r="A31" s="90" t="s">
        <v>28</v>
      </c>
      <c r="B31" s="91" t="s">
        <v>0</v>
      </c>
      <c r="C31" s="91"/>
      <c r="D31" s="91"/>
      <c r="E31" s="91"/>
      <c r="F31" s="91"/>
      <c r="G31" s="91"/>
      <c r="H31" s="91"/>
      <c r="I31" s="91"/>
      <c r="J31" s="91"/>
      <c r="K31" s="91"/>
      <c r="M31" s="90" t="s">
        <v>29</v>
      </c>
      <c r="N31" s="91" t="s">
        <v>0</v>
      </c>
      <c r="O31" s="91"/>
      <c r="P31" s="91"/>
      <c r="Q31" s="91"/>
      <c r="R31" s="91"/>
      <c r="S31" s="91"/>
      <c r="T31" s="91"/>
      <c r="U31" s="91"/>
      <c r="V31" s="91"/>
      <c r="W31" s="91"/>
      <c r="Y31" s="90" t="s">
        <v>29</v>
      </c>
      <c r="Z31" s="91" t="s">
        <v>0</v>
      </c>
      <c r="AA31" s="91"/>
      <c r="AB31" s="91"/>
      <c r="AC31" s="91"/>
      <c r="AD31" s="91"/>
      <c r="AE31" s="91"/>
      <c r="AF31" s="91"/>
      <c r="AG31" s="91"/>
      <c r="AH31" s="91"/>
      <c r="AI31" s="91"/>
    </row>
    <row r="32" spans="1:49" x14ac:dyDescent="0.3">
      <c r="A32" s="90"/>
      <c r="B32" s="5">
        <v>0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M32" s="90"/>
      <c r="N32" s="5">
        <v>0</v>
      </c>
      <c r="O32" s="5">
        <v>1</v>
      </c>
      <c r="P32" s="5">
        <v>2</v>
      </c>
      <c r="Q32" s="5">
        <v>3</v>
      </c>
      <c r="R32" s="5">
        <v>4</v>
      </c>
      <c r="S32" s="5">
        <v>5</v>
      </c>
      <c r="T32" s="5">
        <v>6</v>
      </c>
      <c r="U32" s="5">
        <v>7</v>
      </c>
      <c r="V32" s="5">
        <v>8</v>
      </c>
      <c r="W32" s="5">
        <v>9</v>
      </c>
      <c r="Y32" s="90"/>
      <c r="Z32" s="5">
        <v>0</v>
      </c>
      <c r="AA32" s="5">
        <v>1</v>
      </c>
      <c r="AB32" s="5">
        <v>2</v>
      </c>
      <c r="AC32" s="5">
        <v>3</v>
      </c>
      <c r="AD32" s="5">
        <v>4</v>
      </c>
      <c r="AE32" s="5">
        <v>5</v>
      </c>
      <c r="AF32" s="5">
        <v>6</v>
      </c>
      <c r="AG32" s="5">
        <v>7</v>
      </c>
      <c r="AH32" s="5">
        <v>8</v>
      </c>
      <c r="AI32" s="5">
        <v>9</v>
      </c>
    </row>
    <row r="33" spans="1:35" x14ac:dyDescent="0.3">
      <c r="A33" s="6" t="s">
        <v>33</v>
      </c>
      <c r="B33" s="17" t="str">
        <f>_xlfn.CONCAT(ROUND(AVERAGE(B3:B4),2)," ± ",ROUND(_xlfn.STDEV.P(B3:B4),2))</f>
        <v>-4.38 ± 0.04</v>
      </c>
      <c r="C33" s="17" t="str">
        <f t="shared" ref="C33:K33" si="4">_xlfn.CONCAT(ROUND(AVERAGE(C3:C4),2)," ± ",ROUND(_xlfn.STDEV.P(C3:C4),2))</f>
        <v>-1.04 ± 0.38</v>
      </c>
      <c r="D33" s="17" t="str">
        <f t="shared" si="4"/>
        <v>-6.72 ± 0.24</v>
      </c>
      <c r="E33" s="17" t="str">
        <f t="shared" si="4"/>
        <v>-19.82 ± 0.6</v>
      </c>
      <c r="F33" s="17" t="str">
        <f t="shared" si="4"/>
        <v>-29.81 ± 0.81</v>
      </c>
      <c r="G33" s="17" t="str">
        <f t="shared" si="4"/>
        <v>-17.03 ± 4.39</v>
      </c>
      <c r="H33" s="17" t="str">
        <f t="shared" si="4"/>
        <v>-1.01 ± 1.46</v>
      </c>
      <c r="I33" s="17" t="str">
        <f t="shared" si="4"/>
        <v>0.38 ± 1.11</v>
      </c>
      <c r="J33" s="17" t="str">
        <f t="shared" si="4"/>
        <v>0.39 ± 0.67</v>
      </c>
      <c r="K33" s="17" t="str">
        <f t="shared" si="4"/>
        <v>-2.06 ± 0.74</v>
      </c>
      <c r="M33" s="6" t="s">
        <v>33</v>
      </c>
      <c r="N33" s="17" t="str">
        <f>_xlfn.CONCAT(ROUND(AVERAGE(N3:N4),2)," ± ",ROUND(_xlfn.STDEV.P(N3:N4),2))</f>
        <v>-0.24 ± 0.14</v>
      </c>
      <c r="O33" s="17" t="str">
        <f t="shared" ref="O33:W33" si="5">_xlfn.CONCAT(ROUND(AVERAGE(O3:O4),2)," ± ",ROUND(_xlfn.STDEV.P(O3:O4),2))</f>
        <v>12.9 ± 0.29</v>
      </c>
      <c r="P33" s="17" t="str">
        <f t="shared" si="5"/>
        <v>0.73 ± 0.61</v>
      </c>
      <c r="Q33" s="17" t="str">
        <f t="shared" si="5"/>
        <v>-1.97 ± 0.36</v>
      </c>
      <c r="R33" s="17" t="str">
        <f t="shared" si="5"/>
        <v>-16.71 ± 0.08</v>
      </c>
      <c r="S33" s="17" t="str">
        <f t="shared" si="5"/>
        <v>7.98 ± 0.64</v>
      </c>
      <c r="T33" s="17" t="str">
        <f t="shared" si="5"/>
        <v>5.74 ± 4.22</v>
      </c>
      <c r="U33" s="17" t="str">
        <f t="shared" si="5"/>
        <v>25.56 ± 1.33</v>
      </c>
      <c r="V33" s="17" t="str">
        <f t="shared" si="5"/>
        <v>32.34 ± 0.24</v>
      </c>
      <c r="W33" s="17" t="str">
        <f t="shared" si="5"/>
        <v>0.11 ± 0.56</v>
      </c>
      <c r="Y33" s="6" t="s">
        <v>33</v>
      </c>
      <c r="Z33" s="17" t="str">
        <f>_xlfn.CONCAT(ROUND(AVERAGE(Z3:Z4),2)," ± ",ROUND(_xlfn.STDEV.P(Z3:Z4),2))</f>
        <v>4.14 ± 0.17</v>
      </c>
      <c r="AA33" s="17" t="str">
        <f t="shared" ref="AA33:AI33" si="6">_xlfn.CONCAT(ROUND(AVERAGE(AA3:AA4),2)," ± ",ROUND(_xlfn.STDEV.P(AA3:AA4),2))</f>
        <v>13.93 ± 0.09</v>
      </c>
      <c r="AB33" s="17" t="str">
        <f t="shared" si="6"/>
        <v>7.45 ± 0.37</v>
      </c>
      <c r="AC33" s="17" t="str">
        <f t="shared" si="6"/>
        <v>17.85 ± 0.96</v>
      </c>
      <c r="AD33" s="17" t="str">
        <f t="shared" si="6"/>
        <v>13.11 ± 0.9</v>
      </c>
      <c r="AE33" s="17" t="str">
        <f t="shared" si="6"/>
        <v>25 ± 5.02</v>
      </c>
      <c r="AF33" s="17" t="str">
        <f t="shared" si="6"/>
        <v>6.74 ± 5.67</v>
      </c>
      <c r="AG33" s="17" t="str">
        <f t="shared" si="6"/>
        <v>25.18 ± 2.44</v>
      </c>
      <c r="AH33" s="17" t="str">
        <f t="shared" si="6"/>
        <v>31.96 ± 0.9</v>
      </c>
      <c r="AI33" s="17" t="str">
        <f t="shared" si="6"/>
        <v>2.16 ± 1.29</v>
      </c>
    </row>
    <row r="34" spans="1:35" x14ac:dyDescent="0.3">
      <c r="A34" s="8" t="s">
        <v>34</v>
      </c>
      <c r="B34" s="17" t="str">
        <f>_xlfn.CONCAT(ROUND(AVERAGE(B5:B6),2)," ± ",ROUND(_xlfn.STDEV.P(B5:B6),2))</f>
        <v>-3.81 ± 0.39</v>
      </c>
      <c r="C34" s="17" t="str">
        <f t="shared" ref="C34:K34" si="7">_xlfn.CONCAT(ROUND(AVERAGE(C5:C6),2)," ± ",ROUND(_xlfn.STDEV.P(C5:C6),2))</f>
        <v>-1.82 ± 0.27</v>
      </c>
      <c r="D34" s="17" t="str">
        <f t="shared" si="7"/>
        <v>-8.43 ± 0.15</v>
      </c>
      <c r="E34" s="17" t="str">
        <f t="shared" si="7"/>
        <v>-15.41 ± 1.17</v>
      </c>
      <c r="F34" s="17" t="str">
        <f t="shared" si="7"/>
        <v>-29.73 ± 0.15</v>
      </c>
      <c r="G34" s="17" t="str">
        <f t="shared" si="7"/>
        <v>-8.35 ± 4.2</v>
      </c>
      <c r="H34" s="17" t="str">
        <f t="shared" si="7"/>
        <v>-1.31 ± 0.23</v>
      </c>
      <c r="I34" s="17" t="str">
        <f t="shared" si="7"/>
        <v>-0.53 ± 0.02</v>
      </c>
      <c r="J34" s="17" t="str">
        <f t="shared" si="7"/>
        <v>-0.95 ± 0.95</v>
      </c>
      <c r="K34" s="17" t="str">
        <f t="shared" si="7"/>
        <v>-22.14 ± 20.03</v>
      </c>
      <c r="M34" s="8" t="s">
        <v>34</v>
      </c>
      <c r="N34" s="17" t="str">
        <f>_xlfn.CONCAT(ROUND(AVERAGE(N5:N6),2)," ± ",ROUND(_xlfn.STDEV.P(N5:N6),2))</f>
        <v>0.01 ± 0.23</v>
      </c>
      <c r="O34" s="17" t="str">
        <f t="shared" ref="O34:W34" si="8">_xlfn.CONCAT(ROUND(AVERAGE(O5:O6),2)," ± ",ROUND(_xlfn.STDEV.P(O5:O6),2))</f>
        <v>11.52 ± 0.51</v>
      </c>
      <c r="P34" s="17" t="str">
        <f t="shared" si="8"/>
        <v>3.03 ± 0.84</v>
      </c>
      <c r="Q34" s="17" t="str">
        <f t="shared" si="8"/>
        <v>-3.16 ± 1.47</v>
      </c>
      <c r="R34" s="17" t="str">
        <f t="shared" si="8"/>
        <v>-4.68 ± 0.58</v>
      </c>
      <c r="S34" s="17" t="str">
        <f t="shared" si="8"/>
        <v>0.54 ± 1.6</v>
      </c>
      <c r="T34" s="17" t="str">
        <f t="shared" si="8"/>
        <v>2.24 ± 1.14</v>
      </c>
      <c r="U34" s="17" t="str">
        <f t="shared" si="8"/>
        <v>20.06 ± 0.9</v>
      </c>
      <c r="V34" s="17" t="str">
        <f t="shared" si="8"/>
        <v>31.56 ± 1.48</v>
      </c>
      <c r="W34" s="17" t="str">
        <f t="shared" si="8"/>
        <v>-0.57 ± 0.05</v>
      </c>
      <c r="Y34" s="8" t="s">
        <v>34</v>
      </c>
      <c r="Z34" s="17" t="str">
        <f>_xlfn.CONCAT(ROUND(AVERAGE(Z5:Z6),2)," ± ",ROUND(_xlfn.STDEV.P(Z5:Z6),2))</f>
        <v>3.81 ± 0.61</v>
      </c>
      <c r="AA34" s="17" t="str">
        <f t="shared" ref="AA34:AI34" si="9">_xlfn.CONCAT(ROUND(AVERAGE(AA5:AA6),2)," ± ",ROUND(_xlfn.STDEV.P(AA5:AA6),2))</f>
        <v>13.34 ± 0.25</v>
      </c>
      <c r="AB34" s="17" t="str">
        <f t="shared" si="9"/>
        <v>11.45 ± 0.98</v>
      </c>
      <c r="AC34" s="17" t="str">
        <f t="shared" si="9"/>
        <v>12.25 ± 2.64</v>
      </c>
      <c r="AD34" s="17" t="str">
        <f t="shared" si="9"/>
        <v>25.05 ± 0.43</v>
      </c>
      <c r="AE34" s="17" t="str">
        <f t="shared" si="9"/>
        <v>8.89 ± 5.8</v>
      </c>
      <c r="AF34" s="17" t="str">
        <f t="shared" si="9"/>
        <v>3.55 ± 0.91</v>
      </c>
      <c r="AG34" s="17" t="str">
        <f t="shared" si="9"/>
        <v>20.58 ± 0.91</v>
      </c>
      <c r="AH34" s="17" t="str">
        <f t="shared" si="9"/>
        <v>32.51 ± 0.54</v>
      </c>
      <c r="AI34" s="17" t="str">
        <f t="shared" si="9"/>
        <v>21.58 ± 19.99</v>
      </c>
    </row>
    <row r="35" spans="1:35" x14ac:dyDescent="0.3">
      <c r="A35" s="9" t="s">
        <v>35</v>
      </c>
      <c r="B35" s="17" t="str">
        <f>_xlfn.CONCAT(ROUND(AVERAGE(B7:B8),2)," ± ",ROUND(_xlfn.STDEV.P(B7:B8),2))</f>
        <v>-4.11 ± 0.39</v>
      </c>
      <c r="C35" s="17" t="str">
        <f t="shared" ref="C35:K35" si="10">_xlfn.CONCAT(ROUND(AVERAGE(C7:C8),2)," ± ",ROUND(_xlfn.STDEV.P(C7:C8),2))</f>
        <v>-3.82 ± 0.6</v>
      </c>
      <c r="D35" s="17" t="str">
        <f t="shared" si="10"/>
        <v>-6.52 ± 0.25</v>
      </c>
      <c r="E35" s="17" t="str">
        <f t="shared" si="10"/>
        <v>-15.13 ± 0.15</v>
      </c>
      <c r="F35" s="17" t="str">
        <f t="shared" si="10"/>
        <v>-37.88 ± 1.37</v>
      </c>
      <c r="G35" s="17" t="str">
        <f t="shared" si="10"/>
        <v>-10.82 ± 2.79</v>
      </c>
      <c r="H35" s="17" t="str">
        <f t="shared" si="10"/>
        <v>-3.57 ± 0.21</v>
      </c>
      <c r="I35" s="17" t="str">
        <f t="shared" si="10"/>
        <v>-2.54 ± 0.01</v>
      </c>
      <c r="J35" s="17" t="str">
        <f t="shared" si="10"/>
        <v>-4.62 ± 0.79</v>
      </c>
      <c r="K35" s="17" t="str">
        <f t="shared" si="10"/>
        <v>-5.07 ± 0.69</v>
      </c>
      <c r="M35" s="9" t="s">
        <v>35</v>
      </c>
      <c r="N35" s="17" t="str">
        <f>_xlfn.CONCAT(ROUND(AVERAGE(N7:N8),2)," ± ",ROUND(_xlfn.STDEV.P(N7:N8),2))</f>
        <v>0.05 ± 0.02</v>
      </c>
      <c r="O35" s="17" t="str">
        <f t="shared" ref="O35:W35" si="11">_xlfn.CONCAT(ROUND(AVERAGE(O7:O8),2)," ± ",ROUND(_xlfn.STDEV.P(O7:O8),2))</f>
        <v>14.83 ± 0.18</v>
      </c>
      <c r="P35" s="17" t="str">
        <f t="shared" si="11"/>
        <v>-2.36 ± 0.02</v>
      </c>
      <c r="Q35" s="17" t="str">
        <f t="shared" si="11"/>
        <v>-3.86 ± 0.2</v>
      </c>
      <c r="R35" s="17" t="str">
        <f t="shared" si="11"/>
        <v>-10.32 ± 2.46</v>
      </c>
      <c r="S35" s="17" t="str">
        <f t="shared" si="11"/>
        <v>1.53 ± 2.12</v>
      </c>
      <c r="T35" s="17" t="str">
        <f t="shared" si="11"/>
        <v>2.27 ± 0.68</v>
      </c>
      <c r="U35" s="17" t="str">
        <f t="shared" si="11"/>
        <v>23.53 ± 1.92</v>
      </c>
      <c r="V35" s="17" t="str">
        <f t="shared" si="11"/>
        <v>39.47 ± 6.1</v>
      </c>
      <c r="W35" s="17" t="str">
        <f t="shared" si="11"/>
        <v>-0.62 ± 0.05</v>
      </c>
      <c r="Y35" s="9" t="s">
        <v>35</v>
      </c>
      <c r="Z35" s="17" t="str">
        <f>_xlfn.CONCAT(ROUND(AVERAGE(Z7:Z8),2)," ± ",ROUND(_xlfn.STDEV.P(Z7:Z8),2))</f>
        <v>4.16 ± 0.38</v>
      </c>
      <c r="AA35" s="17" t="str">
        <f t="shared" ref="AA35:AI35" si="12">_xlfn.CONCAT(ROUND(AVERAGE(AA7:AA8),2)," ± ",ROUND(_xlfn.STDEV.P(AA7:AA8),2))</f>
        <v>18.65 ± 0.42</v>
      </c>
      <c r="AB35" s="17" t="str">
        <f t="shared" si="12"/>
        <v>4.16 ± 0.23</v>
      </c>
      <c r="AC35" s="17" t="str">
        <f t="shared" si="12"/>
        <v>11.27 ± 0.34</v>
      </c>
      <c r="AD35" s="17" t="str">
        <f t="shared" si="12"/>
        <v>27.57 ± 3.83</v>
      </c>
      <c r="AE35" s="17" t="str">
        <f t="shared" si="12"/>
        <v>12.34 ± 4.9</v>
      </c>
      <c r="AF35" s="17" t="str">
        <f t="shared" si="12"/>
        <v>5.84 ± 0.47</v>
      </c>
      <c r="AG35" s="17" t="str">
        <f t="shared" si="12"/>
        <v>26.07 ± 1.93</v>
      </c>
      <c r="AH35" s="17" t="str">
        <f t="shared" si="12"/>
        <v>44.09 ± 6.9</v>
      </c>
      <c r="AI35" s="17" t="str">
        <f t="shared" si="12"/>
        <v>4.45 ± 0.73</v>
      </c>
    </row>
    <row r="36" spans="1:35" x14ac:dyDescent="0.3">
      <c r="A36" s="10" t="s">
        <v>36</v>
      </c>
      <c r="B36" s="17" t="str">
        <f>_xlfn.CONCAT(ROUND(AVERAGE(B9:B10),2)," ± ",ROUND(_xlfn.STDEV.P(B9:B10),2))</f>
        <v>-6.32 ± 0.67</v>
      </c>
      <c r="C36" s="17" t="str">
        <f t="shared" ref="C36:K36" si="13">_xlfn.CONCAT(ROUND(AVERAGE(C9:C10),2)," ± ",ROUND(_xlfn.STDEV.P(C9:C10),2))</f>
        <v>0.34 ± 0.28</v>
      </c>
      <c r="D36" s="17" t="str">
        <f t="shared" si="13"/>
        <v>-8.71 ± 0.19</v>
      </c>
      <c r="E36" s="17" t="str">
        <f t="shared" si="13"/>
        <v>-24.62 ± 0.46</v>
      </c>
      <c r="F36" s="17" t="str">
        <f t="shared" si="13"/>
        <v>-31.37 ± 0.01</v>
      </c>
      <c r="G36" s="17" t="str">
        <f t="shared" si="13"/>
        <v>-9.15 ± 1.23</v>
      </c>
      <c r="H36" s="17" t="str">
        <f t="shared" si="13"/>
        <v>0.41 ± 0.2</v>
      </c>
      <c r="I36" s="17" t="str">
        <f t="shared" si="13"/>
        <v>2.76 ± 0.13</v>
      </c>
      <c r="J36" s="17" t="str">
        <f t="shared" si="13"/>
        <v>-1.4 ± 0.08</v>
      </c>
      <c r="K36" s="17" t="str">
        <f t="shared" si="13"/>
        <v>-1.47 ± 0.01</v>
      </c>
      <c r="M36" s="10" t="s">
        <v>36</v>
      </c>
      <c r="N36" s="17" t="str">
        <f>_xlfn.CONCAT(ROUND(AVERAGE(N9:N10),2)," ± ",ROUND(_xlfn.STDEV.P(N9:N10),2))</f>
        <v>3.06 ± 0.53</v>
      </c>
      <c r="O36" s="17" t="str">
        <f t="shared" ref="O36:W36" si="14">_xlfn.CONCAT(ROUND(AVERAGE(O9:O10),2)," ± ",ROUND(_xlfn.STDEV.P(O9:O10),2))</f>
        <v>9.78 ± 0.35</v>
      </c>
      <c r="P36" s="17" t="str">
        <f t="shared" si="14"/>
        <v>3.11 ± 0.02</v>
      </c>
      <c r="Q36" s="17" t="str">
        <f t="shared" si="14"/>
        <v>2.55 ± 0.32</v>
      </c>
      <c r="R36" s="17" t="str">
        <f t="shared" si="14"/>
        <v>6.18 ± 0.89</v>
      </c>
      <c r="S36" s="17" t="str">
        <f t="shared" si="14"/>
        <v>5.24 ± 2.21</v>
      </c>
      <c r="T36" s="17" t="str">
        <f t="shared" si="14"/>
        <v>3.21 ± 0.58</v>
      </c>
      <c r="U36" s="17" t="str">
        <f t="shared" si="14"/>
        <v>21.21 ± 0.16</v>
      </c>
      <c r="V36" s="17" t="str">
        <f t="shared" si="14"/>
        <v>30 ± 0.32</v>
      </c>
      <c r="W36" s="17" t="str">
        <f t="shared" si="14"/>
        <v>1.93 ± 0.02</v>
      </c>
      <c r="Y36" s="10" t="s">
        <v>36</v>
      </c>
      <c r="Z36" s="17" t="str">
        <f>_xlfn.CONCAT(ROUND(AVERAGE(Z9:Z10),2)," ± ",ROUND(_xlfn.STDEV.P(Z9:Z10),2))</f>
        <v>9.38 ± 1.2</v>
      </c>
      <c r="AA36" s="17" t="str">
        <f t="shared" ref="AA36:AI36" si="15">_xlfn.CONCAT(ROUND(AVERAGE(AA9:AA10),2)," ± ",ROUND(_xlfn.STDEV.P(AA9:AA10),2))</f>
        <v>9.44 ± 0.62</v>
      </c>
      <c r="AB36" s="17" t="str">
        <f t="shared" si="15"/>
        <v>11.82 ± 0.18</v>
      </c>
      <c r="AC36" s="17" t="str">
        <f t="shared" si="15"/>
        <v>27.17 ± 0.15</v>
      </c>
      <c r="AD36" s="17" t="str">
        <f t="shared" si="15"/>
        <v>37.55 ± 0.91</v>
      </c>
      <c r="AE36" s="17" t="str">
        <f t="shared" si="15"/>
        <v>14.39 ± 3.44</v>
      </c>
      <c r="AF36" s="17" t="str">
        <f t="shared" si="15"/>
        <v>2.8 ± 0.38</v>
      </c>
      <c r="AG36" s="17" t="str">
        <f t="shared" si="15"/>
        <v>18.46 ± 0.04</v>
      </c>
      <c r="AH36" s="17" t="str">
        <f t="shared" si="15"/>
        <v>31.4 ± 0.4</v>
      </c>
      <c r="AI36" s="17" t="str">
        <f t="shared" si="15"/>
        <v>3.39 ± 0.02</v>
      </c>
    </row>
    <row r="37" spans="1:35" x14ac:dyDescent="0.3">
      <c r="A37" s="11" t="s">
        <v>17</v>
      </c>
      <c r="B37" s="17" t="str">
        <f>_xlfn.CONCAT(ROUND(AVERAGE(B11:B12),2)," ± ",ROUND(_xlfn.STDEV.P(B11:B12),2))</f>
        <v>-5.81 ± 1.38</v>
      </c>
      <c r="C37" s="17" t="str">
        <f t="shared" ref="C37:K37" si="16">_xlfn.CONCAT(ROUND(AVERAGE(C11:C12),2)," ± ",ROUND(_xlfn.STDEV.P(C11:C12),2))</f>
        <v>-0.87 ± 0.24</v>
      </c>
      <c r="D37" s="17" t="str">
        <f t="shared" si="16"/>
        <v>-7.64 ± 0.47</v>
      </c>
      <c r="E37" s="17" t="str">
        <f t="shared" si="16"/>
        <v>-16.49 ± 0.01</v>
      </c>
      <c r="F37" s="17" t="str">
        <f t="shared" si="16"/>
        <v>-29.72 ± 0.23</v>
      </c>
      <c r="G37" s="17" t="str">
        <f t="shared" si="16"/>
        <v>-10.35 ± 0.09</v>
      </c>
      <c r="H37" s="17" t="str">
        <f t="shared" si="16"/>
        <v>-2.58 ± 2.71</v>
      </c>
      <c r="I37" s="17" t="str">
        <f t="shared" si="16"/>
        <v>-2.14 ± 3.66</v>
      </c>
      <c r="J37" s="17" t="str">
        <f t="shared" si="16"/>
        <v>2.02 ± 0.91</v>
      </c>
      <c r="K37" s="17" t="str">
        <f t="shared" si="16"/>
        <v>-4.38 ± 0.66</v>
      </c>
      <c r="M37" s="11" t="s">
        <v>17</v>
      </c>
      <c r="N37" s="17" t="str">
        <f>_xlfn.CONCAT(ROUND(AVERAGE(N11:N12),2)," ± ",ROUND(_xlfn.STDEV.P(N11:N12),2))</f>
        <v>-0.31 ± 0.08</v>
      </c>
      <c r="O37" s="17" t="str">
        <f t="shared" ref="O37:W37" si="17">_xlfn.CONCAT(ROUND(AVERAGE(O11:O12),2)," ± ",ROUND(_xlfn.STDEV.P(O11:O12),2))</f>
        <v>11.37 ± 0.1</v>
      </c>
      <c r="P37" s="17" t="str">
        <f t="shared" si="17"/>
        <v>3.52 ± 1.61</v>
      </c>
      <c r="Q37" s="17" t="str">
        <f t="shared" si="17"/>
        <v>-5.8 ± 3.82</v>
      </c>
      <c r="R37" s="17" t="str">
        <f t="shared" si="17"/>
        <v>-10.02 ± 0.14</v>
      </c>
      <c r="S37" s="17" t="str">
        <f t="shared" si="17"/>
        <v>3.7 ± 2.82</v>
      </c>
      <c r="T37" s="17" t="str">
        <f t="shared" si="17"/>
        <v>3.98 ± 2.13</v>
      </c>
      <c r="U37" s="17" t="str">
        <f t="shared" si="17"/>
        <v>20.56 ± 1.16</v>
      </c>
      <c r="V37" s="17" t="str">
        <f t="shared" si="17"/>
        <v>31.73 ± 0.98</v>
      </c>
      <c r="W37" s="17" t="str">
        <f t="shared" si="17"/>
        <v>3.85 ± 0.98</v>
      </c>
      <c r="Y37" s="11" t="s">
        <v>17</v>
      </c>
      <c r="Z37" s="17" t="str">
        <f>_xlfn.CONCAT(ROUND(AVERAGE(Z11:Z12),2)," ± ",ROUND(_xlfn.STDEV.P(Z11:Z12),2))</f>
        <v>5.5 ± 1.46</v>
      </c>
      <c r="AA37" s="17" t="str">
        <f t="shared" ref="AA37:AI37" si="18">_xlfn.CONCAT(ROUND(AVERAGE(AA11:AA12),2)," ± ",ROUND(_xlfn.STDEV.P(AA11:AA12),2))</f>
        <v>12.24 ± 0.34</v>
      </c>
      <c r="AB37" s="17" t="str">
        <f t="shared" si="18"/>
        <v>11.16 ± 1.14</v>
      </c>
      <c r="AC37" s="17" t="str">
        <f t="shared" si="18"/>
        <v>10.7 ± 3.83</v>
      </c>
      <c r="AD37" s="17" t="str">
        <f t="shared" si="18"/>
        <v>19.7 ± 0.09</v>
      </c>
      <c r="AE37" s="17" t="str">
        <f t="shared" si="18"/>
        <v>14.05 ± 2.73</v>
      </c>
      <c r="AF37" s="17" t="str">
        <f t="shared" si="18"/>
        <v>6.55 ± 4.83</v>
      </c>
      <c r="AG37" s="17" t="str">
        <f t="shared" si="18"/>
        <v>22.7 ± 4.81</v>
      </c>
      <c r="AH37" s="17" t="str">
        <f t="shared" si="18"/>
        <v>29.71 ± 1.89</v>
      </c>
      <c r="AI37" s="17" t="str">
        <f t="shared" si="18"/>
        <v>8.23 ± 1.64</v>
      </c>
    </row>
    <row r="41" spans="1:35" x14ac:dyDescent="0.3">
      <c r="A41" s="90" t="s">
        <v>30</v>
      </c>
      <c r="B41" s="91" t="s">
        <v>0</v>
      </c>
      <c r="C41" s="91"/>
      <c r="D41" s="91"/>
      <c r="E41" s="91"/>
      <c r="F41" s="91"/>
      <c r="G41" s="91"/>
      <c r="H41" s="91"/>
      <c r="I41" s="91"/>
      <c r="J41" s="91"/>
      <c r="K41" s="91"/>
      <c r="M41" s="90" t="s">
        <v>31</v>
      </c>
      <c r="N41" s="91" t="s">
        <v>0</v>
      </c>
      <c r="O41" s="91"/>
      <c r="P41" s="91"/>
      <c r="Q41" s="91"/>
      <c r="R41" s="91"/>
      <c r="S41" s="91"/>
      <c r="T41" s="91"/>
      <c r="U41" s="91"/>
      <c r="V41" s="91"/>
      <c r="W41" s="91"/>
      <c r="Y41" s="90" t="s">
        <v>32</v>
      </c>
      <c r="Z41" s="91" t="s">
        <v>0</v>
      </c>
      <c r="AA41" s="91"/>
      <c r="AB41" s="91"/>
      <c r="AC41" s="91"/>
      <c r="AD41" s="91"/>
      <c r="AE41" s="91"/>
      <c r="AF41" s="91"/>
      <c r="AG41" s="91"/>
      <c r="AH41" s="91"/>
      <c r="AI41" s="91"/>
    </row>
    <row r="42" spans="1:35" x14ac:dyDescent="0.3">
      <c r="A42" s="90"/>
      <c r="B42" s="5">
        <v>0</v>
      </c>
      <c r="C42" s="5">
        <v>1</v>
      </c>
      <c r="D42" s="5">
        <v>2</v>
      </c>
      <c r="E42" s="5">
        <v>3</v>
      </c>
      <c r="F42" s="5">
        <v>4</v>
      </c>
      <c r="G42" s="5">
        <v>5</v>
      </c>
      <c r="H42" s="5">
        <v>6</v>
      </c>
      <c r="I42" s="5">
        <v>7</v>
      </c>
      <c r="J42" s="5">
        <v>8</v>
      </c>
      <c r="K42" s="5">
        <v>9</v>
      </c>
      <c r="M42" s="90"/>
      <c r="N42" s="5">
        <v>0</v>
      </c>
      <c r="O42" s="5">
        <v>1</v>
      </c>
      <c r="P42" s="5">
        <v>2</v>
      </c>
      <c r="Q42" s="5">
        <v>3</v>
      </c>
      <c r="R42" s="5">
        <v>4</v>
      </c>
      <c r="S42" s="5">
        <v>5</v>
      </c>
      <c r="T42" s="5">
        <v>6</v>
      </c>
      <c r="U42" s="5">
        <v>7</v>
      </c>
      <c r="V42" s="5">
        <v>8</v>
      </c>
      <c r="W42" s="5">
        <v>9</v>
      </c>
      <c r="Y42" s="90"/>
      <c r="Z42" s="5">
        <v>0</v>
      </c>
      <c r="AA42" s="5">
        <v>1</v>
      </c>
      <c r="AB42" s="5">
        <v>2</v>
      </c>
      <c r="AC42" s="5">
        <v>3</v>
      </c>
      <c r="AD42" s="5">
        <v>4</v>
      </c>
      <c r="AE42" s="5">
        <v>5</v>
      </c>
      <c r="AF42" s="5">
        <v>6</v>
      </c>
      <c r="AG42" s="5">
        <v>7</v>
      </c>
      <c r="AH42" s="5">
        <v>8</v>
      </c>
      <c r="AI42" s="5">
        <v>9</v>
      </c>
    </row>
    <row r="43" spans="1:35" x14ac:dyDescent="0.3">
      <c r="A43" s="6" t="s">
        <v>33</v>
      </c>
      <c r="B43" s="17" t="str">
        <f>_xlfn.CONCAT(ROUND(AVERAGE(B18:B19),2)," ± ",ROUND(_xlfn.STDEV.P(B18:B19),2))</f>
        <v>-2.34 ± 0.02</v>
      </c>
      <c r="C43" s="17" t="str">
        <f t="shared" ref="C43:K43" si="19">_xlfn.CONCAT(ROUND(AVERAGE(C18:C19),2)," ± ",ROUND(_xlfn.STDEV.P(C18:C19),2))</f>
        <v>6.89 ± 0.02</v>
      </c>
      <c r="D43" s="17" t="str">
        <f t="shared" si="19"/>
        <v>-3.52 ± 0.22</v>
      </c>
      <c r="E43" s="17" t="str">
        <f t="shared" si="19"/>
        <v>-12.5 ± 0.28</v>
      </c>
      <c r="F43" s="17" t="str">
        <f t="shared" si="19"/>
        <v>-18.93 ± 0.04</v>
      </c>
      <c r="G43" s="17" t="str">
        <f t="shared" si="19"/>
        <v>3.73 ± 0.22</v>
      </c>
      <c r="H43" s="17" t="str">
        <f t="shared" si="19"/>
        <v>0.84 ± 0.33</v>
      </c>
      <c r="I43" s="17" t="str">
        <f t="shared" si="19"/>
        <v>14.1 ± 0.58</v>
      </c>
      <c r="J43" s="17" t="str">
        <f t="shared" si="19"/>
        <v>14.59 ± 0.52</v>
      </c>
      <c r="K43" s="17" t="str">
        <f t="shared" si="19"/>
        <v>-1.25 ± 0.28</v>
      </c>
      <c r="M43" s="6" t="s">
        <v>33</v>
      </c>
      <c r="N43" s="17" t="str">
        <f>_xlfn.CONCAT(ROUND(AVERAGE(N18:N19),2)," ± ",ROUND(_xlfn.STDEV.P(N18:N19),2))</f>
        <v>1.19 ± 0.02</v>
      </c>
      <c r="O43" s="17" t="str">
        <f t="shared" ref="O43:W43" si="20">_xlfn.CONCAT(ROUND(AVERAGE(O18:O19),2)," ± ",ROUND(_xlfn.STDEV.P(O18:O19),2))</f>
        <v>4.09 ± 0.07</v>
      </c>
      <c r="P43" s="17" t="str">
        <f t="shared" si="20"/>
        <v>1.99 ± 0.07</v>
      </c>
      <c r="Q43" s="17" t="str">
        <f t="shared" si="20"/>
        <v>3.53 ± 0.26</v>
      </c>
      <c r="R43" s="17" t="str">
        <f t="shared" si="20"/>
        <v>2.84 ± 0.13</v>
      </c>
      <c r="S43" s="17" t="str">
        <f t="shared" si="20"/>
        <v>4.35 ± 0.65</v>
      </c>
      <c r="T43" s="17" t="str">
        <f t="shared" si="20"/>
        <v>1.66 ± 1.42</v>
      </c>
      <c r="U43" s="17" t="str">
        <f t="shared" si="20"/>
        <v>7.43 ± 0.46</v>
      </c>
      <c r="V43" s="17" t="str">
        <f t="shared" si="20"/>
        <v>10.68 ± 0.55</v>
      </c>
      <c r="W43" s="17" t="str">
        <f t="shared" si="20"/>
        <v>0.52 ± 0.26</v>
      </c>
      <c r="Y43" s="6" t="s">
        <v>33</v>
      </c>
      <c r="Z43" s="17" t="str">
        <f>_xlfn.CONCAT( "(",B33,")"," ≤ ", "x", " ≤ ",  "(",N33,")")</f>
        <v>(-4.38 ± 0.04) ≤ x ≤ (-0.24 ± 0.14)</v>
      </c>
      <c r="AA43" s="17" t="str">
        <f t="shared" ref="AA43:AI47" si="21">_xlfn.CONCAT( "(",C33,")"," ≤ ", "x", " ≤ ",  "(",O33,")")</f>
        <v>(-1.04 ± 0.38) ≤ x ≤ (12.9 ± 0.29)</v>
      </c>
      <c r="AB43" s="17" t="str">
        <f t="shared" si="21"/>
        <v>(-6.72 ± 0.24) ≤ x ≤ (0.73 ± 0.61)</v>
      </c>
      <c r="AC43" s="17" t="str">
        <f t="shared" si="21"/>
        <v>(-19.82 ± 0.6) ≤ x ≤ (-1.97 ± 0.36)</v>
      </c>
      <c r="AD43" s="17" t="str">
        <f t="shared" si="21"/>
        <v>(-29.81 ± 0.81) ≤ x ≤ (-16.71 ± 0.08)</v>
      </c>
      <c r="AE43" s="17" t="str">
        <f t="shared" si="21"/>
        <v>(-17.03 ± 4.39) ≤ x ≤ (7.98 ± 0.64)</v>
      </c>
      <c r="AF43" s="17" t="str">
        <f t="shared" si="21"/>
        <v>(-1.01 ± 1.46) ≤ x ≤ (5.74 ± 4.22)</v>
      </c>
      <c r="AG43" s="17" t="str">
        <f t="shared" si="21"/>
        <v>(0.38 ± 1.11) ≤ x ≤ (25.56 ± 1.33)</v>
      </c>
      <c r="AH43" s="17" t="str">
        <f t="shared" si="21"/>
        <v>(0.39 ± 0.67) ≤ x ≤ (32.34 ± 0.24)</v>
      </c>
      <c r="AI43" s="17" t="str">
        <f t="shared" si="21"/>
        <v>(-2.06 ± 0.74) ≤ x ≤ (0.11 ± 0.56)</v>
      </c>
    </row>
    <row r="44" spans="1:35" x14ac:dyDescent="0.3">
      <c r="A44" s="8" t="s">
        <v>34</v>
      </c>
      <c r="B44" s="17" t="str">
        <f>_xlfn.CONCAT(ROUND(AVERAGE(B20:B21),2)," ± ",ROUND(_xlfn.STDEV.P(B20:B21),2))</f>
        <v>-2.29 ± 0.13</v>
      </c>
      <c r="C44" s="17" t="str">
        <f>_xlfn.CONCAT(ROUND(AVERAGE(C20:C21),2)," ± ",ROUND(_xlfn.STDEV.P(C20:C21),2))</f>
        <v>7.71 ± 0.03</v>
      </c>
      <c r="D44" s="17" t="str">
        <f t="shared" ref="D44:K44" si="22">_xlfn.CONCAT(ROUND(AVERAGE(D20:D21),2)," ± ",ROUND(_xlfn.STDEV.P(D20:D21),2))</f>
        <v>-4.55 ± 0.25</v>
      </c>
      <c r="E44" s="17" t="str">
        <f t="shared" si="22"/>
        <v>-12.62 ± 0.82</v>
      </c>
      <c r="F44" s="17" t="str">
        <f t="shared" si="22"/>
        <v>-18.67 ± 0.19</v>
      </c>
      <c r="G44" s="17" t="str">
        <f t="shared" si="22"/>
        <v>-1.62 ± 1.05</v>
      </c>
      <c r="H44" s="17" t="str">
        <f t="shared" si="22"/>
        <v>0.95 ± 0.73</v>
      </c>
      <c r="I44" s="17" t="str">
        <f t="shared" si="22"/>
        <v>14.39 ± 0.66</v>
      </c>
      <c r="J44" s="17" t="str">
        <f t="shared" si="22"/>
        <v>13.65 ± 0.58</v>
      </c>
      <c r="K44" s="17" t="str">
        <f t="shared" si="22"/>
        <v>-3.17 ± 1.82</v>
      </c>
      <c r="M44" s="8" t="s">
        <v>34</v>
      </c>
      <c r="N44" s="17" t="str">
        <f>_xlfn.CONCAT(ROUND(AVERAGE(N20:N21),2)," ± ",ROUND(_xlfn.STDEV.P(N20:N21),2))</f>
        <v>0.97 ± 0.23</v>
      </c>
      <c r="O44" s="17" t="str">
        <f>_xlfn.CONCAT(ROUND(AVERAGE(O20:O21),2)," ± ",ROUND(_xlfn.STDEV.P(O20:O21),2))</f>
        <v>3.23 ± 0.26</v>
      </c>
      <c r="P44" s="17" t="str">
        <f t="shared" ref="P44:W44" si="23">_xlfn.CONCAT(ROUND(AVERAGE(P20:P21),2)," ± ",ROUND(_xlfn.STDEV.P(P20:P21),2))</f>
        <v>2.66 ± 0.07</v>
      </c>
      <c r="Q44" s="17" t="str">
        <f t="shared" si="23"/>
        <v>2.94 ± 0.74</v>
      </c>
      <c r="R44" s="17" t="str">
        <f t="shared" si="23"/>
        <v>8.04 ± 0.2</v>
      </c>
      <c r="S44" s="17" t="str">
        <f t="shared" si="23"/>
        <v>2.42 ± 1.43</v>
      </c>
      <c r="T44" s="17" t="str">
        <f t="shared" si="23"/>
        <v>0.97 ± 0.23</v>
      </c>
      <c r="U44" s="17" t="str">
        <f t="shared" si="23"/>
        <v>4.68 ± 0.02</v>
      </c>
      <c r="V44" s="17" t="str">
        <f t="shared" si="23"/>
        <v>9.23 ± 0.31</v>
      </c>
      <c r="W44" s="17" t="str">
        <f t="shared" si="23"/>
        <v>5.22 ± 4.73</v>
      </c>
      <c r="Y44" s="8" t="s">
        <v>34</v>
      </c>
      <c r="Z44" s="17" t="str">
        <f t="shared" ref="Z44:Z45" si="24">_xlfn.CONCAT( "(",B34,")"," ≤ ", "x", " ≤ ",  "(",N34,")")</f>
        <v>(-3.81 ± 0.39) ≤ x ≤ (0.01 ± 0.23)</v>
      </c>
      <c r="AA44" s="17" t="str">
        <f t="shared" si="21"/>
        <v>(-1.82 ± 0.27) ≤ x ≤ (11.52 ± 0.51)</v>
      </c>
      <c r="AB44" s="17" t="str">
        <f t="shared" si="21"/>
        <v>(-8.43 ± 0.15) ≤ x ≤ (3.03 ± 0.84)</v>
      </c>
      <c r="AC44" s="17" t="str">
        <f t="shared" si="21"/>
        <v>(-15.41 ± 1.17) ≤ x ≤ (-3.16 ± 1.47)</v>
      </c>
      <c r="AD44" s="17" t="str">
        <f t="shared" si="21"/>
        <v>(-29.73 ± 0.15) ≤ x ≤ (-4.68 ± 0.58)</v>
      </c>
      <c r="AE44" s="17" t="str">
        <f t="shared" si="21"/>
        <v>(-8.35 ± 4.2) ≤ x ≤ (0.54 ± 1.6)</v>
      </c>
      <c r="AF44" s="17" t="str">
        <f t="shared" si="21"/>
        <v>(-1.31 ± 0.23) ≤ x ≤ (2.24 ± 1.14)</v>
      </c>
      <c r="AG44" s="17" t="str">
        <f t="shared" si="21"/>
        <v>(-0.53 ± 0.02) ≤ x ≤ (20.06 ± 0.9)</v>
      </c>
      <c r="AH44" s="17" t="str">
        <f t="shared" si="21"/>
        <v>(-0.95 ± 0.95) ≤ x ≤ (31.56 ± 1.48)</v>
      </c>
      <c r="AI44" s="17" t="str">
        <f t="shared" si="21"/>
        <v>(-22.14 ± 20.03) ≤ x ≤ (-0.57 ± 0.05)</v>
      </c>
    </row>
    <row r="45" spans="1:35" x14ac:dyDescent="0.3">
      <c r="A45" s="9" t="s">
        <v>35</v>
      </c>
      <c r="B45" s="17" t="str">
        <f>_xlfn.CONCAT(ROUND(AVERAGE(B22:B23),2)," ± ",ROUND(_xlfn.STDEV.P(B22:B23),2))</f>
        <v>-2.69 ± 0</v>
      </c>
      <c r="C45" s="17" t="str">
        <f t="shared" ref="C45:K45" si="25">_xlfn.CONCAT(ROUND(AVERAGE(C22:C23),2)," ± ",ROUND(_xlfn.STDEV.P(C22:C23),2))</f>
        <v>7.79 ± 0.13</v>
      </c>
      <c r="D45" s="17" t="str">
        <f t="shared" si="25"/>
        <v>-4.21 ± 0.07</v>
      </c>
      <c r="E45" s="17" t="str">
        <f t="shared" si="25"/>
        <v>-12.78 ± 0.12</v>
      </c>
      <c r="F45" s="17" t="str">
        <f t="shared" si="25"/>
        <v>-19.17 ± 0.41</v>
      </c>
      <c r="G45" s="17" t="str">
        <f t="shared" si="25"/>
        <v>-0.98 ± 1.34</v>
      </c>
      <c r="H45" s="17" t="str">
        <f t="shared" si="25"/>
        <v>0.85 ± 0.52</v>
      </c>
      <c r="I45" s="17" t="str">
        <f t="shared" si="25"/>
        <v>13.67 ± 0.01</v>
      </c>
      <c r="J45" s="17" t="str">
        <f t="shared" si="25"/>
        <v>15.39 ± 0.35</v>
      </c>
      <c r="K45" s="17" t="str">
        <f t="shared" si="25"/>
        <v>-1.31 ± 0.08</v>
      </c>
      <c r="M45" s="9" t="s">
        <v>35</v>
      </c>
      <c r="N45" s="17" t="str">
        <f>_xlfn.CONCAT(ROUND(AVERAGE(N22:N23),2)," ± ",ROUND(_xlfn.STDEV.P(N22:N23),2))</f>
        <v>0.71 ± 0.03</v>
      </c>
      <c r="O45" s="17" t="str">
        <f t="shared" ref="O45:W45" si="26">_xlfn.CONCAT(ROUND(AVERAGE(O22:O23),2)," ± ",ROUND(_xlfn.STDEV.P(O22:O23),2))</f>
        <v>5.62 ± 0.24</v>
      </c>
      <c r="P45" s="17" t="str">
        <f t="shared" si="26"/>
        <v>1.5 ± 0.12</v>
      </c>
      <c r="Q45" s="17" t="str">
        <f t="shared" si="26"/>
        <v>2.45 ± 0.16</v>
      </c>
      <c r="R45" s="17" t="str">
        <f t="shared" si="26"/>
        <v>6.85 ± 1.65</v>
      </c>
      <c r="S45" s="17" t="str">
        <f t="shared" si="26"/>
        <v>3.2 ± 1.05</v>
      </c>
      <c r="T45" s="17" t="str">
        <f t="shared" si="26"/>
        <v>1.5 ± 0.12</v>
      </c>
      <c r="U45" s="17" t="str">
        <f t="shared" si="26"/>
        <v>6.31 ± 0.7</v>
      </c>
      <c r="V45" s="17" t="str">
        <f t="shared" si="26"/>
        <v>10.74 ± 0.25</v>
      </c>
      <c r="W45" s="17" t="str">
        <f t="shared" si="26"/>
        <v>0.9 ± 0.12</v>
      </c>
      <c r="Y45" s="9" t="s">
        <v>35</v>
      </c>
      <c r="Z45" s="17" t="str">
        <f t="shared" si="24"/>
        <v>(-4.11 ± 0.39) ≤ x ≤ (0.05 ± 0.02)</v>
      </c>
      <c r="AA45" s="17" t="str">
        <f t="shared" si="21"/>
        <v>(-3.82 ± 0.6) ≤ x ≤ (14.83 ± 0.18)</v>
      </c>
      <c r="AB45" s="17" t="str">
        <f t="shared" si="21"/>
        <v>(-6.52 ± 0.25) ≤ x ≤ (-2.36 ± 0.02)</v>
      </c>
      <c r="AC45" s="17" t="str">
        <f t="shared" si="21"/>
        <v>(-15.13 ± 0.15) ≤ x ≤ (-3.86 ± 0.2)</v>
      </c>
      <c r="AD45" s="17" t="str">
        <f t="shared" si="21"/>
        <v>(-37.88 ± 1.37) ≤ x ≤ (-10.32 ± 2.46)</v>
      </c>
      <c r="AE45" s="17" t="str">
        <f t="shared" si="21"/>
        <v>(-10.82 ± 2.79) ≤ x ≤ (1.53 ± 2.12)</v>
      </c>
      <c r="AF45" s="17" t="str">
        <f t="shared" si="21"/>
        <v>(-3.57 ± 0.21) ≤ x ≤ (2.27 ± 0.68)</v>
      </c>
      <c r="AG45" s="17" t="str">
        <f t="shared" si="21"/>
        <v>(-2.54 ± 0.01) ≤ x ≤ (23.53 ± 1.92)</v>
      </c>
      <c r="AH45" s="17" t="str">
        <f t="shared" si="21"/>
        <v>(-4.62 ± 0.79) ≤ x ≤ (39.47 ± 6.1)</v>
      </c>
      <c r="AI45" s="17" t="str">
        <f t="shared" si="21"/>
        <v>(-5.07 ± 0.69) ≤ x ≤ (-0.62 ± 0.05)</v>
      </c>
    </row>
    <row r="46" spans="1:35" x14ac:dyDescent="0.3">
      <c r="A46" s="10" t="s">
        <v>36</v>
      </c>
      <c r="B46" s="17" t="str">
        <f>_xlfn.CONCAT(ROUND(AVERAGE(B24:B25),2)," ± ",ROUND(_xlfn.STDEV.P(B24:B25),2))</f>
        <v>-1.47 ± 0.41</v>
      </c>
      <c r="C46" s="17" t="str">
        <f t="shared" ref="C46:K46" si="27">_xlfn.CONCAT(ROUND(AVERAGE(C24:C25),2)," ± ",ROUND(_xlfn.STDEV.P(C24:C25),2))</f>
        <v>5.56 ± 0.15</v>
      </c>
      <c r="D46" s="17" t="str">
        <f t="shared" si="27"/>
        <v>-2.12 ± 0.15</v>
      </c>
      <c r="E46" s="17" t="str">
        <f t="shared" si="27"/>
        <v>-17.19 ± 0.12</v>
      </c>
      <c r="F46" s="17" t="str">
        <f t="shared" si="27"/>
        <v>-17.82 ± 0.03</v>
      </c>
      <c r="G46" s="17" t="str">
        <f t="shared" si="27"/>
        <v>-3.53 ± 0.44</v>
      </c>
      <c r="H46" s="17" t="str">
        <f t="shared" si="27"/>
        <v>1.48 ± 0.38</v>
      </c>
      <c r="I46" s="17" t="str">
        <f t="shared" si="27"/>
        <v>13.03 ± 0.18</v>
      </c>
      <c r="J46" s="17" t="str">
        <f t="shared" si="27"/>
        <v>13.41 ± 0.1</v>
      </c>
      <c r="K46" s="17" t="str">
        <f t="shared" si="27"/>
        <v>-0.01 ± 0</v>
      </c>
      <c r="M46" s="10" t="s">
        <v>36</v>
      </c>
      <c r="N46" s="17" t="str">
        <f>_xlfn.CONCAT(ROUND(AVERAGE(N24:N25),2)," ± ",ROUND(_xlfn.STDEV.P(N24:N25),2))</f>
        <v>3.14 ± 0.42</v>
      </c>
      <c r="O46" s="17" t="str">
        <f t="shared" ref="O46:W46" si="28">_xlfn.CONCAT(ROUND(AVERAGE(O24:O25),2)," ± ",ROUND(_xlfn.STDEV.P(O24:O25),2))</f>
        <v>3.17 ± 0.15</v>
      </c>
      <c r="P46" s="17" t="str">
        <f t="shared" si="28"/>
        <v>4.14 ± 0.06</v>
      </c>
      <c r="Q46" s="17" t="str">
        <f t="shared" si="28"/>
        <v>6.73 ± 0.06</v>
      </c>
      <c r="R46" s="17" t="str">
        <f t="shared" si="28"/>
        <v>11.97 ± 0.31</v>
      </c>
      <c r="S46" s="17" t="str">
        <f t="shared" si="28"/>
        <v>4.15 ± 0.54</v>
      </c>
      <c r="T46" s="17" t="str">
        <f t="shared" si="28"/>
        <v>0.91 ± 0.2</v>
      </c>
      <c r="U46" s="17" t="str">
        <f t="shared" si="28"/>
        <v>6.19 ± 0.11</v>
      </c>
      <c r="V46" s="17" t="str">
        <f t="shared" si="28"/>
        <v>11.96 ± 0.09</v>
      </c>
      <c r="W46" s="17" t="str">
        <f t="shared" si="28"/>
        <v>0.91 ± 0.06</v>
      </c>
      <c r="Y46" s="10" t="s">
        <v>36</v>
      </c>
      <c r="Z46" s="17" t="str">
        <f>_xlfn.CONCAT( "(",B36,")"," ≤ ", "x", " ≤ ",  "(",N36,")")</f>
        <v>(-6.32 ± 0.67) ≤ x ≤ (3.06 ± 0.53)</v>
      </c>
      <c r="AA46" s="17" t="str">
        <f t="shared" si="21"/>
        <v>(0.34 ± 0.28) ≤ x ≤ (9.78 ± 0.35)</v>
      </c>
      <c r="AB46" s="17" t="str">
        <f t="shared" si="21"/>
        <v>(-8.71 ± 0.19) ≤ x ≤ (3.11 ± 0.02)</v>
      </c>
      <c r="AC46" s="17" t="str">
        <f t="shared" si="21"/>
        <v>(-24.62 ± 0.46) ≤ x ≤ (2.55 ± 0.32)</v>
      </c>
      <c r="AD46" s="17" t="str">
        <f t="shared" si="21"/>
        <v>(-31.37 ± 0.01) ≤ x ≤ (6.18 ± 0.89)</v>
      </c>
      <c r="AE46" s="17" t="str">
        <f t="shared" si="21"/>
        <v>(-9.15 ± 1.23) ≤ x ≤ (5.24 ± 2.21)</v>
      </c>
      <c r="AF46" s="17" t="str">
        <f t="shared" si="21"/>
        <v>(0.41 ± 0.2) ≤ x ≤ (3.21 ± 0.58)</v>
      </c>
      <c r="AG46" s="17" t="str">
        <f t="shared" si="21"/>
        <v>(2.76 ± 0.13) ≤ x ≤ (21.21 ± 0.16)</v>
      </c>
      <c r="AH46" s="17" t="str">
        <f t="shared" si="21"/>
        <v>(-1.4 ± 0.08) ≤ x ≤ (30 ± 0.32)</v>
      </c>
      <c r="AI46" s="17" t="str">
        <f t="shared" si="21"/>
        <v>(-1.47 ± 0.01) ≤ x ≤ (1.93 ± 0.02)</v>
      </c>
    </row>
    <row r="47" spans="1:35" x14ac:dyDescent="0.3">
      <c r="A47" s="11" t="s">
        <v>17</v>
      </c>
      <c r="B47" s="17" t="str">
        <f>_xlfn.CONCAT(ROUND(AVERAGE(B26:B27),2)," ± ",ROUND(_xlfn.STDEV.P(B26:B27),2))</f>
        <v>-2.39 ± 0.2</v>
      </c>
      <c r="C47" s="17" t="str">
        <f t="shared" ref="C47:K47" si="29">_xlfn.CONCAT(ROUND(AVERAGE(C26:C27),2)," ± ",ROUND(_xlfn.STDEV.P(C26:C27),2))</f>
        <v>7 ± 0.05</v>
      </c>
      <c r="D47" s="17" t="str">
        <f t="shared" si="29"/>
        <v>-3.45 ± 0.27</v>
      </c>
      <c r="E47" s="17" t="str">
        <f t="shared" si="29"/>
        <v>-13.5 ± 0.33</v>
      </c>
      <c r="F47" s="17" t="str">
        <f t="shared" si="29"/>
        <v>-19.02 ± 0.18</v>
      </c>
      <c r="G47" s="17" t="str">
        <f t="shared" si="29"/>
        <v>-0.83 ± 0.01</v>
      </c>
      <c r="H47" s="17" t="str">
        <f t="shared" si="29"/>
        <v>0.57 ± 0.52</v>
      </c>
      <c r="I47" s="17" t="str">
        <f t="shared" si="29"/>
        <v>14.3 ± 0.37</v>
      </c>
      <c r="J47" s="17" t="str">
        <f t="shared" si="29"/>
        <v>14.62 ± 0.15</v>
      </c>
      <c r="K47" s="17" t="str">
        <f t="shared" si="29"/>
        <v>-1.51 ± 0.02</v>
      </c>
      <c r="M47" s="11" t="s">
        <v>17</v>
      </c>
      <c r="N47" s="17" t="str">
        <f>_xlfn.CONCAT(ROUND(AVERAGE(N26:N27),2)," ± ",ROUND(_xlfn.STDEV.P(N26:N27),2))</f>
        <v>1.42 ± 0.13</v>
      </c>
      <c r="O47" s="17" t="str">
        <f t="shared" ref="O47:W47" si="30">_xlfn.CONCAT(ROUND(AVERAGE(O26:O27),2)," ± ",ROUND(_xlfn.STDEV.P(O26:O27),2))</f>
        <v>3.03 ± 0.29</v>
      </c>
      <c r="P47" s="17" t="str">
        <f t="shared" si="30"/>
        <v>2.55 ± 0.14</v>
      </c>
      <c r="Q47" s="17" t="str">
        <f t="shared" si="30"/>
        <v>2.66 ± 0.53</v>
      </c>
      <c r="R47" s="17" t="str">
        <f t="shared" si="30"/>
        <v>6.19 ± 0.23</v>
      </c>
      <c r="S47" s="17" t="str">
        <f t="shared" si="30"/>
        <v>3.33 ± 0.95</v>
      </c>
      <c r="T47" s="17" t="str">
        <f t="shared" si="30"/>
        <v>1.62 ± 1.05</v>
      </c>
      <c r="U47" s="17" t="str">
        <f t="shared" si="30"/>
        <v>4.89 ± 0.74</v>
      </c>
      <c r="V47" s="17" t="str">
        <f t="shared" si="30"/>
        <v>9.12 ± 0.17</v>
      </c>
      <c r="W47" s="17" t="str">
        <f t="shared" si="30"/>
        <v>1.46 ± 0.22</v>
      </c>
      <c r="Y47" s="11" t="s">
        <v>17</v>
      </c>
      <c r="Z47" s="17" t="str">
        <f>_xlfn.CONCAT( "(",B37,")"," ≤ ", "x", " ≤ ",  "(",N37,")")</f>
        <v>(-5.81 ± 1.38) ≤ x ≤ (-0.31 ± 0.08)</v>
      </c>
      <c r="AA47" s="17" t="str">
        <f t="shared" si="21"/>
        <v>(-0.87 ± 0.24) ≤ x ≤ (11.37 ± 0.1)</v>
      </c>
      <c r="AB47" s="17" t="str">
        <f t="shared" si="21"/>
        <v>(-7.64 ± 0.47) ≤ x ≤ (3.52 ± 1.61)</v>
      </c>
      <c r="AC47" s="17" t="str">
        <f t="shared" si="21"/>
        <v>(-16.49 ± 0.01) ≤ x ≤ (-5.8 ± 3.82)</v>
      </c>
      <c r="AD47" s="17" t="str">
        <f t="shared" si="21"/>
        <v>(-29.72 ± 0.23) ≤ x ≤ (-10.02 ± 0.14)</v>
      </c>
      <c r="AE47" s="17" t="str">
        <f t="shared" si="21"/>
        <v>(-10.35 ± 0.09) ≤ x ≤ (3.7 ± 2.82)</v>
      </c>
      <c r="AF47" s="17" t="str">
        <f t="shared" si="21"/>
        <v>(-2.58 ± 2.71) ≤ x ≤ (3.98 ± 2.13)</v>
      </c>
      <c r="AG47" s="17" t="str">
        <f t="shared" si="21"/>
        <v>(-2.14 ± 3.66) ≤ x ≤ (20.56 ± 1.16)</v>
      </c>
      <c r="AH47" s="17" t="str">
        <f t="shared" si="21"/>
        <v>(2.02 ± 0.91) ≤ x ≤ (31.73 ± 0.98)</v>
      </c>
      <c r="AI47" s="17" t="str">
        <f t="shared" si="21"/>
        <v>(-4.38 ± 0.66) ≤ x ≤ (3.85 ± 0.98)</v>
      </c>
    </row>
    <row r="54" spans="12:12" x14ac:dyDescent="0.3">
      <c r="L54" s="18" t="s">
        <v>37</v>
      </c>
    </row>
  </sheetData>
  <mergeCells count="30">
    <mergeCell ref="Y1:Y2"/>
    <mergeCell ref="Z1:AI1"/>
    <mergeCell ref="M41:M42"/>
    <mergeCell ref="N41:W41"/>
    <mergeCell ref="M1:M2"/>
    <mergeCell ref="N1:W1"/>
    <mergeCell ref="M16:M17"/>
    <mergeCell ref="N16:W16"/>
    <mergeCell ref="Y31:Y32"/>
    <mergeCell ref="N31:W31"/>
    <mergeCell ref="Z31:AI31"/>
    <mergeCell ref="Y16:Y17"/>
    <mergeCell ref="Z16:AI16"/>
    <mergeCell ref="Y41:Y42"/>
    <mergeCell ref="Z41:AI41"/>
    <mergeCell ref="A31:A32"/>
    <mergeCell ref="B31:K31"/>
    <mergeCell ref="A41:A42"/>
    <mergeCell ref="B41:K41"/>
    <mergeCell ref="M31:M32"/>
    <mergeCell ref="B1:K1"/>
    <mergeCell ref="A1:A2"/>
    <mergeCell ref="A14:G14"/>
    <mergeCell ref="A16:A17"/>
    <mergeCell ref="B16:K16"/>
    <mergeCell ref="AY1:BC13"/>
    <mergeCell ref="AM1:AM2"/>
    <mergeCell ref="AN1:AW1"/>
    <mergeCell ref="AM16:AM17"/>
    <mergeCell ref="AN16:AW16"/>
  </mergeCells>
  <phoneticPr fontId="2" type="noConversion"/>
  <pageMargins left="0.7" right="0.7" top="0.75" bottom="0.75" header="0.3" footer="0.3"/>
  <pageSetup orientation="portrait" r:id="rId1"/>
  <ignoredErrors>
    <ignoredError sqref="B34:W35 B38:W44 L37:M37 L36:M36 C33:W33 B47:M47 B45:M45 O45:W45 B46:M46 O46:W46 O47:W4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BDBE-3E2D-488E-8BAC-65DAF2D27045}">
  <dimension ref="A1:AS42"/>
  <sheetViews>
    <sheetView topLeftCell="J13" zoomScale="85" zoomScaleNormal="85" workbookViewId="0">
      <selection activeCell="G22" sqref="G22:G23"/>
    </sheetView>
  </sheetViews>
  <sheetFormatPr defaultRowHeight="14.4" x14ac:dyDescent="0.3"/>
  <cols>
    <col min="1" max="1" width="15.5546875" customWidth="1"/>
    <col min="2" max="2" width="12.33203125" bestFit="1" customWidth="1"/>
    <col min="3" max="5" width="11.33203125" bestFit="1" customWidth="1"/>
    <col min="6" max="6" width="10.33203125" bestFit="1" customWidth="1"/>
    <col min="7" max="7" width="12.44140625" bestFit="1" customWidth="1"/>
    <col min="8" max="8" width="11.33203125" bestFit="1" customWidth="1"/>
    <col min="11" max="11" width="12.88671875" bestFit="1" customWidth="1"/>
    <col min="16" max="16" width="11.21875" bestFit="1" customWidth="1"/>
    <col min="17" max="17" width="11" bestFit="1" customWidth="1"/>
    <col min="18" max="18" width="10.6640625" bestFit="1" customWidth="1"/>
    <col min="20" max="20" width="11.21875" bestFit="1" customWidth="1"/>
    <col min="21" max="21" width="10.88671875" bestFit="1" customWidth="1"/>
    <col min="26" max="26" width="11" bestFit="1" customWidth="1"/>
    <col min="27" max="27" width="10.6640625" bestFit="1" customWidth="1"/>
    <col min="30" max="30" width="12.88671875" bestFit="1" customWidth="1"/>
    <col min="31" max="35" width="10.77734375" bestFit="1" customWidth="1"/>
    <col min="36" max="36" width="12.6640625" bestFit="1" customWidth="1"/>
    <col min="39" max="39" width="12.5546875" bestFit="1" customWidth="1"/>
    <col min="45" max="45" width="13.21875" bestFit="1" customWidth="1"/>
  </cols>
  <sheetData>
    <row r="1" spans="1:45" x14ac:dyDescent="0.3">
      <c r="A1" s="91" t="s">
        <v>47</v>
      </c>
      <c r="B1" s="91"/>
      <c r="C1" s="91"/>
      <c r="D1" s="91"/>
      <c r="E1" s="91"/>
      <c r="F1" s="91"/>
      <c r="K1" s="12"/>
      <c r="L1" s="91" t="s">
        <v>0</v>
      </c>
      <c r="M1" s="91"/>
      <c r="N1" s="91"/>
      <c r="O1" s="91"/>
      <c r="P1" s="91"/>
      <c r="Q1" s="12"/>
      <c r="R1" s="12"/>
      <c r="T1" s="22"/>
      <c r="U1" s="90" t="s">
        <v>39</v>
      </c>
      <c r="V1" s="90"/>
      <c r="W1" s="90"/>
      <c r="X1" s="90"/>
      <c r="Y1" s="90"/>
      <c r="Z1" s="90"/>
      <c r="AA1" s="90"/>
      <c r="AD1" s="85" t="s">
        <v>90</v>
      </c>
      <c r="AE1" s="85"/>
      <c r="AF1" s="85"/>
      <c r="AG1" s="85"/>
      <c r="AH1" s="85"/>
      <c r="AI1" s="85"/>
      <c r="AJ1" s="85"/>
      <c r="AM1" s="57" t="s">
        <v>169</v>
      </c>
      <c r="AN1" s="57">
        <v>1</v>
      </c>
      <c r="AO1" s="57">
        <v>2</v>
      </c>
      <c r="AP1" s="57">
        <v>3</v>
      </c>
      <c r="AQ1" s="57">
        <v>4</v>
      </c>
      <c r="AR1" s="57">
        <v>5</v>
      </c>
      <c r="AS1" s="57" t="s">
        <v>12</v>
      </c>
    </row>
    <row r="2" spans="1:45" x14ac:dyDescent="0.3">
      <c r="A2" s="12"/>
      <c r="B2" s="91" t="s">
        <v>0</v>
      </c>
      <c r="C2" s="91"/>
      <c r="D2" s="91"/>
      <c r="E2" s="91"/>
      <c r="F2" s="91"/>
      <c r="G2" s="113" t="s">
        <v>12</v>
      </c>
      <c r="H2" s="113" t="s">
        <v>50</v>
      </c>
      <c r="I2" s="2"/>
      <c r="K2" s="12"/>
      <c r="L2" s="23">
        <v>1</v>
      </c>
      <c r="M2" s="23">
        <v>2</v>
      </c>
      <c r="N2" s="23">
        <v>3</v>
      </c>
      <c r="O2" s="23">
        <v>4</v>
      </c>
      <c r="P2" s="23">
        <v>5</v>
      </c>
      <c r="Q2" s="31" t="s">
        <v>12</v>
      </c>
      <c r="R2" s="31" t="s">
        <v>13</v>
      </c>
      <c r="T2" s="22"/>
      <c r="U2" s="22">
        <v>1</v>
      </c>
      <c r="V2" s="22">
        <v>2</v>
      </c>
      <c r="W2" s="22">
        <v>3</v>
      </c>
      <c r="X2" s="22">
        <v>4</v>
      </c>
      <c r="Y2" s="22">
        <v>5</v>
      </c>
      <c r="Z2" s="22" t="s">
        <v>12</v>
      </c>
      <c r="AA2" s="22" t="s">
        <v>13</v>
      </c>
      <c r="AD2" s="86" t="s">
        <v>87</v>
      </c>
      <c r="AE2" s="85" t="s">
        <v>0</v>
      </c>
      <c r="AF2" s="85"/>
      <c r="AG2" s="85"/>
      <c r="AH2" s="85"/>
      <c r="AI2" s="85"/>
      <c r="AJ2" s="86"/>
      <c r="AM2" s="69" t="s">
        <v>172</v>
      </c>
      <c r="AN2" s="59">
        <v>-18.43</v>
      </c>
      <c r="AO2" s="59">
        <v>-26.57</v>
      </c>
      <c r="AP2" s="59">
        <v>-90</v>
      </c>
      <c r="AQ2" s="59">
        <v>-90</v>
      </c>
      <c r="AR2" s="59">
        <v>-88.3</v>
      </c>
      <c r="AS2" s="69">
        <f>ROUND(AVERAGE(AN2:AR2),2)</f>
        <v>-62.66</v>
      </c>
    </row>
    <row r="3" spans="1:45" x14ac:dyDescent="0.3">
      <c r="A3" s="12"/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114"/>
      <c r="H3" s="114"/>
      <c r="K3" s="11" t="s">
        <v>17</v>
      </c>
      <c r="L3" s="11">
        <f>B22</f>
        <v>20.41</v>
      </c>
      <c r="M3" s="11">
        <f t="shared" ref="M3:P3" si="0">C22</f>
        <v>54.38</v>
      </c>
      <c r="N3" s="11">
        <f t="shared" si="0"/>
        <v>42.67</v>
      </c>
      <c r="O3" s="11">
        <f t="shared" si="0"/>
        <v>43.71</v>
      </c>
      <c r="P3" s="11">
        <f t="shared" si="0"/>
        <v>12.24</v>
      </c>
      <c r="Q3" s="92">
        <f>G22</f>
        <v>34.68</v>
      </c>
      <c r="R3" s="92">
        <f>H22</f>
        <v>16.03</v>
      </c>
      <c r="T3" s="22" t="s">
        <v>27</v>
      </c>
      <c r="U3" s="4">
        <f>L9</f>
        <v>-6.8593826555610271E-3</v>
      </c>
      <c r="V3" s="4">
        <f t="shared" ref="V3:AA3" si="1">M9</f>
        <v>-0.38230967267377708</v>
      </c>
      <c r="W3" s="4">
        <f t="shared" si="1"/>
        <v>-0.69674244199671909</v>
      </c>
      <c r="X3" s="4">
        <f t="shared" si="1"/>
        <v>-0.41088995653168614</v>
      </c>
      <c r="Y3" s="4">
        <f t="shared" si="1"/>
        <v>-0.32679738562091504</v>
      </c>
      <c r="Z3" s="4">
        <f t="shared" si="1"/>
        <v>-0.41868512110726641</v>
      </c>
      <c r="AA3" s="4">
        <f t="shared" si="1"/>
        <v>1.1896444167186524</v>
      </c>
      <c r="AD3" s="86"/>
      <c r="AE3" s="40">
        <v>1</v>
      </c>
      <c r="AF3" s="40">
        <v>2</v>
      </c>
      <c r="AG3" s="40">
        <v>3</v>
      </c>
      <c r="AH3" s="40">
        <v>4</v>
      </c>
      <c r="AI3" s="40">
        <v>5</v>
      </c>
      <c r="AJ3" s="86"/>
      <c r="AM3" s="98" t="s">
        <v>284</v>
      </c>
      <c r="AN3" s="98"/>
      <c r="AO3" s="98"/>
      <c r="AP3" s="98"/>
      <c r="AQ3" s="98"/>
      <c r="AR3" s="98"/>
      <c r="AS3" s="98"/>
    </row>
    <row r="4" spans="1:45" x14ac:dyDescent="0.3">
      <c r="A4" s="6" t="s">
        <v>1</v>
      </c>
      <c r="B4" s="6">
        <v>32.26</v>
      </c>
      <c r="C4" s="6">
        <v>32.1</v>
      </c>
      <c r="D4" s="6">
        <v>13.24</v>
      </c>
      <c r="E4" s="6">
        <v>23.67</v>
      </c>
      <c r="F4" s="6">
        <v>9.6</v>
      </c>
      <c r="G4" s="6">
        <v>22.17</v>
      </c>
      <c r="H4" s="6">
        <v>9.39</v>
      </c>
      <c r="K4" s="11" t="s">
        <v>54</v>
      </c>
      <c r="L4" s="11">
        <f>B23</f>
        <v>0.31</v>
      </c>
      <c r="M4" s="11">
        <f t="shared" ref="M4:P4" si="2">C23</f>
        <v>3.33</v>
      </c>
      <c r="N4" s="11">
        <f t="shared" si="2"/>
        <v>6.21</v>
      </c>
      <c r="O4" s="11">
        <f t="shared" si="2"/>
        <v>5.65</v>
      </c>
      <c r="P4" s="11">
        <f t="shared" si="2"/>
        <v>1.35</v>
      </c>
      <c r="Q4" s="93"/>
      <c r="R4" s="93"/>
      <c r="T4" s="22" t="s">
        <v>40</v>
      </c>
      <c r="U4" s="4">
        <f>L20</f>
        <v>-0.4404703576678099</v>
      </c>
      <c r="V4" s="4">
        <f t="shared" ref="V4:AA4" si="3">M20</f>
        <v>-0.48418536226553882</v>
      </c>
      <c r="W4" s="4">
        <f t="shared" si="3"/>
        <v>-0.32130302320131243</v>
      </c>
      <c r="X4" s="4">
        <f t="shared" si="3"/>
        <v>-0.51590025165865938</v>
      </c>
      <c r="Y4" s="4">
        <f t="shared" si="3"/>
        <v>0.23856209150326796</v>
      </c>
      <c r="Z4" s="4">
        <f t="shared" si="3"/>
        <v>-0.39590542099192622</v>
      </c>
      <c r="AA4" s="4">
        <f t="shared" si="3"/>
        <v>1.1646912039925141</v>
      </c>
      <c r="AD4" s="40" t="s">
        <v>88</v>
      </c>
      <c r="AE4" s="40">
        <f t="shared" ref="AE4:AI5" si="4">B4</f>
        <v>32.26</v>
      </c>
      <c r="AF4" s="40">
        <f t="shared" si="4"/>
        <v>32.1</v>
      </c>
      <c r="AG4" s="40">
        <f t="shared" si="4"/>
        <v>13.24</v>
      </c>
      <c r="AH4" s="40">
        <f t="shared" si="4"/>
        <v>23.67</v>
      </c>
      <c r="AI4" s="40">
        <f t="shared" si="4"/>
        <v>9.6</v>
      </c>
      <c r="AJ4" s="41" t="str">
        <f xml:space="preserve"> CONCATENATE(G4, " ± ",H4)</f>
        <v>22.17 ± 9.39</v>
      </c>
      <c r="AM4" s="69" t="s">
        <v>17</v>
      </c>
      <c r="AN4" s="69">
        <f>L3</f>
        <v>20.41</v>
      </c>
      <c r="AO4" s="69">
        <f>M3</f>
        <v>54.38</v>
      </c>
      <c r="AP4" s="69">
        <f>N3</f>
        <v>42.67</v>
      </c>
      <c r="AQ4" s="69">
        <f>O3</f>
        <v>43.71</v>
      </c>
      <c r="AR4" s="69">
        <f>P3</f>
        <v>12.24</v>
      </c>
      <c r="AS4" s="69">
        <f>ROUND(AVERAGE(AN4:AR4),2)</f>
        <v>34.68</v>
      </c>
    </row>
    <row r="5" spans="1:45" x14ac:dyDescent="0.3">
      <c r="A5" s="6" t="s">
        <v>2</v>
      </c>
      <c r="B5" s="6">
        <v>8.2799999999999994</v>
      </c>
      <c r="C5" s="6">
        <v>35.08</v>
      </c>
      <c r="D5" s="6">
        <v>12.63</v>
      </c>
      <c r="E5" s="6">
        <v>27.82</v>
      </c>
      <c r="F5" s="6">
        <v>6.88</v>
      </c>
      <c r="G5" s="6">
        <v>18.14</v>
      </c>
      <c r="H5" s="6">
        <v>11.27</v>
      </c>
      <c r="K5" s="6" t="s">
        <v>11</v>
      </c>
      <c r="L5" s="6">
        <f>B6</f>
        <v>20.27</v>
      </c>
      <c r="M5" s="6">
        <f t="shared" ref="M5:P6" si="5">C6</f>
        <v>33.590000000000003</v>
      </c>
      <c r="N5" s="6">
        <f t="shared" si="5"/>
        <v>12.94</v>
      </c>
      <c r="O5" s="6">
        <f t="shared" si="5"/>
        <v>25.75</v>
      </c>
      <c r="P5" s="6">
        <f t="shared" si="5"/>
        <v>8.24</v>
      </c>
      <c r="Q5" s="89">
        <f>G6</f>
        <v>20.16</v>
      </c>
      <c r="R5" s="89">
        <f>H6</f>
        <v>10.33</v>
      </c>
      <c r="T5" s="22" t="s">
        <v>41</v>
      </c>
      <c r="U5" s="4">
        <f>L31</f>
        <v>-0.10289073983341507</v>
      </c>
      <c r="V5" s="4">
        <f t="shared" ref="V5:AA5" si="6">M31</f>
        <v>-0.73335785215152627</v>
      </c>
      <c r="W5" s="4">
        <f t="shared" si="6"/>
        <v>-0.5111319428169675</v>
      </c>
      <c r="X5" s="4">
        <f t="shared" si="6"/>
        <v>-0.74605353466026081</v>
      </c>
      <c r="Y5" s="4">
        <f t="shared" si="6"/>
        <v>0.9395424836601306</v>
      </c>
      <c r="Z5" s="4">
        <f t="shared" si="6"/>
        <v>-0.48961937716262977</v>
      </c>
      <c r="AA5" s="4">
        <f t="shared" si="6"/>
        <v>1.1179039301310043</v>
      </c>
      <c r="AD5" s="40" t="s">
        <v>89</v>
      </c>
      <c r="AE5" s="40">
        <f t="shared" si="4"/>
        <v>8.2799999999999994</v>
      </c>
      <c r="AF5" s="40">
        <f t="shared" si="4"/>
        <v>35.08</v>
      </c>
      <c r="AG5" s="40">
        <f t="shared" si="4"/>
        <v>12.63</v>
      </c>
      <c r="AH5" s="40">
        <f t="shared" si="4"/>
        <v>27.82</v>
      </c>
      <c r="AI5" s="40">
        <f t="shared" si="4"/>
        <v>6.88</v>
      </c>
      <c r="AJ5" s="41" t="str">
        <f xml:space="preserve"> CONCATENATE(G5, " ± ",H5)</f>
        <v>18.14 ± 11.27</v>
      </c>
      <c r="AM5" s="115" t="s">
        <v>285</v>
      </c>
      <c r="AN5" s="115"/>
      <c r="AO5" s="115"/>
      <c r="AP5" s="115"/>
      <c r="AQ5" s="115"/>
      <c r="AR5" s="115"/>
      <c r="AS5" s="115"/>
    </row>
    <row r="6" spans="1:45" x14ac:dyDescent="0.3">
      <c r="A6" s="7" t="s">
        <v>11</v>
      </c>
      <c r="B6" s="7">
        <f>ROUND(AVERAGE(B4:B5),2)</f>
        <v>20.27</v>
      </c>
      <c r="C6" s="7">
        <f>ROUND(AVERAGE(C4:C5),2)</f>
        <v>33.590000000000003</v>
      </c>
      <c r="D6" s="7">
        <f>ROUND(AVERAGE(D4:D5),2)</f>
        <v>12.94</v>
      </c>
      <c r="E6" s="7">
        <f>ROUND(AVERAGE(E4:E5),2)</f>
        <v>25.75</v>
      </c>
      <c r="F6" s="7">
        <f>ROUND(AVERAGE(F4:F5),2)</f>
        <v>8.24</v>
      </c>
      <c r="G6" s="95">
        <f>ROUND((AVERAGE(G4:G5)),2)</f>
        <v>20.16</v>
      </c>
      <c r="H6" s="95">
        <f>ROUND((AVERAGE(H4:H5)),2)</f>
        <v>10.33</v>
      </c>
      <c r="K6" s="6" t="s">
        <v>49</v>
      </c>
      <c r="L6" s="6">
        <f>B7</f>
        <v>11.99</v>
      </c>
      <c r="M6" s="6">
        <f t="shared" si="5"/>
        <v>1.49</v>
      </c>
      <c r="N6" s="6">
        <f t="shared" si="5"/>
        <v>0.31</v>
      </c>
      <c r="O6" s="6">
        <f t="shared" si="5"/>
        <v>2.08</v>
      </c>
      <c r="P6" s="6">
        <f t="shared" si="5"/>
        <v>1.36</v>
      </c>
      <c r="Q6" s="89"/>
      <c r="R6" s="89"/>
      <c r="T6" s="22" t="s">
        <v>42</v>
      </c>
      <c r="U6" s="4">
        <f>L42</f>
        <v>0.72856442920137188</v>
      </c>
      <c r="V6" s="4">
        <f t="shared" ref="V6:AA6" si="7">M42</f>
        <v>5.7190143435086417E-2</v>
      </c>
      <c r="W6" s="4">
        <f t="shared" si="7"/>
        <v>0.54651980314037951</v>
      </c>
      <c r="X6" s="4">
        <f t="shared" si="7"/>
        <v>0.22443376801647225</v>
      </c>
      <c r="Y6" s="4">
        <f t="shared" si="7"/>
        <v>-7.8431372549019676E-2</v>
      </c>
      <c r="Z6" s="4">
        <f t="shared" si="7"/>
        <v>0.28921568627450983</v>
      </c>
      <c r="AA6" s="4">
        <f t="shared" si="7"/>
        <v>1.5764192139737989</v>
      </c>
      <c r="AD6" s="42" t="s">
        <v>76</v>
      </c>
      <c r="AE6" s="42" t="str">
        <f>CONCATENATE(B6, " ± ",  B7)</f>
        <v>20.27 ± 11.99</v>
      </c>
      <c r="AF6" s="42" t="str">
        <f>CONCATENATE(C6, " ± ",  C7)</f>
        <v>33.59 ± 1.49</v>
      </c>
      <c r="AG6" s="42" t="str">
        <f>CONCATENATE(D6, " ± ",  D7)</f>
        <v>12.94 ± 0.31</v>
      </c>
      <c r="AH6" s="42" t="str">
        <f>CONCATENATE(E6, " ± ",  E7)</f>
        <v>25.75 ± 2.08</v>
      </c>
      <c r="AI6" s="42" t="str">
        <f>CONCATENATE(F6, " ± ",  F7)</f>
        <v>8.24 ± 1.36</v>
      </c>
      <c r="AJ6" s="43" t="str">
        <f>CONCATENATE(G6, " ± ", H6)</f>
        <v>20.16 ± 10.33</v>
      </c>
      <c r="AM6" s="57" t="s">
        <v>33</v>
      </c>
      <c r="AN6" s="58">
        <f t="shared" ref="AN6:AS6" si="8">L7</f>
        <v>-0.14000000000000057</v>
      </c>
      <c r="AO6" s="58">
        <f t="shared" si="8"/>
        <v>-20.79</v>
      </c>
      <c r="AP6" s="58">
        <f t="shared" si="8"/>
        <v>-29.730000000000004</v>
      </c>
      <c r="AQ6" s="58">
        <f t="shared" si="8"/>
        <v>-17.96</v>
      </c>
      <c r="AR6" s="58">
        <f t="shared" si="8"/>
        <v>-4</v>
      </c>
      <c r="AS6" s="58">
        <f t="shared" si="8"/>
        <v>-14.52</v>
      </c>
    </row>
    <row r="7" spans="1:45" x14ac:dyDescent="0.3">
      <c r="A7" s="7" t="s">
        <v>49</v>
      </c>
      <c r="B7" s="7">
        <f>ROUND(_xlfn.STDEV.P(B4:B5),2)</f>
        <v>11.99</v>
      </c>
      <c r="C7" s="7">
        <f t="shared" ref="C7:F7" si="9">ROUND(_xlfn.STDEV.P(C4:C5),2)</f>
        <v>1.49</v>
      </c>
      <c r="D7" s="7">
        <f t="shared" si="9"/>
        <v>0.31</v>
      </c>
      <c r="E7" s="7">
        <f t="shared" si="9"/>
        <v>2.08</v>
      </c>
      <c r="F7" s="7">
        <f t="shared" si="9"/>
        <v>1.36</v>
      </c>
      <c r="G7" s="95"/>
      <c r="H7" s="95"/>
      <c r="K7" s="22" t="s">
        <v>55</v>
      </c>
      <c r="L7" s="22">
        <f t="shared" ref="L7:Q7" si="10">L5-L3</f>
        <v>-0.14000000000000057</v>
      </c>
      <c r="M7" s="22">
        <f t="shared" si="10"/>
        <v>-20.79</v>
      </c>
      <c r="N7" s="22">
        <f t="shared" si="10"/>
        <v>-29.730000000000004</v>
      </c>
      <c r="O7" s="22">
        <f t="shared" si="10"/>
        <v>-17.96</v>
      </c>
      <c r="P7" s="22">
        <f t="shared" si="10"/>
        <v>-4</v>
      </c>
      <c r="Q7" s="88">
        <f t="shared" si="10"/>
        <v>-14.52</v>
      </c>
      <c r="R7" s="88">
        <f>ROUND(SQRT(R3^2+R5^2),2)</f>
        <v>19.07</v>
      </c>
      <c r="AM7" s="57" t="s">
        <v>34</v>
      </c>
      <c r="AN7" s="58">
        <f t="shared" ref="AN7:AS7" si="11">L18</f>
        <v>-8.99</v>
      </c>
      <c r="AO7" s="58">
        <f t="shared" si="11"/>
        <v>-26.330000000000002</v>
      </c>
      <c r="AP7" s="58">
        <f t="shared" si="11"/>
        <v>-13.71</v>
      </c>
      <c r="AQ7" s="58">
        <f t="shared" si="11"/>
        <v>-22.55</v>
      </c>
      <c r="AR7" s="58">
        <f t="shared" si="11"/>
        <v>2.92</v>
      </c>
      <c r="AS7" s="58">
        <f t="shared" si="11"/>
        <v>-13.73</v>
      </c>
    </row>
    <row r="8" spans="1:45" x14ac:dyDescent="0.3">
      <c r="A8" s="8" t="s">
        <v>3</v>
      </c>
      <c r="B8" s="8">
        <v>12.57</v>
      </c>
      <c r="C8" s="8">
        <v>17.5</v>
      </c>
      <c r="D8" s="8">
        <v>25.58</v>
      </c>
      <c r="E8" s="8">
        <v>13.95</v>
      </c>
      <c r="F8" s="8">
        <v>23.56</v>
      </c>
      <c r="G8" s="8">
        <f>ROUND(AVERAGE(B8:F8),2)</f>
        <v>18.63</v>
      </c>
      <c r="H8" s="6">
        <f>ROUND(_xlfn.STDEV.P(B8:F8),2)</f>
        <v>5.15</v>
      </c>
      <c r="K8" s="22" t="s">
        <v>56</v>
      </c>
      <c r="L8" s="22">
        <f>ROUND(SQRT(L4^2+L6^2),2)</f>
        <v>11.99</v>
      </c>
      <c r="M8" s="22">
        <f t="shared" ref="M8:P8" si="12">ROUND(SQRT(M4^2+M6^2),2)</f>
        <v>3.65</v>
      </c>
      <c r="N8" s="22">
        <f t="shared" si="12"/>
        <v>6.22</v>
      </c>
      <c r="O8" s="22">
        <f t="shared" si="12"/>
        <v>6.02</v>
      </c>
      <c r="P8" s="22">
        <f t="shared" si="12"/>
        <v>1.92</v>
      </c>
      <c r="Q8" s="88"/>
      <c r="R8" s="88"/>
      <c r="AM8" s="57" t="s">
        <v>35</v>
      </c>
      <c r="AN8" s="58">
        <f t="shared" ref="AN8:AS8" si="13">L29</f>
        <v>-2.1000000000000014</v>
      </c>
      <c r="AO8" s="58">
        <f t="shared" si="13"/>
        <v>-39.880000000000003</v>
      </c>
      <c r="AP8" s="58">
        <f t="shared" si="13"/>
        <v>-21.810000000000002</v>
      </c>
      <c r="AQ8" s="58">
        <f t="shared" si="13"/>
        <v>-32.61</v>
      </c>
      <c r="AR8" s="58">
        <f t="shared" si="13"/>
        <v>11.499999999999998</v>
      </c>
      <c r="AS8" s="58">
        <f t="shared" si="13"/>
        <v>-16.98</v>
      </c>
    </row>
    <row r="9" spans="1:45" x14ac:dyDescent="0.3">
      <c r="A9" s="8" t="s">
        <v>4</v>
      </c>
      <c r="B9" s="8">
        <v>10.26</v>
      </c>
      <c r="C9" s="8">
        <v>38.6</v>
      </c>
      <c r="D9" s="8">
        <v>32.340000000000003</v>
      </c>
      <c r="E9" s="8">
        <v>28.37</v>
      </c>
      <c r="F9" s="8">
        <v>6.75</v>
      </c>
      <c r="G9" s="8">
        <f>ROUND(AVERAGE(B9:F9),2)</f>
        <v>23.26</v>
      </c>
      <c r="H9" s="6">
        <f>ROUND(_xlfn.STDEV.P(B9:F9),2)</f>
        <v>12.53</v>
      </c>
      <c r="K9" s="22" t="s">
        <v>18</v>
      </c>
      <c r="L9" s="4">
        <f t="shared" ref="L9:R9" si="14">L7/L3</f>
        <v>-6.8593826555610271E-3</v>
      </c>
      <c r="M9" s="4">
        <f t="shared" si="14"/>
        <v>-0.38230967267377708</v>
      </c>
      <c r="N9" s="4">
        <f t="shared" si="14"/>
        <v>-0.69674244199671909</v>
      </c>
      <c r="O9" s="4">
        <f t="shared" si="14"/>
        <v>-0.41088995653168614</v>
      </c>
      <c r="P9" s="4">
        <f t="shared" si="14"/>
        <v>-0.32679738562091504</v>
      </c>
      <c r="Q9" s="30">
        <f t="shared" si="14"/>
        <v>-0.41868512110726641</v>
      </c>
      <c r="R9" s="30">
        <f t="shared" si="14"/>
        <v>1.1896444167186524</v>
      </c>
      <c r="AM9" s="57" t="s">
        <v>36</v>
      </c>
      <c r="AN9" s="58">
        <f t="shared" ref="AN9:AS9" si="15">L40</f>
        <v>14.870000000000001</v>
      </c>
      <c r="AO9" s="58">
        <f t="shared" si="15"/>
        <v>3.1099999999999994</v>
      </c>
      <c r="AP9" s="58">
        <f t="shared" si="15"/>
        <v>23.319999999999993</v>
      </c>
      <c r="AQ9" s="58">
        <f t="shared" si="15"/>
        <v>9.8100000000000023</v>
      </c>
      <c r="AR9" s="58">
        <f t="shared" si="15"/>
        <v>-0.96000000000000085</v>
      </c>
      <c r="AS9" s="58">
        <f t="shared" si="15"/>
        <v>10.030000000000001</v>
      </c>
    </row>
    <row r="10" spans="1:45" x14ac:dyDescent="0.3">
      <c r="A10" s="7" t="s">
        <v>14</v>
      </c>
      <c r="B10" s="7">
        <f>ROUND(AVERAGE(B8:B9),2)</f>
        <v>11.42</v>
      </c>
      <c r="C10" s="7">
        <f t="shared" ref="C10:F10" si="16">ROUND(AVERAGE(C8:C9),2)</f>
        <v>28.05</v>
      </c>
      <c r="D10" s="7">
        <f t="shared" si="16"/>
        <v>28.96</v>
      </c>
      <c r="E10" s="7">
        <f t="shared" si="16"/>
        <v>21.16</v>
      </c>
      <c r="F10" s="7">
        <f t="shared" si="16"/>
        <v>15.16</v>
      </c>
      <c r="G10" s="95">
        <f>ROUND((AVERAGE(G8:G9)),2)</f>
        <v>20.95</v>
      </c>
      <c r="H10" s="111">
        <f>ROUND(SQRT((H8^2+H9^2)/2),2)</f>
        <v>9.58</v>
      </c>
    </row>
    <row r="11" spans="1:45" x14ac:dyDescent="0.3">
      <c r="A11" s="7" t="s">
        <v>51</v>
      </c>
      <c r="B11" s="7">
        <f>ROUND(_xlfn.STDEV.P(B8:B9),2)</f>
        <v>1.1599999999999999</v>
      </c>
      <c r="C11" s="7">
        <f>ROUND(_xlfn.STDEV.P(C8:C9),2)</f>
        <v>10.55</v>
      </c>
      <c r="D11" s="7">
        <f t="shared" ref="D11:F11" si="17">ROUND(_xlfn.STDEV.P(D8:D9),2)</f>
        <v>3.38</v>
      </c>
      <c r="E11" s="7">
        <f t="shared" si="17"/>
        <v>7.21</v>
      </c>
      <c r="F11" s="7">
        <f t="shared" si="17"/>
        <v>8.41</v>
      </c>
      <c r="G11" s="95"/>
      <c r="H11" s="112"/>
    </row>
    <row r="12" spans="1:45" x14ac:dyDescent="0.3">
      <c r="A12" s="9" t="s">
        <v>5</v>
      </c>
      <c r="B12" s="9">
        <v>16.79</v>
      </c>
      <c r="C12" s="9">
        <v>23.27</v>
      </c>
      <c r="D12" s="9">
        <v>28.98</v>
      </c>
      <c r="E12" s="9">
        <v>10.7</v>
      </c>
      <c r="F12" s="9">
        <v>14.73</v>
      </c>
      <c r="G12" s="9">
        <f>ROUND(AVERAGE(B12:F12),2)</f>
        <v>18.89</v>
      </c>
      <c r="H12" s="6">
        <f>ROUND(_xlfn.STDEV.P(B12:F12),2)</f>
        <v>6.48</v>
      </c>
      <c r="K12" s="12"/>
      <c r="L12" s="91" t="s">
        <v>0</v>
      </c>
      <c r="M12" s="91"/>
      <c r="N12" s="91"/>
      <c r="O12" s="91"/>
      <c r="P12" s="91"/>
      <c r="Q12" s="12"/>
      <c r="R12" s="12"/>
    </row>
    <row r="13" spans="1:45" x14ac:dyDescent="0.3">
      <c r="A13" s="9" t="s">
        <v>6</v>
      </c>
      <c r="B13" s="9">
        <v>19.829999999999998</v>
      </c>
      <c r="C13" s="9">
        <v>5.73</v>
      </c>
      <c r="D13" s="9">
        <v>12.74</v>
      </c>
      <c r="E13" s="9">
        <v>11.49</v>
      </c>
      <c r="F13" s="9">
        <v>32.74</v>
      </c>
      <c r="G13" s="9">
        <f>ROUND(AVERAGE(B13:F13),2)</f>
        <v>16.510000000000002</v>
      </c>
      <c r="H13" s="6">
        <f>ROUND(_xlfn.STDEV.P(B13:F13),2)</f>
        <v>9.27</v>
      </c>
      <c r="K13" s="12"/>
      <c r="L13" s="23">
        <v>1</v>
      </c>
      <c r="M13" s="23">
        <v>2</v>
      </c>
      <c r="N13" s="23">
        <v>3</v>
      </c>
      <c r="O13" s="23">
        <v>4</v>
      </c>
      <c r="P13" s="23">
        <v>5</v>
      </c>
      <c r="Q13" s="31" t="s">
        <v>12</v>
      </c>
      <c r="R13" s="31" t="s">
        <v>13</v>
      </c>
    </row>
    <row r="14" spans="1:45" x14ac:dyDescent="0.3">
      <c r="A14" s="7" t="s">
        <v>15</v>
      </c>
      <c r="B14" s="7">
        <f>ROUND(AVERAGE(B12:B13),2)</f>
        <v>18.309999999999999</v>
      </c>
      <c r="C14" s="7">
        <f t="shared" ref="C14:F14" si="18">ROUND(AVERAGE(C12:C13),2)</f>
        <v>14.5</v>
      </c>
      <c r="D14" s="7">
        <f t="shared" si="18"/>
        <v>20.86</v>
      </c>
      <c r="E14" s="7">
        <f t="shared" si="18"/>
        <v>11.1</v>
      </c>
      <c r="F14" s="7">
        <f t="shared" si="18"/>
        <v>23.74</v>
      </c>
      <c r="G14" s="95">
        <f>ROUND((AVERAGE(G12:G13)),2)</f>
        <v>17.7</v>
      </c>
      <c r="H14" s="111">
        <f>ROUND(SQRT((H12^2+H13^2)/2),2)</f>
        <v>8</v>
      </c>
      <c r="K14" s="11" t="s">
        <v>17</v>
      </c>
      <c r="L14" s="11">
        <f>B22</f>
        <v>20.41</v>
      </c>
      <c r="M14" s="11">
        <f t="shared" ref="M14:P14" si="19">C22</f>
        <v>54.38</v>
      </c>
      <c r="N14" s="11">
        <f t="shared" si="19"/>
        <v>42.67</v>
      </c>
      <c r="O14" s="11">
        <f t="shared" si="19"/>
        <v>43.71</v>
      </c>
      <c r="P14" s="11">
        <f t="shared" si="19"/>
        <v>12.24</v>
      </c>
      <c r="Q14" s="92">
        <f>G22</f>
        <v>34.68</v>
      </c>
      <c r="R14" s="92">
        <f>H22</f>
        <v>16.03</v>
      </c>
    </row>
    <row r="15" spans="1:45" x14ac:dyDescent="0.3">
      <c r="A15" s="7" t="s">
        <v>52</v>
      </c>
      <c r="B15" s="7">
        <f>ROUND(_xlfn.STDEV.P(B12:B13),2)</f>
        <v>1.52</v>
      </c>
      <c r="C15" s="7">
        <f>ROUND(_xlfn.STDEV.P(C12:C13),2)</f>
        <v>8.77</v>
      </c>
      <c r="D15" s="7">
        <f t="shared" ref="D15:F15" si="20">ROUND(_xlfn.STDEV.P(D12:D13),2)</f>
        <v>8.1199999999999992</v>
      </c>
      <c r="E15" s="7">
        <f t="shared" si="20"/>
        <v>0.4</v>
      </c>
      <c r="F15" s="7">
        <f t="shared" si="20"/>
        <v>9.01</v>
      </c>
      <c r="G15" s="95"/>
      <c r="H15" s="112"/>
      <c r="K15" s="11" t="s">
        <v>54</v>
      </c>
      <c r="L15" s="11">
        <f>B23</f>
        <v>0.31</v>
      </c>
      <c r="M15" s="11">
        <f t="shared" ref="M15:P15" si="21">C23</f>
        <v>3.33</v>
      </c>
      <c r="N15" s="11">
        <f t="shared" si="21"/>
        <v>6.21</v>
      </c>
      <c r="O15" s="11">
        <f t="shared" si="21"/>
        <v>5.65</v>
      </c>
      <c r="P15" s="11">
        <f t="shared" si="21"/>
        <v>1.35</v>
      </c>
      <c r="Q15" s="93"/>
      <c r="R15" s="93"/>
    </row>
    <row r="16" spans="1:45" x14ac:dyDescent="0.3">
      <c r="A16" s="10" t="s">
        <v>7</v>
      </c>
      <c r="B16" s="10">
        <v>34.24</v>
      </c>
      <c r="C16" s="10">
        <v>55.28</v>
      </c>
      <c r="D16" s="10">
        <v>62.83</v>
      </c>
      <c r="E16" s="10">
        <v>53.57</v>
      </c>
      <c r="F16" s="10">
        <v>11.25</v>
      </c>
      <c r="G16" s="10">
        <f>ROUND(AVERAGE(B16:F16),2)</f>
        <v>43.43</v>
      </c>
      <c r="H16" s="6">
        <f>ROUND(_xlfn.STDEV.P(B16:F16),2)</f>
        <v>18.649999999999999</v>
      </c>
      <c r="K16" s="8" t="s">
        <v>14</v>
      </c>
      <c r="L16" s="8">
        <f>B10</f>
        <v>11.42</v>
      </c>
      <c r="M16" s="8">
        <f t="shared" ref="M16:P16" si="22">C10</f>
        <v>28.05</v>
      </c>
      <c r="N16" s="8">
        <f t="shared" si="22"/>
        <v>28.96</v>
      </c>
      <c r="O16" s="8">
        <f t="shared" si="22"/>
        <v>21.16</v>
      </c>
      <c r="P16" s="8">
        <f t="shared" si="22"/>
        <v>15.16</v>
      </c>
      <c r="Q16" s="104">
        <f>G10</f>
        <v>20.95</v>
      </c>
      <c r="R16" s="104">
        <f>H10</f>
        <v>9.58</v>
      </c>
    </row>
    <row r="17" spans="1:18" x14ac:dyDescent="0.3">
      <c r="A17" s="10" t="s">
        <v>8</v>
      </c>
      <c r="B17" s="10">
        <v>36.31</v>
      </c>
      <c r="C17" s="10">
        <v>59.7</v>
      </c>
      <c r="D17" s="10">
        <v>69.150000000000006</v>
      </c>
      <c r="E17" s="10">
        <v>53.46</v>
      </c>
      <c r="F17" s="10">
        <v>11.3</v>
      </c>
      <c r="G17" s="10">
        <f>ROUND(AVERAGE(B17:F17),2)</f>
        <v>45.98</v>
      </c>
      <c r="H17" s="6">
        <f>ROUND(_xlfn.STDEV.P(B17:F17),2)</f>
        <v>20.38</v>
      </c>
      <c r="K17" s="8" t="s">
        <v>51</v>
      </c>
      <c r="L17" s="8">
        <f>B11</f>
        <v>1.1599999999999999</v>
      </c>
      <c r="M17" s="8">
        <f t="shared" ref="M17:P17" si="23">C11</f>
        <v>10.55</v>
      </c>
      <c r="N17" s="8">
        <f t="shared" si="23"/>
        <v>3.38</v>
      </c>
      <c r="O17" s="8">
        <f t="shared" si="23"/>
        <v>7.21</v>
      </c>
      <c r="P17" s="8">
        <f t="shared" si="23"/>
        <v>8.41</v>
      </c>
      <c r="Q17" s="104"/>
      <c r="R17" s="104"/>
    </row>
    <row r="18" spans="1:18" x14ac:dyDescent="0.3">
      <c r="A18" s="7" t="s">
        <v>16</v>
      </c>
      <c r="B18" s="7">
        <f>ROUND(AVERAGE(B16:B17),2)</f>
        <v>35.28</v>
      </c>
      <c r="C18" s="7">
        <f t="shared" ref="C18:F18" si="24">ROUND(AVERAGE(C16:C17),2)</f>
        <v>57.49</v>
      </c>
      <c r="D18" s="7">
        <f t="shared" si="24"/>
        <v>65.989999999999995</v>
      </c>
      <c r="E18" s="7">
        <f t="shared" si="24"/>
        <v>53.52</v>
      </c>
      <c r="F18" s="7">
        <f t="shared" si="24"/>
        <v>11.28</v>
      </c>
      <c r="G18" s="95">
        <f>ROUND((AVERAGE(G16:G17)),2)</f>
        <v>44.71</v>
      </c>
      <c r="H18" s="111">
        <f>ROUND(SQRT((H16^2+H17^2)/2),2)</f>
        <v>19.53</v>
      </c>
      <c r="K18" s="22" t="s">
        <v>57</v>
      </c>
      <c r="L18" s="22">
        <f t="shared" ref="L18:Q18" si="25">L16-L14</f>
        <v>-8.99</v>
      </c>
      <c r="M18" s="22">
        <f t="shared" si="25"/>
        <v>-26.330000000000002</v>
      </c>
      <c r="N18" s="22">
        <f t="shared" si="25"/>
        <v>-13.71</v>
      </c>
      <c r="O18" s="22">
        <f t="shared" si="25"/>
        <v>-22.55</v>
      </c>
      <c r="P18" s="22">
        <f t="shared" si="25"/>
        <v>2.92</v>
      </c>
      <c r="Q18" s="88">
        <f t="shared" si="25"/>
        <v>-13.73</v>
      </c>
      <c r="R18" s="88">
        <f>ROUND(SQRT(R14^2+R16^2),2)</f>
        <v>18.670000000000002</v>
      </c>
    </row>
    <row r="19" spans="1:18" x14ac:dyDescent="0.3">
      <c r="A19" s="7" t="s">
        <v>53</v>
      </c>
      <c r="B19" s="7">
        <f>ROUND(_xlfn.STDEV.P(B16:B17),2)</f>
        <v>1.04</v>
      </c>
      <c r="C19" s="7">
        <f>ROUND(_xlfn.STDEV.P(C16:C17),2)</f>
        <v>2.21</v>
      </c>
      <c r="D19" s="7">
        <f t="shared" ref="D19:F19" si="26">ROUND(_xlfn.STDEV.P(D16:D17),2)</f>
        <v>3.16</v>
      </c>
      <c r="E19" s="7">
        <f t="shared" si="26"/>
        <v>0.05</v>
      </c>
      <c r="F19" s="7">
        <f t="shared" si="26"/>
        <v>0.03</v>
      </c>
      <c r="G19" s="95"/>
      <c r="H19" s="112"/>
      <c r="K19" s="22" t="s">
        <v>58</v>
      </c>
      <c r="L19" s="22">
        <f>ROUND(SQRT(L15^2+L17^2),2)</f>
        <v>1.2</v>
      </c>
      <c r="M19" s="22">
        <f t="shared" ref="M19:P19" si="27">ROUND(SQRT(M15^2+M17^2),2)</f>
        <v>11.06</v>
      </c>
      <c r="N19" s="22">
        <f t="shared" si="27"/>
        <v>7.07</v>
      </c>
      <c r="O19" s="22">
        <f t="shared" si="27"/>
        <v>9.16</v>
      </c>
      <c r="P19" s="22">
        <f t="shared" si="27"/>
        <v>8.52</v>
      </c>
      <c r="Q19" s="88"/>
      <c r="R19" s="88"/>
    </row>
    <row r="20" spans="1:18" x14ac:dyDescent="0.3">
      <c r="A20" s="11" t="s">
        <v>10</v>
      </c>
      <c r="B20" s="11">
        <v>20.71</v>
      </c>
      <c r="C20" s="11">
        <v>57.7</v>
      </c>
      <c r="D20" s="11">
        <v>48.88</v>
      </c>
      <c r="E20" s="11">
        <v>49.36</v>
      </c>
      <c r="F20" s="11">
        <v>10.89</v>
      </c>
      <c r="G20" s="11">
        <f>ROUND(AVERAGE(B20:F20),2)</f>
        <v>37.51</v>
      </c>
      <c r="H20" s="6">
        <f>ROUND(_xlfn.STDEV.P(B20:F20),2)</f>
        <v>18.27</v>
      </c>
      <c r="K20" s="22" t="s">
        <v>18</v>
      </c>
      <c r="L20" s="4">
        <f t="shared" ref="L20:R20" si="28">L18/L14</f>
        <v>-0.4404703576678099</v>
      </c>
      <c r="M20" s="4">
        <f t="shared" si="28"/>
        <v>-0.48418536226553882</v>
      </c>
      <c r="N20" s="4">
        <f t="shared" si="28"/>
        <v>-0.32130302320131243</v>
      </c>
      <c r="O20" s="4">
        <f t="shared" si="28"/>
        <v>-0.51590025165865938</v>
      </c>
      <c r="P20" s="4">
        <f t="shared" si="28"/>
        <v>0.23856209150326796</v>
      </c>
      <c r="Q20" s="30">
        <f t="shared" si="28"/>
        <v>-0.39590542099192622</v>
      </c>
      <c r="R20" s="30">
        <f t="shared" si="28"/>
        <v>1.1646912039925141</v>
      </c>
    </row>
    <row r="21" spans="1:18" x14ac:dyDescent="0.3">
      <c r="A21" s="11" t="s">
        <v>9</v>
      </c>
      <c r="B21" s="11">
        <v>20.100000000000001</v>
      </c>
      <c r="C21" s="11">
        <v>51.05</v>
      </c>
      <c r="D21" s="11">
        <v>36.450000000000003</v>
      </c>
      <c r="E21" s="11">
        <v>38.06</v>
      </c>
      <c r="F21" s="11">
        <v>13.58</v>
      </c>
      <c r="G21" s="11">
        <f>ROUND(AVERAGE(B21:F21),2)</f>
        <v>31.85</v>
      </c>
      <c r="H21" s="6">
        <f>ROUND(_xlfn.STDEV.P(B21:F21),2)</f>
        <v>13.42</v>
      </c>
    </row>
    <row r="22" spans="1:18" x14ac:dyDescent="0.3">
      <c r="A22" s="7" t="s">
        <v>17</v>
      </c>
      <c r="B22" s="7">
        <f>ROUND(AVERAGE(B20:B21),2)</f>
        <v>20.41</v>
      </c>
      <c r="C22" s="7">
        <f t="shared" ref="C22:F22" si="29">ROUND(AVERAGE(C20:C21),2)</f>
        <v>54.38</v>
      </c>
      <c r="D22" s="7">
        <f t="shared" si="29"/>
        <v>42.67</v>
      </c>
      <c r="E22" s="7">
        <f t="shared" si="29"/>
        <v>43.71</v>
      </c>
      <c r="F22" s="7">
        <f t="shared" si="29"/>
        <v>12.24</v>
      </c>
      <c r="G22" s="95">
        <f>ROUND((AVERAGE(G20:G21)),2)</f>
        <v>34.68</v>
      </c>
      <c r="H22" s="111">
        <f>ROUND(SQRT((H20^2+H21^2)/2),2)</f>
        <v>16.03</v>
      </c>
    </row>
    <row r="23" spans="1:18" x14ac:dyDescent="0.3">
      <c r="A23" s="7" t="s">
        <v>54</v>
      </c>
      <c r="B23" s="7">
        <f>ROUND(_xlfn.STDEV.P(B20:B21),2)</f>
        <v>0.31</v>
      </c>
      <c r="C23" s="7">
        <f>ROUND(_xlfn.STDEV.P(C20:C21),2)</f>
        <v>3.33</v>
      </c>
      <c r="D23" s="7">
        <f t="shared" ref="D23:F23" si="30">ROUND(_xlfn.STDEV.P(D20:D21),2)</f>
        <v>6.21</v>
      </c>
      <c r="E23" s="7">
        <f t="shared" si="30"/>
        <v>5.65</v>
      </c>
      <c r="F23" s="7">
        <f t="shared" si="30"/>
        <v>1.35</v>
      </c>
      <c r="G23" s="95"/>
      <c r="H23" s="112"/>
      <c r="K23" s="12"/>
      <c r="L23" s="91" t="s">
        <v>0</v>
      </c>
      <c r="M23" s="91"/>
      <c r="N23" s="91"/>
      <c r="O23" s="91"/>
      <c r="P23" s="91"/>
      <c r="Q23" s="12"/>
      <c r="R23" s="12"/>
    </row>
    <row r="24" spans="1:18" x14ac:dyDescent="0.3">
      <c r="K24" s="12"/>
      <c r="L24" s="23">
        <v>1</v>
      </c>
      <c r="M24" s="23">
        <v>2</v>
      </c>
      <c r="N24" s="23">
        <v>3</v>
      </c>
      <c r="O24" s="23">
        <v>4</v>
      </c>
      <c r="P24" s="23">
        <v>5</v>
      </c>
      <c r="Q24" s="31" t="s">
        <v>12</v>
      </c>
      <c r="R24" s="31" t="s">
        <v>13</v>
      </c>
    </row>
    <row r="25" spans="1:18" x14ac:dyDescent="0.3">
      <c r="A25" s="1" t="s">
        <v>43</v>
      </c>
      <c r="B25" s="59">
        <v>-18.43</v>
      </c>
      <c r="C25" s="59">
        <v>-26.57</v>
      </c>
      <c r="D25" s="59">
        <v>-90</v>
      </c>
      <c r="E25" s="59">
        <v>-90</v>
      </c>
      <c r="F25" s="59">
        <v>-88.3</v>
      </c>
      <c r="G25" s="1"/>
      <c r="K25" s="11" t="s">
        <v>17</v>
      </c>
      <c r="L25" s="11">
        <f>B22</f>
        <v>20.41</v>
      </c>
      <c r="M25" s="11">
        <f t="shared" ref="M25:P25" si="31">C22</f>
        <v>54.38</v>
      </c>
      <c r="N25" s="11">
        <f t="shared" si="31"/>
        <v>42.67</v>
      </c>
      <c r="O25" s="11">
        <f t="shared" si="31"/>
        <v>43.71</v>
      </c>
      <c r="P25" s="11">
        <f t="shared" si="31"/>
        <v>12.24</v>
      </c>
      <c r="Q25" s="92">
        <f>G22</f>
        <v>34.68</v>
      </c>
      <c r="R25" s="92">
        <f>H22</f>
        <v>16.03</v>
      </c>
    </row>
    <row r="26" spans="1:18" x14ac:dyDescent="0.3">
      <c r="K26" s="11" t="s">
        <v>54</v>
      </c>
      <c r="L26" s="11">
        <f>B23</f>
        <v>0.31</v>
      </c>
      <c r="M26" s="11">
        <f t="shared" ref="M26:P26" si="32">C23</f>
        <v>3.33</v>
      </c>
      <c r="N26" s="11">
        <f t="shared" si="32"/>
        <v>6.21</v>
      </c>
      <c r="O26" s="11">
        <f t="shared" si="32"/>
        <v>5.65</v>
      </c>
      <c r="P26" s="11">
        <f t="shared" si="32"/>
        <v>1.35</v>
      </c>
      <c r="Q26" s="93"/>
      <c r="R26" s="93"/>
    </row>
    <row r="27" spans="1:18" x14ac:dyDescent="0.3">
      <c r="K27" s="9" t="s">
        <v>15</v>
      </c>
      <c r="L27" s="9">
        <f>B14</f>
        <v>18.309999999999999</v>
      </c>
      <c r="M27" s="9">
        <f t="shared" ref="M27:P27" si="33">C14</f>
        <v>14.5</v>
      </c>
      <c r="N27" s="9">
        <f t="shared" si="33"/>
        <v>20.86</v>
      </c>
      <c r="O27" s="9">
        <f t="shared" si="33"/>
        <v>11.1</v>
      </c>
      <c r="P27" s="9">
        <f t="shared" si="33"/>
        <v>23.74</v>
      </c>
      <c r="Q27" s="94">
        <f>G14</f>
        <v>17.7</v>
      </c>
      <c r="R27" s="94">
        <f>H14</f>
        <v>8</v>
      </c>
    </row>
    <row r="28" spans="1:18" x14ac:dyDescent="0.3">
      <c r="K28" s="9" t="s">
        <v>52</v>
      </c>
      <c r="L28" s="9">
        <f>B15</f>
        <v>1.52</v>
      </c>
      <c r="M28" s="9">
        <f t="shared" ref="M28:P28" si="34">C15</f>
        <v>8.77</v>
      </c>
      <c r="N28" s="9">
        <f t="shared" si="34"/>
        <v>8.1199999999999992</v>
      </c>
      <c r="O28" s="9">
        <f t="shared" si="34"/>
        <v>0.4</v>
      </c>
      <c r="P28" s="9">
        <f t="shared" si="34"/>
        <v>9.01</v>
      </c>
      <c r="Q28" s="94"/>
      <c r="R28" s="94"/>
    </row>
    <row r="29" spans="1:18" x14ac:dyDescent="0.3">
      <c r="K29" s="22" t="s">
        <v>59</v>
      </c>
      <c r="L29" s="22">
        <f t="shared" ref="L29:Q29" si="35">L27-L25</f>
        <v>-2.1000000000000014</v>
      </c>
      <c r="M29" s="22">
        <f t="shared" si="35"/>
        <v>-39.880000000000003</v>
      </c>
      <c r="N29" s="22">
        <f t="shared" si="35"/>
        <v>-21.810000000000002</v>
      </c>
      <c r="O29" s="22">
        <f t="shared" si="35"/>
        <v>-32.61</v>
      </c>
      <c r="P29" s="22">
        <f t="shared" si="35"/>
        <v>11.499999999999998</v>
      </c>
      <c r="Q29" s="88">
        <f t="shared" si="35"/>
        <v>-16.98</v>
      </c>
      <c r="R29" s="88">
        <f>ROUND(SQRT(R25^2+R27^2),2)</f>
        <v>17.920000000000002</v>
      </c>
    </row>
    <row r="30" spans="1:18" x14ac:dyDescent="0.3">
      <c r="K30" s="22" t="s">
        <v>60</v>
      </c>
      <c r="L30" s="22">
        <f>ROUND(SQRT(L26^2+L28^2),2)</f>
        <v>1.55</v>
      </c>
      <c r="M30" s="22">
        <f t="shared" ref="M30:P30" si="36">ROUND(SQRT(M26^2+M28^2),2)</f>
        <v>9.3800000000000008</v>
      </c>
      <c r="N30" s="22">
        <f t="shared" si="36"/>
        <v>10.220000000000001</v>
      </c>
      <c r="O30" s="22">
        <f t="shared" si="36"/>
        <v>5.66</v>
      </c>
      <c r="P30" s="22">
        <f t="shared" si="36"/>
        <v>9.11</v>
      </c>
      <c r="Q30" s="88"/>
      <c r="R30" s="88"/>
    </row>
    <row r="31" spans="1:18" x14ac:dyDescent="0.3">
      <c r="K31" s="22" t="s">
        <v>18</v>
      </c>
      <c r="L31" s="4">
        <f t="shared" ref="L31:R31" si="37">L29/L25</f>
        <v>-0.10289073983341507</v>
      </c>
      <c r="M31" s="4">
        <f t="shared" si="37"/>
        <v>-0.73335785215152627</v>
      </c>
      <c r="N31" s="4">
        <f t="shared" si="37"/>
        <v>-0.5111319428169675</v>
      </c>
      <c r="O31" s="4">
        <f t="shared" si="37"/>
        <v>-0.74605353466026081</v>
      </c>
      <c r="P31" s="4">
        <f t="shared" si="37"/>
        <v>0.9395424836601306</v>
      </c>
      <c r="Q31" s="30">
        <f t="shared" si="37"/>
        <v>-0.48961937716262977</v>
      </c>
      <c r="R31" s="30">
        <f t="shared" si="37"/>
        <v>1.1179039301310043</v>
      </c>
    </row>
    <row r="33" spans="1:18" x14ac:dyDescent="0.3">
      <c r="A33" s="15"/>
      <c r="B33" s="15"/>
      <c r="C33" s="15"/>
      <c r="D33" s="15"/>
      <c r="E33" s="15"/>
      <c r="F33" s="15"/>
    </row>
    <row r="34" spans="1:18" x14ac:dyDescent="0.3">
      <c r="K34" s="12"/>
      <c r="L34" s="91" t="s">
        <v>0</v>
      </c>
      <c r="M34" s="91"/>
      <c r="N34" s="91"/>
      <c r="O34" s="91"/>
      <c r="P34" s="91"/>
      <c r="Q34" s="12"/>
      <c r="R34" s="12"/>
    </row>
    <row r="35" spans="1:18" x14ac:dyDescent="0.3">
      <c r="K35" s="12"/>
      <c r="L35" s="23">
        <v>1</v>
      </c>
      <c r="M35" s="23">
        <v>2</v>
      </c>
      <c r="N35" s="23">
        <v>3</v>
      </c>
      <c r="O35" s="23">
        <v>4</v>
      </c>
      <c r="P35" s="23">
        <v>5</v>
      </c>
      <c r="Q35" s="31" t="s">
        <v>12</v>
      </c>
      <c r="R35" s="31" t="s">
        <v>13</v>
      </c>
    </row>
    <row r="36" spans="1:18" x14ac:dyDescent="0.3">
      <c r="K36" s="11" t="s">
        <v>17</v>
      </c>
      <c r="L36" s="11">
        <f>B22</f>
        <v>20.41</v>
      </c>
      <c r="M36" s="11">
        <f t="shared" ref="M36:P36" si="38">C22</f>
        <v>54.38</v>
      </c>
      <c r="N36" s="11">
        <f t="shared" si="38"/>
        <v>42.67</v>
      </c>
      <c r="O36" s="11">
        <f t="shared" si="38"/>
        <v>43.71</v>
      </c>
      <c r="P36" s="11">
        <f t="shared" si="38"/>
        <v>12.24</v>
      </c>
      <c r="Q36" s="92">
        <f>G22</f>
        <v>34.68</v>
      </c>
      <c r="R36" s="92">
        <f>H22</f>
        <v>16.03</v>
      </c>
    </row>
    <row r="37" spans="1:18" x14ac:dyDescent="0.3">
      <c r="K37" s="11" t="s">
        <v>54</v>
      </c>
      <c r="L37" s="11">
        <f>B23</f>
        <v>0.31</v>
      </c>
      <c r="M37" s="11">
        <f t="shared" ref="M37:P37" si="39">C23</f>
        <v>3.33</v>
      </c>
      <c r="N37" s="11">
        <f t="shared" si="39"/>
        <v>6.21</v>
      </c>
      <c r="O37" s="11">
        <f t="shared" si="39"/>
        <v>5.65</v>
      </c>
      <c r="P37" s="11">
        <f t="shared" si="39"/>
        <v>1.35</v>
      </c>
      <c r="Q37" s="93"/>
      <c r="R37" s="93"/>
    </row>
    <row r="38" spans="1:18" x14ac:dyDescent="0.3">
      <c r="K38" s="10" t="s">
        <v>16</v>
      </c>
      <c r="L38" s="10">
        <f>B18</f>
        <v>35.28</v>
      </c>
      <c r="M38" s="10">
        <f t="shared" ref="M38:P38" si="40">C18</f>
        <v>57.49</v>
      </c>
      <c r="N38" s="10">
        <f t="shared" si="40"/>
        <v>65.989999999999995</v>
      </c>
      <c r="O38" s="10">
        <f t="shared" si="40"/>
        <v>53.52</v>
      </c>
      <c r="P38" s="10">
        <f t="shared" si="40"/>
        <v>11.28</v>
      </c>
      <c r="Q38" s="87">
        <f>G18</f>
        <v>44.71</v>
      </c>
      <c r="R38" s="87">
        <f>H18</f>
        <v>19.53</v>
      </c>
    </row>
    <row r="39" spans="1:18" x14ac:dyDescent="0.3">
      <c r="K39" s="10" t="s">
        <v>53</v>
      </c>
      <c r="L39" s="10">
        <f>B19</f>
        <v>1.04</v>
      </c>
      <c r="M39" s="10">
        <f t="shared" ref="M39:P39" si="41">C19</f>
        <v>2.21</v>
      </c>
      <c r="N39" s="10">
        <f t="shared" si="41"/>
        <v>3.16</v>
      </c>
      <c r="O39" s="10">
        <f t="shared" si="41"/>
        <v>0.05</v>
      </c>
      <c r="P39" s="10">
        <f t="shared" si="41"/>
        <v>0.03</v>
      </c>
      <c r="Q39" s="87"/>
      <c r="R39" s="87"/>
    </row>
    <row r="40" spans="1:18" x14ac:dyDescent="0.3">
      <c r="K40" s="22" t="s">
        <v>61</v>
      </c>
      <c r="L40" s="22">
        <f t="shared" ref="L40:Q40" si="42">L38-L36</f>
        <v>14.870000000000001</v>
      </c>
      <c r="M40" s="22">
        <f t="shared" si="42"/>
        <v>3.1099999999999994</v>
      </c>
      <c r="N40" s="22">
        <f t="shared" si="42"/>
        <v>23.319999999999993</v>
      </c>
      <c r="O40" s="22">
        <f t="shared" si="42"/>
        <v>9.8100000000000023</v>
      </c>
      <c r="P40" s="22">
        <f t="shared" si="42"/>
        <v>-0.96000000000000085</v>
      </c>
      <c r="Q40" s="88">
        <f t="shared" si="42"/>
        <v>10.030000000000001</v>
      </c>
      <c r="R40" s="88">
        <f>ROUND(SQRT(R36^2+R38^2),2)</f>
        <v>25.27</v>
      </c>
    </row>
    <row r="41" spans="1:18" x14ac:dyDescent="0.3">
      <c r="K41" s="22" t="s">
        <v>62</v>
      </c>
      <c r="L41" s="22">
        <f>ROUND(SQRT(L37^2+L39^2),2)</f>
        <v>1.0900000000000001</v>
      </c>
      <c r="M41" s="22">
        <f t="shared" ref="M41:P41" si="43">ROUND(SQRT(M37^2+M39^2),2)</f>
        <v>4</v>
      </c>
      <c r="N41" s="22">
        <f t="shared" si="43"/>
        <v>6.97</v>
      </c>
      <c r="O41" s="22">
        <f t="shared" si="43"/>
        <v>5.65</v>
      </c>
      <c r="P41" s="22">
        <f t="shared" si="43"/>
        <v>1.35</v>
      </c>
      <c r="Q41" s="88"/>
      <c r="R41" s="88"/>
    </row>
    <row r="42" spans="1:18" x14ac:dyDescent="0.3">
      <c r="K42" s="22" t="s">
        <v>18</v>
      </c>
      <c r="L42" s="4">
        <f t="shared" ref="L42:R42" si="44">L40/L36</f>
        <v>0.72856442920137188</v>
      </c>
      <c r="M42" s="4">
        <f t="shared" si="44"/>
        <v>5.7190143435086417E-2</v>
      </c>
      <c r="N42" s="4">
        <f t="shared" si="44"/>
        <v>0.54651980314037951</v>
      </c>
      <c r="O42" s="4">
        <f t="shared" si="44"/>
        <v>0.22443376801647225</v>
      </c>
      <c r="P42" s="4">
        <f t="shared" si="44"/>
        <v>-7.8431372549019676E-2</v>
      </c>
      <c r="Q42" s="30">
        <f t="shared" si="44"/>
        <v>0.28921568627450983</v>
      </c>
      <c r="R42" s="30">
        <f t="shared" si="44"/>
        <v>1.5764192139737989</v>
      </c>
    </row>
  </sheetData>
  <mergeCells count="49">
    <mergeCell ref="AM3:AS3"/>
    <mergeCell ref="AM5:AS5"/>
    <mergeCell ref="A1:F1"/>
    <mergeCell ref="G18:G19"/>
    <mergeCell ref="H18:H19"/>
    <mergeCell ref="L1:P1"/>
    <mergeCell ref="Q3:Q4"/>
    <mergeCell ref="R3:R4"/>
    <mergeCell ref="Q5:Q6"/>
    <mergeCell ref="R5:R6"/>
    <mergeCell ref="AD1:AJ1"/>
    <mergeCell ref="AJ2:AJ3"/>
    <mergeCell ref="AE2:AI2"/>
    <mergeCell ref="AD2:AD3"/>
    <mergeCell ref="G22:G23"/>
    <mergeCell ref="H22:H23"/>
    <mergeCell ref="B2:F2"/>
    <mergeCell ref="G6:G7"/>
    <mergeCell ref="H6:H7"/>
    <mergeCell ref="G10:G11"/>
    <mergeCell ref="H10:H11"/>
    <mergeCell ref="G14:G15"/>
    <mergeCell ref="H14:H15"/>
    <mergeCell ref="G2:G3"/>
    <mergeCell ref="H2:H3"/>
    <mergeCell ref="L23:P23"/>
    <mergeCell ref="Q7:Q8"/>
    <mergeCell ref="R7:R8"/>
    <mergeCell ref="L12:P12"/>
    <mergeCell ref="Q14:Q15"/>
    <mergeCell ref="R14:R15"/>
    <mergeCell ref="L34:P34"/>
    <mergeCell ref="Q36:Q37"/>
    <mergeCell ref="R36:R37"/>
    <mergeCell ref="Q38:Q39"/>
    <mergeCell ref="R38:R39"/>
    <mergeCell ref="Q40:Q41"/>
    <mergeCell ref="R40:R41"/>
    <mergeCell ref="U1:AA1"/>
    <mergeCell ref="Q25:Q26"/>
    <mergeCell ref="R25:R26"/>
    <mergeCell ref="Q27:Q28"/>
    <mergeCell ref="R27:R28"/>
    <mergeCell ref="Q29:Q30"/>
    <mergeCell ref="R29:R30"/>
    <mergeCell ref="Q16:Q17"/>
    <mergeCell ref="R16:R17"/>
    <mergeCell ref="Q18:Q19"/>
    <mergeCell ref="R18:R19"/>
  </mergeCells>
  <phoneticPr fontId="2" type="noConversion"/>
  <conditionalFormatting sqref="L9:R9 L20:R20 L31:R31 L42:R42 U3:Z6">
    <cfRule type="cellIs" dxfId="21" priority="24" operator="lessThan">
      <formula>0</formula>
    </cfRule>
  </conditionalFormatting>
  <conditionalFormatting sqref="U3:Z6">
    <cfRule type="cellIs" dxfId="20" priority="6" operator="greaterThan">
      <formula>1</formula>
    </cfRule>
  </conditionalFormatting>
  <conditionalFormatting sqref="AN6:AS9">
    <cfRule type="cellIs" dxfId="19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C375-E6B2-4751-85EF-B31D1E6E647F}">
  <dimension ref="A1:BH42"/>
  <sheetViews>
    <sheetView topLeftCell="AM1" zoomScale="115" zoomScaleNormal="115" workbookViewId="0">
      <selection activeCell="AO18" sqref="AO18"/>
    </sheetView>
  </sheetViews>
  <sheetFormatPr defaultRowHeight="14.4" x14ac:dyDescent="0.3"/>
  <cols>
    <col min="1" max="1" width="11.88671875" bestFit="1" customWidth="1"/>
    <col min="7" max="7" width="11" bestFit="1" customWidth="1"/>
    <col min="8" max="8" width="11.33203125" bestFit="1" customWidth="1"/>
    <col min="11" max="11" width="12.88671875" bestFit="1" customWidth="1"/>
    <col min="16" max="16" width="11.21875" bestFit="1" customWidth="1"/>
    <col min="17" max="17" width="11" bestFit="1" customWidth="1"/>
    <col min="18" max="18" width="10.6640625" bestFit="1" customWidth="1"/>
    <col min="20" max="20" width="11.21875" bestFit="1" customWidth="1"/>
    <col min="21" max="21" width="10.88671875" bestFit="1" customWidth="1"/>
    <col min="26" max="26" width="11" bestFit="1" customWidth="1"/>
    <col min="27" max="27" width="10.6640625" bestFit="1" customWidth="1"/>
    <col min="29" max="29" width="13.44140625" bestFit="1" customWidth="1"/>
    <col min="30" max="30" width="6.6640625" bestFit="1" customWidth="1"/>
    <col min="31" max="31" width="7" bestFit="1" customWidth="1"/>
    <col min="32" max="32" width="7.77734375" bestFit="1" customWidth="1"/>
    <col min="33" max="34" width="7.109375" bestFit="1" customWidth="1"/>
    <col min="35" max="35" width="13.21875" bestFit="1" customWidth="1"/>
    <col min="38" max="38" width="10.33203125" bestFit="1" customWidth="1"/>
    <col min="39" max="39" width="8.109375" bestFit="1" customWidth="1"/>
    <col min="40" max="40" width="8.21875" bestFit="1" customWidth="1"/>
    <col min="45" max="45" width="9.21875" bestFit="1" customWidth="1"/>
    <col min="54" max="54" width="12.5546875" bestFit="1" customWidth="1"/>
    <col min="55" max="55" width="10.77734375" bestFit="1" customWidth="1"/>
    <col min="56" max="56" width="11.77734375" bestFit="1" customWidth="1"/>
    <col min="57" max="59" width="12.77734375" bestFit="1" customWidth="1"/>
    <col min="60" max="60" width="16.77734375" bestFit="1" customWidth="1"/>
  </cols>
  <sheetData>
    <row r="1" spans="1:60" x14ac:dyDescent="0.3">
      <c r="A1" s="91" t="s">
        <v>289</v>
      </c>
      <c r="B1" s="91"/>
      <c r="C1" s="91"/>
      <c r="D1" s="91"/>
      <c r="E1" s="91"/>
      <c r="F1" s="91"/>
      <c r="K1" s="12"/>
      <c r="L1" s="91" t="s">
        <v>0</v>
      </c>
      <c r="M1" s="91"/>
      <c r="N1" s="91"/>
      <c r="O1" s="91"/>
      <c r="P1" s="91"/>
      <c r="Q1" s="12"/>
      <c r="R1" s="12"/>
      <c r="T1" s="22"/>
      <c r="U1" s="90" t="s">
        <v>39</v>
      </c>
      <c r="V1" s="90"/>
      <c r="W1" s="90"/>
      <c r="X1" s="90"/>
      <c r="Y1" s="90"/>
      <c r="Z1" s="90"/>
      <c r="AA1" s="90"/>
      <c r="AC1" s="57" t="s">
        <v>169</v>
      </c>
      <c r="AD1" s="57">
        <v>1</v>
      </c>
      <c r="AE1" s="57">
        <v>2</v>
      </c>
      <c r="AF1" s="57">
        <v>3</v>
      </c>
      <c r="AG1" s="57">
        <v>4</v>
      </c>
      <c r="AH1" s="57">
        <v>5</v>
      </c>
      <c r="AI1" s="57" t="s">
        <v>12</v>
      </c>
      <c r="AL1" s="12"/>
      <c r="AM1" s="12" t="s">
        <v>298</v>
      </c>
      <c r="AN1" s="12" t="s">
        <v>299</v>
      </c>
      <c r="AP1" s="75"/>
      <c r="AQ1" s="80" t="s">
        <v>291</v>
      </c>
      <c r="AR1" s="75" t="s">
        <v>298</v>
      </c>
      <c r="AS1" s="75" t="s">
        <v>299</v>
      </c>
      <c r="BB1" s="86" t="s">
        <v>157</v>
      </c>
      <c r="BC1" s="86"/>
      <c r="BD1" s="86"/>
      <c r="BE1" s="86"/>
      <c r="BF1" s="86"/>
      <c r="BG1" s="86"/>
      <c r="BH1" s="86"/>
    </row>
    <row r="2" spans="1:60" x14ac:dyDescent="0.3">
      <c r="A2" s="12"/>
      <c r="B2" s="91" t="s">
        <v>0</v>
      </c>
      <c r="C2" s="91"/>
      <c r="D2" s="91"/>
      <c r="E2" s="91"/>
      <c r="F2" s="91"/>
      <c r="G2" s="23"/>
      <c r="H2" s="23"/>
      <c r="I2" s="2"/>
      <c r="K2" s="12"/>
      <c r="L2" s="23">
        <v>1</v>
      </c>
      <c r="M2" s="23">
        <v>2</v>
      </c>
      <c r="N2" s="23">
        <v>3</v>
      </c>
      <c r="O2" s="23">
        <v>4</v>
      </c>
      <c r="P2" s="23">
        <v>5</v>
      </c>
      <c r="Q2" s="31" t="s">
        <v>12</v>
      </c>
      <c r="R2" s="31" t="s">
        <v>13</v>
      </c>
      <c r="T2" s="22"/>
      <c r="U2" s="22">
        <v>1</v>
      </c>
      <c r="V2" s="22">
        <v>2</v>
      </c>
      <c r="W2" s="22">
        <v>3</v>
      </c>
      <c r="X2" s="22">
        <v>4</v>
      </c>
      <c r="Y2" s="22">
        <v>5</v>
      </c>
      <c r="Z2" s="22" t="s">
        <v>12</v>
      </c>
      <c r="AA2" s="22" t="s">
        <v>13</v>
      </c>
      <c r="AC2" s="69" t="s">
        <v>172</v>
      </c>
      <c r="AD2" s="59">
        <v>-18.43</v>
      </c>
      <c r="AE2" s="59">
        <v>-26.57</v>
      </c>
      <c r="AF2" s="59">
        <v>-90</v>
      </c>
      <c r="AG2" s="59">
        <v>-90</v>
      </c>
      <c r="AH2" s="59">
        <v>-88.3</v>
      </c>
      <c r="AI2" s="69">
        <f>ROUND(AVERAGE(AD2:AH2),2)</f>
        <v>-62.66</v>
      </c>
      <c r="AL2" s="70" t="s">
        <v>33</v>
      </c>
      <c r="AM2" s="78">
        <v>558.74</v>
      </c>
      <c r="AN2" s="12">
        <v>10.32</v>
      </c>
      <c r="AP2" s="75" t="s">
        <v>91</v>
      </c>
      <c r="AQ2" s="75">
        <f>MISSION2!G22</f>
        <v>34.68</v>
      </c>
      <c r="AR2" s="75">
        <f>G22</f>
        <v>336.52</v>
      </c>
      <c r="AS2" s="75">
        <f>'MISSION2 - ROLL ANGLE'!G22</f>
        <v>22.22</v>
      </c>
      <c r="BB2" s="86" t="s">
        <v>84</v>
      </c>
      <c r="BC2" s="86" t="s">
        <v>158</v>
      </c>
      <c r="BD2" s="86"/>
      <c r="BE2" s="86"/>
      <c r="BF2" s="86"/>
      <c r="BG2" s="86"/>
      <c r="BH2" s="86" t="s">
        <v>159</v>
      </c>
    </row>
    <row r="3" spans="1:60" x14ac:dyDescent="0.3">
      <c r="A3" s="12"/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 t="s">
        <v>12</v>
      </c>
      <c r="H3" s="23" t="s">
        <v>50</v>
      </c>
      <c r="K3" s="11" t="s">
        <v>17</v>
      </c>
      <c r="L3" s="11">
        <f>B22</f>
        <v>48.09</v>
      </c>
      <c r="M3" s="11">
        <f t="shared" ref="M3:P4" si="0">C22</f>
        <v>132.04</v>
      </c>
      <c r="N3" s="11">
        <f t="shared" si="0"/>
        <v>554.27</v>
      </c>
      <c r="O3" s="11">
        <f t="shared" si="0"/>
        <v>477.9</v>
      </c>
      <c r="P3" s="11">
        <f t="shared" si="0"/>
        <v>470.32</v>
      </c>
      <c r="Q3" s="92">
        <f>G22</f>
        <v>336.52</v>
      </c>
      <c r="R3" s="92">
        <f>H22</f>
        <v>205.42</v>
      </c>
      <c r="T3" s="22" t="s">
        <v>27</v>
      </c>
      <c r="U3" s="4">
        <f>L9</f>
        <v>0.38490330630068598</v>
      </c>
      <c r="V3" s="4">
        <f t="shared" ref="V3:AA3" si="1">M9</f>
        <v>0.49833383823083927</v>
      </c>
      <c r="W3" s="4">
        <f t="shared" si="1"/>
        <v>0.92826600754145094</v>
      </c>
      <c r="X3" s="4">
        <f t="shared" si="1"/>
        <v>0.31031596568319747</v>
      </c>
      <c r="Y3" s="4">
        <f t="shared" si="1"/>
        <v>0.77387736009525421</v>
      </c>
      <c r="Z3" s="4">
        <f t="shared" si="1"/>
        <v>0.66034708189706415</v>
      </c>
      <c r="AA3" s="4">
        <f t="shared" si="1"/>
        <v>3.3518644727874598</v>
      </c>
      <c r="AC3" s="116" t="s">
        <v>286</v>
      </c>
      <c r="AD3" s="117"/>
      <c r="AE3" s="117"/>
      <c r="AF3" s="117"/>
      <c r="AG3" s="117"/>
      <c r="AH3" s="117"/>
      <c r="AI3" s="118"/>
      <c r="AL3" s="70" t="s">
        <v>35</v>
      </c>
      <c r="AM3" s="78">
        <v>437.14</v>
      </c>
      <c r="AN3" s="12">
        <v>16.14</v>
      </c>
      <c r="AP3" s="77" t="s">
        <v>33</v>
      </c>
      <c r="AQ3" s="75">
        <f>MISSION2!G6</f>
        <v>20.16</v>
      </c>
      <c r="AR3" s="75">
        <f>G6</f>
        <v>558.74</v>
      </c>
      <c r="AS3" s="75">
        <f>'MISSION2 - ROLL ANGLE'!G6</f>
        <v>10.32</v>
      </c>
      <c r="BB3" s="86"/>
      <c r="BC3" s="44">
        <v>1</v>
      </c>
      <c r="BD3" s="44">
        <v>2</v>
      </c>
      <c r="BE3" s="44">
        <v>3</v>
      </c>
      <c r="BF3" s="44">
        <v>4</v>
      </c>
      <c r="BG3" s="44">
        <v>5</v>
      </c>
      <c r="BH3" s="86"/>
    </row>
    <row r="4" spans="1:60" x14ac:dyDescent="0.3">
      <c r="A4" s="6" t="s">
        <v>1</v>
      </c>
      <c r="B4" s="6">
        <f>'MISSION 2 - CHAR'!Y3</f>
        <v>65.48</v>
      </c>
      <c r="C4" s="6">
        <f>'MISSION 2 - CHAR'!Z3</f>
        <v>202</v>
      </c>
      <c r="D4" s="6">
        <f>'MISSION 2 - CHAR'!AA3</f>
        <v>1068.07</v>
      </c>
      <c r="E4" s="6">
        <f>'MISSION 2 - CHAR'!AB3</f>
        <v>612.54999999999995</v>
      </c>
      <c r="F4" s="6">
        <f>'MISSION 2 - CHAR'!AC3</f>
        <v>855.61</v>
      </c>
      <c r="G4" s="6">
        <f>ROUND(AVERAGE(B4:F4),2)</f>
        <v>560.74</v>
      </c>
      <c r="H4" s="6">
        <f>ROUND(AVERAGE(C4:G4),2)</f>
        <v>659.79</v>
      </c>
      <c r="K4" s="11" t="s">
        <v>54</v>
      </c>
      <c r="L4" s="11">
        <f>B23</f>
        <v>2.33</v>
      </c>
      <c r="M4" s="11">
        <f t="shared" si="0"/>
        <v>8.33</v>
      </c>
      <c r="N4" s="11">
        <f t="shared" si="0"/>
        <v>35.33</v>
      </c>
      <c r="O4" s="11">
        <f t="shared" si="0"/>
        <v>6.94</v>
      </c>
      <c r="P4" s="11">
        <f t="shared" si="0"/>
        <v>10.71</v>
      </c>
      <c r="Q4" s="93"/>
      <c r="R4" s="93"/>
      <c r="T4" s="22" t="s">
        <v>40</v>
      </c>
      <c r="U4" s="4">
        <f>L20</f>
        <v>0.4310667498440422</v>
      </c>
      <c r="V4" s="4">
        <f t="shared" ref="V4:AA4" si="2">M20</f>
        <v>0.15616479854589524</v>
      </c>
      <c r="W4" s="4">
        <f t="shared" si="2"/>
        <v>4.7630216320565548E-3</v>
      </c>
      <c r="X4" s="4">
        <f t="shared" si="2"/>
        <v>8.286252354049041E-3</v>
      </c>
      <c r="Y4" s="4">
        <f t="shared" si="2"/>
        <v>0.10071865963599265</v>
      </c>
      <c r="Z4" s="4">
        <f t="shared" si="2"/>
        <v>5.6668251515511692E-2</v>
      </c>
      <c r="AA4" s="4">
        <f t="shared" si="2"/>
        <v>1.4094538019667022</v>
      </c>
      <c r="AC4" s="69" t="s">
        <v>17</v>
      </c>
      <c r="AD4" s="69">
        <f t="shared" ref="AD4:AI4" si="3">L3</f>
        <v>48.09</v>
      </c>
      <c r="AE4" s="69">
        <f t="shared" si="3"/>
        <v>132.04</v>
      </c>
      <c r="AF4" s="69">
        <f t="shared" si="3"/>
        <v>554.27</v>
      </c>
      <c r="AG4" s="69">
        <f t="shared" si="3"/>
        <v>477.9</v>
      </c>
      <c r="AH4" s="69">
        <f t="shared" si="3"/>
        <v>470.32</v>
      </c>
      <c r="AI4" s="69">
        <f t="shared" si="3"/>
        <v>336.52</v>
      </c>
      <c r="AL4" s="70" t="s">
        <v>34</v>
      </c>
      <c r="AM4" s="78">
        <v>355.59</v>
      </c>
      <c r="AN4" s="12">
        <v>18.93</v>
      </c>
      <c r="AP4" s="77" t="s">
        <v>34</v>
      </c>
      <c r="AQ4" s="75">
        <f>MISSION2!G10</f>
        <v>20.95</v>
      </c>
      <c r="AR4" s="75">
        <f>G10</f>
        <v>355.59</v>
      </c>
      <c r="AS4" s="75">
        <f>'MISSION2 - ROLL ANGLE'!G10</f>
        <v>18.93</v>
      </c>
      <c r="BB4" s="44" t="s">
        <v>88</v>
      </c>
      <c r="BC4" s="44">
        <f t="shared" ref="BC4:BG5" si="4">B4</f>
        <v>65.48</v>
      </c>
      <c r="BD4" s="44">
        <f t="shared" si="4"/>
        <v>202</v>
      </c>
      <c r="BE4" s="44">
        <f t="shared" si="4"/>
        <v>1068.07</v>
      </c>
      <c r="BF4" s="44">
        <f t="shared" si="4"/>
        <v>612.54999999999995</v>
      </c>
      <c r="BG4" s="44">
        <f t="shared" si="4"/>
        <v>855.61</v>
      </c>
      <c r="BH4" s="66" t="str">
        <f xml:space="preserve"> CONCATENATE(G4, " ± ",H4)</f>
        <v>560.74 ± 659.79</v>
      </c>
    </row>
    <row r="5" spans="1:60" x14ac:dyDescent="0.3">
      <c r="A5" s="6" t="s">
        <v>2</v>
      </c>
      <c r="B5" s="6">
        <f>'MISSION 2 - CHAR'!Y4</f>
        <v>67.72</v>
      </c>
      <c r="C5" s="6">
        <f>'MISSION 2 - CHAR'!Z4</f>
        <v>193.68</v>
      </c>
      <c r="D5" s="6">
        <f>'MISSION 2 - CHAR'!AA4</f>
        <v>1069.49</v>
      </c>
      <c r="E5" s="6">
        <f>'MISSION 2 - CHAR'!AB4</f>
        <v>639.85</v>
      </c>
      <c r="F5" s="6">
        <f>'MISSION 2 - CHAR'!AC4</f>
        <v>812.97</v>
      </c>
      <c r="G5" s="6">
        <f>ROUND(AVERAGE(B5:F5),2)</f>
        <v>556.74</v>
      </c>
      <c r="H5" s="6">
        <f>ROUND(AVERAGE(C5:G5),2)</f>
        <v>654.54999999999995</v>
      </c>
      <c r="K5" s="6" t="s">
        <v>11</v>
      </c>
      <c r="L5" s="6">
        <f>B6</f>
        <v>66.599999999999994</v>
      </c>
      <c r="M5" s="6">
        <f t="shared" ref="M5:P6" si="5">C6</f>
        <v>197.84</v>
      </c>
      <c r="N5" s="6">
        <f t="shared" si="5"/>
        <v>1068.78</v>
      </c>
      <c r="O5" s="6">
        <f t="shared" si="5"/>
        <v>626.20000000000005</v>
      </c>
      <c r="P5" s="6">
        <f t="shared" si="5"/>
        <v>834.29</v>
      </c>
      <c r="Q5" s="89">
        <f>G6</f>
        <v>558.74</v>
      </c>
      <c r="R5" s="89">
        <f>H6</f>
        <v>657.18</v>
      </c>
      <c r="T5" s="22" t="s">
        <v>41</v>
      </c>
      <c r="U5" s="4">
        <f>L31</f>
        <v>0.98336452484924075</v>
      </c>
      <c r="V5" s="4">
        <f t="shared" ref="V5:AA5" si="6">M31</f>
        <v>0.71963041502574987</v>
      </c>
      <c r="W5" s="4">
        <f t="shared" si="6"/>
        <v>0.33075937719883819</v>
      </c>
      <c r="X5" s="4">
        <f t="shared" si="6"/>
        <v>0.25285624607658513</v>
      </c>
      <c r="Y5" s="4">
        <f t="shared" si="6"/>
        <v>0.12036485796904227</v>
      </c>
      <c r="Z5" s="4">
        <f t="shared" si="6"/>
        <v>0.29900154522762395</v>
      </c>
      <c r="AA5" s="4">
        <f t="shared" si="6"/>
        <v>1.5358777139519035</v>
      </c>
      <c r="AC5" s="99" t="s">
        <v>287</v>
      </c>
      <c r="AD5" s="100"/>
      <c r="AE5" s="100"/>
      <c r="AF5" s="100"/>
      <c r="AG5" s="100"/>
      <c r="AH5" s="100"/>
      <c r="AI5" s="101"/>
      <c r="AL5" s="71" t="s">
        <v>17</v>
      </c>
      <c r="AM5" s="12">
        <v>336.52</v>
      </c>
      <c r="AN5" s="12">
        <v>22.22</v>
      </c>
      <c r="AP5" s="77" t="s">
        <v>35</v>
      </c>
      <c r="AQ5" s="75">
        <f>MISSION2!G14</f>
        <v>17.7</v>
      </c>
      <c r="AR5" s="75">
        <f>G14</f>
        <v>437.14</v>
      </c>
      <c r="AS5" s="75">
        <f>'MISSION2 - ROLL ANGLE'!G14</f>
        <v>16.14</v>
      </c>
      <c r="BB5" s="44" t="s">
        <v>89</v>
      </c>
      <c r="BC5" s="44">
        <f t="shared" si="4"/>
        <v>67.72</v>
      </c>
      <c r="BD5" s="44">
        <f t="shared" si="4"/>
        <v>193.68</v>
      </c>
      <c r="BE5" s="44">
        <f t="shared" si="4"/>
        <v>1069.49</v>
      </c>
      <c r="BF5" s="44">
        <f t="shared" si="4"/>
        <v>639.85</v>
      </c>
      <c r="BG5" s="44">
        <f t="shared" si="4"/>
        <v>812.97</v>
      </c>
      <c r="BH5" s="66" t="str">
        <f xml:space="preserve"> CONCATENATE(G5, " ± ",H5)</f>
        <v>556.74 ± 654.55</v>
      </c>
    </row>
    <row r="6" spans="1:60" x14ac:dyDescent="0.3">
      <c r="A6" s="7" t="s">
        <v>11</v>
      </c>
      <c r="B6" s="7">
        <f>ROUND(AVERAGE(B4:B5),2)</f>
        <v>66.599999999999994</v>
      </c>
      <c r="C6" s="7">
        <f>ROUND(AVERAGE(C4:C5),2)</f>
        <v>197.84</v>
      </c>
      <c r="D6" s="7">
        <f>ROUND(AVERAGE(D4:D5),2)</f>
        <v>1068.78</v>
      </c>
      <c r="E6" s="7">
        <f>ROUND(AVERAGE(E4:E5),2)</f>
        <v>626.20000000000005</v>
      </c>
      <c r="F6" s="7">
        <f>ROUND(AVERAGE(F4:F5),2)</f>
        <v>834.29</v>
      </c>
      <c r="G6" s="95">
        <f>ROUND((AVERAGE(G4:G5)),2)</f>
        <v>558.74</v>
      </c>
      <c r="H6" s="111">
        <f>ROUND(SQRT((H4^2+H5^2)/2),2)</f>
        <v>657.18</v>
      </c>
      <c r="K6" s="6" t="s">
        <v>49</v>
      </c>
      <c r="L6" s="6">
        <f>B7</f>
        <v>1.1200000000000001</v>
      </c>
      <c r="M6" s="6">
        <f t="shared" si="5"/>
        <v>4.16</v>
      </c>
      <c r="N6" s="6">
        <f t="shared" si="5"/>
        <v>0.71</v>
      </c>
      <c r="O6" s="6">
        <f t="shared" si="5"/>
        <v>13.65</v>
      </c>
      <c r="P6" s="6">
        <f t="shared" si="5"/>
        <v>21.32</v>
      </c>
      <c r="Q6" s="89"/>
      <c r="R6" s="89"/>
      <c r="T6" s="22" t="s">
        <v>42</v>
      </c>
      <c r="U6" s="4">
        <f>L42</f>
        <v>-0.32085672697026418</v>
      </c>
      <c r="V6" s="4">
        <f t="shared" ref="V6:AA6" si="7">M42</f>
        <v>-0.50461981217812779</v>
      </c>
      <c r="W6" s="4">
        <f t="shared" si="7"/>
        <v>-0.21006007902285892</v>
      </c>
      <c r="X6" s="4">
        <f t="shared" si="7"/>
        <v>-0.10659133709981168</v>
      </c>
      <c r="Y6" s="4">
        <f t="shared" si="7"/>
        <v>-0.16227249532233373</v>
      </c>
      <c r="Z6" s="4">
        <f t="shared" si="7"/>
        <v>-0.19359919172708898</v>
      </c>
      <c r="AA6" s="4">
        <f t="shared" si="7"/>
        <v>1.3465095901080715</v>
      </c>
      <c r="AC6" s="57" t="s">
        <v>33</v>
      </c>
      <c r="AD6" s="56">
        <f t="shared" ref="AD6:AI6" si="8">L5-AD4</f>
        <v>18.509999999999991</v>
      </c>
      <c r="AE6" s="56">
        <f t="shared" si="8"/>
        <v>65.800000000000011</v>
      </c>
      <c r="AF6" s="56">
        <f t="shared" si="8"/>
        <v>514.51</v>
      </c>
      <c r="AG6" s="56">
        <f t="shared" si="8"/>
        <v>148.30000000000007</v>
      </c>
      <c r="AH6" s="56">
        <f t="shared" si="8"/>
        <v>363.96999999999997</v>
      </c>
      <c r="AI6" s="56">
        <f t="shared" si="8"/>
        <v>222.22000000000003</v>
      </c>
      <c r="AL6" s="70" t="s">
        <v>36</v>
      </c>
      <c r="AM6" s="78">
        <v>271.37</v>
      </c>
      <c r="AN6" s="12">
        <v>28.56</v>
      </c>
      <c r="AP6" s="77" t="s">
        <v>36</v>
      </c>
      <c r="AQ6" s="75">
        <f>MISSION2!G18</f>
        <v>44.71</v>
      </c>
      <c r="AR6" s="75">
        <f>G18</f>
        <v>271.37</v>
      </c>
      <c r="AS6" s="75">
        <f>'MISSION2 - ROLL ANGLE'!G18</f>
        <v>28.56</v>
      </c>
      <c r="BB6" s="67" t="s">
        <v>76</v>
      </c>
      <c r="BC6" s="67" t="str">
        <f>CONCATENATE(B6, " ± ",  B7)</f>
        <v>66.6 ± 1.12</v>
      </c>
      <c r="BD6" s="67" t="str">
        <f t="shared" ref="BD6:BG6" si="9">CONCATENATE(C6, " ± ",  C7)</f>
        <v>197.84 ± 4.16</v>
      </c>
      <c r="BE6" s="67" t="str">
        <f t="shared" si="9"/>
        <v>1068.78 ± 0.71</v>
      </c>
      <c r="BF6" s="67" t="str">
        <f t="shared" si="9"/>
        <v>626.2 ± 13.65</v>
      </c>
      <c r="BG6" s="67" t="str">
        <f t="shared" si="9"/>
        <v>834.29 ± 21.32</v>
      </c>
      <c r="BH6" s="68" t="str">
        <f xml:space="preserve"> CONCATENATE(G6, " ± ",H6)</f>
        <v>558.74 ± 657.18</v>
      </c>
    </row>
    <row r="7" spans="1:60" x14ac:dyDescent="0.3">
      <c r="A7" s="7" t="s">
        <v>49</v>
      </c>
      <c r="B7" s="7">
        <f>ROUND(_xlfn.STDEV.P(B4:B5),2)</f>
        <v>1.1200000000000001</v>
      </c>
      <c r="C7" s="7">
        <f>ROUND(_xlfn.STDEV.P(C4:C5),2)</f>
        <v>4.16</v>
      </c>
      <c r="D7" s="7">
        <f>ROUND(_xlfn.STDEV.P(D4:D5),2)</f>
        <v>0.71</v>
      </c>
      <c r="E7" s="7">
        <f>ROUND(_xlfn.STDEV.P(E4:E5),2)</f>
        <v>13.65</v>
      </c>
      <c r="F7" s="7">
        <f>ROUND(_xlfn.STDEV.P(F4:F5),2)</f>
        <v>21.32</v>
      </c>
      <c r="G7" s="95"/>
      <c r="H7" s="112"/>
      <c r="K7" s="22" t="s">
        <v>55</v>
      </c>
      <c r="L7" s="22">
        <f t="shared" ref="L7:Q7" si="10">L5-L3</f>
        <v>18.509999999999991</v>
      </c>
      <c r="M7" s="22">
        <f t="shared" si="10"/>
        <v>65.800000000000011</v>
      </c>
      <c r="N7" s="22">
        <f t="shared" si="10"/>
        <v>514.51</v>
      </c>
      <c r="O7" s="22">
        <f t="shared" si="10"/>
        <v>148.30000000000007</v>
      </c>
      <c r="P7" s="22">
        <f t="shared" si="10"/>
        <v>363.96999999999997</v>
      </c>
      <c r="Q7" s="88">
        <f t="shared" si="10"/>
        <v>222.22000000000003</v>
      </c>
      <c r="R7" s="88">
        <f>ROUND(SQRT(R3^2+R5^2),2)</f>
        <v>688.54</v>
      </c>
      <c r="AC7" s="57" t="s">
        <v>34</v>
      </c>
      <c r="AD7" s="56">
        <f t="shared" ref="AD7:AI7" si="11">L16-AD4</f>
        <v>20.72999999999999</v>
      </c>
      <c r="AE7" s="56">
        <f t="shared" si="11"/>
        <v>20.620000000000005</v>
      </c>
      <c r="AF7" s="56">
        <f t="shared" si="11"/>
        <v>2.6399999999999864</v>
      </c>
      <c r="AG7" s="56">
        <f t="shared" si="11"/>
        <v>3.9600000000000364</v>
      </c>
      <c r="AH7" s="56">
        <f t="shared" si="11"/>
        <v>47.370000000000061</v>
      </c>
      <c r="AI7" s="56">
        <f t="shared" si="11"/>
        <v>19.069999999999993</v>
      </c>
      <c r="BB7" s="64"/>
      <c r="BC7" s="64"/>
      <c r="BD7" s="64"/>
      <c r="BE7" s="64"/>
      <c r="BF7" s="64"/>
      <c r="BG7" s="64"/>
      <c r="BH7" s="64"/>
    </row>
    <row r="8" spans="1:60" x14ac:dyDescent="0.3">
      <c r="A8" s="8" t="s">
        <v>3</v>
      </c>
      <c r="B8" s="8">
        <f>'MISSION 2 - CHAR'!Y5</f>
        <v>71.040000000000006</v>
      </c>
      <c r="C8" s="8">
        <f>'MISSION 2 - CHAR'!Z5</f>
        <v>143.66</v>
      </c>
      <c r="D8" s="8">
        <f>'MISSION 2 - CHAR'!AA5</f>
        <v>545.16</v>
      </c>
      <c r="E8" s="8">
        <f>'MISSION 2 - CHAR'!AB5</f>
        <v>507.66</v>
      </c>
      <c r="F8" s="8">
        <f>'MISSION 2 - CHAR'!AC5</f>
        <v>482.59</v>
      </c>
      <c r="G8" s="8">
        <f>ROUND(AVERAGE(B8:F8),2)</f>
        <v>350.02</v>
      </c>
      <c r="H8" s="6">
        <f>ROUND(_xlfn.STDEV.P(B8:F8),2)</f>
        <v>200.46</v>
      </c>
      <c r="K8" s="22" t="s">
        <v>56</v>
      </c>
      <c r="L8" s="22">
        <f>ROUND(SQRT(L4^2+L6^2),2)</f>
        <v>2.59</v>
      </c>
      <c r="M8" s="22">
        <f t="shared" ref="M8:P8" si="12">ROUND(SQRT(M4^2+M6^2),2)</f>
        <v>9.31</v>
      </c>
      <c r="N8" s="22">
        <f t="shared" si="12"/>
        <v>35.340000000000003</v>
      </c>
      <c r="O8" s="22">
        <f t="shared" si="12"/>
        <v>15.31</v>
      </c>
      <c r="P8" s="22">
        <f t="shared" si="12"/>
        <v>23.86</v>
      </c>
      <c r="Q8" s="88"/>
      <c r="R8" s="88"/>
      <c r="AC8" s="57" t="s">
        <v>35</v>
      </c>
      <c r="AD8" s="56">
        <f t="shared" ref="AD8:AI8" si="13">L27-AD4</f>
        <v>47.289999999999992</v>
      </c>
      <c r="AE8" s="56">
        <f t="shared" si="13"/>
        <v>95.02000000000001</v>
      </c>
      <c r="AF8" s="56">
        <f t="shared" si="13"/>
        <v>183.33000000000004</v>
      </c>
      <c r="AG8" s="56">
        <f t="shared" si="13"/>
        <v>120.84000000000003</v>
      </c>
      <c r="AH8" s="56">
        <f t="shared" si="13"/>
        <v>56.609999999999957</v>
      </c>
      <c r="AI8" s="56">
        <f t="shared" si="13"/>
        <v>100.62</v>
      </c>
      <c r="AP8" s="76"/>
      <c r="AQ8" s="76" t="s">
        <v>291</v>
      </c>
      <c r="AR8" s="76" t="s">
        <v>298</v>
      </c>
      <c r="AS8" s="76" t="s">
        <v>299</v>
      </c>
      <c r="BB8" s="86" t="s">
        <v>157</v>
      </c>
      <c r="BC8" s="86"/>
      <c r="BD8" s="86"/>
      <c r="BE8" s="86"/>
      <c r="BF8" s="86"/>
      <c r="BG8" s="86"/>
      <c r="BH8" s="86"/>
    </row>
    <row r="9" spans="1:60" x14ac:dyDescent="0.3">
      <c r="A9" s="8" t="s">
        <v>4</v>
      </c>
      <c r="B9" s="8">
        <f>'MISSION 2 - CHAR'!Y6</f>
        <v>66.599999999999994</v>
      </c>
      <c r="C9" s="8">
        <f>'MISSION 2 - CHAR'!Z6</f>
        <v>161.66</v>
      </c>
      <c r="D9" s="8">
        <f>'MISSION 2 - CHAR'!AA6</f>
        <v>568.65</v>
      </c>
      <c r="E9" s="8">
        <f>'MISSION 2 - CHAR'!AB6</f>
        <v>456.05</v>
      </c>
      <c r="F9" s="8">
        <f>'MISSION 2 - CHAR'!AC6</f>
        <v>552.78</v>
      </c>
      <c r="G9" s="8">
        <f>ROUND(AVERAGE(B9:F9),2)</f>
        <v>361.15</v>
      </c>
      <c r="H9" s="6">
        <f>ROUND(_xlfn.STDEV.P(B9:F9),2)</f>
        <v>207.53</v>
      </c>
      <c r="K9" s="22" t="s">
        <v>18</v>
      </c>
      <c r="L9" s="4">
        <f t="shared" ref="L9:R9" si="14">L7/L3</f>
        <v>0.38490330630068598</v>
      </c>
      <c r="M9" s="4">
        <f t="shared" si="14"/>
        <v>0.49833383823083927</v>
      </c>
      <c r="N9" s="4">
        <f t="shared" si="14"/>
        <v>0.92826600754145094</v>
      </c>
      <c r="O9" s="4">
        <f t="shared" si="14"/>
        <v>0.31031596568319747</v>
      </c>
      <c r="P9" s="4">
        <f t="shared" si="14"/>
        <v>0.77387736009525421</v>
      </c>
      <c r="Q9" s="30">
        <f t="shared" si="14"/>
        <v>0.66034708189706415</v>
      </c>
      <c r="R9" s="30">
        <f t="shared" si="14"/>
        <v>3.3518644727874598</v>
      </c>
      <c r="AC9" s="57" t="s">
        <v>36</v>
      </c>
      <c r="AD9" s="56">
        <f t="shared" ref="AD9:AI9" si="15">L38-AD4</f>
        <v>-15.430000000000007</v>
      </c>
      <c r="AE9" s="56">
        <f t="shared" si="15"/>
        <v>-66.63</v>
      </c>
      <c r="AF9" s="56">
        <f t="shared" si="15"/>
        <v>-116.43</v>
      </c>
      <c r="AG9" s="56">
        <f t="shared" si="15"/>
        <v>-50.94</v>
      </c>
      <c r="AH9" s="56">
        <f t="shared" si="15"/>
        <v>-76.319999999999993</v>
      </c>
      <c r="AI9" s="56">
        <f t="shared" si="15"/>
        <v>-65.149999999999977</v>
      </c>
      <c r="AP9" s="50" t="s">
        <v>291</v>
      </c>
      <c r="AQ9" s="17">
        <f>CORREL($AQ$2:$AQ$6,AQ2:AQ6)</f>
        <v>1</v>
      </c>
      <c r="AR9" s="17">
        <f t="shared" ref="AR9:AS9" si="16">CORREL($AQ$2:$AQ$6,AR2:AR6)</f>
        <v>-0.75984533027985546</v>
      </c>
      <c r="AS9" s="17">
        <f t="shared" si="16"/>
        <v>0.88446183133817646</v>
      </c>
      <c r="BB9" s="86" t="s">
        <v>84</v>
      </c>
      <c r="BC9" s="86" t="s">
        <v>158</v>
      </c>
      <c r="BD9" s="86"/>
      <c r="BE9" s="86"/>
      <c r="BF9" s="86"/>
      <c r="BG9" s="86"/>
      <c r="BH9" s="86" t="s">
        <v>159</v>
      </c>
    </row>
    <row r="10" spans="1:60" x14ac:dyDescent="0.3">
      <c r="A10" s="7" t="s">
        <v>14</v>
      </c>
      <c r="B10" s="7">
        <f>ROUND(AVERAGE(B8:B9),2)</f>
        <v>68.819999999999993</v>
      </c>
      <c r="C10" s="7">
        <f t="shared" ref="C10:F10" si="17">ROUND(AVERAGE(C8:C9),2)</f>
        <v>152.66</v>
      </c>
      <c r="D10" s="7">
        <f t="shared" si="17"/>
        <v>556.91</v>
      </c>
      <c r="E10" s="7">
        <f t="shared" si="17"/>
        <v>481.86</v>
      </c>
      <c r="F10" s="7">
        <f t="shared" si="17"/>
        <v>517.69000000000005</v>
      </c>
      <c r="G10" s="95">
        <f>ROUND((AVERAGE(G8:G9)),2)</f>
        <v>355.59</v>
      </c>
      <c r="H10" s="111">
        <f>ROUND(SQRT((H8^2+H9^2)/2),2)</f>
        <v>204.03</v>
      </c>
      <c r="AP10" s="50" t="s">
        <v>298</v>
      </c>
      <c r="AQ10" s="17">
        <f>CORREL($AR$2:$AR$6,AQ2:AQ6)</f>
        <v>-0.75984533027985546</v>
      </c>
      <c r="AR10" s="17">
        <f t="shared" ref="AR10:AS10" si="18">CORREL($AR$2:$AR$6,AR2:AR6)</f>
        <v>1.0000000000000002</v>
      </c>
      <c r="AS10" s="17">
        <f t="shared" si="18"/>
        <v>-0.96703065351182904</v>
      </c>
      <c r="BB10" s="86"/>
      <c r="BC10" s="44">
        <v>1</v>
      </c>
      <c r="BD10" s="44">
        <v>2</v>
      </c>
      <c r="BE10" s="44">
        <v>3</v>
      </c>
      <c r="BF10" s="44">
        <v>4</v>
      </c>
      <c r="BG10" s="44">
        <v>5</v>
      </c>
      <c r="BH10" s="86"/>
    </row>
    <row r="11" spans="1:60" x14ac:dyDescent="0.3">
      <c r="A11" s="7" t="s">
        <v>51</v>
      </c>
      <c r="B11" s="7">
        <f>ROUND(_xlfn.STDEV.P(B8:B9),2)</f>
        <v>2.2200000000000002</v>
      </c>
      <c r="C11" s="7">
        <f>ROUND(_xlfn.STDEV.P(C8:C9),2)</f>
        <v>9</v>
      </c>
      <c r="D11" s="7">
        <f t="shared" ref="D11:F11" si="19">ROUND(_xlfn.STDEV.P(D8:D9),2)</f>
        <v>11.75</v>
      </c>
      <c r="E11" s="7">
        <f t="shared" si="19"/>
        <v>25.81</v>
      </c>
      <c r="F11" s="7">
        <f t="shared" si="19"/>
        <v>35.1</v>
      </c>
      <c r="G11" s="95"/>
      <c r="H11" s="112"/>
      <c r="AP11" s="50" t="s">
        <v>299</v>
      </c>
      <c r="AQ11" s="17">
        <f>CORREL($AS$2:$AS$6,AQ2:AQ6)</f>
        <v>0.88446183133817646</v>
      </c>
      <c r="AR11" s="17">
        <f t="shared" ref="AR11:AS11" si="20">CORREL($AS$2:$AS$6,AR2:AR6)</f>
        <v>-0.96703065351182904</v>
      </c>
      <c r="AS11" s="17">
        <f t="shared" si="20"/>
        <v>1</v>
      </c>
      <c r="BB11" s="44" t="s">
        <v>88</v>
      </c>
      <c r="BC11" s="44">
        <v>65.48</v>
      </c>
      <c r="BD11" s="44">
        <v>202</v>
      </c>
      <c r="BE11" s="44">
        <v>1068.07</v>
      </c>
      <c r="BF11" s="44">
        <v>612.54999999999995</v>
      </c>
      <c r="BG11" s="44">
        <v>855.61</v>
      </c>
      <c r="BH11" s="66" t="s">
        <v>244</v>
      </c>
    </row>
    <row r="12" spans="1:60" x14ac:dyDescent="0.3">
      <c r="A12" s="9" t="s">
        <v>5</v>
      </c>
      <c r="B12" s="9">
        <f>'MISSION 2 - CHAR'!Y7</f>
        <v>89.42</v>
      </c>
      <c r="C12" s="9">
        <f>'MISSION 2 - CHAR'!Z7</f>
        <v>229.87</v>
      </c>
      <c r="D12" s="9">
        <f>'MISSION 2 - CHAR'!AA7</f>
        <v>777.96</v>
      </c>
      <c r="E12" s="9">
        <f>'MISSION 2 - CHAR'!AB7</f>
        <v>599.79</v>
      </c>
      <c r="F12" s="9">
        <f>'MISSION 2 - CHAR'!AC7</f>
        <v>529.23</v>
      </c>
      <c r="G12" s="9">
        <f>ROUND(AVERAGE(B12:F12),2)</f>
        <v>445.25</v>
      </c>
      <c r="H12" s="6">
        <f>ROUND(_xlfn.STDEV.P(B12:F12),2)</f>
        <v>250.85</v>
      </c>
      <c r="K12" s="12"/>
      <c r="L12" s="91" t="s">
        <v>0</v>
      </c>
      <c r="M12" s="91"/>
      <c r="N12" s="91"/>
      <c r="O12" s="91"/>
      <c r="P12" s="91"/>
      <c r="Q12" s="12"/>
      <c r="R12" s="12"/>
      <c r="BB12" s="44" t="s">
        <v>89</v>
      </c>
      <c r="BC12" s="44">
        <v>67.72</v>
      </c>
      <c r="BD12" s="44">
        <v>193.68</v>
      </c>
      <c r="BE12" s="44">
        <v>1069.49</v>
      </c>
      <c r="BF12" s="44">
        <v>639.85</v>
      </c>
      <c r="BG12" s="44">
        <v>812.97</v>
      </c>
      <c r="BH12" s="66" t="s">
        <v>245</v>
      </c>
    </row>
    <row r="13" spans="1:60" x14ac:dyDescent="0.3">
      <c r="A13" s="9" t="s">
        <v>6</v>
      </c>
      <c r="B13" s="9">
        <f>'MISSION 2 - CHAR'!Y8</f>
        <v>101.34</v>
      </c>
      <c r="C13" s="9">
        <f>'MISSION 2 - CHAR'!Z8</f>
        <v>224.25</v>
      </c>
      <c r="D13" s="9">
        <f>'MISSION 2 - CHAR'!AA8</f>
        <v>697.23</v>
      </c>
      <c r="E13" s="9">
        <f>'MISSION 2 - CHAR'!AB8</f>
        <v>597.69000000000005</v>
      </c>
      <c r="F13" s="9">
        <f>'MISSION 2 - CHAR'!AC8</f>
        <v>524.62</v>
      </c>
      <c r="G13" s="9">
        <f>ROUND(AVERAGE(B13:F13),2)</f>
        <v>429.03</v>
      </c>
      <c r="H13" s="6">
        <f>ROUND(_xlfn.STDEV.P(B13:F13),2)</f>
        <v>227.52</v>
      </c>
      <c r="K13" s="12"/>
      <c r="L13" s="23">
        <v>1</v>
      </c>
      <c r="M13" s="23">
        <v>2</v>
      </c>
      <c r="N13" s="23">
        <v>3</v>
      </c>
      <c r="O13" s="23">
        <v>4</v>
      </c>
      <c r="P13" s="23">
        <v>5</v>
      </c>
      <c r="Q13" s="31" t="s">
        <v>12</v>
      </c>
      <c r="R13" s="31" t="s">
        <v>13</v>
      </c>
      <c r="AP13" s="79" t="s">
        <v>300</v>
      </c>
      <c r="BB13" s="67" t="s">
        <v>76</v>
      </c>
      <c r="BC13" s="67" t="s">
        <v>246</v>
      </c>
      <c r="BD13" s="67" t="s">
        <v>247</v>
      </c>
      <c r="BE13" s="67" t="s">
        <v>248</v>
      </c>
      <c r="BF13" s="67" t="s">
        <v>249</v>
      </c>
      <c r="BG13" s="67" t="s">
        <v>250</v>
      </c>
      <c r="BH13" s="68" t="s">
        <v>251</v>
      </c>
    </row>
    <row r="14" spans="1:60" x14ac:dyDescent="0.3">
      <c r="A14" s="7" t="s">
        <v>15</v>
      </c>
      <c r="B14" s="7">
        <f>ROUND(AVERAGE(B12:B13),2)</f>
        <v>95.38</v>
      </c>
      <c r="C14" s="7">
        <f t="shared" ref="C14:F14" si="21">ROUND(AVERAGE(C12:C13),2)</f>
        <v>227.06</v>
      </c>
      <c r="D14" s="7">
        <f t="shared" si="21"/>
        <v>737.6</v>
      </c>
      <c r="E14" s="7">
        <f t="shared" si="21"/>
        <v>598.74</v>
      </c>
      <c r="F14" s="7">
        <f t="shared" si="21"/>
        <v>526.92999999999995</v>
      </c>
      <c r="G14" s="95">
        <f>ROUND((AVERAGE(G12:G13)),2)</f>
        <v>437.14</v>
      </c>
      <c r="H14" s="111">
        <f>ROUND(SQRT((H12^2+H13^2)/2),2)</f>
        <v>239.47</v>
      </c>
      <c r="K14" s="11" t="s">
        <v>17</v>
      </c>
      <c r="L14" s="11">
        <f>B22</f>
        <v>48.09</v>
      </c>
      <c r="M14" s="11">
        <f t="shared" ref="M14:P15" si="22">C22</f>
        <v>132.04</v>
      </c>
      <c r="N14" s="11">
        <f t="shared" si="22"/>
        <v>554.27</v>
      </c>
      <c r="O14" s="11">
        <f t="shared" si="22"/>
        <v>477.9</v>
      </c>
      <c r="P14" s="11">
        <f t="shared" si="22"/>
        <v>470.32</v>
      </c>
      <c r="Q14" s="92">
        <f>G22</f>
        <v>336.52</v>
      </c>
      <c r="R14" s="92">
        <f>H22</f>
        <v>205.42</v>
      </c>
      <c r="AP14" s="79" t="s">
        <v>301</v>
      </c>
      <c r="BB14" s="64"/>
      <c r="BC14" s="64"/>
      <c r="BD14" s="64"/>
      <c r="BE14" s="64"/>
      <c r="BF14" s="64"/>
      <c r="BG14" s="64"/>
      <c r="BH14" s="64"/>
    </row>
    <row r="15" spans="1:60" x14ac:dyDescent="0.3">
      <c r="A15" s="7" t="s">
        <v>52</v>
      </c>
      <c r="B15" s="7">
        <f>ROUND(_xlfn.STDEV.P(B12:B13),2)</f>
        <v>5.96</v>
      </c>
      <c r="C15" s="7">
        <f>ROUND(_xlfn.STDEV.P(C12:C13),2)</f>
        <v>2.81</v>
      </c>
      <c r="D15" s="7">
        <f t="shared" ref="D15:F15" si="23">ROUND(_xlfn.STDEV.P(D12:D13),2)</f>
        <v>40.369999999999997</v>
      </c>
      <c r="E15" s="7">
        <f t="shared" si="23"/>
        <v>1.05</v>
      </c>
      <c r="F15" s="7">
        <f t="shared" si="23"/>
        <v>2.31</v>
      </c>
      <c r="G15" s="95"/>
      <c r="H15" s="112"/>
      <c r="K15" s="11" t="s">
        <v>54</v>
      </c>
      <c r="L15" s="11">
        <f>B23</f>
        <v>2.33</v>
      </c>
      <c r="M15" s="11">
        <f t="shared" si="22"/>
        <v>8.33</v>
      </c>
      <c r="N15" s="11">
        <f t="shared" si="22"/>
        <v>35.33</v>
      </c>
      <c r="O15" s="11">
        <f t="shared" si="22"/>
        <v>6.94</v>
      </c>
      <c r="P15" s="11">
        <f t="shared" si="22"/>
        <v>10.71</v>
      </c>
      <c r="Q15" s="93"/>
      <c r="R15" s="93"/>
      <c r="AP15" s="79" t="s">
        <v>302</v>
      </c>
      <c r="BB15" s="86" t="s">
        <v>157</v>
      </c>
      <c r="BC15" s="86"/>
      <c r="BD15" s="86"/>
      <c r="BE15" s="86"/>
      <c r="BF15" s="86"/>
      <c r="BG15" s="86"/>
      <c r="BH15" s="86"/>
    </row>
    <row r="16" spans="1:60" x14ac:dyDescent="0.3">
      <c r="A16" s="10" t="s">
        <v>7</v>
      </c>
      <c r="B16" s="10">
        <f>'MISSION 2 - CHAR'!Y9</f>
        <v>30.36</v>
      </c>
      <c r="C16" s="10">
        <f>'MISSION 2 - CHAR'!Z9</f>
        <v>67.959999999999994</v>
      </c>
      <c r="D16" s="10">
        <f>'MISSION 2 - CHAR'!AA9</f>
        <v>513.33000000000004</v>
      </c>
      <c r="E16" s="10">
        <f>'MISSION 2 - CHAR'!AB9</f>
        <v>409.41</v>
      </c>
      <c r="F16" s="10">
        <f>'MISSION 2 - CHAR'!AC9</f>
        <v>413.85</v>
      </c>
      <c r="G16" s="10">
        <f>ROUND(AVERAGE(B16:F16),2)</f>
        <v>286.98</v>
      </c>
      <c r="H16" s="6">
        <f>ROUND(_xlfn.STDEV.P(B16:F16),2)</f>
        <v>198.06</v>
      </c>
      <c r="K16" s="8" t="s">
        <v>14</v>
      </c>
      <c r="L16" s="8">
        <f>B10</f>
        <v>68.819999999999993</v>
      </c>
      <c r="M16" s="8">
        <f t="shared" ref="M16:P17" si="24">C10</f>
        <v>152.66</v>
      </c>
      <c r="N16" s="8">
        <f t="shared" si="24"/>
        <v>556.91</v>
      </c>
      <c r="O16" s="8">
        <f t="shared" si="24"/>
        <v>481.86</v>
      </c>
      <c r="P16" s="8">
        <f t="shared" si="24"/>
        <v>517.69000000000005</v>
      </c>
      <c r="Q16" s="104">
        <f>G10</f>
        <v>355.59</v>
      </c>
      <c r="R16" s="104">
        <f>H10</f>
        <v>204.03</v>
      </c>
      <c r="BB16" s="86" t="s">
        <v>91</v>
      </c>
      <c r="BC16" s="86" t="s">
        <v>158</v>
      </c>
      <c r="BD16" s="86"/>
      <c r="BE16" s="86"/>
      <c r="BF16" s="86"/>
      <c r="BG16" s="86"/>
      <c r="BH16" s="86" t="s">
        <v>159</v>
      </c>
    </row>
    <row r="17" spans="1:60" x14ac:dyDescent="0.3">
      <c r="A17" s="10" t="s">
        <v>8</v>
      </c>
      <c r="B17" s="10">
        <f>'MISSION 2 - CHAR'!Y10</f>
        <v>34.96</v>
      </c>
      <c r="C17" s="10">
        <f>'MISSION 2 - CHAR'!Z10</f>
        <v>62.86</v>
      </c>
      <c r="D17" s="10">
        <f>'MISSION 2 - CHAR'!AA10</f>
        <v>362.35</v>
      </c>
      <c r="E17" s="10">
        <f>'MISSION 2 - CHAR'!AB10</f>
        <v>444.51</v>
      </c>
      <c r="F17" s="10">
        <f>'MISSION 2 - CHAR'!AC10</f>
        <v>374.14</v>
      </c>
      <c r="G17" s="10">
        <f>ROUND(AVERAGE(B17:F17),2)</f>
        <v>255.76</v>
      </c>
      <c r="H17" s="6">
        <f>ROUND(_xlfn.STDEV.P(B17:F17),2)</f>
        <v>171.44</v>
      </c>
      <c r="K17" s="8" t="s">
        <v>51</v>
      </c>
      <c r="L17" s="8">
        <f>B11</f>
        <v>2.2200000000000002</v>
      </c>
      <c r="M17" s="8">
        <f t="shared" si="24"/>
        <v>9</v>
      </c>
      <c r="N17" s="8">
        <f t="shared" si="24"/>
        <v>11.75</v>
      </c>
      <c r="O17" s="8">
        <f t="shared" si="24"/>
        <v>25.81</v>
      </c>
      <c r="P17" s="8">
        <f t="shared" si="24"/>
        <v>35.1</v>
      </c>
      <c r="Q17" s="104"/>
      <c r="R17" s="104"/>
      <c r="BB17" s="86"/>
      <c r="BC17" s="44">
        <v>1</v>
      </c>
      <c r="BD17" s="44">
        <v>2</v>
      </c>
      <c r="BE17" s="44">
        <v>3</v>
      </c>
      <c r="BF17" s="44">
        <v>4</v>
      </c>
      <c r="BG17" s="44">
        <v>5</v>
      </c>
      <c r="BH17" s="86"/>
    </row>
    <row r="18" spans="1:60" x14ac:dyDescent="0.3">
      <c r="A18" s="7" t="s">
        <v>16</v>
      </c>
      <c r="B18" s="7">
        <f>ROUND(AVERAGE(B16:B17),2)</f>
        <v>32.659999999999997</v>
      </c>
      <c r="C18" s="7">
        <f t="shared" ref="C18:F18" si="25">ROUND(AVERAGE(C16:C17),2)</f>
        <v>65.41</v>
      </c>
      <c r="D18" s="7">
        <f t="shared" si="25"/>
        <v>437.84</v>
      </c>
      <c r="E18" s="7">
        <f t="shared" si="25"/>
        <v>426.96</v>
      </c>
      <c r="F18" s="7">
        <f t="shared" si="25"/>
        <v>394</v>
      </c>
      <c r="G18" s="95">
        <f>ROUND((AVERAGE(G16:G17)),2)</f>
        <v>271.37</v>
      </c>
      <c r="H18" s="111">
        <f>ROUND(SQRT((H16^2+H17^2)/2),2)</f>
        <v>185.23</v>
      </c>
      <c r="K18" s="22" t="s">
        <v>57</v>
      </c>
      <c r="L18" s="22">
        <f t="shared" ref="L18:Q18" si="26">L16-L14</f>
        <v>20.72999999999999</v>
      </c>
      <c r="M18" s="22">
        <f t="shared" si="26"/>
        <v>20.620000000000005</v>
      </c>
      <c r="N18" s="22">
        <f t="shared" si="26"/>
        <v>2.6399999999999864</v>
      </c>
      <c r="O18" s="22">
        <f t="shared" si="26"/>
        <v>3.9600000000000364</v>
      </c>
      <c r="P18" s="22">
        <f t="shared" si="26"/>
        <v>47.370000000000061</v>
      </c>
      <c r="Q18" s="88">
        <f t="shared" si="26"/>
        <v>19.069999999999993</v>
      </c>
      <c r="R18" s="88">
        <f>ROUND(SQRT(R14^2+R16^2),2)</f>
        <v>289.52999999999997</v>
      </c>
      <c r="BB18" s="44" t="s">
        <v>88</v>
      </c>
      <c r="BC18" s="44">
        <v>45.76</v>
      </c>
      <c r="BD18" s="44">
        <v>123.71</v>
      </c>
      <c r="BE18" s="44">
        <v>518.94000000000005</v>
      </c>
      <c r="BF18" s="44">
        <v>470.96</v>
      </c>
      <c r="BG18" s="44">
        <v>459.61</v>
      </c>
      <c r="BH18" s="66" t="s">
        <v>260</v>
      </c>
    </row>
    <row r="19" spans="1:60" x14ac:dyDescent="0.3">
      <c r="A19" s="7" t="s">
        <v>53</v>
      </c>
      <c r="B19" s="7">
        <f>ROUND(_xlfn.STDEV.P(B16:B17),2)</f>
        <v>2.2999999999999998</v>
      </c>
      <c r="C19" s="7">
        <f>ROUND(_xlfn.STDEV.P(C16:C17),2)</f>
        <v>2.5499999999999998</v>
      </c>
      <c r="D19" s="7">
        <f t="shared" ref="D19:F19" si="27">ROUND(_xlfn.STDEV.P(D16:D17),2)</f>
        <v>75.489999999999995</v>
      </c>
      <c r="E19" s="7">
        <f t="shared" si="27"/>
        <v>17.55</v>
      </c>
      <c r="F19" s="7">
        <f t="shared" si="27"/>
        <v>19.86</v>
      </c>
      <c r="G19" s="95"/>
      <c r="H19" s="112"/>
      <c r="K19" s="22" t="s">
        <v>58</v>
      </c>
      <c r="L19" s="22">
        <f>ROUND(SQRT(L15^2+L17^2),2)</f>
        <v>3.22</v>
      </c>
      <c r="M19" s="22">
        <f t="shared" ref="M19:P19" si="28">ROUND(SQRT(M15^2+M17^2),2)</f>
        <v>12.26</v>
      </c>
      <c r="N19" s="22">
        <f t="shared" si="28"/>
        <v>37.229999999999997</v>
      </c>
      <c r="O19" s="22">
        <f t="shared" si="28"/>
        <v>26.73</v>
      </c>
      <c r="P19" s="22">
        <f t="shared" si="28"/>
        <v>36.700000000000003</v>
      </c>
      <c r="Q19" s="88"/>
      <c r="R19" s="88"/>
      <c r="BB19" s="44" t="s">
        <v>89</v>
      </c>
      <c r="BC19" s="44">
        <v>50.42</v>
      </c>
      <c r="BD19" s="44">
        <v>140.36000000000001</v>
      </c>
      <c r="BE19" s="44">
        <v>589.59</v>
      </c>
      <c r="BF19" s="44">
        <v>484.83</v>
      </c>
      <c r="BG19" s="44">
        <v>481.02</v>
      </c>
      <c r="BH19" s="66" t="s">
        <v>261</v>
      </c>
    </row>
    <row r="20" spans="1:60" x14ac:dyDescent="0.3">
      <c r="A20" s="11" t="s">
        <v>10</v>
      </c>
      <c r="B20" s="11">
        <f>'MISSION 2 - CHAR'!Y11</f>
        <v>45.76</v>
      </c>
      <c r="C20" s="11">
        <f>'MISSION 2 - CHAR'!Z11</f>
        <v>123.71</v>
      </c>
      <c r="D20" s="11">
        <f>'MISSION 2 - CHAR'!AA11</f>
        <v>518.94000000000005</v>
      </c>
      <c r="E20" s="11">
        <f>'MISSION 2 - CHAR'!AB11</f>
        <v>470.96</v>
      </c>
      <c r="F20" s="11">
        <f>'MISSION 2 - CHAR'!AC11</f>
        <v>459.61</v>
      </c>
      <c r="G20" s="11">
        <f>ROUND(AVERAGE(B20:F20),2)</f>
        <v>323.8</v>
      </c>
      <c r="H20" s="6">
        <f>ROUND(_xlfn.STDEV.P(B20:F20),2)</f>
        <v>197.75</v>
      </c>
      <c r="K20" s="22" t="s">
        <v>18</v>
      </c>
      <c r="L20" s="4">
        <f t="shared" ref="L20:R20" si="29">L18/L14</f>
        <v>0.4310667498440422</v>
      </c>
      <c r="M20" s="4">
        <f t="shared" si="29"/>
        <v>0.15616479854589524</v>
      </c>
      <c r="N20" s="4">
        <f t="shared" si="29"/>
        <v>4.7630216320565548E-3</v>
      </c>
      <c r="O20" s="4">
        <f t="shared" si="29"/>
        <v>8.286252354049041E-3</v>
      </c>
      <c r="P20" s="4">
        <f t="shared" si="29"/>
        <v>0.10071865963599265</v>
      </c>
      <c r="Q20" s="30">
        <f t="shared" si="29"/>
        <v>5.6668251515511692E-2</v>
      </c>
      <c r="R20" s="30">
        <f t="shared" si="29"/>
        <v>1.4094538019667022</v>
      </c>
      <c r="BB20" s="67" t="s">
        <v>76</v>
      </c>
      <c r="BC20" s="67" t="s">
        <v>262</v>
      </c>
      <c r="BD20" s="67" t="s">
        <v>263</v>
      </c>
      <c r="BE20" s="67" t="s">
        <v>264</v>
      </c>
      <c r="BF20" s="67" t="s">
        <v>265</v>
      </c>
      <c r="BG20" s="67" t="s">
        <v>266</v>
      </c>
      <c r="BH20" s="68" t="s">
        <v>267</v>
      </c>
    </row>
    <row r="21" spans="1:60" x14ac:dyDescent="0.3">
      <c r="A21" s="11" t="s">
        <v>9</v>
      </c>
      <c r="B21" s="11">
        <f>'MISSION 2 - CHAR'!Y12</f>
        <v>50.42</v>
      </c>
      <c r="C21" s="11">
        <f>'MISSION 2 - CHAR'!Z12</f>
        <v>140.36000000000001</v>
      </c>
      <c r="D21" s="11">
        <f>'MISSION 2 - CHAR'!AA12</f>
        <v>589.59</v>
      </c>
      <c r="E21" s="11">
        <f>'MISSION 2 - CHAR'!AB12</f>
        <v>484.83</v>
      </c>
      <c r="F21" s="11">
        <f>'MISSION 2 - CHAR'!AC12</f>
        <v>481.02</v>
      </c>
      <c r="G21" s="11">
        <f>ROUND(AVERAGE(B21:F21),2)</f>
        <v>349.24</v>
      </c>
      <c r="H21" s="6">
        <f>ROUND(_xlfn.STDEV.P(B21:F21),2)</f>
        <v>212.81</v>
      </c>
      <c r="BB21" s="64"/>
      <c r="BC21" s="64"/>
      <c r="BD21" s="64"/>
      <c r="BE21" s="64"/>
      <c r="BF21" s="64"/>
      <c r="BG21" s="64"/>
      <c r="BH21" s="64"/>
    </row>
    <row r="22" spans="1:60" x14ac:dyDescent="0.3">
      <c r="A22" s="7" t="s">
        <v>17</v>
      </c>
      <c r="B22" s="7">
        <f>ROUND(AVERAGE(B20:B21),2)</f>
        <v>48.09</v>
      </c>
      <c r="C22" s="7">
        <f t="shared" ref="C22:F22" si="30">ROUND(AVERAGE(C20:C21),2)</f>
        <v>132.04</v>
      </c>
      <c r="D22" s="7">
        <f t="shared" si="30"/>
        <v>554.27</v>
      </c>
      <c r="E22" s="7">
        <f t="shared" si="30"/>
        <v>477.9</v>
      </c>
      <c r="F22" s="7">
        <f t="shared" si="30"/>
        <v>470.32</v>
      </c>
      <c r="G22" s="95">
        <f>ROUND((AVERAGE(G20:G21)),2)</f>
        <v>336.52</v>
      </c>
      <c r="H22" s="111">
        <f>ROUND(SQRT((H20^2+H21^2)/2),2)</f>
        <v>205.42</v>
      </c>
      <c r="BB22" s="86" t="s">
        <v>157</v>
      </c>
      <c r="BC22" s="86"/>
      <c r="BD22" s="86"/>
      <c r="BE22" s="86"/>
      <c r="BF22" s="86"/>
      <c r="BG22" s="86"/>
      <c r="BH22" s="86"/>
    </row>
    <row r="23" spans="1:60" x14ac:dyDescent="0.3">
      <c r="A23" s="7" t="s">
        <v>54</v>
      </c>
      <c r="B23" s="7">
        <f>ROUND(_xlfn.STDEV.P(B20:B21),2)</f>
        <v>2.33</v>
      </c>
      <c r="C23" s="7">
        <f>ROUND(_xlfn.STDEV.P(C20:C21),2)</f>
        <v>8.33</v>
      </c>
      <c r="D23" s="7">
        <f t="shared" ref="D23:F23" si="31">ROUND(_xlfn.STDEV.P(D20:D21),2)</f>
        <v>35.33</v>
      </c>
      <c r="E23" s="7">
        <f t="shared" si="31"/>
        <v>6.94</v>
      </c>
      <c r="F23" s="7">
        <f t="shared" si="31"/>
        <v>10.71</v>
      </c>
      <c r="G23" s="95"/>
      <c r="H23" s="112"/>
      <c r="K23" s="12"/>
      <c r="L23" s="91" t="s">
        <v>0</v>
      </c>
      <c r="M23" s="91"/>
      <c r="N23" s="91"/>
      <c r="O23" s="91"/>
      <c r="P23" s="91"/>
      <c r="Q23" s="12"/>
      <c r="R23" s="12"/>
      <c r="BB23" s="86" t="s">
        <v>85</v>
      </c>
      <c r="BC23" s="86" t="s">
        <v>158</v>
      </c>
      <c r="BD23" s="86"/>
      <c r="BE23" s="86"/>
      <c r="BF23" s="86"/>
      <c r="BG23" s="86"/>
      <c r="BH23" s="86" t="s">
        <v>159</v>
      </c>
    </row>
    <row r="24" spans="1:60" x14ac:dyDescent="0.3">
      <c r="K24" s="12"/>
      <c r="L24" s="23">
        <v>1</v>
      </c>
      <c r="M24" s="23">
        <v>2</v>
      </c>
      <c r="N24" s="23">
        <v>3</v>
      </c>
      <c r="O24" s="23">
        <v>4</v>
      </c>
      <c r="P24" s="23">
        <v>5</v>
      </c>
      <c r="Q24" s="31" t="s">
        <v>12</v>
      </c>
      <c r="R24" s="31" t="s">
        <v>13</v>
      </c>
      <c r="BB24" s="86"/>
      <c r="BC24" s="44">
        <v>1</v>
      </c>
      <c r="BD24" s="44">
        <v>2</v>
      </c>
      <c r="BE24" s="44">
        <v>3</v>
      </c>
      <c r="BF24" s="44">
        <v>4</v>
      </c>
      <c r="BG24" s="44">
        <v>5</v>
      </c>
      <c r="BH24" s="86"/>
    </row>
    <row r="25" spans="1:60" x14ac:dyDescent="0.3">
      <c r="A25" s="1" t="s">
        <v>43</v>
      </c>
      <c r="B25" s="1">
        <v>-45</v>
      </c>
      <c r="C25" s="1">
        <v>-90</v>
      </c>
      <c r="D25" s="1">
        <v>-90</v>
      </c>
      <c r="E25" s="1">
        <v>-88.3</v>
      </c>
      <c r="F25" s="1" t="s">
        <v>45</v>
      </c>
      <c r="K25" s="11" t="s">
        <v>17</v>
      </c>
      <c r="L25" s="11">
        <f>B22</f>
        <v>48.09</v>
      </c>
      <c r="M25" s="11">
        <f t="shared" ref="M25:P26" si="32">C22</f>
        <v>132.04</v>
      </c>
      <c r="N25" s="11">
        <f t="shared" si="32"/>
        <v>554.27</v>
      </c>
      <c r="O25" s="11">
        <f t="shared" si="32"/>
        <v>477.9</v>
      </c>
      <c r="P25" s="11">
        <f t="shared" si="32"/>
        <v>470.32</v>
      </c>
      <c r="Q25" s="92">
        <f>G22</f>
        <v>336.52</v>
      </c>
      <c r="R25" s="92">
        <f>H22</f>
        <v>205.42</v>
      </c>
      <c r="BB25" s="44" t="s">
        <v>88</v>
      </c>
      <c r="BC25" s="44">
        <v>71.040000000000006</v>
      </c>
      <c r="BD25" s="44">
        <v>143.66</v>
      </c>
      <c r="BE25" s="44">
        <v>545.16</v>
      </c>
      <c r="BF25" s="44">
        <v>507.66</v>
      </c>
      <c r="BG25" s="44">
        <v>482.59</v>
      </c>
      <c r="BH25" s="66" t="s">
        <v>252</v>
      </c>
    </row>
    <row r="26" spans="1:60" x14ac:dyDescent="0.3">
      <c r="K26" s="11" t="s">
        <v>54</v>
      </c>
      <c r="L26" s="11">
        <f>B23</f>
        <v>2.33</v>
      </c>
      <c r="M26" s="11">
        <f t="shared" si="32"/>
        <v>8.33</v>
      </c>
      <c r="N26" s="11">
        <f t="shared" si="32"/>
        <v>35.33</v>
      </c>
      <c r="O26" s="11">
        <f t="shared" si="32"/>
        <v>6.94</v>
      </c>
      <c r="P26" s="11">
        <f t="shared" si="32"/>
        <v>10.71</v>
      </c>
      <c r="Q26" s="93"/>
      <c r="R26" s="93"/>
      <c r="BB26" s="44" t="s">
        <v>89</v>
      </c>
      <c r="BC26" s="44">
        <v>66.599999999999994</v>
      </c>
      <c r="BD26" s="44">
        <v>161.66</v>
      </c>
      <c r="BE26" s="44">
        <v>568.65</v>
      </c>
      <c r="BF26" s="44">
        <v>456.05</v>
      </c>
      <c r="BG26" s="44">
        <v>552.78</v>
      </c>
      <c r="BH26" s="66" t="s">
        <v>253</v>
      </c>
    </row>
    <row r="27" spans="1:60" x14ac:dyDescent="0.3">
      <c r="K27" s="9" t="s">
        <v>15</v>
      </c>
      <c r="L27" s="9">
        <f>B14</f>
        <v>95.38</v>
      </c>
      <c r="M27" s="9">
        <f t="shared" ref="M27:P28" si="33">C14</f>
        <v>227.06</v>
      </c>
      <c r="N27" s="9">
        <f t="shared" si="33"/>
        <v>737.6</v>
      </c>
      <c r="O27" s="9">
        <f t="shared" si="33"/>
        <v>598.74</v>
      </c>
      <c r="P27" s="9">
        <f t="shared" si="33"/>
        <v>526.92999999999995</v>
      </c>
      <c r="Q27" s="94">
        <f>G14</f>
        <v>437.14</v>
      </c>
      <c r="R27" s="94">
        <f>H14</f>
        <v>239.47</v>
      </c>
      <c r="BB27" s="67" t="s">
        <v>76</v>
      </c>
      <c r="BC27" s="67" t="s">
        <v>254</v>
      </c>
      <c r="BD27" s="67" t="s">
        <v>255</v>
      </c>
      <c r="BE27" s="67" t="s">
        <v>256</v>
      </c>
      <c r="BF27" s="67" t="s">
        <v>257</v>
      </c>
      <c r="BG27" s="67" t="s">
        <v>258</v>
      </c>
      <c r="BH27" s="68" t="s">
        <v>259</v>
      </c>
    </row>
    <row r="28" spans="1:60" x14ac:dyDescent="0.3">
      <c r="K28" s="9" t="s">
        <v>52</v>
      </c>
      <c r="L28" s="9">
        <f>B15</f>
        <v>5.96</v>
      </c>
      <c r="M28" s="9">
        <f t="shared" si="33"/>
        <v>2.81</v>
      </c>
      <c r="N28" s="9">
        <f t="shared" si="33"/>
        <v>40.369999999999997</v>
      </c>
      <c r="O28" s="9">
        <f t="shared" si="33"/>
        <v>1.05</v>
      </c>
      <c r="P28" s="9">
        <f t="shared" si="33"/>
        <v>2.31</v>
      </c>
      <c r="Q28" s="94"/>
      <c r="R28" s="94"/>
      <c r="BB28" s="64"/>
      <c r="BC28" s="64"/>
      <c r="BD28" s="64"/>
      <c r="BE28" s="64"/>
      <c r="BF28" s="64"/>
      <c r="BG28" s="64"/>
      <c r="BH28" s="64"/>
    </row>
    <row r="29" spans="1:60" x14ac:dyDescent="0.3">
      <c r="K29" s="22" t="s">
        <v>59</v>
      </c>
      <c r="L29" s="22">
        <f t="shared" ref="L29:Q29" si="34">L27-L25</f>
        <v>47.289999999999992</v>
      </c>
      <c r="M29" s="22">
        <f t="shared" si="34"/>
        <v>95.02000000000001</v>
      </c>
      <c r="N29" s="22">
        <f t="shared" si="34"/>
        <v>183.33000000000004</v>
      </c>
      <c r="O29" s="22">
        <f t="shared" si="34"/>
        <v>120.84000000000003</v>
      </c>
      <c r="P29" s="22">
        <f t="shared" si="34"/>
        <v>56.609999999999957</v>
      </c>
      <c r="Q29" s="88">
        <f t="shared" si="34"/>
        <v>100.62</v>
      </c>
      <c r="R29" s="88">
        <f>ROUND(SQRT(R25^2+R27^2),2)</f>
        <v>315.5</v>
      </c>
      <c r="BB29" s="86" t="s">
        <v>157</v>
      </c>
      <c r="BC29" s="86"/>
      <c r="BD29" s="86"/>
      <c r="BE29" s="86"/>
      <c r="BF29" s="86"/>
      <c r="BG29" s="86"/>
      <c r="BH29" s="86"/>
    </row>
    <row r="30" spans="1:60" x14ac:dyDescent="0.3">
      <c r="K30" s="22" t="s">
        <v>60</v>
      </c>
      <c r="L30" s="22">
        <f>ROUND(SQRT(L26^2+L28^2),2)</f>
        <v>6.4</v>
      </c>
      <c r="M30" s="22">
        <f t="shared" ref="M30:P30" si="35">ROUND(SQRT(M26^2+M28^2),2)</f>
        <v>8.7899999999999991</v>
      </c>
      <c r="N30" s="22">
        <f t="shared" si="35"/>
        <v>53.65</v>
      </c>
      <c r="O30" s="22">
        <f t="shared" si="35"/>
        <v>7.02</v>
      </c>
      <c r="P30" s="22">
        <f t="shared" si="35"/>
        <v>10.96</v>
      </c>
      <c r="Q30" s="88"/>
      <c r="R30" s="88"/>
      <c r="BB30" s="86" t="s">
        <v>86</v>
      </c>
      <c r="BC30" s="86" t="s">
        <v>158</v>
      </c>
      <c r="BD30" s="86"/>
      <c r="BE30" s="86"/>
      <c r="BF30" s="86"/>
      <c r="BG30" s="86"/>
      <c r="BH30" s="86" t="s">
        <v>159</v>
      </c>
    </row>
    <row r="31" spans="1:60" x14ac:dyDescent="0.3">
      <c r="K31" s="22" t="s">
        <v>18</v>
      </c>
      <c r="L31" s="4">
        <f t="shared" ref="L31:R31" si="36">L29/L25</f>
        <v>0.98336452484924075</v>
      </c>
      <c r="M31" s="4">
        <f t="shared" si="36"/>
        <v>0.71963041502574987</v>
      </c>
      <c r="N31" s="4">
        <f t="shared" si="36"/>
        <v>0.33075937719883819</v>
      </c>
      <c r="O31" s="4">
        <f t="shared" si="36"/>
        <v>0.25285624607658513</v>
      </c>
      <c r="P31" s="4">
        <f t="shared" si="36"/>
        <v>0.12036485796904227</v>
      </c>
      <c r="Q31" s="30">
        <f t="shared" si="36"/>
        <v>0.29900154522762395</v>
      </c>
      <c r="R31" s="30">
        <f t="shared" si="36"/>
        <v>1.5358777139519035</v>
      </c>
      <c r="BB31" s="86"/>
      <c r="BC31" s="44">
        <v>1</v>
      </c>
      <c r="BD31" s="44">
        <v>2</v>
      </c>
      <c r="BE31" s="44">
        <v>3</v>
      </c>
      <c r="BF31" s="44">
        <v>4</v>
      </c>
      <c r="BG31" s="44">
        <v>5</v>
      </c>
      <c r="BH31" s="86"/>
    </row>
    <row r="32" spans="1:60" x14ac:dyDescent="0.3">
      <c r="BB32" s="44" t="s">
        <v>88</v>
      </c>
      <c r="BC32" s="44">
        <v>89.42</v>
      </c>
      <c r="BD32" s="44">
        <v>229.87</v>
      </c>
      <c r="BE32" s="44">
        <v>777.96</v>
      </c>
      <c r="BF32" s="44">
        <v>599.79</v>
      </c>
      <c r="BG32" s="44">
        <v>529.23</v>
      </c>
      <c r="BH32" s="66" t="s">
        <v>268</v>
      </c>
    </row>
    <row r="33" spans="11:60" x14ac:dyDescent="0.3">
      <c r="BB33" s="44" t="s">
        <v>89</v>
      </c>
      <c r="BC33" s="44">
        <v>101.34</v>
      </c>
      <c r="BD33" s="44">
        <v>224.25</v>
      </c>
      <c r="BE33" s="44">
        <v>697.23</v>
      </c>
      <c r="BF33" s="44">
        <v>597.69000000000005</v>
      </c>
      <c r="BG33" s="44">
        <v>524.62</v>
      </c>
      <c r="BH33" s="66" t="s">
        <v>269</v>
      </c>
    </row>
    <row r="34" spans="11:60" x14ac:dyDescent="0.3">
      <c r="K34" s="12"/>
      <c r="L34" s="91" t="s">
        <v>0</v>
      </c>
      <c r="M34" s="91"/>
      <c r="N34" s="91"/>
      <c r="O34" s="91"/>
      <c r="P34" s="91"/>
      <c r="Q34" s="12"/>
      <c r="R34" s="12"/>
      <c r="BB34" s="67" t="s">
        <v>76</v>
      </c>
      <c r="BC34" s="67" t="s">
        <v>270</v>
      </c>
      <c r="BD34" s="67" t="s">
        <v>271</v>
      </c>
      <c r="BE34" s="67" t="s">
        <v>272</v>
      </c>
      <c r="BF34" s="67" t="s">
        <v>273</v>
      </c>
      <c r="BG34" s="67" t="s">
        <v>274</v>
      </c>
      <c r="BH34" s="68" t="s">
        <v>275</v>
      </c>
    </row>
    <row r="35" spans="11:60" x14ac:dyDescent="0.3">
      <c r="K35" s="12"/>
      <c r="L35" s="23">
        <v>1</v>
      </c>
      <c r="M35" s="23">
        <v>2</v>
      </c>
      <c r="N35" s="23">
        <v>3</v>
      </c>
      <c r="O35" s="23">
        <v>4</v>
      </c>
      <c r="P35" s="23">
        <v>5</v>
      </c>
      <c r="Q35" s="31" t="s">
        <v>12</v>
      </c>
      <c r="R35" s="31" t="s">
        <v>13</v>
      </c>
      <c r="BB35" s="64"/>
      <c r="BC35" s="64"/>
      <c r="BD35" s="64"/>
      <c r="BE35" s="64"/>
      <c r="BF35" s="64"/>
      <c r="BG35" s="64"/>
      <c r="BH35" s="64"/>
    </row>
    <row r="36" spans="11:60" x14ac:dyDescent="0.3">
      <c r="K36" s="11" t="s">
        <v>17</v>
      </c>
      <c r="L36" s="11">
        <f>B22</f>
        <v>48.09</v>
      </c>
      <c r="M36" s="11">
        <f t="shared" ref="M36:P37" si="37">C22</f>
        <v>132.04</v>
      </c>
      <c r="N36" s="11">
        <f t="shared" si="37"/>
        <v>554.27</v>
      </c>
      <c r="O36" s="11">
        <f t="shared" si="37"/>
        <v>477.9</v>
      </c>
      <c r="P36" s="11">
        <f t="shared" si="37"/>
        <v>470.32</v>
      </c>
      <c r="Q36" s="92">
        <f>G22</f>
        <v>336.52</v>
      </c>
      <c r="R36" s="92">
        <f>H22</f>
        <v>205.42</v>
      </c>
      <c r="BB36" s="86" t="s">
        <v>157</v>
      </c>
      <c r="BC36" s="86"/>
      <c r="BD36" s="86"/>
      <c r="BE36" s="86"/>
      <c r="BF36" s="86"/>
      <c r="BG36" s="86"/>
      <c r="BH36" s="86"/>
    </row>
    <row r="37" spans="11:60" x14ac:dyDescent="0.3">
      <c r="K37" s="11" t="s">
        <v>54</v>
      </c>
      <c r="L37" s="11">
        <f>B23</f>
        <v>2.33</v>
      </c>
      <c r="M37" s="11">
        <f t="shared" si="37"/>
        <v>8.33</v>
      </c>
      <c r="N37" s="11">
        <f t="shared" si="37"/>
        <v>35.33</v>
      </c>
      <c r="O37" s="11">
        <f t="shared" si="37"/>
        <v>6.94</v>
      </c>
      <c r="P37" s="11">
        <f t="shared" si="37"/>
        <v>10.71</v>
      </c>
      <c r="Q37" s="93"/>
      <c r="R37" s="93"/>
      <c r="BB37" s="86" t="s">
        <v>87</v>
      </c>
      <c r="BC37" s="86" t="s">
        <v>158</v>
      </c>
      <c r="BD37" s="86"/>
      <c r="BE37" s="86"/>
      <c r="BF37" s="86"/>
      <c r="BG37" s="86"/>
      <c r="BH37" s="86" t="s">
        <v>159</v>
      </c>
    </row>
    <row r="38" spans="11:60" x14ac:dyDescent="0.3">
      <c r="K38" s="10" t="s">
        <v>16</v>
      </c>
      <c r="L38" s="10">
        <f>B18</f>
        <v>32.659999999999997</v>
      </c>
      <c r="M38" s="10">
        <f t="shared" ref="M38:P39" si="38">C18</f>
        <v>65.41</v>
      </c>
      <c r="N38" s="10">
        <f t="shared" si="38"/>
        <v>437.84</v>
      </c>
      <c r="O38" s="10">
        <f t="shared" si="38"/>
        <v>426.96</v>
      </c>
      <c r="P38" s="10">
        <f t="shared" si="38"/>
        <v>394</v>
      </c>
      <c r="Q38" s="87">
        <f>G18</f>
        <v>271.37</v>
      </c>
      <c r="R38" s="87">
        <f>H18</f>
        <v>185.23</v>
      </c>
      <c r="BB38" s="86"/>
      <c r="BC38" s="44">
        <v>1</v>
      </c>
      <c r="BD38" s="44">
        <v>2</v>
      </c>
      <c r="BE38" s="44">
        <v>3</v>
      </c>
      <c r="BF38" s="44">
        <v>4</v>
      </c>
      <c r="BG38" s="44">
        <v>5</v>
      </c>
      <c r="BH38" s="86"/>
    </row>
    <row r="39" spans="11:60" x14ac:dyDescent="0.3">
      <c r="K39" s="10" t="s">
        <v>53</v>
      </c>
      <c r="L39" s="10">
        <f>B19</f>
        <v>2.2999999999999998</v>
      </c>
      <c r="M39" s="10">
        <f t="shared" si="38"/>
        <v>2.5499999999999998</v>
      </c>
      <c r="N39" s="10">
        <f t="shared" si="38"/>
        <v>75.489999999999995</v>
      </c>
      <c r="O39" s="10">
        <f t="shared" si="38"/>
        <v>17.55</v>
      </c>
      <c r="P39" s="10">
        <f t="shared" si="38"/>
        <v>19.86</v>
      </c>
      <c r="Q39" s="87"/>
      <c r="R39" s="87"/>
      <c r="BB39" s="44" t="s">
        <v>88</v>
      </c>
      <c r="BC39" s="44">
        <v>30.36</v>
      </c>
      <c r="BD39" s="44">
        <v>67.959999999999994</v>
      </c>
      <c r="BE39" s="44">
        <v>513.33000000000004</v>
      </c>
      <c r="BF39" s="44">
        <v>409.41</v>
      </c>
      <c r="BG39" s="44">
        <v>413.85</v>
      </c>
      <c r="BH39" s="66" t="s">
        <v>276</v>
      </c>
    </row>
    <row r="40" spans="11:60" x14ac:dyDescent="0.3">
      <c r="K40" s="22" t="s">
        <v>61</v>
      </c>
      <c r="L40" s="22">
        <f t="shared" ref="L40:Q40" si="39">L38-L36</f>
        <v>-15.430000000000007</v>
      </c>
      <c r="M40" s="22">
        <f t="shared" si="39"/>
        <v>-66.63</v>
      </c>
      <c r="N40" s="22">
        <f t="shared" si="39"/>
        <v>-116.43</v>
      </c>
      <c r="O40" s="22">
        <f t="shared" si="39"/>
        <v>-50.94</v>
      </c>
      <c r="P40" s="22">
        <f t="shared" si="39"/>
        <v>-76.319999999999993</v>
      </c>
      <c r="Q40" s="88">
        <f t="shared" si="39"/>
        <v>-65.149999999999977</v>
      </c>
      <c r="R40" s="88">
        <f>ROUND(SQRT(R36^2+R38^2),2)</f>
        <v>276.60000000000002</v>
      </c>
      <c r="BB40" s="44" t="s">
        <v>89</v>
      </c>
      <c r="BC40" s="44">
        <v>34.96</v>
      </c>
      <c r="BD40" s="44">
        <v>62.86</v>
      </c>
      <c r="BE40" s="44">
        <v>362.35</v>
      </c>
      <c r="BF40" s="44">
        <v>444.51</v>
      </c>
      <c r="BG40" s="44">
        <v>374.14</v>
      </c>
      <c r="BH40" s="66" t="s">
        <v>277</v>
      </c>
    </row>
    <row r="41" spans="11:60" x14ac:dyDescent="0.3">
      <c r="K41" s="22" t="s">
        <v>62</v>
      </c>
      <c r="L41" s="22">
        <f>ROUND(SQRT(L37^2+L39^2),2)</f>
        <v>3.27</v>
      </c>
      <c r="M41" s="22">
        <f t="shared" ref="M41:P41" si="40">ROUND(SQRT(M37^2+M39^2),2)</f>
        <v>8.7100000000000009</v>
      </c>
      <c r="N41" s="22">
        <f t="shared" si="40"/>
        <v>83.35</v>
      </c>
      <c r="O41" s="22">
        <f t="shared" si="40"/>
        <v>18.87</v>
      </c>
      <c r="P41" s="22">
        <f t="shared" si="40"/>
        <v>22.56</v>
      </c>
      <c r="Q41" s="88"/>
      <c r="R41" s="88"/>
      <c r="BB41" s="67" t="s">
        <v>76</v>
      </c>
      <c r="BC41" s="67" t="s">
        <v>278</v>
      </c>
      <c r="BD41" s="67" t="s">
        <v>279</v>
      </c>
      <c r="BE41" s="67" t="s">
        <v>280</v>
      </c>
      <c r="BF41" s="67" t="s">
        <v>281</v>
      </c>
      <c r="BG41" s="67" t="s">
        <v>282</v>
      </c>
      <c r="BH41" s="68" t="s">
        <v>283</v>
      </c>
    </row>
    <row r="42" spans="11:60" x14ac:dyDescent="0.3">
      <c r="K42" s="22" t="s">
        <v>18</v>
      </c>
      <c r="L42" s="4">
        <f t="shared" ref="L42:R42" si="41">L40/L36</f>
        <v>-0.32085672697026418</v>
      </c>
      <c r="M42" s="4">
        <f t="shared" si="41"/>
        <v>-0.50461981217812779</v>
      </c>
      <c r="N42" s="4">
        <f t="shared" si="41"/>
        <v>-0.21006007902285892</v>
      </c>
      <c r="O42" s="4">
        <f t="shared" si="41"/>
        <v>-0.10659133709981168</v>
      </c>
      <c r="P42" s="4">
        <f t="shared" si="41"/>
        <v>-0.16227249532233373</v>
      </c>
      <c r="Q42" s="30">
        <f t="shared" si="41"/>
        <v>-0.19359919172708898</v>
      </c>
      <c r="R42" s="30">
        <f t="shared" si="41"/>
        <v>1.3465095901080715</v>
      </c>
    </row>
  </sheetData>
  <autoFilter ref="AL1:AN6" xr:uid="{D556C375-E6B2-4751-85EF-B31D1E6E647F}">
    <sortState xmlns:xlrd2="http://schemas.microsoft.com/office/spreadsheetml/2017/richdata2" ref="AL2:AN6">
      <sortCondition descending="1" ref="AM1:AM6"/>
    </sortState>
  </autoFilter>
  <mergeCells count="67">
    <mergeCell ref="AC3:AI3"/>
    <mergeCell ref="AC5:AI5"/>
    <mergeCell ref="A1:F1"/>
    <mergeCell ref="L1:P1"/>
    <mergeCell ref="U1:AA1"/>
    <mergeCell ref="B2:F2"/>
    <mergeCell ref="Q3:Q4"/>
    <mergeCell ref="R3:R4"/>
    <mergeCell ref="Q5:Q6"/>
    <mergeCell ref="R5:R6"/>
    <mergeCell ref="G6:G7"/>
    <mergeCell ref="H6:H7"/>
    <mergeCell ref="Q7:Q8"/>
    <mergeCell ref="R7:R8"/>
    <mergeCell ref="G18:G19"/>
    <mergeCell ref="H18:H19"/>
    <mergeCell ref="Q18:Q19"/>
    <mergeCell ref="R18:R19"/>
    <mergeCell ref="G10:G11"/>
    <mergeCell ref="H10:H11"/>
    <mergeCell ref="L12:P12"/>
    <mergeCell ref="G14:G15"/>
    <mergeCell ref="H14:H15"/>
    <mergeCell ref="Q14:Q15"/>
    <mergeCell ref="Q27:Q28"/>
    <mergeCell ref="R27:R28"/>
    <mergeCell ref="R14:R15"/>
    <mergeCell ref="Q16:Q17"/>
    <mergeCell ref="R16:R17"/>
    <mergeCell ref="G22:G23"/>
    <mergeCell ref="H22:H23"/>
    <mergeCell ref="L23:P23"/>
    <mergeCell ref="Q25:Q26"/>
    <mergeCell ref="R25:R26"/>
    <mergeCell ref="Q40:Q41"/>
    <mergeCell ref="R40:R41"/>
    <mergeCell ref="Q29:Q30"/>
    <mergeCell ref="R29:R30"/>
    <mergeCell ref="L34:P34"/>
    <mergeCell ref="Q36:Q37"/>
    <mergeCell ref="R36:R37"/>
    <mergeCell ref="Q38:Q39"/>
    <mergeCell ref="R38:R39"/>
    <mergeCell ref="BB1:BH1"/>
    <mergeCell ref="BB2:BB3"/>
    <mergeCell ref="BC2:BG2"/>
    <mergeCell ref="BH2:BH3"/>
    <mergeCell ref="BB8:BH8"/>
    <mergeCell ref="BB9:BB10"/>
    <mergeCell ref="BC9:BG9"/>
    <mergeCell ref="BH9:BH10"/>
    <mergeCell ref="BB15:BH15"/>
    <mergeCell ref="BB16:BB17"/>
    <mergeCell ref="BC16:BG16"/>
    <mergeCell ref="BH16:BH17"/>
    <mergeCell ref="BB22:BH22"/>
    <mergeCell ref="BB23:BB24"/>
    <mergeCell ref="BC23:BG23"/>
    <mergeCell ref="BH23:BH24"/>
    <mergeCell ref="BB29:BH29"/>
    <mergeCell ref="BB30:BB31"/>
    <mergeCell ref="BC30:BG30"/>
    <mergeCell ref="BH30:BH31"/>
    <mergeCell ref="BB36:BH36"/>
    <mergeCell ref="BB37:BB38"/>
    <mergeCell ref="BC37:BG37"/>
    <mergeCell ref="BH37:BH38"/>
  </mergeCells>
  <conditionalFormatting sqref="L9:R9 L20:R20 L31:R31 L42:R42 U3:Z6">
    <cfRule type="cellIs" dxfId="18" priority="3" operator="lessThan">
      <formula>0</formula>
    </cfRule>
  </conditionalFormatting>
  <conditionalFormatting sqref="U3:Z6">
    <cfRule type="cellIs" dxfId="17" priority="2" operator="greaterThan">
      <formula>1</formula>
    </cfRule>
  </conditionalFormatting>
  <conditionalFormatting sqref="AD6:AI9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C526-1F46-462F-8CAB-18A579FB84A1}">
  <dimension ref="A1:AI42"/>
  <sheetViews>
    <sheetView topLeftCell="A4" zoomScale="115" zoomScaleNormal="115" workbookViewId="0">
      <selection activeCell="AD17" sqref="AD17"/>
    </sheetView>
  </sheetViews>
  <sheetFormatPr defaultRowHeight="14.4" x14ac:dyDescent="0.3"/>
  <cols>
    <col min="1" max="1" width="11.88671875" bestFit="1" customWidth="1"/>
    <col min="7" max="7" width="11" bestFit="1" customWidth="1"/>
    <col min="8" max="8" width="11.33203125" bestFit="1" customWidth="1"/>
    <col min="11" max="11" width="12.88671875" bestFit="1" customWidth="1"/>
    <col min="16" max="16" width="11.21875" bestFit="1" customWidth="1"/>
    <col min="17" max="17" width="11" bestFit="1" customWidth="1"/>
    <col min="18" max="18" width="10.6640625" bestFit="1" customWidth="1"/>
    <col min="20" max="20" width="11.21875" bestFit="1" customWidth="1"/>
    <col min="21" max="21" width="10.88671875" bestFit="1" customWidth="1"/>
    <col min="26" max="26" width="11" bestFit="1" customWidth="1"/>
    <col min="27" max="27" width="10.6640625" bestFit="1" customWidth="1"/>
    <col min="29" max="29" width="13.44140625" bestFit="1" customWidth="1"/>
    <col min="30" max="31" width="6.6640625" bestFit="1" customWidth="1"/>
    <col min="32" max="34" width="6.21875" bestFit="1" customWidth="1"/>
    <col min="35" max="35" width="13.21875" bestFit="1" customWidth="1"/>
  </cols>
  <sheetData>
    <row r="1" spans="1:35" x14ac:dyDescent="0.3">
      <c r="A1" s="91" t="s">
        <v>67</v>
      </c>
      <c r="B1" s="91"/>
      <c r="C1" s="91"/>
      <c r="D1" s="91"/>
      <c r="E1" s="91"/>
      <c r="F1" s="91"/>
      <c r="K1" s="12"/>
      <c r="L1" s="91" t="s">
        <v>0</v>
      </c>
      <c r="M1" s="91"/>
      <c r="N1" s="91"/>
      <c r="O1" s="91"/>
      <c r="P1" s="91"/>
      <c r="Q1" s="12"/>
      <c r="R1" s="12"/>
      <c r="T1" s="22"/>
      <c r="U1" s="90" t="s">
        <v>39</v>
      </c>
      <c r="V1" s="90"/>
      <c r="W1" s="90"/>
      <c r="X1" s="90"/>
      <c r="Y1" s="90"/>
      <c r="Z1" s="90"/>
      <c r="AA1" s="90"/>
      <c r="AC1" s="57" t="s">
        <v>169</v>
      </c>
      <c r="AD1" s="57">
        <v>1</v>
      </c>
      <c r="AE1" s="57">
        <v>2</v>
      </c>
      <c r="AF1" s="57">
        <v>3</v>
      </c>
      <c r="AG1" s="57">
        <v>4</v>
      </c>
      <c r="AH1" s="57">
        <v>5</v>
      </c>
      <c r="AI1" s="57" t="s">
        <v>12</v>
      </c>
    </row>
    <row r="2" spans="1:35" x14ac:dyDescent="0.3">
      <c r="A2" s="12"/>
      <c r="B2" s="91" t="s">
        <v>0</v>
      </c>
      <c r="C2" s="91"/>
      <c r="D2" s="91"/>
      <c r="E2" s="91"/>
      <c r="F2" s="91"/>
      <c r="G2" s="23"/>
      <c r="H2" s="23"/>
      <c r="I2" s="2"/>
      <c r="K2" s="12"/>
      <c r="L2" s="23">
        <v>1</v>
      </c>
      <c r="M2" s="23">
        <v>2</v>
      </c>
      <c r="N2" s="23">
        <v>3</v>
      </c>
      <c r="O2" s="23">
        <v>4</v>
      </c>
      <c r="P2" s="23">
        <v>5</v>
      </c>
      <c r="Q2" s="31" t="s">
        <v>12</v>
      </c>
      <c r="R2" s="31" t="s">
        <v>13</v>
      </c>
      <c r="T2" s="22"/>
      <c r="U2" s="22">
        <v>1</v>
      </c>
      <c r="V2" s="22">
        <v>2</v>
      </c>
      <c r="W2" s="22">
        <v>3</v>
      </c>
      <c r="X2" s="22">
        <v>4</v>
      </c>
      <c r="Y2" s="22">
        <v>5</v>
      </c>
      <c r="Z2" s="22" t="s">
        <v>12</v>
      </c>
      <c r="AA2" s="22" t="s">
        <v>13</v>
      </c>
      <c r="AC2" s="69" t="s">
        <v>172</v>
      </c>
      <c r="AD2" s="59">
        <v>-18.43</v>
      </c>
      <c r="AE2" s="59">
        <v>-26.57</v>
      </c>
      <c r="AF2" s="59">
        <v>-90</v>
      </c>
      <c r="AG2" s="59">
        <v>-90</v>
      </c>
      <c r="AH2" s="59">
        <v>-88.3</v>
      </c>
      <c r="AI2" s="69">
        <f>ROUND(AVERAGE(AD2:AH2),2)</f>
        <v>-62.66</v>
      </c>
    </row>
    <row r="3" spans="1:35" x14ac:dyDescent="0.3">
      <c r="A3" s="12"/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 t="s">
        <v>12</v>
      </c>
      <c r="H3" s="23" t="s">
        <v>50</v>
      </c>
      <c r="K3" s="11" t="s">
        <v>17</v>
      </c>
      <c r="L3" s="11">
        <f>B22</f>
        <v>2.42</v>
      </c>
      <c r="M3" s="11">
        <f t="shared" ref="M3:P4" si="0">C22</f>
        <v>10.48</v>
      </c>
      <c r="N3" s="11">
        <f t="shared" si="0"/>
        <v>36.04</v>
      </c>
      <c r="O3" s="11">
        <f t="shared" si="0"/>
        <v>31.62</v>
      </c>
      <c r="P3" s="11">
        <f t="shared" si="0"/>
        <v>30.54</v>
      </c>
      <c r="Q3" s="92">
        <f>G22</f>
        <v>22.22</v>
      </c>
      <c r="R3" s="92">
        <f>H22</f>
        <v>13.32</v>
      </c>
      <c r="T3" s="22" t="s">
        <v>27</v>
      </c>
      <c r="U3" s="4">
        <f>L9</f>
        <v>-0.1570247933884297</v>
      </c>
      <c r="V3" s="4">
        <f t="shared" ref="V3:AA3" si="1">M9</f>
        <v>-0.35973282442748095</v>
      </c>
      <c r="W3" s="4">
        <f t="shared" si="1"/>
        <v>-0.54217536071032191</v>
      </c>
      <c r="X3" s="4">
        <f t="shared" si="1"/>
        <v>-0.60562934851359895</v>
      </c>
      <c r="Y3" s="4">
        <f t="shared" si="1"/>
        <v>-0.54682383759004582</v>
      </c>
      <c r="Z3" s="4">
        <f t="shared" si="1"/>
        <v>-0.5355535553555355</v>
      </c>
      <c r="AA3" s="4">
        <f t="shared" si="1"/>
        <v>1.075075075075075</v>
      </c>
      <c r="AC3" s="116" t="s">
        <v>171</v>
      </c>
      <c r="AD3" s="117"/>
      <c r="AE3" s="117"/>
      <c r="AF3" s="117"/>
      <c r="AG3" s="117"/>
      <c r="AH3" s="117"/>
      <c r="AI3" s="118"/>
    </row>
    <row r="4" spans="1:35" x14ac:dyDescent="0.3">
      <c r="A4" s="6" t="s">
        <v>1</v>
      </c>
      <c r="B4" s="6">
        <f>'MISSION 2 - CHAR'!P3</f>
        <v>1.8399999999999999</v>
      </c>
      <c r="C4" s="6">
        <f>'MISSION 2 - CHAR'!Q3</f>
        <v>6.63</v>
      </c>
      <c r="D4" s="6">
        <f>'MISSION 2 - CHAR'!R3</f>
        <v>17.07</v>
      </c>
      <c r="E4" s="6">
        <f>'MISSION 2 - CHAR'!S3</f>
        <v>12.399999999999999</v>
      </c>
      <c r="F4" s="6">
        <f>'MISSION 2 - CHAR'!T3</f>
        <v>14.84</v>
      </c>
      <c r="G4" s="6">
        <f>ROUND(AVERAGE(B4:F4),2)</f>
        <v>10.56</v>
      </c>
      <c r="H4" s="6">
        <f>ROUND(_xlfn.STDEV.P(B4:F4),2)</f>
        <v>5.58</v>
      </c>
      <c r="K4" s="11" t="s">
        <v>54</v>
      </c>
      <c r="L4" s="11">
        <f>B23</f>
        <v>0.2</v>
      </c>
      <c r="M4" s="11">
        <f t="shared" si="0"/>
        <v>0.36</v>
      </c>
      <c r="N4" s="11">
        <f t="shared" si="0"/>
        <v>2.64</v>
      </c>
      <c r="O4" s="11">
        <f t="shared" si="0"/>
        <v>1.32</v>
      </c>
      <c r="P4" s="11">
        <f t="shared" si="0"/>
        <v>0.42</v>
      </c>
      <c r="Q4" s="93"/>
      <c r="R4" s="93"/>
      <c r="T4" s="22" t="s">
        <v>40</v>
      </c>
      <c r="U4" s="4">
        <f>L20</f>
        <v>-0.28925619834710742</v>
      </c>
      <c r="V4" s="4">
        <f t="shared" ref="V4:AA4" si="2">M20</f>
        <v>-0.19656488549618326</v>
      </c>
      <c r="W4" s="4">
        <f t="shared" si="2"/>
        <v>-0.17258601553829075</v>
      </c>
      <c r="X4" s="4">
        <f t="shared" si="2"/>
        <v>-9.9620493358633835E-2</v>
      </c>
      <c r="Y4" s="4">
        <f t="shared" si="2"/>
        <v>-0.14145383104125739</v>
      </c>
      <c r="Z4" s="4">
        <f t="shared" si="2"/>
        <v>-0.14806480648064804</v>
      </c>
      <c r="AA4" s="4">
        <f t="shared" si="2"/>
        <v>1.325075075075075</v>
      </c>
      <c r="AC4" s="69" t="s">
        <v>17</v>
      </c>
      <c r="AD4" s="69">
        <v>2.42</v>
      </c>
      <c r="AE4" s="69">
        <v>10.48</v>
      </c>
      <c r="AF4" s="69">
        <v>36.04</v>
      </c>
      <c r="AG4" s="69">
        <v>31.62</v>
      </c>
      <c r="AH4" s="69">
        <v>30.54</v>
      </c>
      <c r="AI4" s="69">
        <f>Q14</f>
        <v>22.22</v>
      </c>
    </row>
    <row r="5" spans="1:35" x14ac:dyDescent="0.3">
      <c r="A5" s="6" t="s">
        <v>2</v>
      </c>
      <c r="B5" s="6">
        <f>'MISSION 2 - CHAR'!P4</f>
        <v>2.2400000000000002</v>
      </c>
      <c r="C5" s="6">
        <f>'MISSION 2 - CHAR'!Q4</f>
        <v>6.79</v>
      </c>
      <c r="D5" s="6">
        <f>'MISSION 2 - CHAR'!R4</f>
        <v>15.93</v>
      </c>
      <c r="E5" s="6">
        <f>'MISSION 2 - CHAR'!S4</f>
        <v>12.540000000000001</v>
      </c>
      <c r="F5" s="6">
        <f>'MISSION 2 - CHAR'!T4</f>
        <v>12.84</v>
      </c>
      <c r="G5" s="6">
        <f>ROUND(AVERAGE(B5:F5),2)</f>
        <v>10.07</v>
      </c>
      <c r="H5" s="6">
        <f>ROUND(_xlfn.STDEV.P(B5:F5),2)</f>
        <v>4.9000000000000004</v>
      </c>
      <c r="K5" s="6" t="s">
        <v>11</v>
      </c>
      <c r="L5" s="6">
        <f>B6</f>
        <v>2.04</v>
      </c>
      <c r="M5" s="6">
        <f t="shared" ref="M5:P5" si="3">C6</f>
        <v>6.71</v>
      </c>
      <c r="N5" s="6">
        <f t="shared" si="3"/>
        <v>16.5</v>
      </c>
      <c r="O5" s="6">
        <f t="shared" si="3"/>
        <v>12.47</v>
      </c>
      <c r="P5" s="6">
        <f t="shared" si="3"/>
        <v>13.84</v>
      </c>
      <c r="Q5" s="89">
        <f>G6</f>
        <v>10.32</v>
      </c>
      <c r="R5" s="89">
        <f>H6</f>
        <v>5.25</v>
      </c>
      <c r="T5" s="22" t="s">
        <v>41</v>
      </c>
      <c r="U5" s="4">
        <f>L31</f>
        <v>0.39256198347107446</v>
      </c>
      <c r="V5" s="4">
        <f t="shared" ref="V5:AA5" si="4">M31</f>
        <v>-0.44274809160305345</v>
      </c>
      <c r="W5" s="4">
        <f t="shared" si="4"/>
        <v>-0.31631520532741397</v>
      </c>
      <c r="X5" s="4">
        <f t="shared" si="4"/>
        <v>-0.31815306767868445</v>
      </c>
      <c r="Y5" s="4">
        <f t="shared" si="4"/>
        <v>-0.17256057629338573</v>
      </c>
      <c r="Z5" s="4">
        <f t="shared" si="4"/>
        <v>-0.27362736273627358</v>
      </c>
      <c r="AA5" s="4">
        <f t="shared" si="4"/>
        <v>1.2364864864864864</v>
      </c>
      <c r="AC5" s="99" t="s">
        <v>170</v>
      </c>
      <c r="AD5" s="100"/>
      <c r="AE5" s="100"/>
      <c r="AF5" s="100"/>
      <c r="AG5" s="100"/>
      <c r="AH5" s="100"/>
      <c r="AI5" s="101"/>
    </row>
    <row r="6" spans="1:35" x14ac:dyDescent="0.3">
      <c r="A6" s="7" t="s">
        <v>11</v>
      </c>
      <c r="B6" s="7">
        <f>ROUND(AVERAGE(B4:B5),2)</f>
        <v>2.04</v>
      </c>
      <c r="C6" s="7">
        <f t="shared" ref="C6:F6" si="5">ROUND(AVERAGE(C4:C5),2)</f>
        <v>6.71</v>
      </c>
      <c r="D6" s="7">
        <f t="shared" si="5"/>
        <v>16.5</v>
      </c>
      <c r="E6" s="7">
        <f t="shared" si="5"/>
        <v>12.47</v>
      </c>
      <c r="F6" s="7">
        <f t="shared" si="5"/>
        <v>13.84</v>
      </c>
      <c r="G6" s="95">
        <f>ROUND((AVERAGE(G4:G5)),2)</f>
        <v>10.32</v>
      </c>
      <c r="H6" s="111">
        <f>ROUND(SQRT((H4^2+H5^2)/2),2)</f>
        <v>5.25</v>
      </c>
      <c r="K6" s="6" t="s">
        <v>49</v>
      </c>
      <c r="L6" s="6">
        <f>B7</f>
        <v>0.2</v>
      </c>
      <c r="M6" s="6">
        <f t="shared" ref="M6" si="6">C7</f>
        <v>0.08</v>
      </c>
      <c r="N6" s="6">
        <f t="shared" ref="N6" si="7">D7</f>
        <v>0.56999999999999995</v>
      </c>
      <c r="O6" s="6">
        <f t="shared" ref="O6" si="8">E7</f>
        <v>7.0000000000000007E-2</v>
      </c>
      <c r="P6" s="6">
        <f t="shared" ref="P6" si="9">F7</f>
        <v>1</v>
      </c>
      <c r="Q6" s="89"/>
      <c r="R6" s="89"/>
      <c r="T6" s="22" t="s">
        <v>42</v>
      </c>
      <c r="U6" s="4">
        <f>L42</f>
        <v>1.1900826446280992</v>
      </c>
      <c r="V6" s="4">
        <f t="shared" ref="V6:AA6" si="10">M42</f>
        <v>0.56965648854961815</v>
      </c>
      <c r="W6" s="4">
        <f t="shared" si="10"/>
        <v>0.32019977802441729</v>
      </c>
      <c r="X6" s="4">
        <f t="shared" si="10"/>
        <v>0.10879190385831755</v>
      </c>
      <c r="Y6" s="4">
        <f t="shared" si="10"/>
        <v>0.25802226588081212</v>
      </c>
      <c r="Z6" s="4">
        <f t="shared" si="10"/>
        <v>0.28532853285328535</v>
      </c>
      <c r="AA6" s="4">
        <f t="shared" si="10"/>
        <v>1.5563063063063063</v>
      </c>
      <c r="AC6" s="57" t="s">
        <v>33</v>
      </c>
      <c r="AD6" s="58">
        <f t="shared" ref="AD6:AI6" si="11">L7</f>
        <v>-0.37999999999999989</v>
      </c>
      <c r="AE6" s="58">
        <f t="shared" si="11"/>
        <v>-3.7700000000000005</v>
      </c>
      <c r="AF6" s="58">
        <f t="shared" si="11"/>
        <v>-19.54</v>
      </c>
      <c r="AG6" s="58">
        <f t="shared" si="11"/>
        <v>-19.149999999999999</v>
      </c>
      <c r="AH6" s="58">
        <f t="shared" si="11"/>
        <v>-16.7</v>
      </c>
      <c r="AI6" s="58">
        <f t="shared" si="11"/>
        <v>-11.899999999999999</v>
      </c>
    </row>
    <row r="7" spans="1:35" x14ac:dyDescent="0.3">
      <c r="A7" s="7" t="s">
        <v>49</v>
      </c>
      <c r="B7" s="7">
        <f>ROUND(_xlfn.STDEV.P(B4:B5),2)</f>
        <v>0.2</v>
      </c>
      <c r="C7" s="7">
        <f>ROUND(_xlfn.STDEV.P(C4:C5),2)</f>
        <v>0.08</v>
      </c>
      <c r="D7" s="7">
        <f t="shared" ref="D7:F7" si="12">ROUND(_xlfn.STDEV.P(D4:D5),2)</f>
        <v>0.56999999999999995</v>
      </c>
      <c r="E7" s="7">
        <f t="shared" si="12"/>
        <v>7.0000000000000007E-2</v>
      </c>
      <c r="F7" s="7">
        <f t="shared" si="12"/>
        <v>1</v>
      </c>
      <c r="G7" s="95"/>
      <c r="H7" s="112"/>
      <c r="K7" s="22" t="s">
        <v>55</v>
      </c>
      <c r="L7" s="22">
        <f t="shared" ref="L7:Q7" si="13">L5-L3</f>
        <v>-0.37999999999999989</v>
      </c>
      <c r="M7" s="22">
        <f t="shared" si="13"/>
        <v>-3.7700000000000005</v>
      </c>
      <c r="N7" s="22">
        <f t="shared" si="13"/>
        <v>-19.54</v>
      </c>
      <c r="O7" s="22">
        <f t="shared" si="13"/>
        <v>-19.149999999999999</v>
      </c>
      <c r="P7" s="22">
        <f t="shared" si="13"/>
        <v>-16.7</v>
      </c>
      <c r="Q7" s="88">
        <f t="shared" si="13"/>
        <v>-11.899999999999999</v>
      </c>
      <c r="R7" s="88">
        <f>ROUND(SQRT(R3^2+R5^2),2)</f>
        <v>14.32</v>
      </c>
      <c r="AC7" s="57" t="s">
        <v>34</v>
      </c>
      <c r="AD7" s="58">
        <f t="shared" ref="AD7:AI7" si="14">L18</f>
        <v>-0.7</v>
      </c>
      <c r="AE7" s="58">
        <f t="shared" si="14"/>
        <v>-2.0600000000000005</v>
      </c>
      <c r="AF7" s="58">
        <f t="shared" si="14"/>
        <v>-6.2199999999999989</v>
      </c>
      <c r="AG7" s="58">
        <f t="shared" si="14"/>
        <v>-3.1500000000000021</v>
      </c>
      <c r="AH7" s="58">
        <f t="shared" si="14"/>
        <v>-4.32</v>
      </c>
      <c r="AI7" s="58">
        <f t="shared" si="14"/>
        <v>-3.2899999999999991</v>
      </c>
    </row>
    <row r="8" spans="1:35" x14ac:dyDescent="0.3">
      <c r="A8" s="8" t="s">
        <v>3</v>
      </c>
      <c r="B8" s="8">
        <f>'MISSION 2 - CHAR'!P5</f>
        <v>1.85</v>
      </c>
      <c r="C8" s="8">
        <f>'MISSION 2 - CHAR'!Q5</f>
        <v>8.9400000000000013</v>
      </c>
      <c r="D8" s="8">
        <f>'MISSION 2 - CHAR'!R5</f>
        <v>29.71</v>
      </c>
      <c r="E8" s="8">
        <f>'MISSION 2 - CHAR'!S5</f>
        <v>28.36</v>
      </c>
      <c r="F8" s="8">
        <f>'MISSION 2 - CHAR'!T5</f>
        <v>27.029999999999998</v>
      </c>
      <c r="G8" s="8">
        <f>ROUND(AVERAGE(B8:F8),2)</f>
        <v>19.18</v>
      </c>
      <c r="H8" s="6">
        <f>ROUND(_xlfn.STDEV.P(B8:F8),2)</f>
        <v>11.51</v>
      </c>
      <c r="K8" s="22" t="s">
        <v>56</v>
      </c>
      <c r="L8" s="22">
        <f>ROUND(SQRT(L4^2+L6^2),2)</f>
        <v>0.28000000000000003</v>
      </c>
      <c r="M8" s="22">
        <f t="shared" ref="M8:P8" si="15">ROUND(SQRT(M4^2+M6^2),2)</f>
        <v>0.37</v>
      </c>
      <c r="N8" s="22">
        <f t="shared" si="15"/>
        <v>2.7</v>
      </c>
      <c r="O8" s="22">
        <f t="shared" si="15"/>
        <v>1.32</v>
      </c>
      <c r="P8" s="22">
        <f t="shared" si="15"/>
        <v>1.08</v>
      </c>
      <c r="Q8" s="88"/>
      <c r="R8" s="88"/>
      <c r="AC8" s="57" t="s">
        <v>35</v>
      </c>
      <c r="AD8" s="58">
        <f t="shared" ref="AD8:AI8" si="16">L29</f>
        <v>0.95000000000000018</v>
      </c>
      <c r="AE8" s="58">
        <f t="shared" si="16"/>
        <v>-4.6400000000000006</v>
      </c>
      <c r="AF8" s="58">
        <f t="shared" si="16"/>
        <v>-11.399999999999999</v>
      </c>
      <c r="AG8" s="58">
        <f t="shared" si="16"/>
        <v>-10.060000000000002</v>
      </c>
      <c r="AH8" s="58">
        <f t="shared" si="16"/>
        <v>-5.27</v>
      </c>
      <c r="AI8" s="58">
        <f t="shared" si="16"/>
        <v>-6.0799999999999983</v>
      </c>
    </row>
    <row r="9" spans="1:35" x14ac:dyDescent="0.3">
      <c r="A9" s="8" t="s">
        <v>4</v>
      </c>
      <c r="B9" s="8">
        <f>'MISSION 2 - CHAR'!P6</f>
        <v>1.58</v>
      </c>
      <c r="C9" s="8">
        <f>'MISSION 2 - CHAR'!Q6</f>
        <v>7.9</v>
      </c>
      <c r="D9" s="8">
        <f>'MISSION 2 - CHAR'!R6</f>
        <v>29.919999999999998</v>
      </c>
      <c r="E9" s="8">
        <f>'MISSION 2 - CHAR'!S6</f>
        <v>28.57</v>
      </c>
      <c r="F9" s="8">
        <f>'MISSION 2 - CHAR'!T6</f>
        <v>25.41</v>
      </c>
      <c r="G9" s="8">
        <f>ROUND(AVERAGE(B9:F9),2)</f>
        <v>18.68</v>
      </c>
      <c r="H9" s="6">
        <f>ROUND(_xlfn.STDEV.P(B9:F9),2)</f>
        <v>11.65</v>
      </c>
      <c r="K9" s="22" t="s">
        <v>18</v>
      </c>
      <c r="L9" s="4">
        <f t="shared" ref="L9:R9" si="17">L7/L3</f>
        <v>-0.1570247933884297</v>
      </c>
      <c r="M9" s="4">
        <f t="shared" si="17"/>
        <v>-0.35973282442748095</v>
      </c>
      <c r="N9" s="4">
        <f t="shared" si="17"/>
        <v>-0.54217536071032191</v>
      </c>
      <c r="O9" s="4">
        <f t="shared" si="17"/>
        <v>-0.60562934851359895</v>
      </c>
      <c r="P9" s="4">
        <f t="shared" si="17"/>
        <v>-0.54682383759004582</v>
      </c>
      <c r="Q9" s="30">
        <f t="shared" si="17"/>
        <v>-0.5355535553555355</v>
      </c>
      <c r="R9" s="30">
        <f t="shared" si="17"/>
        <v>1.075075075075075</v>
      </c>
      <c r="AC9" s="57" t="s">
        <v>36</v>
      </c>
      <c r="AD9" s="58">
        <f t="shared" ref="AD9:AI9" si="18">L40</f>
        <v>2.88</v>
      </c>
      <c r="AE9" s="58">
        <f t="shared" si="18"/>
        <v>5.9699999999999989</v>
      </c>
      <c r="AF9" s="58">
        <f t="shared" si="18"/>
        <v>11.54</v>
      </c>
      <c r="AG9" s="58">
        <f t="shared" si="18"/>
        <v>3.4400000000000013</v>
      </c>
      <c r="AH9" s="58">
        <f t="shared" si="18"/>
        <v>7.8800000000000026</v>
      </c>
      <c r="AI9" s="58">
        <f t="shared" si="18"/>
        <v>6.34</v>
      </c>
    </row>
    <row r="10" spans="1:35" x14ac:dyDescent="0.3">
      <c r="A10" s="7" t="s">
        <v>14</v>
      </c>
      <c r="B10" s="7">
        <f>ROUND(AVERAGE(B8:B9),2)</f>
        <v>1.72</v>
      </c>
      <c r="C10" s="7">
        <f t="shared" ref="C10:F10" si="19">ROUND(AVERAGE(C8:C9),2)</f>
        <v>8.42</v>
      </c>
      <c r="D10" s="7">
        <f t="shared" si="19"/>
        <v>29.82</v>
      </c>
      <c r="E10" s="7">
        <f t="shared" si="19"/>
        <v>28.47</v>
      </c>
      <c r="F10" s="7">
        <f t="shared" si="19"/>
        <v>26.22</v>
      </c>
      <c r="G10" s="95">
        <f>ROUND((AVERAGE(G8:G9)),2)</f>
        <v>18.93</v>
      </c>
      <c r="H10" s="111">
        <f>ROUND(SQRT((H8^2+H9^2)/2),2)</f>
        <v>11.58</v>
      </c>
    </row>
    <row r="11" spans="1:35" x14ac:dyDescent="0.3">
      <c r="A11" s="7" t="s">
        <v>51</v>
      </c>
      <c r="B11" s="7">
        <f>ROUND(_xlfn.STDEV.P(B8:B9),2)</f>
        <v>0.14000000000000001</v>
      </c>
      <c r="C11" s="7">
        <f>ROUND(_xlfn.STDEV.P(C8:C9),2)</f>
        <v>0.52</v>
      </c>
      <c r="D11" s="7">
        <f t="shared" ref="D11:F11" si="20">ROUND(_xlfn.STDEV.P(D8:D9),2)</f>
        <v>0.1</v>
      </c>
      <c r="E11" s="7">
        <f t="shared" si="20"/>
        <v>0.11</v>
      </c>
      <c r="F11" s="7">
        <f t="shared" si="20"/>
        <v>0.81</v>
      </c>
      <c r="G11" s="95"/>
      <c r="H11" s="112"/>
    </row>
    <row r="12" spans="1:35" x14ac:dyDescent="0.3">
      <c r="A12" s="9" t="s">
        <v>5</v>
      </c>
      <c r="B12" s="9">
        <f>'MISSION 2 - CHAR'!P7</f>
        <v>3.13</v>
      </c>
      <c r="C12" s="9">
        <f>'MISSION 2 - CHAR'!Q7</f>
        <v>5.8</v>
      </c>
      <c r="D12" s="9">
        <f>'MISSION 2 - CHAR'!R7</f>
        <v>20.409999999999997</v>
      </c>
      <c r="E12" s="9">
        <f>'MISSION 2 - CHAR'!S7</f>
        <v>21.31</v>
      </c>
      <c r="F12" s="9">
        <f>'MISSION 2 - CHAR'!T7</f>
        <v>22.76</v>
      </c>
      <c r="G12" s="9">
        <f>ROUND(AVERAGE(B12:F12),2)</f>
        <v>14.68</v>
      </c>
      <c r="H12" s="6">
        <f>ROUND(_xlfn.STDEV.P(B12:F12),2)</f>
        <v>8.42</v>
      </c>
      <c r="K12" s="12"/>
      <c r="L12" s="91" t="s">
        <v>0</v>
      </c>
      <c r="M12" s="91"/>
      <c r="N12" s="91"/>
      <c r="O12" s="91"/>
      <c r="P12" s="91"/>
      <c r="Q12" s="12"/>
      <c r="R12" s="12"/>
    </row>
    <row r="13" spans="1:35" x14ac:dyDescent="0.3">
      <c r="A13" s="9" t="s">
        <v>6</v>
      </c>
      <c r="B13" s="9">
        <f>'MISSION 2 - CHAR'!P8</f>
        <v>3.6</v>
      </c>
      <c r="C13" s="9">
        <f>'MISSION 2 - CHAR'!Q8</f>
        <v>5.87</v>
      </c>
      <c r="D13" s="9">
        <f>'MISSION 2 - CHAR'!R8</f>
        <v>28.87</v>
      </c>
      <c r="E13" s="9">
        <f>'MISSION 2 - CHAR'!S8</f>
        <v>21.810000000000002</v>
      </c>
      <c r="F13" s="9">
        <f>'MISSION 2 - CHAR'!T8</f>
        <v>27.78</v>
      </c>
      <c r="G13" s="9">
        <f>ROUND(AVERAGE(B13:F13),2)</f>
        <v>17.59</v>
      </c>
      <c r="H13" s="6">
        <f>ROUND(_xlfn.STDEV.P(B13:F13),2)</f>
        <v>10.79</v>
      </c>
      <c r="K13" s="12"/>
      <c r="L13" s="23">
        <v>1</v>
      </c>
      <c r="M13" s="23">
        <v>2</v>
      </c>
      <c r="N13" s="23">
        <v>3</v>
      </c>
      <c r="O13" s="23">
        <v>4</v>
      </c>
      <c r="P13" s="23">
        <v>5</v>
      </c>
      <c r="Q13" s="31" t="s">
        <v>12</v>
      </c>
      <c r="R13" s="31" t="s">
        <v>13</v>
      </c>
    </row>
    <row r="14" spans="1:35" x14ac:dyDescent="0.3">
      <c r="A14" s="7" t="s">
        <v>15</v>
      </c>
      <c r="B14" s="7">
        <f>ROUND(AVERAGE(B12:B13),2)</f>
        <v>3.37</v>
      </c>
      <c r="C14" s="7">
        <f t="shared" ref="C14:F14" si="21">ROUND(AVERAGE(C12:C13),2)</f>
        <v>5.84</v>
      </c>
      <c r="D14" s="7">
        <f t="shared" si="21"/>
        <v>24.64</v>
      </c>
      <c r="E14" s="7">
        <f t="shared" si="21"/>
        <v>21.56</v>
      </c>
      <c r="F14" s="7">
        <f t="shared" si="21"/>
        <v>25.27</v>
      </c>
      <c r="G14" s="95">
        <f>ROUND((AVERAGE(G12:G13)),2)</f>
        <v>16.14</v>
      </c>
      <c r="H14" s="111">
        <f>ROUND(SQRT((H12^2+H13^2)/2),2)</f>
        <v>9.68</v>
      </c>
      <c r="K14" s="11" t="s">
        <v>17</v>
      </c>
      <c r="L14" s="11">
        <f>B22</f>
        <v>2.42</v>
      </c>
      <c r="M14" s="11">
        <f t="shared" ref="M14:P15" si="22">C22</f>
        <v>10.48</v>
      </c>
      <c r="N14" s="11">
        <f t="shared" si="22"/>
        <v>36.04</v>
      </c>
      <c r="O14" s="11">
        <f t="shared" si="22"/>
        <v>31.62</v>
      </c>
      <c r="P14" s="11">
        <f t="shared" si="22"/>
        <v>30.54</v>
      </c>
      <c r="Q14" s="92">
        <f>G22</f>
        <v>22.22</v>
      </c>
      <c r="R14" s="92">
        <f>H22</f>
        <v>13.32</v>
      </c>
    </row>
    <row r="15" spans="1:35" x14ac:dyDescent="0.3">
      <c r="A15" s="7" t="s">
        <v>52</v>
      </c>
      <c r="B15" s="7">
        <f>ROUND(_xlfn.STDEV.P(B12:B13),2)</f>
        <v>0.24</v>
      </c>
      <c r="C15" s="7">
        <f>ROUND(_xlfn.STDEV.P(C12:C13),2)</f>
        <v>0.04</v>
      </c>
      <c r="D15" s="7">
        <f t="shared" ref="D15:F15" si="23">ROUND(_xlfn.STDEV.P(D12:D13),2)</f>
        <v>4.2300000000000004</v>
      </c>
      <c r="E15" s="7">
        <f t="shared" si="23"/>
        <v>0.25</v>
      </c>
      <c r="F15" s="7">
        <f t="shared" si="23"/>
        <v>2.5099999999999998</v>
      </c>
      <c r="G15" s="95"/>
      <c r="H15" s="112"/>
      <c r="K15" s="11" t="s">
        <v>54</v>
      </c>
      <c r="L15" s="11">
        <f>B23</f>
        <v>0.2</v>
      </c>
      <c r="M15" s="11">
        <f t="shared" si="22"/>
        <v>0.36</v>
      </c>
      <c r="N15" s="11">
        <f t="shared" si="22"/>
        <v>2.64</v>
      </c>
      <c r="O15" s="11">
        <f t="shared" si="22"/>
        <v>1.32</v>
      </c>
      <c r="P15" s="11">
        <f t="shared" si="22"/>
        <v>0.42</v>
      </c>
      <c r="Q15" s="93"/>
      <c r="R15" s="93"/>
    </row>
    <row r="16" spans="1:35" x14ac:dyDescent="0.3">
      <c r="A16" s="10" t="s">
        <v>7</v>
      </c>
      <c r="B16" s="10">
        <f>'MISSION 2 - CHAR'!P9</f>
        <v>5.3599999999999994</v>
      </c>
      <c r="C16" s="10">
        <f>'MISSION 2 - CHAR'!Q9</f>
        <v>16.18</v>
      </c>
      <c r="D16" s="10">
        <f>'MISSION 2 - CHAR'!R9</f>
        <v>37.300000000000004</v>
      </c>
      <c r="E16" s="10">
        <f>'MISSION 2 - CHAR'!S9</f>
        <v>33.46</v>
      </c>
      <c r="F16" s="10">
        <f>'MISSION 2 - CHAR'!T9</f>
        <v>35.880000000000003</v>
      </c>
      <c r="G16" s="10">
        <f>ROUND(AVERAGE(B16:F16),2)</f>
        <v>25.64</v>
      </c>
      <c r="H16" s="6">
        <f>ROUND(_xlfn.STDEV.P(B16:F16),2)</f>
        <v>12.67</v>
      </c>
      <c r="K16" s="8" t="s">
        <v>14</v>
      </c>
      <c r="L16" s="8">
        <f>B10</f>
        <v>1.72</v>
      </c>
      <c r="M16" s="8">
        <f t="shared" ref="M16:P17" si="24">C10</f>
        <v>8.42</v>
      </c>
      <c r="N16" s="8">
        <f t="shared" si="24"/>
        <v>29.82</v>
      </c>
      <c r="O16" s="8">
        <f t="shared" si="24"/>
        <v>28.47</v>
      </c>
      <c r="P16" s="8">
        <f t="shared" si="24"/>
        <v>26.22</v>
      </c>
      <c r="Q16" s="104">
        <f>G10</f>
        <v>18.93</v>
      </c>
      <c r="R16" s="104">
        <f>H10</f>
        <v>11.58</v>
      </c>
    </row>
    <row r="17" spans="1:18" x14ac:dyDescent="0.3">
      <c r="A17" s="10" t="s">
        <v>8</v>
      </c>
      <c r="B17" s="10">
        <f>'MISSION 2 - CHAR'!P10</f>
        <v>5.24</v>
      </c>
      <c r="C17" s="10">
        <f>'MISSION 2 - CHAR'!Q10</f>
        <v>16.71</v>
      </c>
      <c r="D17" s="10">
        <f>'MISSION 2 - CHAR'!R10</f>
        <v>57.85</v>
      </c>
      <c r="E17" s="10">
        <f>'MISSION 2 - CHAR'!S10</f>
        <v>36.65</v>
      </c>
      <c r="F17" s="10">
        <f>'MISSION 2 - CHAR'!T10</f>
        <v>40.96</v>
      </c>
      <c r="G17" s="10">
        <f>ROUND(AVERAGE(B17:F17),2)</f>
        <v>31.48</v>
      </c>
      <c r="H17" s="6">
        <f>ROUND(_xlfn.STDEV.P(B17:F17),2)</f>
        <v>18.54</v>
      </c>
      <c r="K17" s="8" t="s">
        <v>51</v>
      </c>
      <c r="L17" s="8">
        <f>B11</f>
        <v>0.14000000000000001</v>
      </c>
      <c r="M17" s="8">
        <f t="shared" si="24"/>
        <v>0.52</v>
      </c>
      <c r="N17" s="8">
        <f t="shared" si="24"/>
        <v>0.1</v>
      </c>
      <c r="O17" s="8">
        <f t="shared" si="24"/>
        <v>0.11</v>
      </c>
      <c r="P17" s="8">
        <f t="shared" si="24"/>
        <v>0.81</v>
      </c>
      <c r="Q17" s="104"/>
      <c r="R17" s="104"/>
    </row>
    <row r="18" spans="1:18" x14ac:dyDescent="0.3">
      <c r="A18" s="7" t="s">
        <v>16</v>
      </c>
      <c r="B18" s="7">
        <f>ROUND(AVERAGE(B16:B17),2)</f>
        <v>5.3</v>
      </c>
      <c r="C18" s="7">
        <f t="shared" ref="C18:F18" si="25">ROUND(AVERAGE(C16:C17),2)</f>
        <v>16.45</v>
      </c>
      <c r="D18" s="7">
        <f t="shared" si="25"/>
        <v>47.58</v>
      </c>
      <c r="E18" s="7">
        <f t="shared" si="25"/>
        <v>35.06</v>
      </c>
      <c r="F18" s="7">
        <f t="shared" si="25"/>
        <v>38.42</v>
      </c>
      <c r="G18" s="95">
        <f>ROUND((AVERAGE(G16:G17)),2)</f>
        <v>28.56</v>
      </c>
      <c r="H18" s="111">
        <f>ROUND(SQRT((H16^2+H17^2)/2),2)</f>
        <v>15.88</v>
      </c>
      <c r="K18" s="22" t="s">
        <v>57</v>
      </c>
      <c r="L18" s="22">
        <f t="shared" ref="L18:Q18" si="26">L16-L14</f>
        <v>-0.7</v>
      </c>
      <c r="M18" s="22">
        <f t="shared" si="26"/>
        <v>-2.0600000000000005</v>
      </c>
      <c r="N18" s="22">
        <f t="shared" si="26"/>
        <v>-6.2199999999999989</v>
      </c>
      <c r="O18" s="22">
        <f t="shared" si="26"/>
        <v>-3.1500000000000021</v>
      </c>
      <c r="P18" s="22">
        <f t="shared" si="26"/>
        <v>-4.32</v>
      </c>
      <c r="Q18" s="88">
        <f t="shared" si="26"/>
        <v>-3.2899999999999991</v>
      </c>
      <c r="R18" s="88">
        <f>ROUND(SQRT(R14^2+R16^2),2)</f>
        <v>17.649999999999999</v>
      </c>
    </row>
    <row r="19" spans="1:18" x14ac:dyDescent="0.3">
      <c r="A19" s="7" t="s">
        <v>53</v>
      </c>
      <c r="B19" s="7">
        <f>ROUND(_xlfn.STDEV.P(B16:B17),2)</f>
        <v>0.06</v>
      </c>
      <c r="C19" s="7">
        <f>ROUND(_xlfn.STDEV.P(C16:C17),2)</f>
        <v>0.27</v>
      </c>
      <c r="D19" s="7">
        <f t="shared" ref="D19:F19" si="27">ROUND(_xlfn.STDEV.P(D16:D17),2)</f>
        <v>10.28</v>
      </c>
      <c r="E19" s="7">
        <f t="shared" si="27"/>
        <v>1.6</v>
      </c>
      <c r="F19" s="7">
        <f t="shared" si="27"/>
        <v>2.54</v>
      </c>
      <c r="G19" s="95"/>
      <c r="H19" s="112"/>
      <c r="K19" s="22" t="s">
        <v>58</v>
      </c>
      <c r="L19" s="22">
        <f>ROUND(SQRT(L15^2+L17^2),2)</f>
        <v>0.24</v>
      </c>
      <c r="M19" s="22">
        <f t="shared" ref="M19:P19" si="28">ROUND(SQRT(M15^2+M17^2),2)</f>
        <v>0.63</v>
      </c>
      <c r="N19" s="22">
        <f t="shared" si="28"/>
        <v>2.64</v>
      </c>
      <c r="O19" s="22">
        <f t="shared" si="28"/>
        <v>1.32</v>
      </c>
      <c r="P19" s="22">
        <f t="shared" si="28"/>
        <v>0.91</v>
      </c>
      <c r="Q19" s="88"/>
      <c r="R19" s="88"/>
    </row>
    <row r="20" spans="1:18" x14ac:dyDescent="0.3">
      <c r="A20" s="11" t="s">
        <v>10</v>
      </c>
      <c r="B20" s="11">
        <f>'MISSION 2 - CHAR'!P11</f>
        <v>2.2200000000000002</v>
      </c>
      <c r="C20" s="11">
        <f>'MISSION 2 - CHAR'!Q11</f>
        <v>10.83</v>
      </c>
      <c r="D20" s="11">
        <f>'MISSION 2 - CHAR'!R11</f>
        <v>33.400000000000006</v>
      </c>
      <c r="E20" s="11">
        <f>'MISSION 2 - CHAR'!S11</f>
        <v>32.93</v>
      </c>
      <c r="F20" s="11">
        <f>'MISSION 2 - CHAR'!T11</f>
        <v>30.95</v>
      </c>
      <c r="G20" s="11">
        <f>ROUND(AVERAGE(B20:F20),2)</f>
        <v>22.07</v>
      </c>
      <c r="H20" s="6">
        <f>ROUND(_xlfn.STDEV.P(B20:F20),2)</f>
        <v>13</v>
      </c>
      <c r="K20" s="22" t="s">
        <v>18</v>
      </c>
      <c r="L20" s="4">
        <f t="shared" ref="L20:R20" si="29">L18/L14</f>
        <v>-0.28925619834710742</v>
      </c>
      <c r="M20" s="4">
        <f t="shared" si="29"/>
        <v>-0.19656488549618326</v>
      </c>
      <c r="N20" s="4">
        <f t="shared" si="29"/>
        <v>-0.17258601553829075</v>
      </c>
      <c r="O20" s="4">
        <f t="shared" si="29"/>
        <v>-9.9620493358633835E-2</v>
      </c>
      <c r="P20" s="4">
        <f t="shared" si="29"/>
        <v>-0.14145383104125739</v>
      </c>
      <c r="Q20" s="30">
        <f t="shared" si="29"/>
        <v>-0.14806480648064804</v>
      </c>
      <c r="R20" s="30">
        <f t="shared" si="29"/>
        <v>1.325075075075075</v>
      </c>
    </row>
    <row r="21" spans="1:18" x14ac:dyDescent="0.3">
      <c r="A21" s="11" t="s">
        <v>9</v>
      </c>
      <c r="B21" s="11">
        <f>'MISSION 2 - CHAR'!P12</f>
        <v>2.6100000000000003</v>
      </c>
      <c r="C21" s="11">
        <f>'MISSION 2 - CHAR'!Q12</f>
        <v>10.119999999999999</v>
      </c>
      <c r="D21" s="11">
        <f>'MISSION 2 - CHAR'!R12</f>
        <v>38.68</v>
      </c>
      <c r="E21" s="11">
        <f>'MISSION 2 - CHAR'!S12</f>
        <v>30.3</v>
      </c>
      <c r="F21" s="11">
        <f>'MISSION 2 - CHAR'!T12</f>
        <v>30.119999999999997</v>
      </c>
      <c r="G21" s="11">
        <f>ROUND(AVERAGE(B21:F21),2)</f>
        <v>22.37</v>
      </c>
      <c r="H21" s="6">
        <f>ROUND(_xlfn.STDEV.P(B21:F21),2)</f>
        <v>13.63</v>
      </c>
    </row>
    <row r="22" spans="1:18" x14ac:dyDescent="0.3">
      <c r="A22" s="7" t="s">
        <v>17</v>
      </c>
      <c r="B22" s="7">
        <f>ROUND(AVERAGE(B20:B21),2)</f>
        <v>2.42</v>
      </c>
      <c r="C22" s="7">
        <f t="shared" ref="C22:F22" si="30">ROUND(AVERAGE(C20:C21),2)</f>
        <v>10.48</v>
      </c>
      <c r="D22" s="7">
        <f t="shared" si="30"/>
        <v>36.04</v>
      </c>
      <c r="E22" s="7">
        <f t="shared" si="30"/>
        <v>31.62</v>
      </c>
      <c r="F22" s="7">
        <f t="shared" si="30"/>
        <v>30.54</v>
      </c>
      <c r="G22" s="95">
        <f>ROUND((AVERAGE(G20:G21)),2)</f>
        <v>22.22</v>
      </c>
      <c r="H22" s="111">
        <f>ROUND(SQRT((H20^2+H21^2)/2),2)</f>
        <v>13.32</v>
      </c>
    </row>
    <row r="23" spans="1:18" x14ac:dyDescent="0.3">
      <c r="A23" s="7" t="s">
        <v>54</v>
      </c>
      <c r="B23" s="7">
        <f>ROUND(_xlfn.STDEV.P(B20:B21),2)</f>
        <v>0.2</v>
      </c>
      <c r="C23" s="7">
        <f>ROUND(_xlfn.STDEV.P(C20:C21),2)</f>
        <v>0.36</v>
      </c>
      <c r="D23" s="7">
        <f t="shared" ref="D23:F23" si="31">ROUND(_xlfn.STDEV.P(D20:D21),2)</f>
        <v>2.64</v>
      </c>
      <c r="E23" s="7">
        <f t="shared" si="31"/>
        <v>1.32</v>
      </c>
      <c r="F23" s="7">
        <f t="shared" si="31"/>
        <v>0.42</v>
      </c>
      <c r="G23" s="95"/>
      <c r="H23" s="112"/>
      <c r="K23" s="12"/>
      <c r="L23" s="91" t="s">
        <v>0</v>
      </c>
      <c r="M23" s="91"/>
      <c r="N23" s="91"/>
      <c r="O23" s="91"/>
      <c r="P23" s="91"/>
      <c r="Q23" s="12"/>
      <c r="R23" s="12"/>
    </row>
    <row r="24" spans="1:18" x14ac:dyDescent="0.3">
      <c r="K24" s="12"/>
      <c r="L24" s="23">
        <v>1</v>
      </c>
      <c r="M24" s="23">
        <v>2</v>
      </c>
      <c r="N24" s="23">
        <v>3</v>
      </c>
      <c r="O24" s="23">
        <v>4</v>
      </c>
      <c r="P24" s="23">
        <v>5</v>
      </c>
      <c r="Q24" s="31" t="s">
        <v>12</v>
      </c>
      <c r="R24" s="31" t="s">
        <v>13</v>
      </c>
    </row>
    <row r="25" spans="1:18" x14ac:dyDescent="0.3">
      <c r="A25" s="1" t="s">
        <v>43</v>
      </c>
      <c r="B25" s="1">
        <v>-45</v>
      </c>
      <c r="C25" s="1">
        <v>-90</v>
      </c>
      <c r="D25" s="1">
        <v>-90</v>
      </c>
      <c r="E25" s="1">
        <v>-88.3</v>
      </c>
      <c r="F25" s="1" t="s">
        <v>45</v>
      </c>
      <c r="K25" s="11" t="s">
        <v>17</v>
      </c>
      <c r="L25" s="11">
        <f>B22</f>
        <v>2.42</v>
      </c>
      <c r="M25" s="11">
        <f t="shared" ref="M25:P26" si="32">C22</f>
        <v>10.48</v>
      </c>
      <c r="N25" s="11">
        <f t="shared" si="32"/>
        <v>36.04</v>
      </c>
      <c r="O25" s="11">
        <f t="shared" si="32"/>
        <v>31.62</v>
      </c>
      <c r="P25" s="11">
        <f t="shared" si="32"/>
        <v>30.54</v>
      </c>
      <c r="Q25" s="92">
        <f>G22</f>
        <v>22.22</v>
      </c>
      <c r="R25" s="92">
        <f>H22</f>
        <v>13.32</v>
      </c>
    </row>
    <row r="26" spans="1:18" x14ac:dyDescent="0.3">
      <c r="K26" s="11" t="s">
        <v>54</v>
      </c>
      <c r="L26" s="11">
        <f>B23</f>
        <v>0.2</v>
      </c>
      <c r="M26" s="11">
        <f t="shared" si="32"/>
        <v>0.36</v>
      </c>
      <c r="N26" s="11">
        <f t="shared" si="32"/>
        <v>2.64</v>
      </c>
      <c r="O26" s="11">
        <f t="shared" si="32"/>
        <v>1.32</v>
      </c>
      <c r="P26" s="11">
        <f t="shared" si="32"/>
        <v>0.42</v>
      </c>
      <c r="Q26" s="93"/>
      <c r="R26" s="93"/>
    </row>
    <row r="27" spans="1:18" x14ac:dyDescent="0.3">
      <c r="K27" s="9" t="s">
        <v>15</v>
      </c>
      <c r="L27" s="9">
        <f>B14</f>
        <v>3.37</v>
      </c>
      <c r="M27" s="9">
        <f t="shared" ref="M27:P28" si="33">C14</f>
        <v>5.84</v>
      </c>
      <c r="N27" s="9">
        <f t="shared" si="33"/>
        <v>24.64</v>
      </c>
      <c r="O27" s="9">
        <f t="shared" si="33"/>
        <v>21.56</v>
      </c>
      <c r="P27" s="9">
        <f t="shared" si="33"/>
        <v>25.27</v>
      </c>
      <c r="Q27" s="94">
        <f>G14</f>
        <v>16.14</v>
      </c>
      <c r="R27" s="94">
        <f>H14</f>
        <v>9.68</v>
      </c>
    </row>
    <row r="28" spans="1:18" x14ac:dyDescent="0.3">
      <c r="K28" s="9" t="s">
        <v>52</v>
      </c>
      <c r="L28" s="9">
        <f>B15</f>
        <v>0.24</v>
      </c>
      <c r="M28" s="9">
        <f t="shared" si="33"/>
        <v>0.04</v>
      </c>
      <c r="N28" s="9">
        <f t="shared" si="33"/>
        <v>4.2300000000000004</v>
      </c>
      <c r="O28" s="9">
        <f t="shared" si="33"/>
        <v>0.25</v>
      </c>
      <c r="P28" s="9">
        <f t="shared" si="33"/>
        <v>2.5099999999999998</v>
      </c>
      <c r="Q28" s="94"/>
      <c r="R28" s="94"/>
    </row>
    <row r="29" spans="1:18" x14ac:dyDescent="0.3">
      <c r="K29" s="22" t="s">
        <v>59</v>
      </c>
      <c r="L29" s="22">
        <f t="shared" ref="L29:Q29" si="34">L27-L25</f>
        <v>0.95000000000000018</v>
      </c>
      <c r="M29" s="22">
        <f t="shared" si="34"/>
        <v>-4.6400000000000006</v>
      </c>
      <c r="N29" s="22">
        <f t="shared" si="34"/>
        <v>-11.399999999999999</v>
      </c>
      <c r="O29" s="22">
        <f t="shared" si="34"/>
        <v>-10.060000000000002</v>
      </c>
      <c r="P29" s="22">
        <f t="shared" si="34"/>
        <v>-5.27</v>
      </c>
      <c r="Q29" s="88">
        <f t="shared" si="34"/>
        <v>-6.0799999999999983</v>
      </c>
      <c r="R29" s="88">
        <f>ROUND(SQRT(R25^2+R27^2),2)</f>
        <v>16.47</v>
      </c>
    </row>
    <row r="30" spans="1:18" x14ac:dyDescent="0.3">
      <c r="K30" s="22" t="s">
        <v>60</v>
      </c>
      <c r="L30" s="22">
        <f>ROUND(SQRT(L26^2+L28^2),2)</f>
        <v>0.31</v>
      </c>
      <c r="M30" s="22">
        <f t="shared" ref="M30:P30" si="35">ROUND(SQRT(M26^2+M28^2),2)</f>
        <v>0.36</v>
      </c>
      <c r="N30" s="22">
        <f t="shared" si="35"/>
        <v>4.99</v>
      </c>
      <c r="O30" s="22">
        <f t="shared" si="35"/>
        <v>1.34</v>
      </c>
      <c r="P30" s="22">
        <f t="shared" si="35"/>
        <v>2.54</v>
      </c>
      <c r="Q30" s="88"/>
      <c r="R30" s="88"/>
    </row>
    <row r="31" spans="1:18" x14ac:dyDescent="0.3">
      <c r="K31" s="22" t="s">
        <v>18</v>
      </c>
      <c r="L31" s="4">
        <f t="shared" ref="L31:R31" si="36">L29/L25</f>
        <v>0.39256198347107446</v>
      </c>
      <c r="M31" s="4">
        <f t="shared" si="36"/>
        <v>-0.44274809160305345</v>
      </c>
      <c r="N31" s="4">
        <f t="shared" si="36"/>
        <v>-0.31631520532741397</v>
      </c>
      <c r="O31" s="4">
        <f t="shared" si="36"/>
        <v>-0.31815306767868445</v>
      </c>
      <c r="P31" s="4">
        <f t="shared" si="36"/>
        <v>-0.17256057629338573</v>
      </c>
      <c r="Q31" s="30">
        <f t="shared" si="36"/>
        <v>-0.27362736273627358</v>
      </c>
      <c r="R31" s="30">
        <f t="shared" si="36"/>
        <v>1.2364864864864864</v>
      </c>
    </row>
    <row r="34" spans="11:18" x14ac:dyDescent="0.3">
      <c r="K34" s="12"/>
      <c r="L34" s="91" t="s">
        <v>0</v>
      </c>
      <c r="M34" s="91"/>
      <c r="N34" s="91"/>
      <c r="O34" s="91"/>
      <c r="P34" s="91"/>
      <c r="Q34" s="12"/>
      <c r="R34" s="12"/>
    </row>
    <row r="35" spans="11:18" x14ac:dyDescent="0.3">
      <c r="K35" s="12"/>
      <c r="L35" s="23">
        <v>1</v>
      </c>
      <c r="M35" s="23">
        <v>2</v>
      </c>
      <c r="N35" s="23">
        <v>3</v>
      </c>
      <c r="O35" s="23">
        <v>4</v>
      </c>
      <c r="P35" s="23">
        <v>5</v>
      </c>
      <c r="Q35" s="31" t="s">
        <v>12</v>
      </c>
      <c r="R35" s="31" t="s">
        <v>13</v>
      </c>
    </row>
    <row r="36" spans="11:18" x14ac:dyDescent="0.3">
      <c r="K36" s="11" t="s">
        <v>17</v>
      </c>
      <c r="L36" s="11">
        <f>B22</f>
        <v>2.42</v>
      </c>
      <c r="M36" s="11">
        <f t="shared" ref="M36:P37" si="37">C22</f>
        <v>10.48</v>
      </c>
      <c r="N36" s="11">
        <f t="shared" si="37"/>
        <v>36.04</v>
      </c>
      <c r="O36" s="11">
        <f t="shared" si="37"/>
        <v>31.62</v>
      </c>
      <c r="P36" s="11">
        <f t="shared" si="37"/>
        <v>30.54</v>
      </c>
      <c r="Q36" s="92">
        <f>G22</f>
        <v>22.22</v>
      </c>
      <c r="R36" s="92">
        <f>H22</f>
        <v>13.32</v>
      </c>
    </row>
    <row r="37" spans="11:18" x14ac:dyDescent="0.3">
      <c r="K37" s="11" t="s">
        <v>54</v>
      </c>
      <c r="L37" s="11">
        <f>B23</f>
        <v>0.2</v>
      </c>
      <c r="M37" s="11">
        <f t="shared" si="37"/>
        <v>0.36</v>
      </c>
      <c r="N37" s="11">
        <f t="shared" si="37"/>
        <v>2.64</v>
      </c>
      <c r="O37" s="11">
        <f t="shared" si="37"/>
        <v>1.32</v>
      </c>
      <c r="P37" s="11">
        <f t="shared" si="37"/>
        <v>0.42</v>
      </c>
      <c r="Q37" s="93"/>
      <c r="R37" s="93"/>
    </row>
    <row r="38" spans="11:18" x14ac:dyDescent="0.3">
      <c r="K38" s="10" t="s">
        <v>16</v>
      </c>
      <c r="L38" s="10">
        <f>B18</f>
        <v>5.3</v>
      </c>
      <c r="M38" s="10">
        <f t="shared" ref="M38:P39" si="38">C18</f>
        <v>16.45</v>
      </c>
      <c r="N38" s="10">
        <f t="shared" si="38"/>
        <v>47.58</v>
      </c>
      <c r="O38" s="10">
        <f t="shared" si="38"/>
        <v>35.06</v>
      </c>
      <c r="P38" s="10">
        <f t="shared" si="38"/>
        <v>38.42</v>
      </c>
      <c r="Q38" s="87">
        <f>G18</f>
        <v>28.56</v>
      </c>
      <c r="R38" s="87">
        <f>H18</f>
        <v>15.88</v>
      </c>
    </row>
    <row r="39" spans="11:18" x14ac:dyDescent="0.3">
      <c r="K39" s="10" t="s">
        <v>53</v>
      </c>
      <c r="L39" s="10">
        <f>B19</f>
        <v>0.06</v>
      </c>
      <c r="M39" s="10">
        <f t="shared" si="38"/>
        <v>0.27</v>
      </c>
      <c r="N39" s="10">
        <f t="shared" si="38"/>
        <v>10.28</v>
      </c>
      <c r="O39" s="10">
        <f t="shared" si="38"/>
        <v>1.6</v>
      </c>
      <c r="P39" s="10">
        <f t="shared" si="38"/>
        <v>2.54</v>
      </c>
      <c r="Q39" s="87"/>
      <c r="R39" s="87"/>
    </row>
    <row r="40" spans="11:18" x14ac:dyDescent="0.3">
      <c r="K40" s="22" t="s">
        <v>61</v>
      </c>
      <c r="L40" s="22">
        <f t="shared" ref="L40:Q40" si="39">L38-L36</f>
        <v>2.88</v>
      </c>
      <c r="M40" s="22">
        <f t="shared" si="39"/>
        <v>5.9699999999999989</v>
      </c>
      <c r="N40" s="22">
        <f t="shared" si="39"/>
        <v>11.54</v>
      </c>
      <c r="O40" s="22">
        <f t="shared" si="39"/>
        <v>3.4400000000000013</v>
      </c>
      <c r="P40" s="22">
        <f t="shared" si="39"/>
        <v>7.8800000000000026</v>
      </c>
      <c r="Q40" s="88">
        <f t="shared" si="39"/>
        <v>6.34</v>
      </c>
      <c r="R40" s="88">
        <f>ROUND(SQRT(R36^2+R38^2),2)</f>
        <v>20.73</v>
      </c>
    </row>
    <row r="41" spans="11:18" x14ac:dyDescent="0.3">
      <c r="K41" s="22" t="s">
        <v>62</v>
      </c>
      <c r="L41" s="22">
        <f>ROUND(SQRT(L37^2+L39^2),2)</f>
        <v>0.21</v>
      </c>
      <c r="M41" s="22">
        <f t="shared" ref="M41:P41" si="40">ROUND(SQRT(M37^2+M39^2),2)</f>
        <v>0.45</v>
      </c>
      <c r="N41" s="22">
        <f t="shared" si="40"/>
        <v>10.61</v>
      </c>
      <c r="O41" s="22">
        <f t="shared" si="40"/>
        <v>2.0699999999999998</v>
      </c>
      <c r="P41" s="22">
        <f t="shared" si="40"/>
        <v>2.57</v>
      </c>
      <c r="Q41" s="88"/>
      <c r="R41" s="88"/>
    </row>
    <row r="42" spans="11:18" x14ac:dyDescent="0.3">
      <c r="K42" s="22" t="s">
        <v>18</v>
      </c>
      <c r="L42" s="4">
        <f t="shared" ref="L42:R42" si="41">L40/L36</f>
        <v>1.1900826446280992</v>
      </c>
      <c r="M42" s="4">
        <f t="shared" si="41"/>
        <v>0.56965648854961815</v>
      </c>
      <c r="N42" s="4">
        <f t="shared" si="41"/>
        <v>0.32019977802441729</v>
      </c>
      <c r="O42" s="4">
        <f t="shared" si="41"/>
        <v>0.10879190385831755</v>
      </c>
      <c r="P42" s="4">
        <f t="shared" si="41"/>
        <v>0.25802226588081212</v>
      </c>
      <c r="Q42" s="30">
        <f t="shared" si="41"/>
        <v>0.28532853285328535</v>
      </c>
      <c r="R42" s="30">
        <f t="shared" si="41"/>
        <v>1.5563063063063063</v>
      </c>
    </row>
  </sheetData>
  <mergeCells count="43">
    <mergeCell ref="G6:G7"/>
    <mergeCell ref="H6:H7"/>
    <mergeCell ref="Q7:Q8"/>
    <mergeCell ref="R7:R8"/>
    <mergeCell ref="A1:F1"/>
    <mergeCell ref="L1:P1"/>
    <mergeCell ref="B2:F2"/>
    <mergeCell ref="Q3:Q4"/>
    <mergeCell ref="R3:R4"/>
    <mergeCell ref="G18:G19"/>
    <mergeCell ref="H18:H19"/>
    <mergeCell ref="Q18:Q19"/>
    <mergeCell ref="R18:R19"/>
    <mergeCell ref="G10:G11"/>
    <mergeCell ref="H10:H11"/>
    <mergeCell ref="L12:P12"/>
    <mergeCell ref="G14:G15"/>
    <mergeCell ref="H14:H15"/>
    <mergeCell ref="Q14:Q15"/>
    <mergeCell ref="G22:G23"/>
    <mergeCell ref="H22:H23"/>
    <mergeCell ref="L23:P23"/>
    <mergeCell ref="Q25:Q26"/>
    <mergeCell ref="R25:R26"/>
    <mergeCell ref="L34:P34"/>
    <mergeCell ref="Q36:Q37"/>
    <mergeCell ref="R36:R37"/>
    <mergeCell ref="Q38:Q39"/>
    <mergeCell ref="R38:R39"/>
    <mergeCell ref="U1:AA1"/>
    <mergeCell ref="AC5:AI5"/>
    <mergeCell ref="AC3:AI3"/>
    <mergeCell ref="Q40:Q41"/>
    <mergeCell ref="R40:R41"/>
    <mergeCell ref="Q29:Q30"/>
    <mergeCell ref="R29:R30"/>
    <mergeCell ref="Q27:Q28"/>
    <mergeCell ref="R27:R28"/>
    <mergeCell ref="R14:R15"/>
    <mergeCell ref="Q16:Q17"/>
    <mergeCell ref="R16:R17"/>
    <mergeCell ref="Q5:Q6"/>
    <mergeCell ref="R5:R6"/>
  </mergeCells>
  <conditionalFormatting sqref="L9:R9 L20:R20 L31:R31 L42:R42 U3:Z6">
    <cfRule type="cellIs" dxfId="15" priority="4" operator="lessThan">
      <formula>0</formula>
    </cfRule>
  </conditionalFormatting>
  <conditionalFormatting sqref="U3:Z6">
    <cfRule type="cellIs" dxfId="14" priority="3" operator="greaterThan">
      <formula>1</formula>
    </cfRule>
  </conditionalFormatting>
  <conditionalFormatting sqref="AD6:AI8">
    <cfRule type="cellIs" dxfId="13" priority="2" operator="lessThan">
      <formula>0</formula>
    </cfRule>
  </conditionalFormatting>
  <conditionalFormatting sqref="AD6:AI8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1FD4-A800-486C-A913-BD8D4BAE1C10}">
  <dimension ref="A1:AC47"/>
  <sheetViews>
    <sheetView topLeftCell="W1" zoomScale="70" zoomScaleNormal="70" workbookViewId="0">
      <selection activeCell="AE38" sqref="AE38"/>
    </sheetView>
  </sheetViews>
  <sheetFormatPr defaultRowHeight="14.4" x14ac:dyDescent="0.3"/>
  <cols>
    <col min="1" max="1" width="11.88671875" bestFit="1" customWidth="1"/>
    <col min="2" max="2" width="10.6640625" bestFit="1" customWidth="1"/>
    <col min="3" max="3" width="11.6640625" bestFit="1" customWidth="1"/>
    <col min="4" max="4" width="12.6640625" bestFit="1" customWidth="1"/>
    <col min="5" max="6" width="11.6640625" bestFit="1" customWidth="1"/>
    <col min="8" max="8" width="11.88671875" bestFit="1" customWidth="1"/>
    <col min="9" max="9" width="10" bestFit="1" customWidth="1"/>
    <col min="10" max="13" width="10.6640625" bestFit="1" customWidth="1"/>
    <col min="15" max="15" width="11.88671875" bestFit="1" customWidth="1"/>
    <col min="16" max="16" width="27" bestFit="1" customWidth="1"/>
    <col min="17" max="17" width="28" bestFit="1" customWidth="1"/>
    <col min="18" max="18" width="29" bestFit="1" customWidth="1"/>
    <col min="19" max="20" width="28.6640625" bestFit="1" customWidth="1"/>
    <col min="22" max="22" width="10.6640625" style="25" bestFit="1" customWidth="1"/>
    <col min="24" max="24" width="14.44140625" bestFit="1" customWidth="1"/>
  </cols>
  <sheetData>
    <row r="1" spans="1:29" x14ac:dyDescent="0.3">
      <c r="A1" s="90" t="s">
        <v>28</v>
      </c>
      <c r="B1" s="91" t="s">
        <v>0</v>
      </c>
      <c r="C1" s="91"/>
      <c r="D1" s="91"/>
      <c r="E1" s="91"/>
      <c r="F1" s="91"/>
      <c r="G1" s="1"/>
      <c r="H1" s="90" t="s">
        <v>29</v>
      </c>
      <c r="I1" s="91" t="s">
        <v>0</v>
      </c>
      <c r="J1" s="91"/>
      <c r="K1" s="91"/>
      <c r="L1" s="91"/>
      <c r="M1" s="91"/>
      <c r="O1" s="90" t="s">
        <v>32</v>
      </c>
      <c r="P1" s="91" t="s">
        <v>0</v>
      </c>
      <c r="Q1" s="91"/>
      <c r="R1" s="91"/>
      <c r="S1" s="91"/>
      <c r="T1" s="91"/>
      <c r="V1" s="26"/>
      <c r="X1" s="90" t="s">
        <v>30</v>
      </c>
      <c r="Y1" s="90" t="s">
        <v>0</v>
      </c>
      <c r="Z1" s="90"/>
      <c r="AA1" s="90"/>
      <c r="AB1" s="90"/>
      <c r="AC1" s="90"/>
    </row>
    <row r="2" spans="1:29" x14ac:dyDescent="0.3">
      <c r="A2" s="90"/>
      <c r="B2" s="5">
        <v>0</v>
      </c>
      <c r="C2" s="5">
        <v>1</v>
      </c>
      <c r="D2" s="5">
        <v>2</v>
      </c>
      <c r="E2" s="5">
        <v>3</v>
      </c>
      <c r="F2" s="5">
        <v>4</v>
      </c>
      <c r="G2" s="1"/>
      <c r="H2" s="90"/>
      <c r="I2" s="5">
        <v>0</v>
      </c>
      <c r="J2" s="5">
        <v>1</v>
      </c>
      <c r="K2" s="5">
        <v>2</v>
      </c>
      <c r="L2" s="5">
        <v>3</v>
      </c>
      <c r="M2" s="5">
        <v>4</v>
      </c>
      <c r="O2" s="90"/>
      <c r="P2" s="5">
        <v>0</v>
      </c>
      <c r="Q2" s="5">
        <v>1</v>
      </c>
      <c r="R2" s="5">
        <v>2</v>
      </c>
      <c r="S2" s="5">
        <v>3</v>
      </c>
      <c r="T2" s="5">
        <v>4</v>
      </c>
      <c r="V2" s="27"/>
      <c r="X2" s="90"/>
      <c r="Y2" s="23">
        <v>0</v>
      </c>
      <c r="Z2" s="23">
        <v>1</v>
      </c>
      <c r="AA2" s="23">
        <v>2</v>
      </c>
      <c r="AB2" s="23">
        <v>3</v>
      </c>
      <c r="AC2" s="23">
        <v>4</v>
      </c>
    </row>
    <row r="3" spans="1:29" x14ac:dyDescent="0.3">
      <c r="A3" s="6" t="s">
        <v>1</v>
      </c>
      <c r="B3" s="5">
        <v>-1.49</v>
      </c>
      <c r="C3" s="5">
        <v>-6.42</v>
      </c>
      <c r="D3" s="5">
        <v>-17.34</v>
      </c>
      <c r="E3" s="5">
        <v>-12.03</v>
      </c>
      <c r="F3" s="5">
        <v>-14.6</v>
      </c>
      <c r="G3" s="1"/>
      <c r="H3" s="6" t="s">
        <v>1</v>
      </c>
      <c r="I3" s="5">
        <v>0.35</v>
      </c>
      <c r="J3" s="5">
        <v>0.21</v>
      </c>
      <c r="K3" s="5">
        <v>-0.27</v>
      </c>
      <c r="L3" s="5">
        <v>0.37</v>
      </c>
      <c r="M3" s="5">
        <v>0.24</v>
      </c>
      <c r="O3" s="6" t="s">
        <v>1</v>
      </c>
      <c r="P3" s="5">
        <f>ABS(I3-B3)</f>
        <v>1.8399999999999999</v>
      </c>
      <c r="Q3" s="5">
        <f t="shared" ref="Q3:T12" si="0">ABS(J3-C3)</f>
        <v>6.63</v>
      </c>
      <c r="R3" s="5">
        <f t="shared" si="0"/>
        <v>17.07</v>
      </c>
      <c r="S3" s="5">
        <f t="shared" si="0"/>
        <v>12.399999999999999</v>
      </c>
      <c r="T3" s="5">
        <f t="shared" si="0"/>
        <v>14.84</v>
      </c>
      <c r="V3" s="28"/>
      <c r="X3" s="6" t="s">
        <v>1</v>
      </c>
      <c r="Y3">
        <v>65.48</v>
      </c>
      <c r="Z3">
        <v>202</v>
      </c>
      <c r="AA3">
        <v>1068.07</v>
      </c>
      <c r="AB3">
        <v>612.54999999999995</v>
      </c>
      <c r="AC3">
        <v>855.61</v>
      </c>
    </row>
    <row r="4" spans="1:29" x14ac:dyDescent="0.3">
      <c r="A4" s="6" t="s">
        <v>2</v>
      </c>
      <c r="B4" s="5">
        <v>-1.7</v>
      </c>
      <c r="C4" s="5">
        <v>-6.76</v>
      </c>
      <c r="D4" s="5">
        <v>-17.45</v>
      </c>
      <c r="E4" s="5">
        <v>-12.41</v>
      </c>
      <c r="F4" s="5">
        <v>-13.55</v>
      </c>
      <c r="G4" s="1"/>
      <c r="H4" s="6" t="s">
        <v>2</v>
      </c>
      <c r="I4" s="5">
        <v>0.54</v>
      </c>
      <c r="J4" s="5">
        <v>0.03</v>
      </c>
      <c r="K4" s="5">
        <v>-1.52</v>
      </c>
      <c r="L4" s="5">
        <v>0.13</v>
      </c>
      <c r="M4" s="5">
        <v>-0.71</v>
      </c>
      <c r="O4" s="6" t="s">
        <v>2</v>
      </c>
      <c r="P4" s="5">
        <f t="shared" ref="P4:P12" si="1">ABS(I4-B4)</f>
        <v>2.2400000000000002</v>
      </c>
      <c r="Q4" s="5">
        <f t="shared" si="0"/>
        <v>6.79</v>
      </c>
      <c r="R4" s="5">
        <f t="shared" si="0"/>
        <v>15.93</v>
      </c>
      <c r="S4" s="5">
        <f t="shared" si="0"/>
        <v>12.540000000000001</v>
      </c>
      <c r="T4" s="5">
        <f t="shared" si="0"/>
        <v>12.84</v>
      </c>
      <c r="V4" s="28"/>
      <c r="X4" s="6" t="s">
        <v>2</v>
      </c>
      <c r="Y4">
        <v>67.72</v>
      </c>
      <c r="Z4">
        <v>193.68</v>
      </c>
      <c r="AA4">
        <v>1069.49</v>
      </c>
      <c r="AB4">
        <v>639.85</v>
      </c>
      <c r="AC4">
        <v>812.97</v>
      </c>
    </row>
    <row r="5" spans="1:29" x14ac:dyDescent="0.3">
      <c r="A5" s="8" t="s">
        <v>3</v>
      </c>
      <c r="B5" s="5">
        <v>-1.55</v>
      </c>
      <c r="C5" s="5">
        <v>-9.14</v>
      </c>
      <c r="D5" s="5">
        <v>-29.92</v>
      </c>
      <c r="E5" s="5">
        <v>-28.14</v>
      </c>
      <c r="F5" s="5">
        <v>-26.7</v>
      </c>
      <c r="G5" s="1"/>
      <c r="H5" s="8" t="s">
        <v>3</v>
      </c>
      <c r="I5" s="5">
        <v>0.3</v>
      </c>
      <c r="J5" s="5">
        <v>-0.2</v>
      </c>
      <c r="K5" s="5">
        <v>-0.21</v>
      </c>
      <c r="L5" s="5">
        <v>0.22</v>
      </c>
      <c r="M5" s="5">
        <v>0.33</v>
      </c>
      <c r="O5" s="8" t="s">
        <v>3</v>
      </c>
      <c r="P5" s="5">
        <f t="shared" si="1"/>
        <v>1.85</v>
      </c>
      <c r="Q5" s="5">
        <f t="shared" si="0"/>
        <v>8.9400000000000013</v>
      </c>
      <c r="R5" s="5">
        <f t="shared" si="0"/>
        <v>29.71</v>
      </c>
      <c r="S5" s="5">
        <f t="shared" si="0"/>
        <v>28.36</v>
      </c>
      <c r="T5" s="5">
        <f t="shared" si="0"/>
        <v>27.029999999999998</v>
      </c>
      <c r="V5" s="28"/>
      <c r="X5" s="8" t="s">
        <v>3</v>
      </c>
      <c r="Y5">
        <v>71.040000000000006</v>
      </c>
      <c r="Z5">
        <v>143.66</v>
      </c>
      <c r="AA5">
        <v>545.16</v>
      </c>
      <c r="AB5">
        <v>507.66</v>
      </c>
      <c r="AC5">
        <v>482.59</v>
      </c>
    </row>
    <row r="6" spans="1:29" x14ac:dyDescent="0.3">
      <c r="A6" s="8" t="s">
        <v>4</v>
      </c>
      <c r="B6" s="5">
        <v>-1.46</v>
      </c>
      <c r="C6" s="5">
        <v>-8.17</v>
      </c>
      <c r="D6" s="5">
        <v>-30.22</v>
      </c>
      <c r="E6" s="5">
        <v>-28.44</v>
      </c>
      <c r="F6" s="5">
        <v>-25.81</v>
      </c>
      <c r="G6" s="1"/>
      <c r="H6" s="8" t="s">
        <v>4</v>
      </c>
      <c r="I6" s="5">
        <v>0.12</v>
      </c>
      <c r="J6" s="5">
        <v>-0.27</v>
      </c>
      <c r="K6" s="5">
        <v>-0.3</v>
      </c>
      <c r="L6" s="5">
        <v>0.13</v>
      </c>
      <c r="M6" s="5">
        <v>-0.4</v>
      </c>
      <c r="O6" s="8" t="s">
        <v>4</v>
      </c>
      <c r="P6" s="5">
        <f t="shared" si="1"/>
        <v>1.58</v>
      </c>
      <c r="Q6" s="5">
        <f t="shared" si="0"/>
        <v>7.9</v>
      </c>
      <c r="R6" s="5">
        <f t="shared" si="0"/>
        <v>29.919999999999998</v>
      </c>
      <c r="S6" s="5">
        <f t="shared" si="0"/>
        <v>28.57</v>
      </c>
      <c r="T6" s="5">
        <f t="shared" si="0"/>
        <v>25.41</v>
      </c>
      <c r="V6" s="28"/>
      <c r="X6" s="8" t="s">
        <v>4</v>
      </c>
      <c r="Y6">
        <v>66.599999999999994</v>
      </c>
      <c r="Z6">
        <v>161.66</v>
      </c>
      <c r="AA6">
        <v>568.65</v>
      </c>
      <c r="AB6">
        <v>456.05</v>
      </c>
      <c r="AC6">
        <v>552.78</v>
      </c>
    </row>
    <row r="7" spans="1:29" x14ac:dyDescent="0.3">
      <c r="A7" s="9" t="s">
        <v>5</v>
      </c>
      <c r="B7" s="5">
        <v>-2.83</v>
      </c>
      <c r="C7" s="5">
        <v>-6.56</v>
      </c>
      <c r="D7" s="5">
        <v>-21.74</v>
      </c>
      <c r="E7" s="5">
        <v>-22.04</v>
      </c>
      <c r="F7" s="5">
        <v>-23.23</v>
      </c>
      <c r="G7" s="1"/>
      <c r="H7" s="9" t="s">
        <v>5</v>
      </c>
      <c r="I7" s="5">
        <v>0.3</v>
      </c>
      <c r="J7" s="5">
        <v>-0.76</v>
      </c>
      <c r="K7" s="5">
        <v>-1.33</v>
      </c>
      <c r="L7" s="5">
        <v>-0.73</v>
      </c>
      <c r="M7" s="5">
        <v>-0.47</v>
      </c>
      <c r="O7" s="9" t="s">
        <v>5</v>
      </c>
      <c r="P7" s="5">
        <f t="shared" si="1"/>
        <v>3.13</v>
      </c>
      <c r="Q7" s="5">
        <f t="shared" si="0"/>
        <v>5.8</v>
      </c>
      <c r="R7" s="5">
        <f t="shared" si="0"/>
        <v>20.409999999999997</v>
      </c>
      <c r="S7" s="5">
        <f t="shared" si="0"/>
        <v>21.31</v>
      </c>
      <c r="T7" s="5">
        <f t="shared" si="0"/>
        <v>22.76</v>
      </c>
      <c r="V7" s="28"/>
      <c r="X7" s="9" t="s">
        <v>5</v>
      </c>
      <c r="Y7">
        <v>89.42</v>
      </c>
      <c r="Z7">
        <v>229.87</v>
      </c>
      <c r="AA7">
        <v>777.96</v>
      </c>
      <c r="AB7">
        <v>599.79</v>
      </c>
      <c r="AC7">
        <v>529.23</v>
      </c>
    </row>
    <row r="8" spans="1:29" x14ac:dyDescent="0.3">
      <c r="A8" s="9" t="s">
        <v>6</v>
      </c>
      <c r="B8" s="5">
        <v>-2.89</v>
      </c>
      <c r="C8" s="5">
        <v>-6.86</v>
      </c>
      <c r="D8" s="5">
        <v>-29.73</v>
      </c>
      <c r="E8" s="5">
        <v>-22.42</v>
      </c>
      <c r="F8" s="5">
        <v>-29.1</v>
      </c>
      <c r="G8" s="1"/>
      <c r="H8" s="9" t="s">
        <v>6</v>
      </c>
      <c r="I8" s="5">
        <v>0.71</v>
      </c>
      <c r="J8" s="5">
        <v>-0.99</v>
      </c>
      <c r="K8" s="5">
        <v>-0.86</v>
      </c>
      <c r="L8" s="5">
        <v>-0.61</v>
      </c>
      <c r="M8" s="5">
        <v>-1.32</v>
      </c>
      <c r="O8" s="9" t="s">
        <v>6</v>
      </c>
      <c r="P8" s="5">
        <f t="shared" si="1"/>
        <v>3.6</v>
      </c>
      <c r="Q8" s="5">
        <f t="shared" si="0"/>
        <v>5.87</v>
      </c>
      <c r="R8" s="5">
        <f t="shared" si="0"/>
        <v>28.87</v>
      </c>
      <c r="S8" s="5">
        <f t="shared" si="0"/>
        <v>21.810000000000002</v>
      </c>
      <c r="T8" s="5">
        <f t="shared" si="0"/>
        <v>27.78</v>
      </c>
      <c r="V8" s="28"/>
      <c r="X8" s="9" t="s">
        <v>6</v>
      </c>
      <c r="Y8">
        <v>101.34</v>
      </c>
      <c r="Z8">
        <v>224.25</v>
      </c>
      <c r="AA8">
        <v>697.23</v>
      </c>
      <c r="AB8">
        <v>597.69000000000005</v>
      </c>
      <c r="AC8">
        <v>524.62</v>
      </c>
    </row>
    <row r="9" spans="1:29" x14ac:dyDescent="0.3">
      <c r="A9" s="10" t="s">
        <v>7</v>
      </c>
      <c r="B9" s="5">
        <v>-3.25</v>
      </c>
      <c r="C9" s="5">
        <v>-14.3</v>
      </c>
      <c r="D9" s="5">
        <v>-35.090000000000003</v>
      </c>
      <c r="E9" s="5">
        <v>-30.33</v>
      </c>
      <c r="F9" s="5">
        <v>-32.950000000000003</v>
      </c>
      <c r="G9" s="1"/>
      <c r="H9" s="10" t="s">
        <v>7</v>
      </c>
      <c r="I9" s="5">
        <v>2.11</v>
      </c>
      <c r="J9" s="5">
        <v>1.88</v>
      </c>
      <c r="K9" s="5">
        <v>2.21</v>
      </c>
      <c r="L9" s="5">
        <v>3.13</v>
      </c>
      <c r="M9" s="5">
        <v>2.93</v>
      </c>
      <c r="O9" s="10" t="s">
        <v>7</v>
      </c>
      <c r="P9" s="5">
        <f t="shared" si="1"/>
        <v>5.3599999999999994</v>
      </c>
      <c r="Q9" s="5">
        <f t="shared" si="0"/>
        <v>16.18</v>
      </c>
      <c r="R9" s="5">
        <f t="shared" si="0"/>
        <v>37.300000000000004</v>
      </c>
      <c r="S9" s="5">
        <f t="shared" si="0"/>
        <v>33.46</v>
      </c>
      <c r="T9" s="5">
        <f t="shared" si="0"/>
        <v>35.880000000000003</v>
      </c>
      <c r="V9" s="28"/>
      <c r="X9" s="10" t="s">
        <v>7</v>
      </c>
      <c r="Y9">
        <v>30.36</v>
      </c>
      <c r="Z9">
        <v>67.959999999999994</v>
      </c>
      <c r="AA9">
        <v>513.33000000000004</v>
      </c>
      <c r="AB9">
        <v>409.41</v>
      </c>
      <c r="AC9">
        <v>413.85</v>
      </c>
    </row>
    <row r="10" spans="1:29" x14ac:dyDescent="0.3">
      <c r="A10" s="10" t="s">
        <v>8</v>
      </c>
      <c r="B10" s="5">
        <v>-3.41</v>
      </c>
      <c r="C10" s="5">
        <v>-14.57</v>
      </c>
      <c r="D10" s="5">
        <v>-56.32</v>
      </c>
      <c r="E10" s="5">
        <v>-33.97</v>
      </c>
      <c r="F10" s="5">
        <v>-38.81</v>
      </c>
      <c r="G10" s="1"/>
      <c r="H10" s="10" t="s">
        <v>8</v>
      </c>
      <c r="I10" s="5">
        <v>1.83</v>
      </c>
      <c r="J10" s="5">
        <v>2.14</v>
      </c>
      <c r="K10" s="5">
        <v>1.53</v>
      </c>
      <c r="L10" s="5">
        <v>2.68</v>
      </c>
      <c r="M10" s="5">
        <v>2.15</v>
      </c>
      <c r="O10" s="10" t="s">
        <v>8</v>
      </c>
      <c r="P10" s="5">
        <f t="shared" si="1"/>
        <v>5.24</v>
      </c>
      <c r="Q10" s="5">
        <f t="shared" si="0"/>
        <v>16.71</v>
      </c>
      <c r="R10" s="5">
        <f t="shared" si="0"/>
        <v>57.85</v>
      </c>
      <c r="S10" s="5">
        <f t="shared" si="0"/>
        <v>36.65</v>
      </c>
      <c r="T10" s="5">
        <f t="shared" si="0"/>
        <v>40.96</v>
      </c>
      <c r="V10" s="28"/>
      <c r="X10" s="10" t="s">
        <v>8</v>
      </c>
      <c r="Y10">
        <v>34.96</v>
      </c>
      <c r="Z10">
        <v>62.86</v>
      </c>
      <c r="AA10">
        <v>362.35</v>
      </c>
      <c r="AB10">
        <v>444.51</v>
      </c>
      <c r="AC10">
        <v>374.14</v>
      </c>
    </row>
    <row r="11" spans="1:29" x14ac:dyDescent="0.3">
      <c r="A11" s="11" t="s">
        <v>10</v>
      </c>
      <c r="B11" s="5">
        <v>-2.02</v>
      </c>
      <c r="C11" s="5">
        <v>-10.68</v>
      </c>
      <c r="D11" s="5">
        <v>-32.520000000000003</v>
      </c>
      <c r="E11" s="5">
        <v>-32.520000000000003</v>
      </c>
      <c r="F11" s="5">
        <v>-30.12</v>
      </c>
      <c r="G11" s="1"/>
      <c r="H11" s="11" t="s">
        <v>10</v>
      </c>
      <c r="I11" s="5">
        <v>0.2</v>
      </c>
      <c r="J11" s="5">
        <v>0.15</v>
      </c>
      <c r="K11" s="5">
        <v>0.88</v>
      </c>
      <c r="L11" s="5">
        <v>0.41</v>
      </c>
      <c r="M11" s="5">
        <v>0.83</v>
      </c>
      <c r="O11" s="11" t="s">
        <v>10</v>
      </c>
      <c r="P11" s="5">
        <f t="shared" si="1"/>
        <v>2.2200000000000002</v>
      </c>
      <c r="Q11" s="5">
        <f t="shared" si="0"/>
        <v>10.83</v>
      </c>
      <c r="R11" s="5">
        <f t="shared" si="0"/>
        <v>33.400000000000006</v>
      </c>
      <c r="S11" s="5">
        <f t="shared" si="0"/>
        <v>32.93</v>
      </c>
      <c r="T11" s="5">
        <f t="shared" si="0"/>
        <v>30.95</v>
      </c>
      <c r="V11" s="28"/>
      <c r="X11" s="11" t="s">
        <v>10</v>
      </c>
      <c r="Y11">
        <v>45.76</v>
      </c>
      <c r="Z11">
        <v>123.71</v>
      </c>
      <c r="AA11">
        <v>518.94000000000005</v>
      </c>
      <c r="AB11">
        <v>470.96</v>
      </c>
      <c r="AC11">
        <v>459.61</v>
      </c>
    </row>
    <row r="12" spans="1:29" x14ac:dyDescent="0.3">
      <c r="A12" s="11" t="s">
        <v>9</v>
      </c>
      <c r="B12" s="5">
        <v>-2.12</v>
      </c>
      <c r="C12" s="5">
        <v>-9.76</v>
      </c>
      <c r="D12" s="5">
        <v>-37.799999999999997</v>
      </c>
      <c r="E12" s="5">
        <v>-29.18</v>
      </c>
      <c r="F12" s="5">
        <v>-29.31</v>
      </c>
      <c r="G12" s="1"/>
      <c r="H12" s="11" t="s">
        <v>9</v>
      </c>
      <c r="I12" s="5">
        <v>0.49</v>
      </c>
      <c r="J12" s="5">
        <v>0.36</v>
      </c>
      <c r="K12" s="5">
        <v>0.88</v>
      </c>
      <c r="L12" s="5">
        <v>1.1200000000000001</v>
      </c>
      <c r="M12" s="5">
        <v>0.81</v>
      </c>
      <c r="O12" s="11" t="s">
        <v>9</v>
      </c>
      <c r="P12" s="5">
        <f t="shared" si="1"/>
        <v>2.6100000000000003</v>
      </c>
      <c r="Q12" s="5">
        <f t="shared" si="0"/>
        <v>10.119999999999999</v>
      </c>
      <c r="R12" s="5">
        <f t="shared" si="0"/>
        <v>38.68</v>
      </c>
      <c r="S12" s="5">
        <f t="shared" si="0"/>
        <v>30.3</v>
      </c>
      <c r="T12" s="5">
        <f t="shared" si="0"/>
        <v>30.119999999999997</v>
      </c>
      <c r="V12" s="28"/>
      <c r="X12" s="11" t="s">
        <v>9</v>
      </c>
      <c r="Y12">
        <v>50.42</v>
      </c>
      <c r="Z12">
        <v>140.36000000000001</v>
      </c>
      <c r="AA12">
        <v>589.59</v>
      </c>
      <c r="AB12">
        <v>484.83</v>
      </c>
      <c r="AC12">
        <v>481.02</v>
      </c>
    </row>
    <row r="13" spans="1:29" x14ac:dyDescent="0.3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9" x14ac:dyDescent="0.3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9" x14ac:dyDescent="0.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9" x14ac:dyDescent="0.3">
      <c r="A16" s="90" t="s">
        <v>30</v>
      </c>
      <c r="B16" s="91" t="s">
        <v>0</v>
      </c>
      <c r="C16" s="91"/>
      <c r="D16" s="91"/>
      <c r="E16" s="91"/>
      <c r="F16" s="91"/>
      <c r="G16" s="1"/>
      <c r="H16" s="90" t="s">
        <v>31</v>
      </c>
      <c r="I16" s="91" t="s">
        <v>0</v>
      </c>
      <c r="J16" s="91"/>
      <c r="K16" s="91"/>
      <c r="L16" s="91"/>
      <c r="M16" s="91"/>
      <c r="O16" s="110" t="s">
        <v>38</v>
      </c>
      <c r="P16" s="91" t="s">
        <v>0</v>
      </c>
      <c r="Q16" s="91"/>
      <c r="R16" s="91"/>
      <c r="S16" s="91"/>
      <c r="T16" s="91"/>
      <c r="X16" s="90" t="s">
        <v>31</v>
      </c>
      <c r="Y16" s="91" t="s">
        <v>0</v>
      </c>
      <c r="Z16" s="91"/>
      <c r="AA16" s="91"/>
      <c r="AB16" s="91"/>
      <c r="AC16" s="91"/>
    </row>
    <row r="17" spans="1:29" x14ac:dyDescent="0.3">
      <c r="A17" s="90"/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1"/>
      <c r="H17" s="90"/>
      <c r="I17" s="5">
        <v>0</v>
      </c>
      <c r="J17" s="5">
        <v>1</v>
      </c>
      <c r="K17" s="5">
        <v>2</v>
      </c>
      <c r="L17" s="5">
        <v>3</v>
      </c>
      <c r="M17" s="5">
        <v>4</v>
      </c>
      <c r="O17" s="110"/>
      <c r="P17" s="5">
        <v>0</v>
      </c>
      <c r="Q17" s="5">
        <v>1</v>
      </c>
      <c r="R17" s="5">
        <v>2</v>
      </c>
      <c r="S17" s="5">
        <v>3</v>
      </c>
      <c r="T17" s="5">
        <v>4</v>
      </c>
      <c r="X17" s="90"/>
      <c r="Y17" s="23">
        <v>0</v>
      </c>
      <c r="Z17" s="23">
        <v>1</v>
      </c>
      <c r="AA17" s="23">
        <v>2</v>
      </c>
      <c r="AB17" s="23">
        <v>3</v>
      </c>
      <c r="AC17" s="23">
        <v>4</v>
      </c>
    </row>
    <row r="18" spans="1:29" x14ac:dyDescent="0.3">
      <c r="A18" s="6" t="s">
        <v>1</v>
      </c>
      <c r="B18" s="5">
        <v>-0.9</v>
      </c>
      <c r="C18" s="5">
        <v>-2.2799999999999998</v>
      </c>
      <c r="D18" s="5">
        <v>-8.65</v>
      </c>
      <c r="E18" s="5">
        <v>-5.63</v>
      </c>
      <c r="F18" s="5">
        <v>-7.15</v>
      </c>
      <c r="G18" s="1"/>
      <c r="H18" s="6" t="s">
        <v>1</v>
      </c>
      <c r="I18" s="5">
        <v>0.37</v>
      </c>
      <c r="J18" s="5">
        <v>2.1800000000000002</v>
      </c>
      <c r="K18" s="5">
        <v>4.55</v>
      </c>
      <c r="L18" s="5">
        <v>3.82</v>
      </c>
      <c r="M18" s="5">
        <v>3.71</v>
      </c>
      <c r="O18" s="6" t="s">
        <v>1</v>
      </c>
      <c r="P18" s="5" t="str">
        <f>_xlfn.CONCAT(B3, " ≤ ", "x", " ≤ ", I3)</f>
        <v>-1.49 ≤ x ≤ 0.35</v>
      </c>
      <c r="Q18" s="5" t="str">
        <f t="shared" ref="Q18:T27" si="2">_xlfn.CONCAT(C3, " ≤ ", "x", " ≤ ", J3)</f>
        <v>-6.42 ≤ x ≤ 0.21</v>
      </c>
      <c r="R18" s="5" t="str">
        <f t="shared" si="2"/>
        <v>-17.34 ≤ x ≤ -0.27</v>
      </c>
      <c r="S18" s="5" t="str">
        <f t="shared" si="2"/>
        <v>-12.03 ≤ x ≤ 0.37</v>
      </c>
      <c r="T18" s="5" t="str">
        <f t="shared" si="2"/>
        <v>-14.6 ≤ x ≤ 0.24</v>
      </c>
      <c r="X18" s="6" t="s">
        <v>1</v>
      </c>
      <c r="Y18">
        <v>20.329999999999998</v>
      </c>
      <c r="Z18">
        <v>89.04</v>
      </c>
      <c r="AA18">
        <v>514.79</v>
      </c>
      <c r="AB18">
        <v>282.81</v>
      </c>
      <c r="AC18">
        <v>393.13</v>
      </c>
    </row>
    <row r="19" spans="1:29" x14ac:dyDescent="0.3">
      <c r="A19" s="6" t="s">
        <v>2</v>
      </c>
      <c r="B19" s="5">
        <v>-0.91</v>
      </c>
      <c r="C19" s="5">
        <v>-2.34</v>
      </c>
      <c r="D19" s="5">
        <v>-8.59</v>
      </c>
      <c r="E19" s="5">
        <v>-5.94</v>
      </c>
      <c r="F19" s="5">
        <v>-7.26</v>
      </c>
      <c r="G19" s="1"/>
      <c r="H19" s="6" t="s">
        <v>2</v>
      </c>
      <c r="I19" s="5">
        <v>0.45</v>
      </c>
      <c r="J19" s="5">
        <v>2.2599999999999998</v>
      </c>
      <c r="K19" s="5">
        <v>4.6399999999999997</v>
      </c>
      <c r="L19" s="5">
        <v>3.73</v>
      </c>
      <c r="M19" s="5">
        <v>3.95</v>
      </c>
      <c r="O19" s="6" t="s">
        <v>2</v>
      </c>
      <c r="P19" s="5" t="str">
        <f t="shared" ref="P19:P27" si="3">_xlfn.CONCAT(B4, " ≤ ", "x", " ≤ ", I4)</f>
        <v>-1.7 ≤ x ≤ 0.54</v>
      </c>
      <c r="Q19" s="5" t="str">
        <f t="shared" si="2"/>
        <v>-6.76 ≤ x ≤ 0.03</v>
      </c>
      <c r="R19" s="5" t="str">
        <f t="shared" si="2"/>
        <v>-17.45 ≤ x ≤ -1.52</v>
      </c>
      <c r="S19" s="5" t="str">
        <f t="shared" si="2"/>
        <v>-12.41 ≤ x ≤ 0.13</v>
      </c>
      <c r="T19" s="5" t="str">
        <f t="shared" si="2"/>
        <v>-13.55 ≤ x ≤ -0.71</v>
      </c>
      <c r="X19" s="6" t="s">
        <v>2</v>
      </c>
      <c r="Y19">
        <v>21.09</v>
      </c>
      <c r="Z19">
        <v>87.63</v>
      </c>
      <c r="AA19">
        <v>505.09</v>
      </c>
      <c r="AB19">
        <v>306.75</v>
      </c>
      <c r="AC19">
        <v>367.97</v>
      </c>
    </row>
    <row r="20" spans="1:29" x14ac:dyDescent="0.3">
      <c r="A20" s="8" t="s">
        <v>3</v>
      </c>
      <c r="B20" s="5">
        <v>-0.93</v>
      </c>
      <c r="C20" s="5">
        <v>-2.41</v>
      </c>
      <c r="D20" s="5">
        <v>-7.99</v>
      </c>
      <c r="E20" s="5">
        <v>-7.43</v>
      </c>
      <c r="F20" s="5">
        <v>-7.07</v>
      </c>
      <c r="G20" s="1"/>
      <c r="H20" s="8" t="s">
        <v>3</v>
      </c>
      <c r="I20" s="5">
        <v>0.36</v>
      </c>
      <c r="J20" s="5">
        <v>2.71</v>
      </c>
      <c r="K20" s="5">
        <v>9.8800000000000008</v>
      </c>
      <c r="L20" s="5">
        <v>9.15</v>
      </c>
      <c r="M20" s="5">
        <v>8.7799999999999994</v>
      </c>
      <c r="O20" s="8" t="s">
        <v>3</v>
      </c>
      <c r="P20" s="5" t="str">
        <f t="shared" si="3"/>
        <v>-1.55 ≤ x ≤ 0.3</v>
      </c>
      <c r="Q20" s="5" t="str">
        <f t="shared" si="2"/>
        <v>-9.14 ≤ x ≤ -0.2</v>
      </c>
      <c r="R20" s="5" t="str">
        <f t="shared" si="2"/>
        <v>-29.92 ≤ x ≤ -0.21</v>
      </c>
      <c r="S20" s="5" t="str">
        <f t="shared" si="2"/>
        <v>-28.14 ≤ x ≤ 0.22</v>
      </c>
      <c r="T20" s="5" t="str">
        <f t="shared" si="2"/>
        <v>-26.7 ≤ x ≤ 0.33</v>
      </c>
      <c r="X20" s="8" t="s">
        <v>3</v>
      </c>
      <c r="Y20">
        <v>17.920000000000002</v>
      </c>
      <c r="Z20">
        <v>52.76</v>
      </c>
      <c r="AA20">
        <v>256.97000000000003</v>
      </c>
      <c r="AB20">
        <v>225</v>
      </c>
      <c r="AC20">
        <v>218.84</v>
      </c>
    </row>
    <row r="21" spans="1:29" x14ac:dyDescent="0.3">
      <c r="A21" s="8" t="s">
        <v>4</v>
      </c>
      <c r="B21" s="5">
        <v>-0.85</v>
      </c>
      <c r="C21" s="5">
        <v>-2.65</v>
      </c>
      <c r="D21" s="5">
        <v>-7.08</v>
      </c>
      <c r="E21" s="5">
        <v>-6.94</v>
      </c>
      <c r="F21" s="5">
        <v>-7.64</v>
      </c>
      <c r="G21" s="1"/>
      <c r="H21" s="8" t="s">
        <v>4</v>
      </c>
      <c r="I21" s="5">
        <v>0.33</v>
      </c>
      <c r="J21" s="5">
        <v>2.65</v>
      </c>
      <c r="K21" s="5">
        <v>9.1300000000000008</v>
      </c>
      <c r="L21" s="5">
        <v>9.1999999999999993</v>
      </c>
      <c r="M21" s="5">
        <v>8.24</v>
      </c>
      <c r="O21" s="8" t="s">
        <v>4</v>
      </c>
      <c r="P21" s="5" t="str">
        <f t="shared" si="3"/>
        <v>-1.46 ≤ x ≤ 0.12</v>
      </c>
      <c r="Q21" s="5" t="str">
        <f t="shared" si="2"/>
        <v>-8.17 ≤ x ≤ -0.27</v>
      </c>
      <c r="R21" s="5" t="str">
        <f t="shared" si="2"/>
        <v>-30.22 ≤ x ≤ -0.3</v>
      </c>
      <c r="S21" s="5" t="str">
        <f t="shared" si="2"/>
        <v>-28.44 ≤ x ≤ 0.13</v>
      </c>
      <c r="T21" s="5" t="str">
        <f t="shared" si="2"/>
        <v>-25.81 ≤ x ≤ -0.4</v>
      </c>
      <c r="X21" s="8" t="s">
        <v>4</v>
      </c>
      <c r="Y21">
        <v>16.190000000000001</v>
      </c>
      <c r="Z21">
        <v>64.13</v>
      </c>
      <c r="AA21">
        <v>253.58</v>
      </c>
      <c r="AB21">
        <v>202.51</v>
      </c>
      <c r="AC21">
        <v>239.15</v>
      </c>
    </row>
    <row r="22" spans="1:29" x14ac:dyDescent="0.3">
      <c r="A22" s="9" t="s">
        <v>5</v>
      </c>
      <c r="B22" s="5">
        <v>-1.03</v>
      </c>
      <c r="C22" s="5">
        <v>-2.5099999999999998</v>
      </c>
      <c r="D22" s="5">
        <v>-8.0299999999999994</v>
      </c>
      <c r="E22" s="5">
        <v>-5.97</v>
      </c>
      <c r="F22" s="5">
        <v>-6.89</v>
      </c>
      <c r="G22" s="1"/>
      <c r="H22" s="9" t="s">
        <v>5</v>
      </c>
      <c r="I22" s="5">
        <v>0.49</v>
      </c>
      <c r="J22" s="5">
        <v>1.71</v>
      </c>
      <c r="K22" s="5">
        <v>6.75</v>
      </c>
      <c r="L22" s="5">
        <v>5.69</v>
      </c>
      <c r="M22" s="5">
        <v>6.84</v>
      </c>
      <c r="O22" s="9" t="s">
        <v>5</v>
      </c>
      <c r="P22" s="5" t="str">
        <f t="shared" si="3"/>
        <v>-2.83 ≤ x ≤ 0.3</v>
      </c>
      <c r="Q22" s="5" t="str">
        <f t="shared" si="2"/>
        <v>-6.56 ≤ x ≤ -0.76</v>
      </c>
      <c r="R22" s="5" t="str">
        <f t="shared" si="2"/>
        <v>-21.74 ≤ x ≤ -1.33</v>
      </c>
      <c r="S22" s="5" t="str">
        <f t="shared" si="2"/>
        <v>-22.04 ≤ x ≤ -0.73</v>
      </c>
      <c r="T22" s="5" t="str">
        <f t="shared" si="2"/>
        <v>-23.23 ≤ x ≤ -0.47</v>
      </c>
      <c r="X22" s="9" t="s">
        <v>5</v>
      </c>
      <c r="Y22">
        <v>25.23</v>
      </c>
      <c r="Z22">
        <v>89.63</v>
      </c>
      <c r="AA22">
        <v>354.29</v>
      </c>
      <c r="AB22">
        <v>247.49</v>
      </c>
      <c r="AC22">
        <v>223.49</v>
      </c>
    </row>
    <row r="23" spans="1:29" x14ac:dyDescent="0.3">
      <c r="A23" s="9" t="s">
        <v>6</v>
      </c>
      <c r="B23" s="5">
        <v>-1.2</v>
      </c>
      <c r="C23" s="5">
        <v>-2.59</v>
      </c>
      <c r="D23" s="5">
        <v>-7.89</v>
      </c>
      <c r="E23" s="5">
        <v>-6.45</v>
      </c>
      <c r="F23" s="5">
        <v>-7.42</v>
      </c>
      <c r="G23" s="1"/>
      <c r="H23" s="9" t="s">
        <v>6</v>
      </c>
      <c r="I23" s="5">
        <v>0.6</v>
      </c>
      <c r="J23" s="5">
        <v>1.71</v>
      </c>
      <c r="K23" s="5">
        <v>7.69</v>
      </c>
      <c r="L23" s="5">
        <v>6.35</v>
      </c>
      <c r="M23" s="5">
        <v>7.67</v>
      </c>
      <c r="O23" s="9" t="s">
        <v>6</v>
      </c>
      <c r="P23" s="5" t="str">
        <f t="shared" si="3"/>
        <v>-2.89 ≤ x ≤ 0.71</v>
      </c>
      <c r="Q23" s="5" t="str">
        <f t="shared" si="2"/>
        <v>-6.86 ≤ x ≤ -0.99</v>
      </c>
      <c r="R23" s="5" t="str">
        <f t="shared" si="2"/>
        <v>-29.73 ≤ x ≤ -0.86</v>
      </c>
      <c r="S23" s="5" t="str">
        <f t="shared" si="2"/>
        <v>-22.42 ≤ x ≤ -0.61</v>
      </c>
      <c r="T23" s="5" t="str">
        <f t="shared" si="2"/>
        <v>-29.1 ≤ x ≤ -1.32</v>
      </c>
      <c r="X23" s="9" t="s">
        <v>6</v>
      </c>
      <c r="Y23">
        <v>28.81</v>
      </c>
      <c r="Z23">
        <v>86.13</v>
      </c>
      <c r="AA23">
        <v>306.85000000000002</v>
      </c>
      <c r="AB23">
        <v>244.2</v>
      </c>
      <c r="AC23">
        <v>222.1</v>
      </c>
    </row>
    <row r="24" spans="1:29" x14ac:dyDescent="0.3">
      <c r="A24" s="10" t="s">
        <v>7</v>
      </c>
      <c r="B24" s="5">
        <v>-0.36</v>
      </c>
      <c r="C24" s="5">
        <v>-2.23</v>
      </c>
      <c r="D24" s="5">
        <v>-7.73</v>
      </c>
      <c r="E24" s="5">
        <v>-7.35</v>
      </c>
      <c r="F24" s="5">
        <v>-7.06</v>
      </c>
      <c r="G24" s="1"/>
      <c r="H24" s="10" t="s">
        <v>7</v>
      </c>
      <c r="I24" s="5">
        <v>1.6</v>
      </c>
      <c r="J24" s="5">
        <v>4.5999999999999996</v>
      </c>
      <c r="K24" s="5">
        <v>11.35</v>
      </c>
      <c r="L24" s="5">
        <v>11.24</v>
      </c>
      <c r="M24" s="5">
        <v>11.15</v>
      </c>
      <c r="O24" s="10" t="s">
        <v>7</v>
      </c>
      <c r="P24" s="5" t="str">
        <f t="shared" si="3"/>
        <v>-3.25 ≤ x ≤ 2.11</v>
      </c>
      <c r="Q24" s="5" t="str">
        <f t="shared" si="2"/>
        <v>-14.3 ≤ x ≤ 1.88</v>
      </c>
      <c r="R24" s="5" t="str">
        <f t="shared" si="2"/>
        <v>-35.09 ≤ x ≤ 2.21</v>
      </c>
      <c r="S24" s="5" t="str">
        <f t="shared" si="2"/>
        <v>-30.33 ≤ x ≤ 3.13</v>
      </c>
      <c r="T24" s="5" t="str">
        <f t="shared" si="2"/>
        <v>-32.95 ≤ x ≤ 2.93</v>
      </c>
      <c r="X24" s="10" t="s">
        <v>7</v>
      </c>
      <c r="Y24">
        <v>16.29</v>
      </c>
      <c r="Z24">
        <v>55.81</v>
      </c>
      <c r="AA24">
        <v>294</v>
      </c>
      <c r="AB24">
        <v>242.99</v>
      </c>
      <c r="AC24">
        <v>240.35</v>
      </c>
    </row>
    <row r="25" spans="1:29" x14ac:dyDescent="0.3">
      <c r="A25" s="10" t="s">
        <v>8</v>
      </c>
      <c r="B25" s="5">
        <v>-0.57999999999999996</v>
      </c>
      <c r="C25" s="5">
        <v>-2.2999999999999998</v>
      </c>
      <c r="D25" s="5">
        <v>-7.76</v>
      </c>
      <c r="E25" s="5">
        <v>-7.46</v>
      </c>
      <c r="F25" s="5">
        <v>-6.96</v>
      </c>
      <c r="G25" s="1"/>
      <c r="H25" s="10" t="s">
        <v>8</v>
      </c>
      <c r="I25" s="5">
        <v>1.68</v>
      </c>
      <c r="J25" s="5">
        <v>4.7300000000000004</v>
      </c>
      <c r="K25" s="5">
        <v>14.27</v>
      </c>
      <c r="L25" s="5">
        <v>11.15</v>
      </c>
      <c r="M25" s="5">
        <v>11.3</v>
      </c>
      <c r="O25" s="10" t="s">
        <v>8</v>
      </c>
      <c r="P25" s="5" t="str">
        <f t="shared" si="3"/>
        <v>-3.41 ≤ x ≤ 1.83</v>
      </c>
      <c r="Q25" s="5" t="str">
        <f t="shared" si="2"/>
        <v>-14.57 ≤ x ≤ 2.14</v>
      </c>
      <c r="R25" s="5" t="str">
        <f t="shared" si="2"/>
        <v>-56.32 ≤ x ≤ 1.53</v>
      </c>
      <c r="S25" s="5" t="str">
        <f t="shared" si="2"/>
        <v>-33.97 ≤ x ≤ 2.68</v>
      </c>
      <c r="T25" s="5" t="str">
        <f t="shared" si="2"/>
        <v>-38.81 ≤ x ≤ 2.15</v>
      </c>
      <c r="X25" s="10" t="s">
        <v>8</v>
      </c>
      <c r="Y25">
        <v>20.45</v>
      </c>
      <c r="Z25">
        <v>49.45</v>
      </c>
      <c r="AA25">
        <v>220</v>
      </c>
      <c r="AB25">
        <v>258.24</v>
      </c>
      <c r="AC25">
        <v>218.98</v>
      </c>
    </row>
    <row r="26" spans="1:29" x14ac:dyDescent="0.3">
      <c r="A26" s="11" t="s">
        <v>10</v>
      </c>
      <c r="B26" s="5">
        <v>-0.75</v>
      </c>
      <c r="C26" s="5">
        <v>-2.7</v>
      </c>
      <c r="D26" s="5">
        <v>-8.02</v>
      </c>
      <c r="E26" s="5">
        <v>-7.19</v>
      </c>
      <c r="F26" s="5">
        <v>-7.08</v>
      </c>
      <c r="G26" s="1"/>
      <c r="H26" s="11" t="s">
        <v>10</v>
      </c>
      <c r="I26" s="5">
        <v>0.71</v>
      </c>
      <c r="J26" s="5">
        <v>3.29</v>
      </c>
      <c r="K26" s="5">
        <v>10.11</v>
      </c>
      <c r="L26" s="5">
        <v>9.4700000000000006</v>
      </c>
      <c r="M26" s="5">
        <v>9.14</v>
      </c>
      <c r="O26" s="11" t="s">
        <v>10</v>
      </c>
      <c r="P26" s="5" t="str">
        <f t="shared" si="3"/>
        <v>-2.02 ≤ x ≤ 0.2</v>
      </c>
      <c r="Q26" s="5" t="str">
        <f t="shared" si="2"/>
        <v>-10.68 ≤ x ≤ 0.15</v>
      </c>
      <c r="R26" s="5" t="str">
        <f t="shared" si="2"/>
        <v>-32.52 ≤ x ≤ 0.88</v>
      </c>
      <c r="S26" s="5" t="str">
        <f t="shared" si="2"/>
        <v>-32.52 ≤ x ≤ 0.41</v>
      </c>
      <c r="T26" s="5" t="str">
        <f t="shared" si="2"/>
        <v>-30.12 ≤ x ≤ 0.83</v>
      </c>
      <c r="X26" s="11" t="s">
        <v>10</v>
      </c>
      <c r="Y26">
        <v>16.64</v>
      </c>
      <c r="Z26">
        <v>53.61</v>
      </c>
      <c r="AA26">
        <v>241.91</v>
      </c>
      <c r="AB26">
        <v>236.14</v>
      </c>
      <c r="AC26">
        <v>209.68</v>
      </c>
    </row>
    <row r="27" spans="1:29" x14ac:dyDescent="0.3">
      <c r="A27" s="11" t="s">
        <v>9</v>
      </c>
      <c r="B27" s="5">
        <v>-0.75</v>
      </c>
      <c r="C27" s="5">
        <v>-2.4700000000000002</v>
      </c>
      <c r="D27" s="5">
        <v>-7.86</v>
      </c>
      <c r="E27" s="5">
        <v>-7.28</v>
      </c>
      <c r="F27" s="5">
        <v>-7.24</v>
      </c>
      <c r="G27" s="1"/>
      <c r="H27" s="11" t="s">
        <v>9</v>
      </c>
      <c r="I27" s="5">
        <v>0.64</v>
      </c>
      <c r="J27" s="5">
        <v>2.98</v>
      </c>
      <c r="K27" s="5">
        <v>9.39</v>
      </c>
      <c r="L27" s="5">
        <v>9.36</v>
      </c>
      <c r="M27" s="5">
        <v>8.89</v>
      </c>
      <c r="O27" s="11" t="s">
        <v>9</v>
      </c>
      <c r="P27" s="5" t="str">
        <f t="shared" si="3"/>
        <v>-2.12 ≤ x ≤ 0.49</v>
      </c>
      <c r="Q27" s="5" t="str">
        <f t="shared" si="2"/>
        <v>-9.76 ≤ x ≤ 0.36</v>
      </c>
      <c r="R27" s="5" t="str">
        <f t="shared" si="2"/>
        <v>-37.8 ≤ x ≤ 0.88</v>
      </c>
      <c r="S27" s="5" t="str">
        <f t="shared" si="2"/>
        <v>-29.18 ≤ x ≤ 1.12</v>
      </c>
      <c r="T27" s="5" t="str">
        <f t="shared" si="2"/>
        <v>-29.31 ≤ x ≤ 0.81</v>
      </c>
      <c r="X27" s="11" t="s">
        <v>9</v>
      </c>
      <c r="Y27">
        <v>16.57</v>
      </c>
      <c r="Z27">
        <v>60.41</v>
      </c>
      <c r="AA27">
        <v>273.70999999999998</v>
      </c>
      <c r="AB27">
        <v>223.45</v>
      </c>
      <c r="AC27">
        <v>212.53</v>
      </c>
    </row>
    <row r="29" spans="1:29" s="16" customFormat="1" x14ac:dyDescent="0.3">
      <c r="V29" s="25"/>
    </row>
    <row r="31" spans="1:29" x14ac:dyDescent="0.3">
      <c r="A31" s="90" t="s">
        <v>28</v>
      </c>
      <c r="B31" s="119" t="s">
        <v>0</v>
      </c>
      <c r="C31" s="120"/>
      <c r="D31" s="120"/>
      <c r="E31" s="120"/>
      <c r="F31" s="121"/>
      <c r="H31" s="90" t="s">
        <v>29</v>
      </c>
      <c r="I31" s="119" t="s">
        <v>0</v>
      </c>
      <c r="J31" s="120"/>
      <c r="K31" s="120"/>
      <c r="L31" s="120"/>
      <c r="M31" s="121"/>
      <c r="O31" s="90" t="s">
        <v>32</v>
      </c>
      <c r="P31" s="119" t="s">
        <v>0</v>
      </c>
      <c r="Q31" s="120"/>
      <c r="R31" s="120"/>
      <c r="S31" s="120"/>
      <c r="T31" s="121"/>
    </row>
    <row r="32" spans="1:29" x14ac:dyDescent="0.3">
      <c r="A32" s="90"/>
      <c r="B32" s="5">
        <v>0</v>
      </c>
      <c r="C32" s="5">
        <v>1</v>
      </c>
      <c r="D32" s="5">
        <v>2</v>
      </c>
      <c r="E32" s="5">
        <v>3</v>
      </c>
      <c r="F32" s="5">
        <v>4</v>
      </c>
      <c r="H32" s="90"/>
      <c r="I32" s="5">
        <v>0</v>
      </c>
      <c r="J32" s="5">
        <v>1</v>
      </c>
      <c r="K32" s="5">
        <v>2</v>
      </c>
      <c r="L32" s="5">
        <v>3</v>
      </c>
      <c r="M32" s="5">
        <v>4</v>
      </c>
      <c r="O32" s="90"/>
      <c r="P32" s="5">
        <v>0</v>
      </c>
      <c r="Q32" s="5">
        <v>1</v>
      </c>
      <c r="R32" s="5">
        <v>2</v>
      </c>
      <c r="S32" s="5">
        <v>3</v>
      </c>
      <c r="T32" s="5">
        <v>4</v>
      </c>
    </row>
    <row r="33" spans="1:20" x14ac:dyDescent="0.3">
      <c r="A33" s="6" t="s">
        <v>33</v>
      </c>
      <c r="B33" s="17" t="str">
        <f>_xlfn.CONCAT(ROUND(AVERAGE(B3:B4),2)," ± ",ROUND(_xlfn.STDEV.P(B3:B4),2))</f>
        <v>-1.6 ± 0.11</v>
      </c>
      <c r="C33" s="17" t="str">
        <f t="shared" ref="C33:F33" si="4">_xlfn.CONCAT(ROUND(AVERAGE(C3:C4),2)," ± ",ROUND(_xlfn.STDEV.P(C3:C4),2))</f>
        <v>-6.59 ± 0.17</v>
      </c>
      <c r="D33" s="17" t="str">
        <f t="shared" si="4"/>
        <v>-17.4 ± 0.05</v>
      </c>
      <c r="E33" s="17" t="str">
        <f t="shared" si="4"/>
        <v>-12.22 ± 0.19</v>
      </c>
      <c r="F33" s="17" t="str">
        <f t="shared" si="4"/>
        <v>-14.08 ± 0.52</v>
      </c>
      <c r="H33" s="6" t="s">
        <v>33</v>
      </c>
      <c r="I33" s="17" t="str">
        <f>_xlfn.CONCAT(ROUND(AVERAGE(I3:I4),2)," ± ",ROUND(_xlfn.STDEV.P(I3:I4),2))</f>
        <v>0.45 ± 0.1</v>
      </c>
      <c r="J33" s="17" t="str">
        <f t="shared" ref="J33:M33" si="5">_xlfn.CONCAT(ROUND(AVERAGE(J3:J4),2)," ± ",ROUND(_xlfn.STDEV.P(J3:J4),2))</f>
        <v>0.12 ± 0.09</v>
      </c>
      <c r="K33" s="17" t="str">
        <f t="shared" si="5"/>
        <v>-0.9 ± 0.63</v>
      </c>
      <c r="L33" s="17" t="str">
        <f t="shared" si="5"/>
        <v>0.25 ± 0.12</v>
      </c>
      <c r="M33" s="17" t="str">
        <f t="shared" si="5"/>
        <v>-0.24 ± 0.48</v>
      </c>
      <c r="O33" s="6" t="s">
        <v>33</v>
      </c>
      <c r="P33" s="17" t="str">
        <f>_xlfn.CONCAT(ROUND(AVERAGE(P3:P4),2)," ± ",ROUND(_xlfn.STDEV.P(P3:P4),2))</f>
        <v>2.04 ± 0.2</v>
      </c>
      <c r="Q33" s="17" t="str">
        <f t="shared" ref="Q33:T33" si="6">_xlfn.CONCAT(ROUND(AVERAGE(Q3:Q4),2)," ± ",ROUND(_xlfn.STDEV.P(Q3:Q4),2))</f>
        <v>6.71 ± 0.08</v>
      </c>
      <c r="R33" s="17" t="str">
        <f t="shared" si="6"/>
        <v>16.5 ± 0.57</v>
      </c>
      <c r="S33" s="17" t="str">
        <f t="shared" si="6"/>
        <v>12.47 ± 0.07</v>
      </c>
      <c r="T33" s="17" t="str">
        <f t="shared" si="6"/>
        <v>13.84 ± 1</v>
      </c>
    </row>
    <row r="34" spans="1:20" x14ac:dyDescent="0.3">
      <c r="A34" s="8" t="s">
        <v>34</v>
      </c>
      <c r="B34" s="17" t="str">
        <f>_xlfn.CONCAT(ROUND(AVERAGE(B5:B6),2)," ± ",ROUND(_xlfn.STDEV.P(B5:B6),2))</f>
        <v>-1.51 ± 0.05</v>
      </c>
      <c r="C34" s="17" t="str">
        <f t="shared" ref="C34:F34" si="7">_xlfn.CONCAT(ROUND(AVERAGE(C5:C6),2)," ± ",ROUND(_xlfn.STDEV.P(C5:C6),2))</f>
        <v>-8.66 ± 0.49</v>
      </c>
      <c r="D34" s="17" t="str">
        <f t="shared" si="7"/>
        <v>-30.07 ± 0.15</v>
      </c>
      <c r="E34" s="17" t="str">
        <f t="shared" si="7"/>
        <v>-28.29 ± 0.15</v>
      </c>
      <c r="F34" s="17" t="str">
        <f t="shared" si="7"/>
        <v>-26.26 ± 0.45</v>
      </c>
      <c r="H34" s="8" t="s">
        <v>34</v>
      </c>
      <c r="I34" s="17" t="str">
        <f>_xlfn.CONCAT(ROUND(AVERAGE(I5:I6),2)," ± ",ROUND(_xlfn.STDEV.P(I5:I6),2))</f>
        <v>0.21 ± 0.09</v>
      </c>
      <c r="J34" s="17" t="str">
        <f t="shared" ref="J34:M34" si="8">_xlfn.CONCAT(ROUND(AVERAGE(J5:J6),2)," ± ",ROUND(_xlfn.STDEV.P(J5:J6),2))</f>
        <v>-0.24 ± 0.04</v>
      </c>
      <c r="K34" s="17" t="str">
        <f t="shared" si="8"/>
        <v>-0.26 ± 0.05</v>
      </c>
      <c r="L34" s="17" t="str">
        <f t="shared" si="8"/>
        <v>0.18 ± 0.05</v>
      </c>
      <c r="M34" s="17" t="str">
        <f t="shared" si="8"/>
        <v>-0.04 ± 0.37</v>
      </c>
      <c r="O34" s="8" t="s">
        <v>34</v>
      </c>
      <c r="P34" s="17" t="str">
        <f>_xlfn.CONCAT(ROUND(AVERAGE(P5:P6),2)," ± ",ROUND(_xlfn.STDEV.P(P5:P6),2))</f>
        <v>1.72 ± 0.14</v>
      </c>
      <c r="Q34" s="17" t="str">
        <f t="shared" ref="Q34:T34" si="9">_xlfn.CONCAT(ROUND(AVERAGE(Q5:Q6),2)," ± ",ROUND(_xlfn.STDEV.P(Q5:Q6),2))</f>
        <v>8.42 ± 0.52</v>
      </c>
      <c r="R34" s="17" t="str">
        <f t="shared" si="9"/>
        <v>29.82 ± 0.1</v>
      </c>
      <c r="S34" s="17" t="str">
        <f t="shared" si="9"/>
        <v>28.47 ± 0.11</v>
      </c>
      <c r="T34" s="17" t="str">
        <f t="shared" si="9"/>
        <v>26.22 ± 0.81</v>
      </c>
    </row>
    <row r="35" spans="1:20" x14ac:dyDescent="0.3">
      <c r="A35" s="9" t="s">
        <v>35</v>
      </c>
      <c r="B35" s="17" t="str">
        <f>_xlfn.CONCAT(ROUND(AVERAGE(B7:B8),2)," ± ",ROUND(_xlfn.STDEV.P(B7:B8),2))</f>
        <v>-2.86 ± 0.03</v>
      </c>
      <c r="C35" s="17" t="str">
        <f t="shared" ref="C35:F35" si="10">_xlfn.CONCAT(ROUND(AVERAGE(C7:C8),2)," ± ",ROUND(_xlfn.STDEV.P(C7:C8),2))</f>
        <v>-6.71 ± 0.15</v>
      </c>
      <c r="D35" s="17" t="str">
        <f t="shared" si="10"/>
        <v>-25.74 ± 4</v>
      </c>
      <c r="E35" s="17" t="str">
        <f t="shared" si="10"/>
        <v>-22.23 ± 0.19</v>
      </c>
      <c r="F35" s="17" t="str">
        <f t="shared" si="10"/>
        <v>-26.17 ± 2.94</v>
      </c>
      <c r="H35" s="9" t="s">
        <v>35</v>
      </c>
      <c r="I35" s="17" t="str">
        <f>_xlfn.CONCAT(ROUND(AVERAGE(I7:I8),2)," ± ",ROUND(_xlfn.STDEV.P(I7:I8),2))</f>
        <v>0.51 ± 0.21</v>
      </c>
      <c r="J35" s="17" t="str">
        <f t="shared" ref="J35:M35" si="11">_xlfn.CONCAT(ROUND(AVERAGE(J7:J8),2)," ± ",ROUND(_xlfn.STDEV.P(J7:J8),2))</f>
        <v>-0.88 ± 0.12</v>
      </c>
      <c r="K35" s="17" t="str">
        <f t="shared" si="11"/>
        <v>-1.1 ± 0.24</v>
      </c>
      <c r="L35" s="17" t="str">
        <f t="shared" si="11"/>
        <v>-0.67 ± 0.06</v>
      </c>
      <c r="M35" s="17" t="str">
        <f t="shared" si="11"/>
        <v>-0.9 ± 0.43</v>
      </c>
      <c r="O35" s="9" t="s">
        <v>35</v>
      </c>
      <c r="P35" s="17" t="str">
        <f>_xlfn.CONCAT(ROUND(AVERAGE(P7:P8),2)," ± ",ROUND(_xlfn.STDEV.P(P7:P8),2))</f>
        <v>3.37 ± 0.24</v>
      </c>
      <c r="Q35" s="17" t="str">
        <f t="shared" ref="Q35:T35" si="12">_xlfn.CONCAT(ROUND(AVERAGE(Q7:Q8),2)," ± ",ROUND(_xlfn.STDEV.P(Q7:Q8),2))</f>
        <v>5.84 ± 0.04</v>
      </c>
      <c r="R35" s="17" t="str">
        <f t="shared" si="12"/>
        <v>24.64 ± 4.23</v>
      </c>
      <c r="S35" s="17" t="str">
        <f t="shared" si="12"/>
        <v>21.56 ± 0.25</v>
      </c>
      <c r="T35" s="17" t="str">
        <f t="shared" si="12"/>
        <v>25.27 ± 2.51</v>
      </c>
    </row>
    <row r="36" spans="1:20" x14ac:dyDescent="0.3">
      <c r="A36" s="10" t="s">
        <v>36</v>
      </c>
      <c r="B36" s="17" t="str">
        <f>_xlfn.CONCAT(ROUND(AVERAGE(B9:B10),2)," ± ",ROUND(_xlfn.STDEV.P(B9:B10),2))</f>
        <v>-3.33 ± 0.08</v>
      </c>
      <c r="C36" s="17" t="str">
        <f t="shared" ref="C36:F36" si="13">_xlfn.CONCAT(ROUND(AVERAGE(C9:C10),2)," ± ",ROUND(_xlfn.STDEV.P(C9:C10),2))</f>
        <v>-14.44 ± 0.14</v>
      </c>
      <c r="D36" s="17" t="str">
        <f t="shared" si="13"/>
        <v>-45.71 ± 10.62</v>
      </c>
      <c r="E36" s="17" t="str">
        <f t="shared" si="13"/>
        <v>-32.15 ± 1.82</v>
      </c>
      <c r="F36" s="17" t="str">
        <f t="shared" si="13"/>
        <v>-35.88 ± 2.93</v>
      </c>
      <c r="H36" s="10" t="s">
        <v>36</v>
      </c>
      <c r="I36" s="17" t="str">
        <f>_xlfn.CONCAT(ROUND(AVERAGE(I9:I10),2)," ± ",ROUND(_xlfn.STDEV.P(I9:I10),2))</f>
        <v>1.97 ± 0.14</v>
      </c>
      <c r="J36" s="17" t="str">
        <f t="shared" ref="J36:M36" si="14">_xlfn.CONCAT(ROUND(AVERAGE(J9:J10),2)," ± ",ROUND(_xlfn.STDEV.P(J9:J10),2))</f>
        <v>2.01 ± 0.13</v>
      </c>
      <c r="K36" s="17" t="str">
        <f t="shared" si="14"/>
        <v>1.87 ± 0.34</v>
      </c>
      <c r="L36" s="17" t="str">
        <f t="shared" si="14"/>
        <v>2.91 ± 0.23</v>
      </c>
      <c r="M36" s="17" t="str">
        <f t="shared" si="14"/>
        <v>2.54 ± 0.39</v>
      </c>
      <c r="O36" s="10" t="s">
        <v>36</v>
      </c>
      <c r="P36" s="17" t="str">
        <f>_xlfn.CONCAT(ROUND(AVERAGE(P9:P10),2)," ± ",ROUND(_xlfn.STDEV.P(P9:P10),2))</f>
        <v>5.3 ± 0.06</v>
      </c>
      <c r="Q36" s="17" t="str">
        <f t="shared" ref="Q36:T36" si="15">_xlfn.CONCAT(ROUND(AVERAGE(Q9:Q10),2)," ± ",ROUND(_xlfn.STDEV.P(Q9:Q10),2))</f>
        <v>16.45 ± 0.27</v>
      </c>
      <c r="R36" s="17" t="str">
        <f t="shared" si="15"/>
        <v>47.58 ± 10.28</v>
      </c>
      <c r="S36" s="17" t="str">
        <f t="shared" si="15"/>
        <v>35.06 ± 1.6</v>
      </c>
      <c r="T36" s="17" t="str">
        <f t="shared" si="15"/>
        <v>38.42 ± 2.54</v>
      </c>
    </row>
    <row r="37" spans="1:20" x14ac:dyDescent="0.3">
      <c r="A37" s="11" t="s">
        <v>17</v>
      </c>
      <c r="B37" s="17" t="str">
        <f>_xlfn.CONCAT(ROUND(AVERAGE(B11:B12),2)," ± ",ROUND(_xlfn.STDEV.P(B11:B12),2))</f>
        <v>-2.07 ± 0.05</v>
      </c>
      <c r="C37" s="17" t="str">
        <f t="shared" ref="C37:F37" si="16">_xlfn.CONCAT(ROUND(AVERAGE(C11:C12),2)," ± ",ROUND(_xlfn.STDEV.P(C11:C12),2))</f>
        <v>-10.22 ± 0.46</v>
      </c>
      <c r="D37" s="17" t="str">
        <f t="shared" si="16"/>
        <v>-35.16 ± 2.64</v>
      </c>
      <c r="E37" s="17" t="str">
        <f t="shared" si="16"/>
        <v>-30.85 ± 1.67</v>
      </c>
      <c r="F37" s="17" t="str">
        <f t="shared" si="16"/>
        <v>-29.72 ± 0.41</v>
      </c>
      <c r="H37" s="11" t="s">
        <v>17</v>
      </c>
      <c r="I37" s="17" t="str">
        <f>_xlfn.CONCAT(ROUND(AVERAGE(I11:I12),2)," ± ",ROUND(_xlfn.STDEV.P(I11:I12),2))</f>
        <v>0.35 ± 0.15</v>
      </c>
      <c r="J37" s="17" t="str">
        <f t="shared" ref="J37:M37" si="17">_xlfn.CONCAT(ROUND(AVERAGE(J11:J12),2)," ± ",ROUND(_xlfn.STDEV.P(J11:J12),2))</f>
        <v>0.26 ± 0.11</v>
      </c>
      <c r="K37" s="17" t="str">
        <f t="shared" si="17"/>
        <v>0.88 ± 0</v>
      </c>
      <c r="L37" s="17" t="str">
        <f t="shared" si="17"/>
        <v>0.77 ± 0.36</v>
      </c>
      <c r="M37" s="17" t="str">
        <f t="shared" si="17"/>
        <v>0.82 ± 0.01</v>
      </c>
      <c r="O37" s="11" t="s">
        <v>17</v>
      </c>
      <c r="P37" s="17" t="str">
        <f>_xlfn.CONCAT(ROUND(AVERAGE(P11:P12),2)," ± ",ROUND(_xlfn.STDEV.P(P11:P12),2))</f>
        <v>2.42 ± 0.2</v>
      </c>
      <c r="Q37" s="17" t="str">
        <f t="shared" ref="Q37:T37" si="18">_xlfn.CONCAT(ROUND(AVERAGE(Q11:Q12),2)," ± ",ROUND(_xlfn.STDEV.P(Q11:Q12),2))</f>
        <v>10.48 ± 0.36</v>
      </c>
      <c r="R37" s="17" t="str">
        <f t="shared" si="18"/>
        <v>36.04 ± 2.64</v>
      </c>
      <c r="S37" s="17" t="str">
        <f t="shared" si="18"/>
        <v>31.62 ± 1.32</v>
      </c>
      <c r="T37" s="17" t="str">
        <f t="shared" si="18"/>
        <v>30.54 ± 0.42</v>
      </c>
    </row>
    <row r="41" spans="1:20" ht="14.4" customHeight="1" x14ac:dyDescent="0.3">
      <c r="A41" s="90" t="s">
        <v>30</v>
      </c>
      <c r="B41" s="119" t="s">
        <v>0</v>
      </c>
      <c r="C41" s="120"/>
      <c r="D41" s="120"/>
      <c r="E41" s="120"/>
      <c r="F41" s="121"/>
      <c r="G41" s="13"/>
      <c r="H41" s="90" t="s">
        <v>31</v>
      </c>
      <c r="I41" s="119" t="s">
        <v>0</v>
      </c>
      <c r="J41" s="120"/>
      <c r="K41" s="120"/>
      <c r="L41" s="120"/>
      <c r="M41" s="121"/>
      <c r="O41" s="90" t="s">
        <v>32</v>
      </c>
      <c r="P41" s="119" t="s">
        <v>0</v>
      </c>
      <c r="Q41" s="120"/>
      <c r="R41" s="120"/>
      <c r="S41" s="120"/>
      <c r="T41" s="121"/>
    </row>
    <row r="42" spans="1:20" x14ac:dyDescent="0.3">
      <c r="A42" s="90"/>
      <c r="B42" s="5">
        <v>0</v>
      </c>
      <c r="C42" s="5">
        <v>1</v>
      </c>
      <c r="D42" s="5">
        <v>2</v>
      </c>
      <c r="E42" s="5">
        <v>3</v>
      </c>
      <c r="F42" s="5">
        <v>4</v>
      </c>
      <c r="G42" s="14"/>
      <c r="H42" s="90"/>
      <c r="I42" s="5">
        <v>0</v>
      </c>
      <c r="J42" s="5">
        <v>1</v>
      </c>
      <c r="K42" s="5">
        <v>2</v>
      </c>
      <c r="L42" s="5">
        <v>3</v>
      </c>
      <c r="M42" s="5">
        <v>4</v>
      </c>
      <c r="O42" s="90"/>
      <c r="P42" s="5">
        <v>0</v>
      </c>
      <c r="Q42" s="5">
        <v>1</v>
      </c>
      <c r="R42" s="5">
        <v>2</v>
      </c>
      <c r="S42" s="5">
        <v>3</v>
      </c>
      <c r="T42" s="5">
        <v>4</v>
      </c>
    </row>
    <row r="43" spans="1:20" x14ac:dyDescent="0.3">
      <c r="A43" s="6" t="s">
        <v>33</v>
      </c>
      <c r="B43" s="17" t="str">
        <f>_xlfn.CONCAT(ROUND(AVERAGE(B18:B19),2)," ± ",ROUND(_xlfn.STDEV.P(B18:B19),2))</f>
        <v>-0.91 ± 0.01</v>
      </c>
      <c r="C43" s="17" t="str">
        <f t="shared" ref="C43:F43" si="19">_xlfn.CONCAT(ROUND(AVERAGE(C18:C19),2)," ± ",ROUND(_xlfn.STDEV.P(C18:C19),2))</f>
        <v>-2.31 ± 0.03</v>
      </c>
      <c r="D43" s="17" t="str">
        <f t="shared" si="19"/>
        <v>-8.62 ± 0.03</v>
      </c>
      <c r="E43" s="17" t="str">
        <f t="shared" si="19"/>
        <v>-5.79 ± 0.16</v>
      </c>
      <c r="F43" s="17" t="str">
        <f t="shared" si="19"/>
        <v>-7.21 ± 0.05</v>
      </c>
      <c r="G43" s="19"/>
      <c r="H43" s="6" t="s">
        <v>33</v>
      </c>
      <c r="I43" s="17" t="str">
        <f>_xlfn.CONCAT(ROUND(AVERAGE(I18:I19),2)," ± ",ROUND(_xlfn.STDEV.P(I18:I19),2))</f>
        <v>0.41 ± 0.04</v>
      </c>
      <c r="J43" s="17" t="str">
        <f t="shared" ref="J43:M43" si="20">_xlfn.CONCAT(ROUND(AVERAGE(J18:J19),2)," ± ",ROUND(_xlfn.STDEV.P(J18:J19),2))</f>
        <v>2.22 ± 0.04</v>
      </c>
      <c r="K43" s="17" t="str">
        <f t="shared" si="20"/>
        <v>4.6 ± 0.04</v>
      </c>
      <c r="L43" s="17" t="str">
        <f t="shared" si="20"/>
        <v>3.78 ± 0.04</v>
      </c>
      <c r="M43" s="17" t="str">
        <f t="shared" si="20"/>
        <v>3.83 ± 0.12</v>
      </c>
      <c r="O43" s="6" t="s">
        <v>33</v>
      </c>
      <c r="P43" s="17" t="str">
        <f>_xlfn.CONCAT( "(",B33,")"," ≤ ", "x", " ≤ ",  "(",I33,")")</f>
        <v>(-1.6 ± 0.11) ≤ x ≤ (0.45 ± 0.1)</v>
      </c>
      <c r="Q43" s="17" t="str">
        <f t="shared" ref="Q43:T47" si="21">_xlfn.CONCAT( "(",C33,")"," ≤ ", "x", " ≤ ",  "(",J33,")")</f>
        <v>(-6.59 ± 0.17) ≤ x ≤ (0.12 ± 0.09)</v>
      </c>
      <c r="R43" s="17" t="str">
        <f t="shared" si="21"/>
        <v>(-17.4 ± 0.05) ≤ x ≤ (-0.9 ± 0.63)</v>
      </c>
      <c r="S43" s="17" t="str">
        <f t="shared" si="21"/>
        <v>(-12.22 ± 0.19) ≤ x ≤ (0.25 ± 0.12)</v>
      </c>
      <c r="T43" s="17" t="str">
        <f t="shared" si="21"/>
        <v>(-14.08 ± 0.52) ≤ x ≤ (-0.24 ± 0.48)</v>
      </c>
    </row>
    <row r="44" spans="1:20" x14ac:dyDescent="0.3">
      <c r="A44" s="8" t="s">
        <v>34</v>
      </c>
      <c r="B44" s="17" t="str">
        <f>_xlfn.CONCAT(ROUND(AVERAGE(B20:B21),2)," ± ",ROUND(_xlfn.STDEV.P(B20:B21),2))</f>
        <v>-0.89 ± 0.04</v>
      </c>
      <c r="C44" s="17" t="str">
        <f>_xlfn.CONCAT(ROUND(AVERAGE(C20:C21),2)," ± ",ROUND(_xlfn.STDEV.P(C20:C21),2))</f>
        <v>-2.53 ± 0.12</v>
      </c>
      <c r="D44" s="17" t="str">
        <f t="shared" ref="D44:F44" si="22">_xlfn.CONCAT(ROUND(AVERAGE(D20:D21),2)," ± ",ROUND(_xlfn.STDEV.P(D20:D21),2))</f>
        <v>-7.54 ± 0.46</v>
      </c>
      <c r="E44" s="17" t="str">
        <f t="shared" si="22"/>
        <v>-7.19 ± 0.25</v>
      </c>
      <c r="F44" s="17" t="str">
        <f t="shared" si="22"/>
        <v>-7.36 ± 0.29</v>
      </c>
      <c r="G44" s="19"/>
      <c r="H44" s="8" t="s">
        <v>34</v>
      </c>
      <c r="I44" s="17" t="str">
        <f>_xlfn.CONCAT(ROUND(AVERAGE(I20:I21),2)," ± ",ROUND(_xlfn.STDEV.P(I20:I21),2))</f>
        <v>0.35 ± 0.02</v>
      </c>
      <c r="J44" s="17" t="str">
        <f>_xlfn.CONCAT(ROUND(AVERAGE(J20:J21),2)," ± ",ROUND(_xlfn.STDEV.P(J20:J21),2))</f>
        <v>2.68 ± 0.03</v>
      </c>
      <c r="K44" s="17" t="str">
        <f t="shared" ref="K44:M44" si="23">_xlfn.CONCAT(ROUND(AVERAGE(K20:K21),2)," ± ",ROUND(_xlfn.STDEV.P(K20:K21),2))</f>
        <v>9.51 ± 0.38</v>
      </c>
      <c r="L44" s="17" t="str">
        <f t="shared" si="23"/>
        <v>9.18 ± 0.02</v>
      </c>
      <c r="M44" s="17" t="str">
        <f t="shared" si="23"/>
        <v>8.51 ± 0.27</v>
      </c>
      <c r="O44" s="8" t="s">
        <v>34</v>
      </c>
      <c r="P44" s="17" t="str">
        <f t="shared" ref="P44:P47" si="24">_xlfn.CONCAT( "(",B34,")"," ≤ ", "x", " ≤ ",  "(",I34,")")</f>
        <v>(-1.51 ± 0.05) ≤ x ≤ (0.21 ± 0.09)</v>
      </c>
      <c r="Q44" s="17" t="str">
        <f t="shared" si="21"/>
        <v>(-8.66 ± 0.49) ≤ x ≤ (-0.24 ± 0.04)</v>
      </c>
      <c r="R44" s="17" t="str">
        <f t="shared" si="21"/>
        <v>(-30.07 ± 0.15) ≤ x ≤ (-0.26 ± 0.05)</v>
      </c>
      <c r="S44" s="17" t="str">
        <f t="shared" si="21"/>
        <v>(-28.29 ± 0.15) ≤ x ≤ (0.18 ± 0.05)</v>
      </c>
      <c r="T44" s="17" t="str">
        <f t="shared" si="21"/>
        <v>(-26.26 ± 0.45) ≤ x ≤ (-0.04 ± 0.37)</v>
      </c>
    </row>
    <row r="45" spans="1:20" x14ac:dyDescent="0.3">
      <c r="A45" s="9" t="s">
        <v>35</v>
      </c>
      <c r="B45" s="17" t="str">
        <f>_xlfn.CONCAT(ROUND(AVERAGE(B22:B23),2)," ± ",ROUND(_xlfn.STDEV.P(B22:B23),2))</f>
        <v>-1.12 ± 0.09</v>
      </c>
      <c r="C45" s="17" t="str">
        <f t="shared" ref="C45:F45" si="25">_xlfn.CONCAT(ROUND(AVERAGE(C22:C23),2)," ± ",ROUND(_xlfn.STDEV.P(C22:C23),2))</f>
        <v>-2.55 ± 0.04</v>
      </c>
      <c r="D45" s="17" t="str">
        <f t="shared" si="25"/>
        <v>-7.96 ± 0.07</v>
      </c>
      <c r="E45" s="17" t="str">
        <f t="shared" si="25"/>
        <v>-6.21 ± 0.24</v>
      </c>
      <c r="F45" s="17" t="str">
        <f t="shared" si="25"/>
        <v>-7.16 ± 0.27</v>
      </c>
      <c r="G45" s="19"/>
      <c r="H45" s="9" t="s">
        <v>35</v>
      </c>
      <c r="I45" s="17" t="str">
        <f>_xlfn.CONCAT(ROUND(AVERAGE(I22:I23),2)," ± ",ROUND(_xlfn.STDEV.P(I22:I23),2))</f>
        <v>0.55 ± 0.06</v>
      </c>
      <c r="J45" s="17" t="str">
        <f t="shared" ref="J45:M45" si="26">_xlfn.CONCAT(ROUND(AVERAGE(J22:J23),2)," ± ",ROUND(_xlfn.STDEV.P(J22:J23),2))</f>
        <v>1.71 ± 0</v>
      </c>
      <c r="K45" s="17" t="str">
        <f t="shared" si="26"/>
        <v>7.22 ± 0.47</v>
      </c>
      <c r="L45" s="17" t="str">
        <f t="shared" si="26"/>
        <v>6.02 ± 0.33</v>
      </c>
      <c r="M45" s="17" t="str">
        <f t="shared" si="26"/>
        <v>7.26 ± 0.42</v>
      </c>
      <c r="O45" s="9" t="s">
        <v>35</v>
      </c>
      <c r="P45" s="17" t="str">
        <f t="shared" si="24"/>
        <v>(-2.86 ± 0.03) ≤ x ≤ (0.51 ± 0.21)</v>
      </c>
      <c r="Q45" s="17" t="str">
        <f t="shared" si="21"/>
        <v>(-6.71 ± 0.15) ≤ x ≤ (-0.88 ± 0.12)</v>
      </c>
      <c r="R45" s="17" t="str">
        <f t="shared" si="21"/>
        <v>(-25.74 ± 4) ≤ x ≤ (-1.1 ± 0.24)</v>
      </c>
      <c r="S45" s="17" t="str">
        <f t="shared" si="21"/>
        <v>(-22.23 ± 0.19) ≤ x ≤ (-0.67 ± 0.06)</v>
      </c>
      <c r="T45" s="17" t="str">
        <f t="shared" si="21"/>
        <v>(-26.17 ± 2.94) ≤ x ≤ (-0.9 ± 0.43)</v>
      </c>
    </row>
    <row r="46" spans="1:20" x14ac:dyDescent="0.3">
      <c r="A46" s="10" t="s">
        <v>36</v>
      </c>
      <c r="B46" s="17" t="str">
        <f>_xlfn.CONCAT(ROUND(AVERAGE(B24:B25),2)," ± ",ROUND(_xlfn.STDEV.P(B24:B25),2))</f>
        <v>-0.47 ± 0.11</v>
      </c>
      <c r="C46" s="17" t="str">
        <f t="shared" ref="C46:F46" si="27">_xlfn.CONCAT(ROUND(AVERAGE(C24:C25),2)," ± ",ROUND(_xlfn.STDEV.P(C24:C25),2))</f>
        <v>-2.27 ± 0.03</v>
      </c>
      <c r="D46" s="17" t="str">
        <f t="shared" si="27"/>
        <v>-7.75 ± 0.01</v>
      </c>
      <c r="E46" s="17" t="str">
        <f t="shared" si="27"/>
        <v>-7.41 ± 0.06</v>
      </c>
      <c r="F46" s="17" t="str">
        <f t="shared" si="27"/>
        <v>-7.01 ± 0.05</v>
      </c>
      <c r="G46" s="19"/>
      <c r="H46" s="10" t="s">
        <v>36</v>
      </c>
      <c r="I46" s="17" t="str">
        <f>_xlfn.CONCAT(ROUND(AVERAGE(I24:I25),2)," ± ",ROUND(_xlfn.STDEV.P(I24:I25),2))</f>
        <v>1.64 ± 0.04</v>
      </c>
      <c r="J46" s="17" t="str">
        <f t="shared" ref="J46:M46" si="28">_xlfn.CONCAT(ROUND(AVERAGE(J24:J25),2)," ± ",ROUND(_xlfn.STDEV.P(J24:J25),2))</f>
        <v>4.67 ± 0.07</v>
      </c>
      <c r="K46" s="17" t="str">
        <f t="shared" si="28"/>
        <v>12.81 ± 1.46</v>
      </c>
      <c r="L46" s="17" t="str">
        <f t="shared" si="28"/>
        <v>11.2 ± 0.04</v>
      </c>
      <c r="M46" s="17" t="str">
        <f t="shared" si="28"/>
        <v>11.23 ± 0.08</v>
      </c>
      <c r="O46" s="10" t="s">
        <v>36</v>
      </c>
      <c r="P46" s="17" t="str">
        <f>_xlfn.CONCAT( "(",B36,")"," ≤ ", "x", " ≤ ",  "(",I36,")")</f>
        <v>(-3.33 ± 0.08) ≤ x ≤ (1.97 ± 0.14)</v>
      </c>
      <c r="Q46" s="17" t="str">
        <f t="shared" si="21"/>
        <v>(-14.44 ± 0.14) ≤ x ≤ (2.01 ± 0.13)</v>
      </c>
      <c r="R46" s="17" t="str">
        <f t="shared" si="21"/>
        <v>(-45.71 ± 10.62) ≤ x ≤ (1.87 ± 0.34)</v>
      </c>
      <c r="S46" s="17" t="str">
        <f t="shared" si="21"/>
        <v>(-32.15 ± 1.82) ≤ x ≤ (2.91 ± 0.23)</v>
      </c>
      <c r="T46" s="17" t="str">
        <f t="shared" si="21"/>
        <v>(-35.88 ± 2.93) ≤ x ≤ (2.54 ± 0.39)</v>
      </c>
    </row>
    <row r="47" spans="1:20" x14ac:dyDescent="0.3">
      <c r="A47" s="11" t="s">
        <v>17</v>
      </c>
      <c r="B47" s="17" t="str">
        <f>_xlfn.CONCAT(ROUND(AVERAGE(B26:B27),2)," ± ",ROUND(_xlfn.STDEV.P(B26:B27),2))</f>
        <v>-0.75 ± 0</v>
      </c>
      <c r="C47" s="17" t="str">
        <f t="shared" ref="C47:F47" si="29">_xlfn.CONCAT(ROUND(AVERAGE(C26:C27),2)," ± ",ROUND(_xlfn.STDEV.P(C26:C27),2))</f>
        <v>-2.59 ± 0.12</v>
      </c>
      <c r="D47" s="17" t="str">
        <f t="shared" si="29"/>
        <v>-7.94 ± 0.08</v>
      </c>
      <c r="E47" s="17" t="str">
        <f t="shared" si="29"/>
        <v>-7.24 ± 0.04</v>
      </c>
      <c r="F47" s="17" t="str">
        <f t="shared" si="29"/>
        <v>-7.16 ± 0.08</v>
      </c>
      <c r="G47" s="19"/>
      <c r="H47" s="11" t="s">
        <v>17</v>
      </c>
      <c r="I47" s="17" t="str">
        <f>_xlfn.CONCAT(ROUND(AVERAGE(I26:I27),2)," ± ",ROUND(_xlfn.STDEV.P(I26:I27),2))</f>
        <v>0.68 ± 0.04</v>
      </c>
      <c r="J47" s="17" t="str">
        <f t="shared" ref="J47:M47" si="30">_xlfn.CONCAT(ROUND(AVERAGE(J26:J27),2)," ± ",ROUND(_xlfn.STDEV.P(J26:J27),2))</f>
        <v>3.14 ± 0.16</v>
      </c>
      <c r="K47" s="17" t="str">
        <f t="shared" si="30"/>
        <v>9.75 ± 0.36</v>
      </c>
      <c r="L47" s="17" t="str">
        <f t="shared" si="30"/>
        <v>9.42 ± 0.06</v>
      </c>
      <c r="M47" s="17" t="str">
        <f t="shared" si="30"/>
        <v>9.02 ± 0.13</v>
      </c>
      <c r="O47" s="11" t="s">
        <v>17</v>
      </c>
      <c r="P47" s="17" t="str">
        <f t="shared" si="24"/>
        <v>(-2.07 ± 0.05) ≤ x ≤ (0.35 ± 0.15)</v>
      </c>
      <c r="Q47" s="17" t="str">
        <f t="shared" si="21"/>
        <v>(-10.22 ± 0.46) ≤ x ≤ (0.26 ± 0.11)</v>
      </c>
      <c r="R47" s="17" t="str">
        <f t="shared" si="21"/>
        <v>(-35.16 ± 2.64) ≤ x ≤ (0.88 ± 0)</v>
      </c>
      <c r="S47" s="17" t="str">
        <f t="shared" si="21"/>
        <v>(-30.85 ± 1.67) ≤ x ≤ (0.77 ± 0.36)</v>
      </c>
      <c r="T47" s="17" t="str">
        <f t="shared" si="21"/>
        <v>(-29.72 ± 0.41) ≤ x ≤ (0.82 ± 0.01)</v>
      </c>
    </row>
  </sheetData>
  <mergeCells count="28">
    <mergeCell ref="B16:F16"/>
    <mergeCell ref="I16:M16"/>
    <mergeCell ref="O1:O2"/>
    <mergeCell ref="P1:T1"/>
    <mergeCell ref="A1:A2"/>
    <mergeCell ref="H1:H2"/>
    <mergeCell ref="A16:A17"/>
    <mergeCell ref="H16:H17"/>
    <mergeCell ref="B1:F1"/>
    <mergeCell ref="A31:A32"/>
    <mergeCell ref="B31:F31"/>
    <mergeCell ref="A41:A42"/>
    <mergeCell ref="B41:F41"/>
    <mergeCell ref="H31:H32"/>
    <mergeCell ref="H41:H42"/>
    <mergeCell ref="X1:X2"/>
    <mergeCell ref="X16:X17"/>
    <mergeCell ref="Y16:AC16"/>
    <mergeCell ref="Y1:AC1"/>
    <mergeCell ref="I41:M41"/>
    <mergeCell ref="O31:O32"/>
    <mergeCell ref="P31:T31"/>
    <mergeCell ref="O16:O17"/>
    <mergeCell ref="P16:T16"/>
    <mergeCell ref="O41:O42"/>
    <mergeCell ref="P41:T41"/>
    <mergeCell ref="I31:M31"/>
    <mergeCell ref="I1:M1"/>
  </mergeCells>
  <pageMargins left="0.7" right="0.7" top="0.75" bottom="0.75" header="0.3" footer="0.3"/>
  <ignoredErrors>
    <ignoredError sqref="B33:B35 B43:F47 I38:M4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4379-B70E-4420-BFA5-15DE8D686427}">
  <dimension ref="A1:BF32"/>
  <sheetViews>
    <sheetView topLeftCell="J1" zoomScale="70" zoomScaleNormal="70" workbookViewId="0">
      <selection activeCell="M44" sqref="M44"/>
    </sheetView>
  </sheetViews>
  <sheetFormatPr defaultRowHeight="14.4" x14ac:dyDescent="0.3"/>
  <cols>
    <col min="1" max="1" width="20.21875" bestFit="1" customWidth="1"/>
    <col min="2" max="2" width="6.21875" bestFit="1" customWidth="1"/>
    <col min="3" max="6" width="6.77734375" bestFit="1" customWidth="1"/>
    <col min="7" max="7" width="5.109375" bestFit="1" customWidth="1"/>
    <col min="8" max="11" width="6.109375" bestFit="1" customWidth="1"/>
    <col min="12" max="12" width="11.44140625" customWidth="1"/>
    <col min="13" max="13" width="11.109375" bestFit="1" customWidth="1"/>
    <col min="15" max="15" width="13.21875" bestFit="1" customWidth="1"/>
    <col min="16" max="16" width="29.88671875" bestFit="1" customWidth="1"/>
    <col min="17" max="17" width="29.33203125" bestFit="1" customWidth="1"/>
    <col min="18" max="18" width="30.109375" bestFit="1" customWidth="1"/>
    <col min="19" max="19" width="30.44140625" bestFit="1" customWidth="1"/>
    <col min="20" max="20" width="31.77734375" bestFit="1" customWidth="1"/>
    <col min="21" max="21" width="30.109375" bestFit="1" customWidth="1"/>
    <col min="22" max="22" width="29" bestFit="1" customWidth="1"/>
    <col min="23" max="23" width="29.88671875" bestFit="1" customWidth="1"/>
    <col min="24" max="24" width="30.44140625" bestFit="1" customWidth="1"/>
    <col min="25" max="25" width="32.109375" bestFit="1" customWidth="1"/>
    <col min="38" max="38" width="17.44140625" bestFit="1" customWidth="1"/>
    <col min="51" max="52" width="8.44140625" bestFit="1" customWidth="1"/>
    <col min="53" max="53" width="8.5546875" bestFit="1" customWidth="1"/>
    <col min="54" max="54" width="14.5546875" bestFit="1" customWidth="1"/>
    <col min="55" max="55" width="15.44140625" bestFit="1" customWidth="1"/>
    <col min="56" max="56" width="12.44140625" bestFit="1" customWidth="1"/>
    <col min="57" max="58" width="20.6640625" bestFit="1" customWidth="1"/>
  </cols>
  <sheetData>
    <row r="1" spans="1:58" x14ac:dyDescent="0.3">
      <c r="A1" s="38" t="s">
        <v>69</v>
      </c>
      <c r="B1" s="39">
        <v>0</v>
      </c>
      <c r="C1" s="38">
        <v>1</v>
      </c>
      <c r="D1" s="38">
        <v>2</v>
      </c>
      <c r="E1" s="38">
        <v>3</v>
      </c>
      <c r="F1" s="38">
        <v>4</v>
      </c>
      <c r="G1" s="38">
        <v>5</v>
      </c>
      <c r="H1" s="38">
        <v>6</v>
      </c>
      <c r="I1" s="38">
        <v>7</v>
      </c>
      <c r="J1" s="38">
        <v>8</v>
      </c>
      <c r="K1" s="38">
        <v>9</v>
      </c>
      <c r="L1" s="38">
        <v>10</v>
      </c>
      <c r="AL1" s="49" t="s">
        <v>166</v>
      </c>
      <c r="AM1" s="49">
        <v>0</v>
      </c>
      <c r="AN1" s="49">
        <v>1</v>
      </c>
      <c r="AO1" s="49">
        <v>2</v>
      </c>
      <c r="AP1" s="49">
        <v>3</v>
      </c>
      <c r="AQ1" s="49">
        <v>4</v>
      </c>
      <c r="AR1" s="49">
        <v>5</v>
      </c>
      <c r="AS1" s="49">
        <v>6</v>
      </c>
      <c r="AT1" s="49">
        <v>7</v>
      </c>
      <c r="AU1" s="49">
        <v>8</v>
      </c>
      <c r="AV1" s="49">
        <v>9</v>
      </c>
      <c r="AW1" s="49">
        <v>10</v>
      </c>
      <c r="AY1" s="1" t="s">
        <v>292</v>
      </c>
      <c r="AZ1" s="1" t="s">
        <v>291</v>
      </c>
      <c r="BA1" s="1" t="s">
        <v>290</v>
      </c>
      <c r="BB1" s="1" t="s">
        <v>297</v>
      </c>
      <c r="BC1" s="1" t="s">
        <v>293</v>
      </c>
      <c r="BD1" s="1" t="s">
        <v>294</v>
      </c>
      <c r="BE1" s="1" t="s">
        <v>295</v>
      </c>
      <c r="BF1" s="1" t="s">
        <v>296</v>
      </c>
    </row>
    <row r="2" spans="1:58" ht="15.6" x14ac:dyDescent="0.3">
      <c r="A2" s="39" t="s">
        <v>162</v>
      </c>
      <c r="B2" s="39">
        <v>0</v>
      </c>
      <c r="C2" s="39">
        <v>3375</v>
      </c>
      <c r="D2" s="39">
        <v>5565</v>
      </c>
      <c r="E2" s="39">
        <v>8535</v>
      </c>
      <c r="F2" s="39">
        <v>9495</v>
      </c>
      <c r="G2" s="39">
        <v>7875</v>
      </c>
      <c r="H2" s="39">
        <v>5565</v>
      </c>
      <c r="I2" s="39">
        <v>3135</v>
      </c>
      <c r="J2" s="39">
        <v>2205</v>
      </c>
      <c r="K2" s="39">
        <v>5325</v>
      </c>
      <c r="L2" s="39">
        <v>8655</v>
      </c>
      <c r="AL2" s="49" t="s">
        <v>162</v>
      </c>
      <c r="AM2" s="54">
        <v>0</v>
      </c>
      <c r="AN2" s="54">
        <v>3375</v>
      </c>
      <c r="AO2" s="54">
        <v>5565</v>
      </c>
      <c r="AP2" s="54">
        <v>8535</v>
      </c>
      <c r="AQ2" s="54">
        <v>9495</v>
      </c>
      <c r="AR2" s="54">
        <v>7875</v>
      </c>
      <c r="AS2" s="54">
        <v>5565</v>
      </c>
      <c r="AT2" s="54">
        <v>3135</v>
      </c>
      <c r="AU2" s="54">
        <v>2205</v>
      </c>
      <c r="AV2" s="54">
        <v>5325</v>
      </c>
      <c r="AW2" s="54">
        <v>8655</v>
      </c>
      <c r="AY2" s="74" t="s">
        <v>91</v>
      </c>
      <c r="AZ2" s="1">
        <f>'MISSION 1'!L22</f>
        <v>26.75</v>
      </c>
      <c r="BA2" s="1">
        <f>'MISSION1 - TRACK'!L22</f>
        <v>140.16999999999999</v>
      </c>
      <c r="BB2" s="1">
        <f>0.5*AZ2+0.5*BA2</f>
        <v>83.46</v>
      </c>
      <c r="BC2" s="1">
        <f>ROUND((AZ2-MIN($AZ$2:$AZ$6))/(MAX($AZ$2:$AZ$6) -MIN($AZ$2:$AZ$6)),2)</f>
        <v>0.26</v>
      </c>
      <c r="BD2" s="1">
        <f>ROUND((BA2-MIN($BA$2:$BA$6))/(MAX($BA$2:$BA$6) -MIN($BA$2:$BA$6)),2)</f>
        <v>0.5</v>
      </c>
      <c r="BE2" s="1">
        <f>ROUND(0.5*BC2+0.5*BD2,2)</f>
        <v>0.38</v>
      </c>
      <c r="BF2" s="1">
        <f>0.7*BC2+0.3*BD2</f>
        <v>0.33199999999999996</v>
      </c>
    </row>
    <row r="3" spans="1:58" ht="15.6" x14ac:dyDescent="0.3">
      <c r="A3" s="39" t="s">
        <v>163</v>
      </c>
      <c r="B3" s="39">
        <v>0</v>
      </c>
      <c r="C3" s="39">
        <v>1395</v>
      </c>
      <c r="D3" s="39">
        <v>1575</v>
      </c>
      <c r="E3" s="39">
        <v>2385</v>
      </c>
      <c r="F3" s="39">
        <v>3585</v>
      </c>
      <c r="G3" s="39">
        <v>5535</v>
      </c>
      <c r="H3" s="39">
        <v>6285</v>
      </c>
      <c r="I3" s="39">
        <v>7245</v>
      </c>
      <c r="J3" s="39">
        <v>9015</v>
      </c>
      <c r="K3" s="39">
        <v>10455</v>
      </c>
      <c r="L3" s="39">
        <v>10905</v>
      </c>
      <c r="AL3" s="49" t="s">
        <v>163</v>
      </c>
      <c r="AM3" s="54">
        <v>0</v>
      </c>
      <c r="AN3" s="54">
        <v>1395</v>
      </c>
      <c r="AO3" s="54">
        <v>1575</v>
      </c>
      <c r="AP3" s="54">
        <v>2385</v>
      </c>
      <c r="AQ3" s="54">
        <v>3585</v>
      </c>
      <c r="AR3" s="54">
        <v>5535</v>
      </c>
      <c r="AS3" s="54">
        <v>6285</v>
      </c>
      <c r="AT3" s="54">
        <v>7245</v>
      </c>
      <c r="AU3" s="54">
        <v>9015</v>
      </c>
      <c r="AV3" s="54">
        <v>10455</v>
      </c>
      <c r="AW3" s="54">
        <v>10905</v>
      </c>
      <c r="AY3" s="74" t="s">
        <v>27</v>
      </c>
      <c r="AZ3" s="1">
        <f>'MISSION 1'!L6</f>
        <v>57.77</v>
      </c>
      <c r="BA3" s="1">
        <f>'MISSION1 - TRACK'!L6</f>
        <v>167.96</v>
      </c>
      <c r="BB3" s="1">
        <f t="shared" ref="BB3:BB6" si="0">0.5*AZ3+0.5*BA3</f>
        <v>112.86500000000001</v>
      </c>
      <c r="BC3" s="1">
        <f t="shared" ref="BC3:BC6" si="1">ROUND((AZ3-MIN($AZ$2:$AZ$6))/(MAX($AZ$2:$AZ$6) -MIN($AZ$2:$AZ$6)),2)</f>
        <v>1</v>
      </c>
      <c r="BD3" s="1">
        <f t="shared" ref="BD3:BD6" si="2">ROUND((BA3-MIN($BA$2:$BA$6))/(MAX($BA$2:$BA$6) -MIN($BA$2:$BA$6)),2)</f>
        <v>1</v>
      </c>
      <c r="BE3" s="1">
        <f>ROUND(0.5*BC3+0.5*BD3,2)</f>
        <v>1</v>
      </c>
      <c r="BF3" s="1">
        <f>0.7*BC3+0.3*BD3</f>
        <v>1</v>
      </c>
    </row>
    <row r="4" spans="1:58" ht="15.6" x14ac:dyDescent="0.3">
      <c r="A4" s="39" t="s">
        <v>164</v>
      </c>
      <c r="B4" s="39" t="s">
        <v>45</v>
      </c>
      <c r="C4" s="39">
        <v>-4.7</v>
      </c>
      <c r="D4" s="39">
        <v>-10.56</v>
      </c>
      <c r="E4" s="39">
        <v>-36.08</v>
      </c>
      <c r="F4" s="39">
        <v>-78.38</v>
      </c>
      <c r="G4" s="39">
        <v>-32.29</v>
      </c>
      <c r="H4" s="39">
        <v>3.57</v>
      </c>
      <c r="I4" s="39">
        <v>40.72</v>
      </c>
      <c r="J4" s="39">
        <v>92.94</v>
      </c>
      <c r="K4" s="39">
        <v>17.079999999999998</v>
      </c>
      <c r="L4" s="39" t="s">
        <v>45</v>
      </c>
      <c r="P4" t="s">
        <v>175</v>
      </c>
      <c r="AL4" s="50" t="s">
        <v>168</v>
      </c>
      <c r="AM4" s="52">
        <v>0</v>
      </c>
      <c r="AN4" s="53">
        <v>4.7</v>
      </c>
      <c r="AO4" s="53">
        <v>15.26</v>
      </c>
      <c r="AP4" s="53">
        <v>51.34</v>
      </c>
      <c r="AQ4" s="53">
        <v>-50.28</v>
      </c>
      <c r="AR4" s="53">
        <v>-17.989999999999998</v>
      </c>
      <c r="AS4" s="53">
        <v>-21.56</v>
      </c>
      <c r="AT4" s="53">
        <v>-62.28</v>
      </c>
      <c r="AU4" s="53">
        <v>24.78</v>
      </c>
      <c r="AV4" s="53">
        <v>7.7</v>
      </c>
      <c r="AW4" s="53"/>
      <c r="AY4" s="74" t="s">
        <v>40</v>
      </c>
      <c r="AZ4" s="1">
        <f>'MISSION 1'!L10</f>
        <v>16</v>
      </c>
      <c r="BA4" s="1">
        <f>'MISSION1 - TRACK'!L10</f>
        <v>140.44999999999999</v>
      </c>
      <c r="BB4" s="1">
        <f t="shared" si="0"/>
        <v>78.224999999999994</v>
      </c>
      <c r="BC4" s="1">
        <f t="shared" si="1"/>
        <v>0</v>
      </c>
      <c r="BD4" s="1">
        <f t="shared" si="2"/>
        <v>0.5</v>
      </c>
      <c r="BE4" s="1">
        <f>ROUND(0.5*BC4+0.5*BD4,2)</f>
        <v>0.25</v>
      </c>
      <c r="BF4" s="1">
        <f>0.7*BC4+0.3*BD4</f>
        <v>0.15</v>
      </c>
    </row>
    <row r="5" spans="1:58" ht="15.6" x14ac:dyDescent="0.3">
      <c r="P5" t="s">
        <v>176</v>
      </c>
      <c r="AL5" s="49" t="s">
        <v>167</v>
      </c>
      <c r="AM5" s="51" t="s">
        <v>45</v>
      </c>
      <c r="AN5" s="51">
        <v>-4.7</v>
      </c>
      <c r="AO5" s="51">
        <v>-10.56</v>
      </c>
      <c r="AP5" s="51">
        <v>-36.08</v>
      </c>
      <c r="AQ5" s="51">
        <v>-78.38</v>
      </c>
      <c r="AR5" s="51">
        <v>-32.29</v>
      </c>
      <c r="AS5" s="51">
        <v>3.57</v>
      </c>
      <c r="AT5" s="51">
        <v>40.72</v>
      </c>
      <c r="AU5" s="51">
        <v>92.94</v>
      </c>
      <c r="AV5" s="51">
        <v>17.079999999999998</v>
      </c>
      <c r="AW5" s="51" t="s">
        <v>45</v>
      </c>
      <c r="AY5" s="74" t="s">
        <v>41</v>
      </c>
      <c r="AZ5" s="1">
        <f>'MISSION 1'!L14</f>
        <v>36.590000000000003</v>
      </c>
      <c r="BA5" s="1">
        <f>'MISSION1 - TRACK'!L14</f>
        <v>138</v>
      </c>
      <c r="BB5" s="1">
        <f t="shared" si="0"/>
        <v>87.295000000000002</v>
      </c>
      <c r="BC5" s="1">
        <f t="shared" si="1"/>
        <v>0.49</v>
      </c>
      <c r="BD5" s="1">
        <f t="shared" si="2"/>
        <v>0.46</v>
      </c>
      <c r="BE5" s="1">
        <f>ROUND(0.5*BC5+0.5*BD5,2)</f>
        <v>0.48</v>
      </c>
      <c r="BF5" s="1">
        <f>0.7*BC5+0.3*BD5</f>
        <v>0.48099999999999998</v>
      </c>
    </row>
    <row r="6" spans="1:58" ht="15.6" x14ac:dyDescent="0.3">
      <c r="A6" s="91" t="s">
        <v>64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P6" t="s">
        <v>177</v>
      </c>
      <c r="AY6" s="74" t="s">
        <v>42</v>
      </c>
      <c r="AZ6" s="1">
        <f>'MISSION 1'!L18</f>
        <v>30.35</v>
      </c>
      <c r="BA6" s="1">
        <f>'MISSION1 - TRACK'!L18</f>
        <v>112.55</v>
      </c>
      <c r="BB6" s="1">
        <f t="shared" si="0"/>
        <v>71.45</v>
      </c>
      <c r="BC6" s="1">
        <f t="shared" si="1"/>
        <v>0.34</v>
      </c>
      <c r="BD6" s="1">
        <f t="shared" si="2"/>
        <v>0</v>
      </c>
      <c r="BE6" s="1">
        <f>ROUND(0.5*BC6+0.5*BD6,2)</f>
        <v>0.17</v>
      </c>
      <c r="BF6" s="1">
        <f>0.7*BC6+0.3*BD6</f>
        <v>0.23799999999999999</v>
      </c>
    </row>
    <row r="7" spans="1:58" x14ac:dyDescent="0.3">
      <c r="A7" s="22"/>
      <c r="B7" s="90" t="s">
        <v>39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58" x14ac:dyDescent="0.3">
      <c r="A8" s="22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 t="s">
        <v>12</v>
      </c>
      <c r="M8" s="22" t="s">
        <v>13</v>
      </c>
    </row>
    <row r="9" spans="1:58" x14ac:dyDescent="0.3">
      <c r="A9" s="22" t="str">
        <f>'MISSION 1'!AE3</f>
        <v>SET1</v>
      </c>
      <c r="B9" s="4">
        <f>'MISSION 1'!AF3</f>
        <v>-0.34682377049180324</v>
      </c>
      <c r="C9" s="4">
        <f>'MISSION 1'!AG3</f>
        <v>-0.65911072362685263</v>
      </c>
      <c r="D9" s="4">
        <f>'MISSION 1'!AH3</f>
        <v>-0.42647856755290287</v>
      </c>
      <c r="E9" s="4">
        <f>'MISSION 1'!AI3</f>
        <v>7.9532786885245903</v>
      </c>
      <c r="F9" s="4">
        <f>'MISSION 1'!AJ3</f>
        <v>8.6689702833448514</v>
      </c>
      <c r="G9" s="4">
        <f>'MISSION 1'!AK3</f>
        <v>0.12699951526902575</v>
      </c>
      <c r="H9" s="4">
        <f>'MISSION 1'!AL3</f>
        <v>-0.24873208379272327</v>
      </c>
      <c r="I9" s="4">
        <f>'MISSION 1'!AM3</f>
        <v>1.2720558063192449</v>
      </c>
      <c r="J9" s="4">
        <f>'MISSION 1'!AN3</f>
        <v>-0.44771241830065367</v>
      </c>
      <c r="K9" s="4">
        <f>'MISSION 1'!AO3</f>
        <v>-0.17243920412675018</v>
      </c>
      <c r="L9" s="4">
        <f>'MISSION 1'!AP3</f>
        <v>1.1596261682242992</v>
      </c>
      <c r="M9" s="4">
        <f>'MISSION 1'!AQ3</f>
        <v>5.6575630252100844</v>
      </c>
    </row>
    <row r="10" spans="1:58" x14ac:dyDescent="0.3">
      <c r="A10" s="22" t="str">
        <f>'MISSION 1'!AE4</f>
        <v>SET2</v>
      </c>
      <c r="B10" s="4">
        <f>'MISSION 1'!AF4</f>
        <v>-0.35604508196721307</v>
      </c>
      <c r="C10" s="4">
        <f>'MISSION 1'!AG4</f>
        <v>-0.90002906131938387</v>
      </c>
      <c r="D10" s="4">
        <f>'MISSION 1'!AH4</f>
        <v>-0.3543136190992946</v>
      </c>
      <c r="E10" s="4">
        <f>'MISSION 1'!AI4</f>
        <v>-0.22131147540983603</v>
      </c>
      <c r="F10" s="4">
        <f>'MISSION 1'!AJ4</f>
        <v>-0.58949550794747763</v>
      </c>
      <c r="G10" s="4">
        <f>'MISSION 1'!AK4</f>
        <v>-0.31216674745516237</v>
      </c>
      <c r="H10" s="4">
        <f>'MISSION 1'!AL4</f>
        <v>-0.30760749724366049</v>
      </c>
      <c r="I10" s="4">
        <f>'MISSION 1'!AM4</f>
        <v>-0.35535494460402134</v>
      </c>
      <c r="J10" s="4">
        <f>'MISSION 1'!AN4</f>
        <v>-0.27385620915032688</v>
      </c>
      <c r="K10" s="4">
        <f>'MISSION 1'!AO4</f>
        <v>7.6639646278555573E-2</v>
      </c>
      <c r="L10" s="4">
        <f>'MISSION 1'!AP4</f>
        <v>-0.40186915887850466</v>
      </c>
      <c r="M10" s="4">
        <f>'MISSION 1'!AQ4</f>
        <v>1.1652661064425771</v>
      </c>
    </row>
    <row r="11" spans="1:58" x14ac:dyDescent="0.3">
      <c r="A11" s="22" t="str">
        <f>'MISSION 1'!AE5</f>
        <v>SET3</v>
      </c>
      <c r="B11" s="4">
        <f>'MISSION 1'!AF5</f>
        <v>0.14164959016393447</v>
      </c>
      <c r="C11" s="4">
        <f>'MISSION 1'!AG5</f>
        <v>5.6669572798605142E-2</v>
      </c>
      <c r="D11" s="4">
        <f>'MISSION 1'!AH5</f>
        <v>-0.19858925664677157</v>
      </c>
      <c r="E11" s="4">
        <f>'MISSION 1'!AI5</f>
        <v>0.38852459016393459</v>
      </c>
      <c r="F11" s="4">
        <f>'MISSION 1'!AJ5</f>
        <v>-0.11644782308223914</v>
      </c>
      <c r="G11" s="4">
        <f>'MISSION 1'!AK5</f>
        <v>0.33301017935046057</v>
      </c>
      <c r="H11" s="4">
        <f>'MISSION 1'!AL5</f>
        <v>0.42271223814773967</v>
      </c>
      <c r="I11" s="4">
        <f>'MISSION 1'!AM5</f>
        <v>1.728764874846122</v>
      </c>
      <c r="J11" s="4">
        <f>'MISSION 1'!AN5</f>
        <v>0.62843137254901948</v>
      </c>
      <c r="K11" s="4">
        <f>'MISSION 1'!AO5</f>
        <v>0.4207811348563007</v>
      </c>
      <c r="L11" s="4">
        <f>'MISSION 1'!AP5</f>
        <v>0.36785046728971976</v>
      </c>
      <c r="M11" s="4">
        <f>'MISSION 1'!AQ5</f>
        <v>1.6442577030812326</v>
      </c>
    </row>
    <row r="12" spans="1:58" x14ac:dyDescent="0.3">
      <c r="A12" s="22" t="str">
        <f>'MISSION 1'!AE6</f>
        <v>SET4</v>
      </c>
      <c r="B12" s="4">
        <f>'MISSION 1'!AF6</f>
        <v>-0.87704918032786894</v>
      </c>
      <c r="C12" s="4">
        <f>'MISSION 1'!AG6</f>
        <v>-0.20749782040104614</v>
      </c>
      <c r="D12" s="4">
        <f>'MISSION 1'!AH6</f>
        <v>1.3054801953336952</v>
      </c>
      <c r="E12" s="4">
        <f>'MISSION 1'!AI6</f>
        <v>3.0803278688524589</v>
      </c>
      <c r="F12" s="4">
        <f>'MISSION 1'!AJ6</f>
        <v>1.3458880442294403</v>
      </c>
      <c r="G12" s="4">
        <f>'MISSION 1'!AK6</f>
        <v>0.1609306834706738</v>
      </c>
      <c r="H12" s="4">
        <f>'MISSION 1'!AL6</f>
        <v>-0.68313120176405739</v>
      </c>
      <c r="I12" s="4">
        <f>'MISSION 1'!AM6</f>
        <v>0.51333606893721795</v>
      </c>
      <c r="J12" s="4">
        <f>'MISSION 1'!AN6</f>
        <v>-0.42026143790849679</v>
      </c>
      <c r="K12" s="4">
        <f>'MISSION 1'!AO6</f>
        <v>0.35151068533529839</v>
      </c>
      <c r="L12" s="4">
        <f>'MISSION 1'!AP6</f>
        <v>0.13457943925233651</v>
      </c>
      <c r="M12" s="4">
        <f>'MISSION 1'!AQ6</f>
        <v>1.6302521008403363</v>
      </c>
    </row>
    <row r="13" spans="1:58" s="32" customFormat="1" x14ac:dyDescent="0.3"/>
    <row r="14" spans="1:58" s="32" customFormat="1" x14ac:dyDescent="0.3"/>
    <row r="15" spans="1:58" x14ac:dyDescent="0.3">
      <c r="A15" s="91" t="s">
        <v>70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</row>
    <row r="16" spans="1:58" x14ac:dyDescent="0.3">
      <c r="A16" s="22"/>
      <c r="B16" s="90" t="s">
        <v>39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</row>
    <row r="17" spans="1:25" x14ac:dyDescent="0.3">
      <c r="A17" s="22"/>
      <c r="B17" s="22">
        <v>1</v>
      </c>
      <c r="C17" s="22">
        <v>2</v>
      </c>
      <c r="D17" s="22">
        <v>3</v>
      </c>
      <c r="E17" s="22">
        <v>4</v>
      </c>
      <c r="F17" s="22">
        <v>5</v>
      </c>
      <c r="G17" s="22">
        <v>6</v>
      </c>
      <c r="H17" s="22">
        <v>7</v>
      </c>
      <c r="I17" s="22">
        <v>8</v>
      </c>
      <c r="J17" s="22">
        <v>9</v>
      </c>
      <c r="K17" s="22">
        <v>10</v>
      </c>
      <c r="L17" s="22" t="s">
        <v>12</v>
      </c>
      <c r="M17" s="22" t="s">
        <v>13</v>
      </c>
    </row>
    <row r="18" spans="1:25" x14ac:dyDescent="0.3">
      <c r="A18" s="22" t="str">
        <f>'MISSION1 - TRACK'!AE3</f>
        <v>SET1</v>
      </c>
      <c r="B18" s="4">
        <f>'MISSION1 - TRACK'!AF3</f>
        <v>-3.3379013312451022E-2</v>
      </c>
      <c r="C18" s="4">
        <f>'MISSION1 - TRACK'!AG3</f>
        <v>-0.17755300999268836</v>
      </c>
      <c r="D18" s="4">
        <f>'MISSION1 - TRACK'!AH3</f>
        <v>4.7469707769066255E-2</v>
      </c>
      <c r="E18" s="4">
        <f>'MISSION1 - TRACK'!AI3</f>
        <v>0.38189134808853126</v>
      </c>
      <c r="F18" s="4">
        <f>'MISSION1 - TRACK'!AJ3</f>
        <v>0.63919032892887251</v>
      </c>
      <c r="G18" s="4">
        <f>'MISSION1 - TRACK'!AK3</f>
        <v>3.7264309764309758</v>
      </c>
      <c r="H18" s="4">
        <f>'MISSION1 - TRACK'!AL3</f>
        <v>0.3355155482815057</v>
      </c>
      <c r="I18" s="4">
        <f>'MISSION1 - TRACK'!AM3</f>
        <v>-0.16676365987714187</v>
      </c>
      <c r="J18" s="4">
        <f>'MISSION1 - TRACK'!AN3</f>
        <v>-8.3611736096906808E-2</v>
      </c>
      <c r="K18" s="4">
        <f>'MISSION1 - TRACK'!AO3</f>
        <v>-0.13828061638280617</v>
      </c>
      <c r="L18" s="4">
        <f>'MISSION1 - TRACK'!AP3</f>
        <v>0.19825925661696528</v>
      </c>
      <c r="M18" s="4">
        <f>'MISSION1 - TRACK'!AQ3</f>
        <v>1.6321728868564682</v>
      </c>
    </row>
    <row r="19" spans="1:25" x14ac:dyDescent="0.3">
      <c r="A19" s="22" t="str">
        <f>'MISSION1 - TRACK'!AE4</f>
        <v>SET2</v>
      </c>
      <c r="B19" s="4">
        <f>'MISSION1 - TRACK'!AF4</f>
        <v>4.4537979639780713E-2</v>
      </c>
      <c r="C19" s="4">
        <f>'MISSION1 - TRACK'!AG4</f>
        <v>0.18230563002680958</v>
      </c>
      <c r="D19" s="4">
        <f>'MISSION1 - TRACK'!AH4</f>
        <v>0.6878118317890235</v>
      </c>
      <c r="E19" s="4">
        <f>'MISSION1 - TRACK'!AI4</f>
        <v>9.2253521126760427E-2</v>
      </c>
      <c r="F19" s="4">
        <f>'MISSION1 - TRACK'!AJ4</f>
        <v>-0.13997750913691304</v>
      </c>
      <c r="G19" s="4">
        <f>'MISSION1 - TRACK'!AK4</f>
        <v>0.31565656565656564</v>
      </c>
      <c r="H19" s="4">
        <f>'MISSION1 - TRACK'!AL4</f>
        <v>-0.23527004909983631</v>
      </c>
      <c r="I19" s="4">
        <f>'MISSION1 - TRACK'!AM4</f>
        <v>0.12201745877788557</v>
      </c>
      <c r="J19" s="4">
        <f>'MISSION1 - TRACK'!AN4</f>
        <v>-9.7452330628849337E-2</v>
      </c>
      <c r="K19" s="4">
        <f>'MISSION1 - TRACK'!AO4</f>
        <v>-4.0957015409570217E-2</v>
      </c>
      <c r="L19" s="4">
        <f>'MISSION1 - TRACK'!AP4</f>
        <v>1.9975743739744679E-3</v>
      </c>
      <c r="M19" s="4">
        <f>'MISSION1 - TRACK'!AQ4</f>
        <v>1.3167133795545065</v>
      </c>
    </row>
    <row r="20" spans="1:25" x14ac:dyDescent="0.3">
      <c r="A20" s="22" t="str">
        <f>'MISSION1 - TRACK'!AE5</f>
        <v>SET3</v>
      </c>
      <c r="B20" s="4">
        <f>'MISSION1 - TRACK'!AF5</f>
        <v>0.28700078308535626</v>
      </c>
      <c r="C20" s="4">
        <f>'MISSION1 - TRACK'!AG5</f>
        <v>-0.23348769193273219</v>
      </c>
      <c r="D20" s="4">
        <f>'MISSION1 - TRACK'!AH5</f>
        <v>0.59044903777619362</v>
      </c>
      <c r="E20" s="4">
        <f>'MISSION1 - TRACK'!AI5</f>
        <v>9.0845070422535215E-2</v>
      </c>
      <c r="F20" s="4">
        <f>'MISSION1 - TRACK'!AJ5</f>
        <v>-5.2431824571267861E-2</v>
      </c>
      <c r="G20" s="4">
        <f>'MISSION1 - TRACK'!AK5</f>
        <v>9.3855218855218719E-2</v>
      </c>
      <c r="H20" s="4">
        <f>'MISSION1 - TRACK'!AL5</f>
        <v>-0.30278232405891986</v>
      </c>
      <c r="I20" s="4">
        <f>'MISSION1 - TRACK'!AM5</f>
        <v>-0.23343032654380866</v>
      </c>
      <c r="J20" s="4">
        <f>'MISSION1 - TRACK'!AN5</f>
        <v>-8.9134337855957757E-2</v>
      </c>
      <c r="K20" s="4">
        <f>'MISSION1 - TRACK'!AO5</f>
        <v>0.34205190592051898</v>
      </c>
      <c r="L20" s="4">
        <f>'MISSION1 - TRACK'!AP5</f>
        <v>-1.5481201398301975E-2</v>
      </c>
      <c r="M20" s="4">
        <f>'MISSION1 - TRACK'!AQ5</f>
        <v>1.3478389142941436</v>
      </c>
    </row>
    <row r="21" spans="1:25" x14ac:dyDescent="0.3">
      <c r="A21" s="22" t="str">
        <f>'MISSION1 - TRACK'!AE6</f>
        <v>SET4</v>
      </c>
      <c r="B21" s="4">
        <f>'MISSION1 - TRACK'!AF6</f>
        <v>-0.47866092404072041</v>
      </c>
      <c r="C21" s="4">
        <f>'MISSION1 - TRACK'!AG6</f>
        <v>-0.27163051425786011</v>
      </c>
      <c r="D21" s="4">
        <f>'MISSION1 - TRACK'!AH6</f>
        <v>-0.61425516749821807</v>
      </c>
      <c r="E21" s="4">
        <f>'MISSION1 - TRACK'!AI6</f>
        <v>0.12092555331991947</v>
      </c>
      <c r="F21" s="4">
        <f>'MISSION1 - TRACK'!AJ6</f>
        <v>-0.34571267922406523</v>
      </c>
      <c r="G21" s="4">
        <f>'MISSION1 - TRACK'!AK6</f>
        <v>1.0126262626262625</v>
      </c>
      <c r="H21" s="4">
        <f>'MISSION1 - TRACK'!AL6</f>
        <v>0.43576104746317518</v>
      </c>
      <c r="I21" s="4">
        <f>'MISSION1 - TRACK'!AM6</f>
        <v>-0.18312318137730363</v>
      </c>
      <c r="J21" s="4">
        <f>'MISSION1 - TRACK'!AN6</f>
        <v>-7.5702824935796914E-2</v>
      </c>
      <c r="K21" s="4">
        <f>'MISSION1 - TRACK'!AO6</f>
        <v>-0.4862124898621249</v>
      </c>
      <c r="L21" s="4">
        <f>'MISSION1 - TRACK'!AP6</f>
        <v>-0.19704644360419485</v>
      </c>
      <c r="M21" s="4">
        <f>'MISSION1 - TRACK'!AQ6</f>
        <v>1.3127304912228941</v>
      </c>
    </row>
    <row r="22" spans="1:25" s="32" customFormat="1" x14ac:dyDescent="0.3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25" s="32" customFormat="1" x14ac:dyDescent="0.3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25" x14ac:dyDescent="0.3">
      <c r="A24" s="90" t="s">
        <v>71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O24" s="90" t="s">
        <v>32</v>
      </c>
      <c r="P24" s="91" t="s">
        <v>0</v>
      </c>
      <c r="Q24" s="91"/>
      <c r="R24" s="91"/>
      <c r="S24" s="91"/>
      <c r="T24" s="91"/>
      <c r="U24" s="91"/>
      <c r="V24" s="91"/>
      <c r="W24" s="91"/>
      <c r="X24" s="91"/>
      <c r="Y24" s="91"/>
    </row>
    <row r="25" spans="1:25" x14ac:dyDescent="0.3">
      <c r="A25" s="22"/>
      <c r="B25" s="90" t="s">
        <v>39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O25" s="90"/>
      <c r="P25" s="22">
        <v>1</v>
      </c>
      <c r="Q25" s="22">
        <v>2</v>
      </c>
      <c r="R25" s="22">
        <v>3</v>
      </c>
      <c r="S25" s="22">
        <v>4</v>
      </c>
      <c r="T25" s="22">
        <v>5</v>
      </c>
      <c r="U25" s="22">
        <v>6</v>
      </c>
      <c r="V25" s="22">
        <v>7</v>
      </c>
      <c r="W25" s="22">
        <v>8</v>
      </c>
      <c r="X25" s="22">
        <v>9</v>
      </c>
      <c r="Y25" s="22">
        <v>10</v>
      </c>
    </row>
    <row r="26" spans="1:25" x14ac:dyDescent="0.3">
      <c r="A26" s="22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 t="s">
        <v>12</v>
      </c>
      <c r="M26" s="22" t="s">
        <v>13</v>
      </c>
      <c r="O26" s="6" t="s">
        <v>33</v>
      </c>
      <c r="P26" s="17" t="str">
        <f>'MISSION 1 - CHAR'!Z43</f>
        <v>(-4.38 ± 0.04) ≤ x ≤ (-0.24 ± 0.14)</v>
      </c>
      <c r="Q26" s="17" t="str">
        <f>'MISSION 1 - CHAR'!AA43</f>
        <v>(-1.04 ± 0.38) ≤ x ≤ (12.9 ± 0.29)</v>
      </c>
      <c r="R26" s="17" t="str">
        <f>'MISSION 1 - CHAR'!AB43</f>
        <v>(-6.72 ± 0.24) ≤ x ≤ (0.73 ± 0.61)</v>
      </c>
      <c r="S26" s="17" t="str">
        <f>'MISSION 1 - CHAR'!AC43</f>
        <v>(-19.82 ± 0.6) ≤ x ≤ (-1.97 ± 0.36)</v>
      </c>
      <c r="T26" s="17" t="str">
        <f>'MISSION 1 - CHAR'!AD43</f>
        <v>(-29.81 ± 0.81) ≤ x ≤ (-16.71 ± 0.08)</v>
      </c>
      <c r="U26" s="17" t="str">
        <f>'MISSION 1 - CHAR'!AE43</f>
        <v>(-17.03 ± 4.39) ≤ x ≤ (7.98 ± 0.64)</v>
      </c>
      <c r="V26" s="17" t="str">
        <f>'MISSION 1 - CHAR'!AF43</f>
        <v>(-1.01 ± 1.46) ≤ x ≤ (5.74 ± 4.22)</v>
      </c>
      <c r="W26" s="17" t="str">
        <f>'MISSION 1 - CHAR'!AG43</f>
        <v>(0.38 ± 1.11) ≤ x ≤ (25.56 ± 1.33)</v>
      </c>
      <c r="X26" s="17" t="str">
        <f>'MISSION 1 - CHAR'!AH43</f>
        <v>(0.39 ± 0.67) ≤ x ≤ (32.34 ± 0.24)</v>
      </c>
      <c r="Y26" s="17" t="str">
        <f>'MISSION 1 - CHAR'!AI43</f>
        <v>(-2.06 ± 0.74) ≤ x ≤ (0.11 ± 0.56)</v>
      </c>
    </row>
    <row r="27" spans="1:25" x14ac:dyDescent="0.3">
      <c r="A27" s="22" t="s">
        <v>27</v>
      </c>
      <c r="B27" s="4">
        <f>'MISSION1 - ROLL RANGE'!AF3</f>
        <v>-0.24727272727272734</v>
      </c>
      <c r="C27" s="4">
        <f>'MISSION1 - ROLL RANGE'!AG3</f>
        <v>0.13807189542483655</v>
      </c>
      <c r="D27" s="4">
        <f>'MISSION1 - ROLL RANGE'!AH3</f>
        <v>-0.33243727598566308</v>
      </c>
      <c r="E27" s="4">
        <f>'MISSION1 - ROLL RANGE'!AI3</f>
        <v>0.6682242990654208</v>
      </c>
      <c r="F27" s="4">
        <f>'MISSION1 - ROLL RANGE'!AJ3</f>
        <v>-0.33451776649746195</v>
      </c>
      <c r="G27" s="4">
        <f>'MISSION1 - ROLL RANGE'!AK3</f>
        <v>0.77935943060498214</v>
      </c>
      <c r="H27" s="4">
        <f>'MISSION1 - ROLL RANGE'!AL3</f>
        <v>2.9007633587786321E-2</v>
      </c>
      <c r="I27" s="4">
        <f>'MISSION1 - ROLL RANGE'!AM3</f>
        <v>0.10925110132158593</v>
      </c>
      <c r="J27" s="4">
        <f>'MISSION1 - ROLL RANGE'!AN3</f>
        <v>7.5732076741837767E-2</v>
      </c>
      <c r="K27" s="4">
        <f>'MISSION1 - ROLL RANGE'!AO3</f>
        <v>-0.73754556500607538</v>
      </c>
      <c r="L27" s="4">
        <f>'MISSION1 - ROLL RANGE'!AP3</f>
        <v>5.0533807829181425E-2</v>
      </c>
      <c r="M27" s="4">
        <f>'MISSION1 - ROLL RANGE'!AQ3</f>
        <v>1.6256476683937826</v>
      </c>
      <c r="O27" s="8" t="s">
        <v>34</v>
      </c>
      <c r="P27" s="17" t="str">
        <f>'MISSION 1 - CHAR'!Z44</f>
        <v>(-3.81 ± 0.39) ≤ x ≤ (0.01 ± 0.23)</v>
      </c>
      <c r="Q27" s="17" t="str">
        <f>'MISSION 1 - CHAR'!AA44</f>
        <v>(-1.82 ± 0.27) ≤ x ≤ (11.52 ± 0.51)</v>
      </c>
      <c r="R27" s="17" t="str">
        <f>'MISSION 1 - CHAR'!AB44</f>
        <v>(-8.43 ± 0.15) ≤ x ≤ (3.03 ± 0.84)</v>
      </c>
      <c r="S27" s="17" t="str">
        <f>'MISSION 1 - CHAR'!AC44</f>
        <v>(-15.41 ± 1.17) ≤ x ≤ (-3.16 ± 1.47)</v>
      </c>
      <c r="T27" s="17" t="str">
        <f>'MISSION 1 - CHAR'!AD44</f>
        <v>(-29.73 ± 0.15) ≤ x ≤ (-4.68 ± 0.58)</v>
      </c>
      <c r="U27" s="17" t="str">
        <f>'MISSION 1 - CHAR'!AE44</f>
        <v>(-8.35 ± 4.2) ≤ x ≤ (0.54 ± 1.6)</v>
      </c>
      <c r="V27" s="17" t="str">
        <f>'MISSION 1 - CHAR'!AF44</f>
        <v>(-1.31 ± 0.23) ≤ x ≤ (2.24 ± 1.14)</v>
      </c>
      <c r="W27" s="17" t="str">
        <f>'MISSION 1 - CHAR'!AG44</f>
        <v>(-0.53 ± 0.02) ≤ x ≤ (20.06 ± 0.9)</v>
      </c>
      <c r="X27" s="17" t="str">
        <f>'MISSION 1 - CHAR'!AH44</f>
        <v>(-0.95 ± 0.95) ≤ x ≤ (31.56 ± 1.48)</v>
      </c>
      <c r="Y27" s="17" t="str">
        <f>'MISSION 1 - CHAR'!AI44</f>
        <v>(-22.14 ± 20.03) ≤ x ≤ (-0.57 ± 0.05)</v>
      </c>
    </row>
    <row r="28" spans="1:25" x14ac:dyDescent="0.3">
      <c r="A28" s="22" t="s">
        <v>40</v>
      </c>
      <c r="B28" s="4">
        <f>'MISSION1 - ROLL RANGE'!AF4</f>
        <v>-0.30727272727272725</v>
      </c>
      <c r="C28" s="4">
        <f>'MISSION1 - ROLL RANGE'!AG4</f>
        <v>8.9869281045751606E-2</v>
      </c>
      <c r="D28" s="4">
        <f>'MISSION1 - ROLL RANGE'!AH4</f>
        <v>2.5985663082437199E-2</v>
      </c>
      <c r="E28" s="4">
        <f>'MISSION1 - ROLL RANGE'!AI4</f>
        <v>0.14485981308411222</v>
      </c>
      <c r="F28" s="4">
        <f>'MISSION1 - ROLL RANGE'!AJ4</f>
        <v>0.2715736040609138</v>
      </c>
      <c r="G28" s="4">
        <f>'MISSION1 - ROLL RANGE'!AK4</f>
        <v>-0.3672597864768683</v>
      </c>
      <c r="H28" s="4">
        <f>'MISSION1 - ROLL RANGE'!AL4</f>
        <v>-0.4580152671755725</v>
      </c>
      <c r="I28" s="4">
        <f>'MISSION1 - ROLL RANGE'!AM4</f>
        <v>-9.3392070484581549E-2</v>
      </c>
      <c r="J28" s="4">
        <f>'MISSION1 - ROLL RANGE'!AN4</f>
        <v>9.4244362167620235E-2</v>
      </c>
      <c r="K28" s="4">
        <f>'MISSION1 - ROLL RANGE'!AO4</f>
        <v>1.6221142162818951</v>
      </c>
      <c r="L28" s="4">
        <f>'MISSION1 - ROLL RANGE'!AP4</f>
        <v>8.8967971530249101E-2</v>
      </c>
      <c r="M28" s="4">
        <f>'MISSION1 - ROLL RANGE'!AQ4</f>
        <v>1.7422279792746114</v>
      </c>
      <c r="O28" s="9" t="s">
        <v>35</v>
      </c>
      <c r="P28" s="17" t="str">
        <f>'MISSION 1 - CHAR'!Z45</f>
        <v>(-4.11 ± 0.39) ≤ x ≤ (0.05 ± 0.02)</v>
      </c>
      <c r="Q28" s="17" t="str">
        <f>'MISSION 1 - CHAR'!AA45</f>
        <v>(-3.82 ± 0.6) ≤ x ≤ (14.83 ± 0.18)</v>
      </c>
      <c r="R28" s="17" t="str">
        <f>'MISSION 1 - CHAR'!AB45</f>
        <v>(-6.52 ± 0.25) ≤ x ≤ (-2.36 ± 0.02)</v>
      </c>
      <c r="S28" s="17" t="str">
        <f>'MISSION 1 - CHAR'!AC45</f>
        <v>(-15.13 ± 0.15) ≤ x ≤ (-3.86 ± 0.2)</v>
      </c>
      <c r="T28" s="17" t="str">
        <f>'MISSION 1 - CHAR'!AD45</f>
        <v>(-37.88 ± 1.37) ≤ x ≤ (-10.32 ± 2.46)</v>
      </c>
      <c r="U28" s="17" t="str">
        <f>'MISSION 1 - CHAR'!AE45</f>
        <v>(-10.82 ± 2.79) ≤ x ≤ (1.53 ± 2.12)</v>
      </c>
      <c r="V28" s="17" t="str">
        <f>'MISSION 1 - CHAR'!AF45</f>
        <v>(-3.57 ± 0.21) ≤ x ≤ (2.27 ± 0.68)</v>
      </c>
      <c r="W28" s="17" t="str">
        <f>'MISSION 1 - CHAR'!AG45</f>
        <v>(-2.54 ± 0.01) ≤ x ≤ (23.53 ± 1.92)</v>
      </c>
      <c r="X28" s="17" t="str">
        <f>'MISSION 1 - CHAR'!AH45</f>
        <v>(-4.62 ± 0.79) ≤ x ≤ (39.47 ± 6.1)</v>
      </c>
      <c r="Y28" s="17" t="str">
        <f>'MISSION 1 - CHAR'!AI45</f>
        <v>(-5.07 ± 0.69) ≤ x ≤ (-0.62 ± 0.05)</v>
      </c>
    </row>
    <row r="29" spans="1:25" x14ac:dyDescent="0.3">
      <c r="A29" s="22" t="s">
        <v>41</v>
      </c>
      <c r="B29" s="4">
        <f>'MISSION1 - ROLL RANGE'!AF5</f>
        <v>-0.24363636363636362</v>
      </c>
      <c r="C29" s="4">
        <f>'MISSION1 - ROLL RANGE'!AG5</f>
        <v>0.52369281045751614</v>
      </c>
      <c r="D29" s="4">
        <f>'MISSION1 - ROLL RANGE'!AH5</f>
        <v>-0.62724014336917566</v>
      </c>
      <c r="E29" s="4">
        <f>'MISSION1 - ROLL RANGE'!AI5</f>
        <v>5.3271028037383206E-2</v>
      </c>
      <c r="F29" s="4">
        <f>'MISSION1 - ROLL RANGE'!AJ5</f>
        <v>0.39949238578680207</v>
      </c>
      <c r="G29" s="4">
        <f>'MISSION1 - ROLL RANGE'!AK5</f>
        <v>-0.12170818505338084</v>
      </c>
      <c r="H29" s="4">
        <f>'MISSION1 - ROLL RANGE'!AL5</f>
        <v>-0.10839694656488549</v>
      </c>
      <c r="I29" s="4">
        <f>'MISSION1 - ROLL RANGE'!AM5</f>
        <v>0.14845814977973573</v>
      </c>
      <c r="J29" s="4">
        <f>'MISSION1 - ROLL RANGE'!AN5</f>
        <v>0.48401211713227876</v>
      </c>
      <c r="K29" s="4">
        <f>'MISSION1 - ROLL RANGE'!AO5</f>
        <v>-0.45929526123936815</v>
      </c>
      <c r="L29" s="4">
        <f>'MISSION1 - ROLL RANGE'!AP5</f>
        <v>0.12882562277580062</v>
      </c>
      <c r="M29" s="4">
        <f>'MISSION1 - ROLL RANGE'!AQ5</f>
        <v>1.9494818652849744</v>
      </c>
      <c r="O29" s="10" t="s">
        <v>36</v>
      </c>
      <c r="P29" s="17" t="str">
        <f>'MISSION 1 - CHAR'!Z46</f>
        <v>(-6.32 ± 0.67) ≤ x ≤ (3.06 ± 0.53)</v>
      </c>
      <c r="Q29" s="17" t="str">
        <f>'MISSION 1 - CHAR'!AA46</f>
        <v>(0.34 ± 0.28) ≤ x ≤ (9.78 ± 0.35)</v>
      </c>
      <c r="R29" s="17" t="str">
        <f>'MISSION 1 - CHAR'!AB46</f>
        <v>(-8.71 ± 0.19) ≤ x ≤ (3.11 ± 0.02)</v>
      </c>
      <c r="S29" s="17" t="str">
        <f>'MISSION 1 - CHAR'!AC46</f>
        <v>(-24.62 ± 0.46) ≤ x ≤ (2.55 ± 0.32)</v>
      </c>
      <c r="T29" s="17" t="str">
        <f>'MISSION 1 - CHAR'!AD46</f>
        <v>(-31.37 ± 0.01) ≤ x ≤ (6.18 ± 0.89)</v>
      </c>
      <c r="U29" s="17" t="str">
        <f>'MISSION 1 - CHAR'!AE46</f>
        <v>(-9.15 ± 1.23) ≤ x ≤ (5.24 ± 2.21)</v>
      </c>
      <c r="V29" s="17" t="str">
        <f>'MISSION 1 - CHAR'!AF46</f>
        <v>(0.41 ± 0.2) ≤ x ≤ (3.21 ± 0.58)</v>
      </c>
      <c r="W29" s="17" t="str">
        <f>'MISSION 1 - CHAR'!AG46</f>
        <v>(2.76 ± 0.13) ≤ x ≤ (21.21 ± 0.16)</v>
      </c>
      <c r="X29" s="17" t="str">
        <f>'MISSION 1 - CHAR'!AH46</f>
        <v>(-1.4 ± 0.08) ≤ x ≤ (30 ± 0.32)</v>
      </c>
      <c r="Y29" s="17" t="str">
        <f>'MISSION 1 - CHAR'!AI46</f>
        <v>(-1.47 ± 0.01) ≤ x ≤ (1.93 ± 0.02)</v>
      </c>
    </row>
    <row r="30" spans="1:25" x14ac:dyDescent="0.3">
      <c r="A30" s="22" t="s">
        <v>42</v>
      </c>
      <c r="B30" s="4">
        <f>'MISSION1 - ROLL RANGE'!AF6</f>
        <v>0.70545454545454556</v>
      </c>
      <c r="C30" s="4">
        <f>'MISSION1 - ROLL RANGE'!AG6</f>
        <v>-0.22875816993464057</v>
      </c>
      <c r="D30" s="4">
        <f>'MISSION1 - ROLL RANGE'!AH6</f>
        <v>5.9139784946236569E-2</v>
      </c>
      <c r="E30" s="4">
        <f>'MISSION1 - ROLL RANGE'!AI6</f>
        <v>1.5392523364485984</v>
      </c>
      <c r="F30" s="4">
        <f>'MISSION1 - ROLL RANGE'!AJ6</f>
        <v>0.90609137055837552</v>
      </c>
      <c r="G30" s="4">
        <f>'MISSION1 - ROLL RANGE'!AK6</f>
        <v>2.4199288256227747E-2</v>
      </c>
      <c r="H30" s="4">
        <f>'MISSION1 - ROLL RANGE'!AL6</f>
        <v>-0.57251908396946571</v>
      </c>
      <c r="I30" s="4">
        <f>'MISSION1 - ROLL RANGE'!AM6</f>
        <v>-0.18678414096916293</v>
      </c>
      <c r="J30" s="4">
        <f>'MISSION1 - ROLL RANGE'!AN6</f>
        <v>5.6883204308313624E-2</v>
      </c>
      <c r="K30" s="4">
        <f>'MISSION1 - ROLL RANGE'!AO6</f>
        <v>-0.58809234507897934</v>
      </c>
      <c r="L30" s="4">
        <f>'MISSION1 - ROLL RANGE'!AP6</f>
        <v>0.18007117437722403</v>
      </c>
      <c r="M30" s="4">
        <f>'MISSION1 - ROLL RANGE'!AQ6</f>
        <v>1.7759067357512954</v>
      </c>
      <c r="O30" s="11" t="s">
        <v>17</v>
      </c>
      <c r="P30" s="17" t="str">
        <f>'MISSION 1 - CHAR'!Z47</f>
        <v>(-5.81 ± 1.38) ≤ x ≤ (-0.31 ± 0.08)</v>
      </c>
      <c r="Q30" s="17" t="str">
        <f>'MISSION 1 - CHAR'!AA47</f>
        <v>(-0.87 ± 0.24) ≤ x ≤ (11.37 ± 0.1)</v>
      </c>
      <c r="R30" s="17" t="str">
        <f>'MISSION 1 - CHAR'!AB47</f>
        <v>(-7.64 ± 0.47) ≤ x ≤ (3.52 ± 1.61)</v>
      </c>
      <c r="S30" s="17" t="str">
        <f>'MISSION 1 - CHAR'!AC47</f>
        <v>(-16.49 ± 0.01) ≤ x ≤ (-5.8 ± 3.82)</v>
      </c>
      <c r="T30" s="17" t="str">
        <f>'MISSION 1 - CHAR'!AD47</f>
        <v>(-29.72 ± 0.23) ≤ x ≤ (-10.02 ± 0.14)</v>
      </c>
      <c r="U30" s="17" t="str">
        <f>'MISSION 1 - CHAR'!AE47</f>
        <v>(-10.35 ± 0.09) ≤ x ≤ (3.7 ± 2.82)</v>
      </c>
      <c r="V30" s="17" t="str">
        <f>'MISSION 1 - CHAR'!AF47</f>
        <v>(-2.58 ± 2.71) ≤ x ≤ (3.98 ± 2.13)</v>
      </c>
      <c r="W30" s="17" t="str">
        <f>'MISSION 1 - CHAR'!AG47</f>
        <v>(-2.14 ± 3.66) ≤ x ≤ (20.56 ± 1.16)</v>
      </c>
      <c r="X30" s="17" t="str">
        <f>'MISSION 1 - CHAR'!AH47</f>
        <v>(2.02 ± 0.91) ≤ x ≤ (31.73 ± 0.98)</v>
      </c>
      <c r="Y30" s="17" t="str">
        <f>'MISSION 1 - CHAR'!AI47</f>
        <v>(-4.38 ± 0.66) ≤ x ≤ (3.85 ± 0.98)</v>
      </c>
    </row>
    <row r="31" spans="1:25" s="32" customFormat="1" x14ac:dyDescent="0.3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25" s="32" customFormat="1" x14ac:dyDescent="0.3"/>
  </sheetData>
  <mergeCells count="8">
    <mergeCell ref="A6:M6"/>
    <mergeCell ref="A15:M15"/>
    <mergeCell ref="B16:M16"/>
    <mergeCell ref="O24:O25"/>
    <mergeCell ref="P24:Y24"/>
    <mergeCell ref="B25:M25"/>
    <mergeCell ref="A24:M24"/>
    <mergeCell ref="B7:M7"/>
  </mergeCells>
  <conditionalFormatting sqref="B9:M12">
    <cfRule type="cellIs" dxfId="11" priority="12" operator="lessThan">
      <formula>0</formula>
    </cfRule>
  </conditionalFormatting>
  <conditionalFormatting sqref="B9:K12">
    <cfRule type="cellIs" dxfId="10" priority="11" operator="greaterThan">
      <formula>1</formula>
    </cfRule>
  </conditionalFormatting>
  <conditionalFormatting sqref="B18:M23 B31:M31">
    <cfRule type="cellIs" dxfId="9" priority="8" operator="lessThan">
      <formula>0</formula>
    </cfRule>
  </conditionalFormatting>
  <conditionalFormatting sqref="B18:K23 B31:K31">
    <cfRule type="cellIs" dxfId="8" priority="7" operator="greaterThan">
      <formula>1</formula>
    </cfRule>
  </conditionalFormatting>
  <conditionalFormatting sqref="B27:L30">
    <cfRule type="cellIs" dxfId="7" priority="4" operator="lessThan">
      <formula>0</formula>
    </cfRule>
  </conditionalFormatting>
  <conditionalFormatting sqref="B27:L30">
    <cfRule type="cellIs" dxfId="6" priority="3" operator="greaterThan">
      <formula>1</formula>
    </cfRule>
  </conditionalFormatting>
  <conditionalFormatting sqref="C4:K4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MISSION 1</vt:lpstr>
      <vt:lpstr>MISSION1 - TRACK</vt:lpstr>
      <vt:lpstr>MISSION1 - ROLL RANGE</vt:lpstr>
      <vt:lpstr>MISSION 1 - CHAR</vt:lpstr>
      <vt:lpstr>MISSION2</vt:lpstr>
      <vt:lpstr>MISSION2 - TRACK</vt:lpstr>
      <vt:lpstr>MISSION2 - ROLL ANGLE</vt:lpstr>
      <vt:lpstr>MISSION 2 - CHAR</vt:lpstr>
      <vt:lpstr>ANALYSIS MISSION1</vt:lpstr>
      <vt:lpstr>ANALYSIS MISSION2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Kelvianto</dc:creator>
  <cp:lastModifiedBy>Adi Kelvianto</cp:lastModifiedBy>
  <dcterms:created xsi:type="dcterms:W3CDTF">2022-08-10T05:38:55Z</dcterms:created>
  <dcterms:modified xsi:type="dcterms:W3CDTF">2022-08-20T08:01:59Z</dcterms:modified>
</cp:coreProperties>
</file>