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defaultThemeVersion="124226"/>
  <bookViews>
    <workbookView xWindow="31845" yWindow="135" windowWidth="20610" windowHeight="11640" tabRatio="921" activeTab="2"/>
  </bookViews>
  <sheets>
    <sheet name="SUMMARY BEST CASE P&amp;L" sheetId="13" r:id="rId1"/>
    <sheet name="SUMMARY AVERAGE CASE P&amp;L" sheetId="15" r:id="rId2"/>
    <sheet name="SUMMARY WORST CASE P&amp;L" sheetId="16" r:id="rId3"/>
    <sheet name="Income P&amp;L simul.&quot;INPUT&quot;" sheetId="5" r:id="rId4"/>
    <sheet name="Costs P&amp;L simul. &quot;INPUT&quot;" sheetId="9" r:id="rId5"/>
    <sheet name="P&amp;L Depreciation table" sheetId="12" r:id="rId6"/>
    <sheet name="References &amp; ASSUMPTIONS" sheetId="17" r:id="rId7"/>
    <sheet name="Graphs" sheetId="19" r:id="rId8"/>
  </sheets>
  <definedNames>
    <definedName name="_xlnm.Print_Area" localSheetId="4">'Costs P&amp;L simul. "INPUT"'!$A$3:$A$62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D12" i="15" l="1"/>
  <c r="C12" i="15"/>
  <c r="B12" i="15"/>
  <c r="D11" i="15"/>
  <c r="C11" i="15"/>
  <c r="B11" i="15"/>
  <c r="D9" i="15"/>
  <c r="C9" i="15"/>
  <c r="B9" i="15"/>
  <c r="D8" i="15"/>
  <c r="C8" i="15"/>
  <c r="B8" i="15"/>
  <c r="D6" i="15"/>
  <c r="C6" i="15"/>
  <c r="B6" i="15"/>
  <c r="D5" i="15"/>
  <c r="C5" i="15"/>
  <c r="B5" i="15"/>
  <c r="D4" i="15"/>
  <c r="C4" i="15"/>
  <c r="B4" i="15"/>
  <c r="D3" i="15"/>
  <c r="C3" i="15"/>
  <c r="H34" i="12" l="1"/>
  <c r="G34" i="12"/>
  <c r="F34" i="12"/>
  <c r="C34" i="12"/>
  <c r="H28" i="12"/>
  <c r="G28" i="12"/>
  <c r="F28" i="12"/>
  <c r="C28" i="12"/>
  <c r="H22" i="12"/>
  <c r="G22" i="12"/>
  <c r="F22" i="12"/>
  <c r="C22" i="12"/>
  <c r="H11" i="12"/>
  <c r="G11" i="12"/>
  <c r="F11" i="12"/>
  <c r="C11" i="12"/>
  <c r="H10" i="12"/>
  <c r="G10" i="12"/>
  <c r="F10" i="12"/>
  <c r="C10" i="12"/>
  <c r="H5" i="12"/>
  <c r="G5" i="12"/>
  <c r="F5" i="12"/>
  <c r="C5" i="12"/>
  <c r="D3" i="13"/>
  <c r="D17" i="9"/>
  <c r="R19" i="9"/>
  <c r="R20" i="9"/>
  <c r="R6" i="9"/>
  <c r="R5" i="9"/>
  <c r="S19" i="9"/>
  <c r="S20" i="9"/>
  <c r="S6" i="9"/>
  <c r="S5" i="9"/>
  <c r="T19" i="9"/>
  <c r="T20" i="9"/>
  <c r="T6" i="9"/>
  <c r="T5" i="9"/>
  <c r="U19" i="9"/>
  <c r="U20" i="9"/>
  <c r="U6" i="9"/>
  <c r="U5" i="9"/>
  <c r="V19" i="9"/>
  <c r="V20" i="9"/>
  <c r="V6" i="9"/>
  <c r="V5" i="9"/>
  <c r="W19" i="9"/>
  <c r="W20" i="9"/>
  <c r="W6" i="9"/>
  <c r="W5" i="9"/>
  <c r="X19" i="9"/>
  <c r="X20" i="9"/>
  <c r="X6" i="9"/>
  <c r="X5" i="9"/>
  <c r="Y19" i="9"/>
  <c r="Y20" i="9"/>
  <c r="Y6" i="9"/>
  <c r="Y5" i="9"/>
  <c r="Z19" i="9"/>
  <c r="Z20" i="9"/>
  <c r="Z6" i="9"/>
  <c r="Z5" i="9"/>
  <c r="AA19" i="9"/>
  <c r="AA20" i="9"/>
  <c r="AA6" i="9"/>
  <c r="AA5" i="9"/>
  <c r="AB19" i="9"/>
  <c r="AB20" i="9"/>
  <c r="AB6" i="9"/>
  <c r="AB5" i="9"/>
  <c r="AC19" i="9"/>
  <c r="AC20" i="9"/>
  <c r="AC6" i="9"/>
  <c r="AC5" i="9"/>
  <c r="C5" i="9"/>
  <c r="C6" i="9"/>
  <c r="C16" i="9"/>
  <c r="AT17" i="9"/>
  <c r="AU17" i="9"/>
  <c r="C17" i="9"/>
  <c r="B17" i="9"/>
  <c r="AD18" i="5"/>
  <c r="AA18" i="5"/>
  <c r="AB18" i="5"/>
  <c r="AC18" i="5"/>
  <c r="AE18" i="5"/>
  <c r="AF18" i="5"/>
  <c r="AG18" i="5"/>
  <c r="AH18" i="5"/>
  <c r="AI18" i="5"/>
  <c r="AJ18" i="5"/>
  <c r="AK18" i="5"/>
  <c r="Z18" i="5"/>
  <c r="AA17" i="5"/>
  <c r="AB17" i="5"/>
  <c r="AC17" i="5"/>
  <c r="AD17" i="5"/>
  <c r="AE17" i="5"/>
  <c r="AF17" i="5"/>
  <c r="AG17" i="5"/>
  <c r="AH17" i="5"/>
  <c r="AI17" i="5"/>
  <c r="AJ17" i="5"/>
  <c r="AK17" i="5"/>
  <c r="Z17" i="5"/>
  <c r="Z16" i="5"/>
  <c r="AA16" i="5"/>
  <c r="AB16" i="5"/>
  <c r="AC16" i="5"/>
  <c r="AD16" i="5"/>
  <c r="AE16" i="5"/>
  <c r="AF16" i="5"/>
  <c r="AG16" i="5"/>
  <c r="AH16" i="5"/>
  <c r="AI16" i="5"/>
  <c r="AJ16" i="5"/>
  <c r="AK16" i="5"/>
  <c r="AK15" i="5"/>
  <c r="AA15" i="5"/>
  <c r="AB15" i="5"/>
  <c r="AC15" i="5"/>
  <c r="AD15" i="5"/>
  <c r="AE15" i="5"/>
  <c r="AF15" i="5"/>
  <c r="AG15" i="5"/>
  <c r="AH15" i="5"/>
  <c r="AI15" i="5"/>
  <c r="AJ15" i="5"/>
  <c r="Z15" i="5"/>
  <c r="AK8" i="5"/>
  <c r="O8" i="5"/>
  <c r="P8" i="5"/>
  <c r="Q8" i="5"/>
  <c r="R8" i="5"/>
  <c r="S8" i="5"/>
  <c r="T8" i="5"/>
  <c r="U8" i="5"/>
  <c r="V8" i="5"/>
  <c r="W8" i="5"/>
  <c r="X8" i="5"/>
  <c r="Y8" i="5"/>
  <c r="Z8" i="5"/>
  <c r="AA8" i="5"/>
  <c r="AB8" i="5"/>
  <c r="AC8" i="5"/>
  <c r="AD8" i="5"/>
  <c r="AE8" i="5"/>
  <c r="AF8" i="5"/>
  <c r="AG8" i="5"/>
  <c r="AH8" i="5"/>
  <c r="AI8" i="5"/>
  <c r="AJ8" i="5"/>
  <c r="N8" i="5"/>
  <c r="Z9" i="5"/>
  <c r="AK10" i="5"/>
  <c r="AJ10" i="5"/>
  <c r="AI10" i="5"/>
  <c r="AH10" i="5"/>
  <c r="AG10" i="5"/>
  <c r="AF10" i="5"/>
  <c r="AE10" i="5"/>
  <c r="AD10" i="5"/>
  <c r="AC10" i="5"/>
  <c r="AB10" i="5"/>
  <c r="AA10" i="5"/>
  <c r="Z10" i="5"/>
  <c r="Y10" i="5"/>
  <c r="X10" i="5"/>
  <c r="W10" i="5"/>
  <c r="V10" i="5"/>
  <c r="U10" i="5"/>
  <c r="T10" i="5"/>
  <c r="S10" i="5"/>
  <c r="R10" i="5"/>
  <c r="Q10" i="5"/>
  <c r="P10" i="5"/>
  <c r="O10" i="5"/>
  <c r="N10" i="5"/>
  <c r="AK9" i="5"/>
  <c r="O9" i="5"/>
  <c r="P9" i="5"/>
  <c r="Q9" i="5"/>
  <c r="R9" i="5"/>
  <c r="S9" i="5"/>
  <c r="T9" i="5"/>
  <c r="U9" i="5"/>
  <c r="V9" i="5"/>
  <c r="W9" i="5"/>
  <c r="X9" i="5"/>
  <c r="Y9" i="5"/>
  <c r="AA9" i="5"/>
  <c r="AB9" i="5"/>
  <c r="AC9" i="5"/>
  <c r="AD9" i="5"/>
  <c r="AE9" i="5"/>
  <c r="AF9" i="5"/>
  <c r="AG9" i="5"/>
  <c r="AH9" i="5"/>
  <c r="AI9" i="5"/>
  <c r="AJ9" i="5"/>
  <c r="N9" i="5"/>
  <c r="C8" i="5"/>
  <c r="D8" i="5"/>
  <c r="F8" i="5"/>
  <c r="G8" i="5"/>
  <c r="H8" i="5"/>
  <c r="I8" i="5"/>
  <c r="J8" i="5"/>
  <c r="K8" i="5"/>
  <c r="L8" i="5"/>
  <c r="M8" i="5"/>
  <c r="H42" i="12"/>
  <c r="F52" i="9"/>
  <c r="F51" i="9"/>
  <c r="F19" i="9"/>
  <c r="F20" i="9"/>
  <c r="F6" i="9"/>
  <c r="F21" i="9"/>
  <c r="F23" i="9"/>
  <c r="F37" i="9"/>
  <c r="F33" i="9"/>
  <c r="F41" i="9"/>
  <c r="F5" i="9"/>
  <c r="F55" i="9"/>
  <c r="F49" i="9"/>
  <c r="F46" i="9"/>
  <c r="F59" i="9"/>
  <c r="F5" i="16"/>
  <c r="F8" i="16"/>
  <c r="U5" i="5"/>
  <c r="U13" i="5"/>
  <c r="U12" i="5"/>
  <c r="U4" i="5"/>
  <c r="AD3" i="15"/>
  <c r="V5" i="5"/>
  <c r="V13" i="5"/>
  <c r="V12" i="5"/>
  <c r="V4" i="5"/>
  <c r="AE3" i="15"/>
  <c r="W5" i="5"/>
  <c r="W13" i="5"/>
  <c r="W12" i="5"/>
  <c r="W4" i="5"/>
  <c r="AF3" i="15"/>
  <c r="X5" i="5"/>
  <c r="X13" i="5"/>
  <c r="X12" i="5"/>
  <c r="X4" i="5"/>
  <c r="AG3" i="15"/>
  <c r="Y5" i="5"/>
  <c r="Y13" i="5"/>
  <c r="Y12" i="5"/>
  <c r="Y4" i="5"/>
  <c r="AH3" i="15"/>
  <c r="Z5" i="5"/>
  <c r="Z13" i="5"/>
  <c r="Z12" i="5"/>
  <c r="Z4" i="5"/>
  <c r="AI3" i="15"/>
  <c r="AA5" i="5"/>
  <c r="AA13" i="5"/>
  <c r="AA12" i="5"/>
  <c r="AA4" i="5"/>
  <c r="AJ3" i="15"/>
  <c r="AB5" i="5"/>
  <c r="AB13" i="5"/>
  <c r="AB12" i="5"/>
  <c r="AB4" i="5"/>
  <c r="AK3" i="15"/>
  <c r="AC5" i="5"/>
  <c r="AC13" i="5"/>
  <c r="AC12" i="5"/>
  <c r="AC4" i="5"/>
  <c r="AL3" i="15"/>
  <c r="AD5" i="5"/>
  <c r="AD13" i="5"/>
  <c r="AD12" i="5"/>
  <c r="AD4" i="5"/>
  <c r="AM3" i="15"/>
  <c r="AE5" i="5"/>
  <c r="AE13" i="5"/>
  <c r="AE12" i="5"/>
  <c r="AE4" i="5"/>
  <c r="AN3" i="15"/>
  <c r="AF5" i="5"/>
  <c r="AF13" i="5"/>
  <c r="AF12" i="5"/>
  <c r="AF4" i="5"/>
  <c r="AO3" i="15"/>
  <c r="P5" i="5"/>
  <c r="AD47" i="9"/>
  <c r="AD46" i="9"/>
  <c r="AD52" i="9"/>
  <c r="AD51" i="9"/>
  <c r="AD19" i="9"/>
  <c r="AD20" i="9"/>
  <c r="AD6" i="9"/>
  <c r="AD21" i="9"/>
  <c r="AD23" i="9"/>
  <c r="AD37" i="9"/>
  <c r="AD33" i="9"/>
  <c r="AD41" i="9"/>
  <c r="AD5" i="9"/>
  <c r="AD55" i="9"/>
  <c r="AD49" i="9"/>
  <c r="AD59" i="9"/>
  <c r="AD5" i="15"/>
  <c r="Q5" i="5"/>
  <c r="AE47" i="9"/>
  <c r="AE46" i="9"/>
  <c r="AE52" i="9"/>
  <c r="AE51" i="9"/>
  <c r="AE19" i="9"/>
  <c r="AE20" i="9"/>
  <c r="AE6" i="9"/>
  <c r="AE21" i="9"/>
  <c r="AE23" i="9"/>
  <c r="AE37" i="9"/>
  <c r="AE33" i="9"/>
  <c r="AE41" i="9"/>
  <c r="AE5" i="9"/>
  <c r="AE55" i="9"/>
  <c r="AE49" i="9"/>
  <c r="AE59" i="9"/>
  <c r="AE5" i="15"/>
  <c r="R5" i="5"/>
  <c r="AF47" i="9"/>
  <c r="AF46" i="9"/>
  <c r="AF52" i="9"/>
  <c r="AF51" i="9"/>
  <c r="AF19" i="9"/>
  <c r="AF20" i="9"/>
  <c r="AF6" i="9"/>
  <c r="AF21" i="9"/>
  <c r="AF23" i="9"/>
  <c r="AF37" i="9"/>
  <c r="AF33" i="9"/>
  <c r="AF41" i="9"/>
  <c r="AF5" i="9"/>
  <c r="AF55" i="9"/>
  <c r="AF49" i="9"/>
  <c r="AF59" i="9"/>
  <c r="AF5" i="15"/>
  <c r="S5" i="5"/>
  <c r="AG47" i="9"/>
  <c r="AG46" i="9"/>
  <c r="AG52" i="9"/>
  <c r="AG51" i="9"/>
  <c r="AG19" i="9"/>
  <c r="AG20" i="9"/>
  <c r="AG6" i="9"/>
  <c r="AG21" i="9"/>
  <c r="AG23" i="9"/>
  <c r="AG37" i="9"/>
  <c r="AG33" i="9"/>
  <c r="AG41" i="9"/>
  <c r="AG5" i="9"/>
  <c r="AG55" i="9"/>
  <c r="AG49" i="9"/>
  <c r="AG59" i="9"/>
  <c r="AG5" i="15"/>
  <c r="T5" i="5"/>
  <c r="AH47" i="9"/>
  <c r="AH46" i="9"/>
  <c r="AH52" i="9"/>
  <c r="AH51" i="9"/>
  <c r="AH19" i="9"/>
  <c r="AH20" i="9"/>
  <c r="AH6" i="9"/>
  <c r="AH21" i="9"/>
  <c r="AH23" i="9"/>
  <c r="AH37" i="9"/>
  <c r="AH33" i="9"/>
  <c r="AH41" i="9"/>
  <c r="AH5" i="9"/>
  <c r="AH55" i="9"/>
  <c r="AH49" i="9"/>
  <c r="AH59" i="9"/>
  <c r="AH5" i="15"/>
  <c r="AI47" i="9"/>
  <c r="AI46" i="9"/>
  <c r="AI52" i="9"/>
  <c r="AI51" i="9"/>
  <c r="AI19" i="9"/>
  <c r="AI20" i="9"/>
  <c r="AI6" i="9"/>
  <c r="AI21" i="9"/>
  <c r="AI23" i="9"/>
  <c r="AI37" i="9"/>
  <c r="AI33" i="9"/>
  <c r="AI41" i="9"/>
  <c r="AI5" i="9"/>
  <c r="AI55" i="9"/>
  <c r="AI49" i="9"/>
  <c r="AI59" i="9"/>
  <c r="AI5" i="15"/>
  <c r="AJ47" i="9"/>
  <c r="AJ46" i="9"/>
  <c r="AJ52" i="9"/>
  <c r="AJ51" i="9"/>
  <c r="AJ19" i="9"/>
  <c r="AJ20" i="9"/>
  <c r="AJ6" i="9"/>
  <c r="AJ22" i="9"/>
  <c r="AJ21" i="9"/>
  <c r="AJ23" i="9"/>
  <c r="AJ37" i="9"/>
  <c r="AJ33" i="9"/>
  <c r="AJ41" i="9"/>
  <c r="AJ5" i="9"/>
  <c r="AJ55" i="9"/>
  <c r="AJ49" i="9"/>
  <c r="AJ59" i="9"/>
  <c r="AJ5" i="15"/>
  <c r="AK47" i="9"/>
  <c r="AK46" i="9"/>
  <c r="AK52" i="9"/>
  <c r="AK51" i="9"/>
  <c r="AK19" i="9"/>
  <c r="AK20" i="9"/>
  <c r="AK6" i="9"/>
  <c r="AK22" i="9"/>
  <c r="AK21" i="9"/>
  <c r="AK23" i="9"/>
  <c r="AK37" i="9"/>
  <c r="AK33" i="9"/>
  <c r="AK41" i="9"/>
  <c r="AK5" i="9"/>
  <c r="AK55" i="9"/>
  <c r="AK49" i="9"/>
  <c r="AK59" i="9"/>
  <c r="AK5" i="15"/>
  <c r="AL47" i="9"/>
  <c r="AL46" i="9"/>
  <c r="AL52" i="9"/>
  <c r="AL51" i="9"/>
  <c r="AL19" i="9"/>
  <c r="AL20" i="9"/>
  <c r="AL6" i="9"/>
  <c r="AL22" i="9"/>
  <c r="AL21" i="9"/>
  <c r="AL23" i="9"/>
  <c r="AL37" i="9"/>
  <c r="AL33" i="9"/>
  <c r="AL41" i="9"/>
  <c r="AL5" i="9"/>
  <c r="AL55" i="9"/>
  <c r="AL49" i="9"/>
  <c r="AL59" i="9"/>
  <c r="AL5" i="15"/>
  <c r="AM47" i="9"/>
  <c r="AM46" i="9"/>
  <c r="AM52" i="9"/>
  <c r="AM51" i="9"/>
  <c r="AM19" i="9"/>
  <c r="AM20" i="9"/>
  <c r="AM6" i="9"/>
  <c r="AM22" i="9"/>
  <c r="AM21" i="9"/>
  <c r="AM23" i="9"/>
  <c r="AM37" i="9"/>
  <c r="AM33" i="9"/>
  <c r="AM41" i="9"/>
  <c r="AM5" i="9"/>
  <c r="AM55" i="9"/>
  <c r="AM49" i="9"/>
  <c r="AM59" i="9"/>
  <c r="AM5" i="15"/>
  <c r="AN47" i="9"/>
  <c r="AN46" i="9"/>
  <c r="AN52" i="9"/>
  <c r="AN51" i="9"/>
  <c r="AN19" i="9"/>
  <c r="AN20" i="9"/>
  <c r="AN6" i="9"/>
  <c r="AN22" i="9"/>
  <c r="AN21" i="9"/>
  <c r="AN23" i="9"/>
  <c r="AN37" i="9"/>
  <c r="AN33" i="9"/>
  <c r="AN41" i="9"/>
  <c r="AN5" i="9"/>
  <c r="AN55" i="9"/>
  <c r="AN49" i="9"/>
  <c r="AN59" i="9"/>
  <c r="AN5" i="15"/>
  <c r="AO47" i="9"/>
  <c r="AO46" i="9"/>
  <c r="AO52" i="9"/>
  <c r="AO51" i="9"/>
  <c r="AO19" i="9"/>
  <c r="AO20" i="9"/>
  <c r="AO6" i="9"/>
  <c r="AO21" i="9"/>
  <c r="AO23" i="9"/>
  <c r="AO37" i="9"/>
  <c r="AO33" i="9"/>
  <c r="AO41" i="9"/>
  <c r="AO5" i="9"/>
  <c r="AO55" i="9"/>
  <c r="AO49" i="9"/>
  <c r="AO59" i="9"/>
  <c r="AO5" i="15"/>
  <c r="I5" i="5"/>
  <c r="I13" i="5"/>
  <c r="I12" i="5"/>
  <c r="I4" i="5"/>
  <c r="R3" i="15"/>
  <c r="J5" i="5"/>
  <c r="J13" i="5"/>
  <c r="J12" i="5"/>
  <c r="J4" i="5"/>
  <c r="S3" i="15"/>
  <c r="K5" i="5"/>
  <c r="K13" i="5"/>
  <c r="K12" i="5"/>
  <c r="K4" i="5"/>
  <c r="T3" i="15"/>
  <c r="L5" i="5"/>
  <c r="L13" i="5"/>
  <c r="L12" i="5"/>
  <c r="L4" i="5"/>
  <c r="U3" i="15"/>
  <c r="M5" i="5"/>
  <c r="M13" i="5"/>
  <c r="M12" i="5"/>
  <c r="M4" i="5"/>
  <c r="V3" i="15"/>
  <c r="N5" i="5"/>
  <c r="N13" i="5"/>
  <c r="N12" i="5"/>
  <c r="N4" i="5"/>
  <c r="W3" i="15"/>
  <c r="O5" i="5"/>
  <c r="O13" i="5"/>
  <c r="O12" i="5"/>
  <c r="O4" i="5"/>
  <c r="X3" i="15"/>
  <c r="P13" i="5"/>
  <c r="P12" i="5"/>
  <c r="P4" i="5"/>
  <c r="Y3" i="15"/>
  <c r="Q13" i="5"/>
  <c r="Q12" i="5"/>
  <c r="Q4" i="5"/>
  <c r="Z3" i="15"/>
  <c r="R13" i="5"/>
  <c r="R12" i="5"/>
  <c r="R4" i="5"/>
  <c r="AA3" i="15"/>
  <c r="S13" i="5"/>
  <c r="S12" i="5"/>
  <c r="S4" i="5"/>
  <c r="AB3" i="15"/>
  <c r="T13" i="5"/>
  <c r="T12" i="5"/>
  <c r="T4" i="5"/>
  <c r="AC3" i="15"/>
  <c r="F5" i="5"/>
  <c r="T47" i="9"/>
  <c r="T46" i="9"/>
  <c r="T52" i="9"/>
  <c r="T51" i="9"/>
  <c r="T21" i="9"/>
  <c r="T23" i="9"/>
  <c r="T37" i="9"/>
  <c r="T33" i="9"/>
  <c r="T41" i="9"/>
  <c r="T55" i="9"/>
  <c r="T49" i="9"/>
  <c r="T59" i="9"/>
  <c r="T5" i="15"/>
  <c r="G5" i="5"/>
  <c r="U47" i="9"/>
  <c r="U46" i="9"/>
  <c r="U52" i="9"/>
  <c r="U51" i="9"/>
  <c r="U21" i="9"/>
  <c r="U23" i="9"/>
  <c r="U37" i="9"/>
  <c r="U33" i="9"/>
  <c r="U41" i="9"/>
  <c r="U55" i="9"/>
  <c r="U49" i="9"/>
  <c r="U59" i="9"/>
  <c r="U5" i="15"/>
  <c r="H5" i="5"/>
  <c r="V47" i="9"/>
  <c r="V46" i="9"/>
  <c r="V52" i="9"/>
  <c r="V51" i="9"/>
  <c r="V21" i="9"/>
  <c r="V23" i="9"/>
  <c r="V37" i="9"/>
  <c r="V33" i="9"/>
  <c r="V41" i="9"/>
  <c r="V55" i="9"/>
  <c r="V49" i="9"/>
  <c r="V59" i="9"/>
  <c r="V5" i="15"/>
  <c r="W47" i="9"/>
  <c r="W46" i="9"/>
  <c r="W52" i="9"/>
  <c r="W51" i="9"/>
  <c r="W21" i="9"/>
  <c r="W23" i="9"/>
  <c r="W37" i="9"/>
  <c r="W33" i="9"/>
  <c r="W41" i="9"/>
  <c r="W55" i="9"/>
  <c r="W49" i="9"/>
  <c r="W59" i="9"/>
  <c r="W5" i="15"/>
  <c r="X47" i="9"/>
  <c r="X46" i="9"/>
  <c r="X52" i="9"/>
  <c r="X51" i="9"/>
  <c r="X22" i="9"/>
  <c r="X21" i="9"/>
  <c r="X23" i="9"/>
  <c r="X37" i="9"/>
  <c r="X33" i="9"/>
  <c r="X41" i="9"/>
  <c r="X55" i="9"/>
  <c r="X49" i="9"/>
  <c r="X59" i="9"/>
  <c r="X5" i="15"/>
  <c r="Y47" i="9"/>
  <c r="Y46" i="9"/>
  <c r="Y52" i="9"/>
  <c r="Y51" i="9"/>
  <c r="Y22" i="9"/>
  <c r="Y21" i="9"/>
  <c r="Y23" i="9"/>
  <c r="Y37" i="9"/>
  <c r="Y33" i="9"/>
  <c r="Y41" i="9"/>
  <c r="Y55" i="9"/>
  <c r="Y49" i="9"/>
  <c r="Y59" i="9"/>
  <c r="Y5" i="15"/>
  <c r="Z47" i="9"/>
  <c r="Z46" i="9"/>
  <c r="Z52" i="9"/>
  <c r="Z51" i="9"/>
  <c r="Z22" i="9"/>
  <c r="Z21" i="9"/>
  <c r="Z23" i="9"/>
  <c r="Z37" i="9"/>
  <c r="Z33" i="9"/>
  <c r="Z41" i="9"/>
  <c r="Z55" i="9"/>
  <c r="Z49" i="9"/>
  <c r="Z59" i="9"/>
  <c r="Z5" i="15"/>
  <c r="AA47" i="9"/>
  <c r="AA46" i="9"/>
  <c r="AA52" i="9"/>
  <c r="AA51" i="9"/>
  <c r="AA22" i="9"/>
  <c r="AA21" i="9"/>
  <c r="AA23" i="9"/>
  <c r="AA37" i="9"/>
  <c r="AA33" i="9"/>
  <c r="AA41" i="9"/>
  <c r="AA55" i="9"/>
  <c r="AA49" i="9"/>
  <c r="AA59" i="9"/>
  <c r="AA5" i="15"/>
  <c r="AB47" i="9"/>
  <c r="AB46" i="9"/>
  <c r="AB52" i="9"/>
  <c r="AB51" i="9"/>
  <c r="AB22" i="9"/>
  <c r="AB21" i="9"/>
  <c r="AB23" i="9"/>
  <c r="AB37" i="9"/>
  <c r="AB33" i="9"/>
  <c r="AB41" i="9"/>
  <c r="AB55" i="9"/>
  <c r="AB49" i="9"/>
  <c r="AB59" i="9"/>
  <c r="AB5" i="15"/>
  <c r="AC47" i="9"/>
  <c r="AC46" i="9"/>
  <c r="AC52" i="9"/>
  <c r="AC51" i="9"/>
  <c r="AC21" i="9"/>
  <c r="AC23" i="9"/>
  <c r="AC37" i="9"/>
  <c r="AC33" i="9"/>
  <c r="AC41" i="9"/>
  <c r="AC55" i="9"/>
  <c r="AC49" i="9"/>
  <c r="AC59" i="9"/>
  <c r="AC5" i="15"/>
  <c r="R46" i="9"/>
  <c r="R52" i="9"/>
  <c r="R51" i="9"/>
  <c r="R21" i="9"/>
  <c r="R23" i="9"/>
  <c r="R37" i="9"/>
  <c r="R33" i="9"/>
  <c r="R41" i="9"/>
  <c r="R55" i="9"/>
  <c r="R49" i="9"/>
  <c r="R59" i="9"/>
  <c r="R5" i="15"/>
  <c r="S46" i="9"/>
  <c r="S52" i="9"/>
  <c r="S51" i="9"/>
  <c r="S21" i="9"/>
  <c r="S23" i="9"/>
  <c r="S37" i="9"/>
  <c r="S33" i="9"/>
  <c r="S41" i="9"/>
  <c r="S55" i="9"/>
  <c r="S49" i="9"/>
  <c r="S59" i="9"/>
  <c r="S5" i="15"/>
  <c r="P46" i="9"/>
  <c r="P52" i="9"/>
  <c r="P51" i="9"/>
  <c r="P19" i="9"/>
  <c r="P20" i="9"/>
  <c r="P6" i="9"/>
  <c r="P21" i="9"/>
  <c r="P23" i="9"/>
  <c r="P37" i="9"/>
  <c r="P33" i="9"/>
  <c r="P41" i="9"/>
  <c r="P5" i="9"/>
  <c r="P55" i="9"/>
  <c r="P49" i="9"/>
  <c r="P59" i="9"/>
  <c r="P5" i="15"/>
  <c r="Q46" i="9"/>
  <c r="Q52" i="9"/>
  <c r="Q51" i="9"/>
  <c r="Q19" i="9"/>
  <c r="Q20" i="9"/>
  <c r="Q6" i="9"/>
  <c r="Q21" i="9"/>
  <c r="Q23" i="9"/>
  <c r="Q37" i="9"/>
  <c r="Q33" i="9"/>
  <c r="Q41" i="9"/>
  <c r="Q5" i="9"/>
  <c r="Q55" i="9"/>
  <c r="Q49" i="9"/>
  <c r="Q59" i="9"/>
  <c r="Q5" i="15"/>
  <c r="F5" i="15"/>
  <c r="G52" i="9"/>
  <c r="G51" i="9"/>
  <c r="G19" i="9"/>
  <c r="G20" i="9"/>
  <c r="G6" i="9"/>
  <c r="G21" i="9"/>
  <c r="G23" i="9"/>
  <c r="G37" i="9"/>
  <c r="G33" i="9"/>
  <c r="G41" i="9"/>
  <c r="G5" i="9"/>
  <c r="G55" i="9"/>
  <c r="G49" i="9"/>
  <c r="G46" i="9"/>
  <c r="G59" i="9"/>
  <c r="G5" i="15"/>
  <c r="H52" i="9"/>
  <c r="H51" i="9"/>
  <c r="H19" i="9"/>
  <c r="H20" i="9"/>
  <c r="H6" i="9"/>
  <c r="H21" i="9"/>
  <c r="H23" i="9"/>
  <c r="H37" i="9"/>
  <c r="H33" i="9"/>
  <c r="H41" i="9"/>
  <c r="H5" i="9"/>
  <c r="H55" i="9"/>
  <c r="H49" i="9"/>
  <c r="H46" i="9"/>
  <c r="H59" i="9"/>
  <c r="H5" i="15"/>
  <c r="I52" i="9"/>
  <c r="I51" i="9"/>
  <c r="I19" i="9"/>
  <c r="I20" i="9"/>
  <c r="I6" i="9"/>
  <c r="I21" i="9"/>
  <c r="I23" i="9"/>
  <c r="I37" i="9"/>
  <c r="I33" i="9"/>
  <c r="I41" i="9"/>
  <c r="I5" i="9"/>
  <c r="I55" i="9"/>
  <c r="I49" i="9"/>
  <c r="I46" i="9"/>
  <c r="I59" i="9"/>
  <c r="I5" i="15"/>
  <c r="J52" i="9"/>
  <c r="J51" i="9"/>
  <c r="J19" i="9"/>
  <c r="J20" i="9"/>
  <c r="J6" i="9"/>
  <c r="J21" i="9"/>
  <c r="J23" i="9"/>
  <c r="J37" i="9"/>
  <c r="J33" i="9"/>
  <c r="J41" i="9"/>
  <c r="J5" i="9"/>
  <c r="J55" i="9"/>
  <c r="J49" i="9"/>
  <c r="J46" i="9"/>
  <c r="J59" i="9"/>
  <c r="J5" i="15"/>
  <c r="K52" i="9"/>
  <c r="K51" i="9"/>
  <c r="K19" i="9"/>
  <c r="K20" i="9"/>
  <c r="K6" i="9"/>
  <c r="K21" i="9"/>
  <c r="K23" i="9"/>
  <c r="K37" i="9"/>
  <c r="K33" i="9"/>
  <c r="K41" i="9"/>
  <c r="K5" i="9"/>
  <c r="K55" i="9"/>
  <c r="K49" i="9"/>
  <c r="K46" i="9"/>
  <c r="K59" i="9"/>
  <c r="K5" i="15"/>
  <c r="L52" i="9"/>
  <c r="L51" i="9"/>
  <c r="L19" i="9"/>
  <c r="L20" i="9"/>
  <c r="L6" i="9"/>
  <c r="L22" i="9"/>
  <c r="L21" i="9"/>
  <c r="L23" i="9"/>
  <c r="L37" i="9"/>
  <c r="L33" i="9"/>
  <c r="L41" i="9"/>
  <c r="L5" i="9"/>
  <c r="L55" i="9"/>
  <c r="L49" i="9"/>
  <c r="L46" i="9"/>
  <c r="L59" i="9"/>
  <c r="L5" i="15"/>
  <c r="M52" i="9"/>
  <c r="M51" i="9"/>
  <c r="M19" i="9"/>
  <c r="M20" i="9"/>
  <c r="M6" i="9"/>
  <c r="M22" i="9"/>
  <c r="M21" i="9"/>
  <c r="M23" i="9"/>
  <c r="M37" i="9"/>
  <c r="M33" i="9"/>
  <c r="M41" i="9"/>
  <c r="M5" i="9"/>
  <c r="M55" i="9"/>
  <c r="M49" i="9"/>
  <c r="M46" i="9"/>
  <c r="M59" i="9"/>
  <c r="M5" i="15"/>
  <c r="N52" i="9"/>
  <c r="N51" i="9"/>
  <c r="N19" i="9"/>
  <c r="N20" i="9"/>
  <c r="N6" i="9"/>
  <c r="N22" i="9"/>
  <c r="N21" i="9"/>
  <c r="N23" i="9"/>
  <c r="N37" i="9"/>
  <c r="N33" i="9"/>
  <c r="N41" i="9"/>
  <c r="N5" i="9"/>
  <c r="N55" i="9"/>
  <c r="N49" i="9"/>
  <c r="N46" i="9"/>
  <c r="N59" i="9"/>
  <c r="N5" i="15"/>
  <c r="O52" i="9"/>
  <c r="O51" i="9"/>
  <c r="O19" i="9"/>
  <c r="O20" i="9"/>
  <c r="O6" i="9"/>
  <c r="O22" i="9"/>
  <c r="O21" i="9"/>
  <c r="O23" i="9"/>
  <c r="O37" i="9"/>
  <c r="O33" i="9"/>
  <c r="O41" i="9"/>
  <c r="O5" i="9"/>
  <c r="O55" i="9"/>
  <c r="O49" i="9"/>
  <c r="O46" i="9"/>
  <c r="O59" i="9"/>
  <c r="O5" i="15"/>
  <c r="AD8" i="15"/>
  <c r="AE8" i="15"/>
  <c r="AF8" i="15"/>
  <c r="AG8" i="15"/>
  <c r="AH8" i="15"/>
  <c r="AI8" i="15"/>
  <c r="AJ8" i="15"/>
  <c r="AK8" i="15"/>
  <c r="AL8" i="15"/>
  <c r="AM8" i="15"/>
  <c r="AN8" i="15"/>
  <c r="AO8" i="15"/>
  <c r="R8" i="15"/>
  <c r="S8" i="15"/>
  <c r="T8" i="15"/>
  <c r="U8" i="15"/>
  <c r="V8" i="15"/>
  <c r="W8" i="15"/>
  <c r="X8" i="15"/>
  <c r="Y8" i="15"/>
  <c r="Z8" i="15"/>
  <c r="AA8" i="15"/>
  <c r="AB8" i="15"/>
  <c r="AC8" i="15"/>
  <c r="P8" i="15"/>
  <c r="Q8" i="15"/>
  <c r="F8" i="15"/>
  <c r="G8" i="15"/>
  <c r="H8" i="15"/>
  <c r="I8" i="15"/>
  <c r="J8" i="15"/>
  <c r="K8" i="15"/>
  <c r="L8" i="15"/>
  <c r="M8" i="15"/>
  <c r="N8" i="15"/>
  <c r="O8" i="15"/>
  <c r="B3" i="15"/>
  <c r="P5" i="13"/>
  <c r="Q5" i="13"/>
  <c r="F5" i="13"/>
  <c r="G5" i="13"/>
  <c r="H5" i="13"/>
  <c r="I5" i="13"/>
  <c r="J5" i="13"/>
  <c r="K5" i="13"/>
  <c r="L5" i="13"/>
  <c r="M5" i="13"/>
  <c r="N5" i="13"/>
  <c r="O5" i="13"/>
  <c r="B5" i="13"/>
  <c r="B11" i="13"/>
  <c r="B12" i="13"/>
  <c r="R3" i="13"/>
  <c r="S3" i="13"/>
  <c r="T3" i="13"/>
  <c r="U3" i="13"/>
  <c r="V3" i="13"/>
  <c r="W3" i="13"/>
  <c r="X3" i="13"/>
  <c r="Y3" i="13"/>
  <c r="Z3" i="13"/>
  <c r="AA3" i="13"/>
  <c r="AB3" i="13"/>
  <c r="AC3" i="13"/>
  <c r="C3" i="13"/>
  <c r="T5" i="13"/>
  <c r="U5" i="13"/>
  <c r="V5" i="13"/>
  <c r="W5" i="13"/>
  <c r="X5" i="13"/>
  <c r="Y5" i="13"/>
  <c r="Z5" i="13"/>
  <c r="AA5" i="13"/>
  <c r="AB5" i="13"/>
  <c r="AC5" i="13"/>
  <c r="R5" i="13"/>
  <c r="S5" i="13"/>
  <c r="C5" i="13"/>
  <c r="C11" i="13"/>
  <c r="C12" i="13"/>
  <c r="AD3" i="13"/>
  <c r="AE3" i="13"/>
  <c r="AF3" i="13"/>
  <c r="AG3" i="13"/>
  <c r="AH3" i="13"/>
  <c r="AI3" i="13"/>
  <c r="AJ3" i="13"/>
  <c r="AG5" i="5"/>
  <c r="AG13" i="5"/>
  <c r="AG12" i="5"/>
  <c r="AG4" i="5"/>
  <c r="AK3" i="13"/>
  <c r="AH5" i="5"/>
  <c r="AH13" i="5"/>
  <c r="AH12" i="5"/>
  <c r="AH4" i="5"/>
  <c r="AL3" i="13"/>
  <c r="AI5" i="5"/>
  <c r="AI13" i="5"/>
  <c r="AI12" i="5"/>
  <c r="AI4" i="5"/>
  <c r="AM3" i="13"/>
  <c r="AJ5" i="5"/>
  <c r="AJ13" i="5"/>
  <c r="AJ12" i="5"/>
  <c r="AJ4" i="5"/>
  <c r="AN3" i="13"/>
  <c r="AK5" i="5"/>
  <c r="AK13" i="5"/>
  <c r="AK12" i="5"/>
  <c r="AK4" i="5"/>
  <c r="AO3" i="13"/>
  <c r="AD5" i="13"/>
  <c r="AE5" i="13"/>
  <c r="AF5" i="13"/>
  <c r="AG5" i="13"/>
  <c r="AH5" i="13"/>
  <c r="AI5" i="13"/>
  <c r="AJ5" i="13"/>
  <c r="AK5" i="13"/>
  <c r="AL5" i="13"/>
  <c r="AM5" i="13"/>
  <c r="AN5" i="13"/>
  <c r="AO5" i="13"/>
  <c r="D5" i="13"/>
  <c r="D11" i="13"/>
  <c r="D12" i="13"/>
  <c r="AD8" i="13"/>
  <c r="AE8" i="13"/>
  <c r="AF8" i="13"/>
  <c r="AG8" i="13"/>
  <c r="AH8" i="13"/>
  <c r="AI8" i="13"/>
  <c r="AJ8" i="13"/>
  <c r="AK8" i="13"/>
  <c r="AL8" i="13"/>
  <c r="AM8" i="13"/>
  <c r="AN8" i="13"/>
  <c r="AO8" i="13"/>
  <c r="D8" i="13"/>
  <c r="R8" i="13"/>
  <c r="S8" i="13"/>
  <c r="T8" i="13"/>
  <c r="U8" i="13"/>
  <c r="V8" i="13"/>
  <c r="W8" i="13"/>
  <c r="X8" i="13"/>
  <c r="Y8" i="13"/>
  <c r="Z8" i="13"/>
  <c r="AA8" i="13"/>
  <c r="AB8" i="13"/>
  <c r="AC8" i="13"/>
  <c r="C8" i="13"/>
  <c r="P8" i="13"/>
  <c r="Q8" i="13"/>
  <c r="F8" i="13"/>
  <c r="G8" i="13"/>
  <c r="H8" i="13"/>
  <c r="I8" i="13"/>
  <c r="J8" i="13"/>
  <c r="K8" i="13"/>
  <c r="L8" i="13"/>
  <c r="M8" i="13"/>
  <c r="N8" i="13"/>
  <c r="O8" i="13"/>
  <c r="B8" i="13"/>
  <c r="B9" i="13"/>
  <c r="C9" i="13"/>
  <c r="D9" i="13"/>
  <c r="B6" i="13"/>
  <c r="C6" i="13"/>
  <c r="D6" i="13"/>
  <c r="C4" i="13"/>
  <c r="B4" i="13"/>
  <c r="AD3" i="16"/>
  <c r="AE3" i="16"/>
  <c r="AF3" i="16"/>
  <c r="AG3" i="16"/>
  <c r="AH3" i="16"/>
  <c r="AI3" i="16"/>
  <c r="AJ3" i="16"/>
  <c r="AK3" i="16"/>
  <c r="AL3" i="16"/>
  <c r="AM3" i="16"/>
  <c r="AN3" i="16"/>
  <c r="AO3" i="16"/>
  <c r="D3" i="16"/>
  <c r="AD5" i="16"/>
  <c r="AE5" i="16"/>
  <c r="AF5" i="16"/>
  <c r="AG5" i="16"/>
  <c r="AH5" i="16"/>
  <c r="AI5" i="16"/>
  <c r="AJ5" i="16"/>
  <c r="AK5" i="16"/>
  <c r="AL5" i="16"/>
  <c r="AM5" i="16"/>
  <c r="AN5" i="16"/>
  <c r="AO5" i="16"/>
  <c r="D5" i="16"/>
  <c r="D11" i="16"/>
  <c r="C12" i="16"/>
  <c r="P5" i="16"/>
  <c r="Q5" i="16"/>
  <c r="G5" i="16"/>
  <c r="H5" i="16"/>
  <c r="I5" i="16"/>
  <c r="J5" i="16"/>
  <c r="K5" i="16"/>
  <c r="L5" i="16"/>
  <c r="M5" i="16"/>
  <c r="N5" i="16"/>
  <c r="O5" i="16"/>
  <c r="B5" i="16"/>
  <c r="B11" i="16"/>
  <c r="B12" i="16"/>
  <c r="D4" i="16"/>
  <c r="AD8" i="16"/>
  <c r="AE8" i="16"/>
  <c r="AF8" i="16"/>
  <c r="AG8" i="16"/>
  <c r="AH8" i="16"/>
  <c r="AI8" i="16"/>
  <c r="AJ8" i="16"/>
  <c r="AK8" i="16"/>
  <c r="AL8" i="16"/>
  <c r="AM8" i="16"/>
  <c r="AN8" i="16"/>
  <c r="AO8" i="16"/>
  <c r="D8" i="16"/>
  <c r="P8" i="16"/>
  <c r="Q8" i="16"/>
  <c r="G8" i="16"/>
  <c r="H8" i="16"/>
  <c r="I8" i="16"/>
  <c r="J8" i="16"/>
  <c r="K8" i="16"/>
  <c r="L8" i="16"/>
  <c r="M8" i="16"/>
  <c r="N8" i="16"/>
  <c r="O8" i="16"/>
  <c r="B8" i="16"/>
  <c r="B9" i="16"/>
  <c r="C5" i="5"/>
  <c r="C13" i="5"/>
  <c r="C12" i="5"/>
  <c r="C4" i="5"/>
  <c r="S3" i="16"/>
  <c r="S5" i="16"/>
  <c r="S8" i="16"/>
  <c r="D5" i="5"/>
  <c r="D13" i="5"/>
  <c r="D12" i="5"/>
  <c r="D4" i="5"/>
  <c r="T3" i="16"/>
  <c r="T5" i="16"/>
  <c r="T8" i="16"/>
  <c r="E5" i="5"/>
  <c r="E13" i="5"/>
  <c r="E12" i="5"/>
  <c r="E4" i="5"/>
  <c r="U3" i="16"/>
  <c r="U5" i="16"/>
  <c r="U8" i="16"/>
  <c r="F13" i="5"/>
  <c r="F12" i="5"/>
  <c r="F4" i="5"/>
  <c r="V3" i="16"/>
  <c r="V5" i="16"/>
  <c r="V8" i="16"/>
  <c r="G13" i="5"/>
  <c r="G12" i="5"/>
  <c r="G4" i="5"/>
  <c r="W3" i="16"/>
  <c r="W5" i="16"/>
  <c r="W8" i="16"/>
  <c r="H13" i="5"/>
  <c r="H12" i="5"/>
  <c r="H4" i="5"/>
  <c r="X3" i="16"/>
  <c r="X5" i="16"/>
  <c r="X8" i="16"/>
  <c r="Y3" i="16"/>
  <c r="Y5" i="16"/>
  <c r="Y8" i="16"/>
  <c r="Z3" i="16"/>
  <c r="Z5" i="16"/>
  <c r="Z8" i="16"/>
  <c r="AA3" i="16"/>
  <c r="AA5" i="16"/>
  <c r="AA8" i="16"/>
  <c r="AB3" i="16"/>
  <c r="AB5" i="16"/>
  <c r="AB8" i="16"/>
  <c r="AC3" i="16"/>
  <c r="AC5" i="16"/>
  <c r="AC8" i="16"/>
  <c r="R5" i="16"/>
  <c r="R8" i="16"/>
  <c r="C8" i="16"/>
  <c r="C9" i="16"/>
  <c r="D9" i="16"/>
  <c r="B6" i="16"/>
  <c r="C5" i="16"/>
  <c r="C6" i="16"/>
  <c r="D6" i="16"/>
  <c r="F6" i="13"/>
  <c r="G6" i="13"/>
  <c r="D48" i="9"/>
  <c r="C48" i="9"/>
  <c r="B48" i="9"/>
  <c r="H40" i="12"/>
  <c r="G40" i="12"/>
  <c r="F40" i="12"/>
  <c r="C40" i="12"/>
  <c r="H39" i="12"/>
  <c r="G39" i="12"/>
  <c r="F39" i="12"/>
  <c r="C39" i="12"/>
  <c r="H33" i="12"/>
  <c r="G33" i="12"/>
  <c r="F33" i="12"/>
  <c r="C33" i="12"/>
  <c r="H32" i="12"/>
  <c r="G32" i="12"/>
  <c r="F32" i="12"/>
  <c r="C32" i="12"/>
  <c r="H27" i="12"/>
  <c r="G27" i="12"/>
  <c r="F27" i="12"/>
  <c r="C27" i="12"/>
  <c r="H26" i="12"/>
  <c r="G26" i="12"/>
  <c r="F26" i="12"/>
  <c r="C26" i="12"/>
  <c r="H21" i="12"/>
  <c r="G21" i="12"/>
  <c r="F21" i="12"/>
  <c r="C21" i="12"/>
  <c r="H20" i="12"/>
  <c r="G20" i="12"/>
  <c r="F20" i="12"/>
  <c r="C20" i="12"/>
  <c r="H19" i="12"/>
  <c r="G19" i="12"/>
  <c r="F19" i="12"/>
  <c r="C19" i="12"/>
  <c r="H18" i="12"/>
  <c r="G18" i="12"/>
  <c r="F18" i="12"/>
  <c r="C18" i="12"/>
  <c r="H9" i="12"/>
  <c r="G9" i="12"/>
  <c r="F9" i="12"/>
  <c r="C9" i="12"/>
  <c r="H8" i="12"/>
  <c r="G8" i="12"/>
  <c r="F8" i="12"/>
  <c r="C8" i="12"/>
  <c r="F9" i="15"/>
  <c r="G9" i="15"/>
  <c r="F9" i="16"/>
  <c r="G9" i="16"/>
  <c r="H9" i="16"/>
  <c r="I9" i="16"/>
  <c r="J9" i="16"/>
  <c r="K9" i="16"/>
  <c r="L9" i="16"/>
  <c r="M9" i="16"/>
  <c r="N9" i="16"/>
  <c r="O9" i="16"/>
  <c r="P9" i="16"/>
  <c r="Q9" i="16"/>
  <c r="R9" i="16"/>
  <c r="S9" i="16"/>
  <c r="T9" i="16"/>
  <c r="U9" i="16"/>
  <c r="V9" i="16"/>
  <c r="W9" i="16"/>
  <c r="X9" i="16"/>
  <c r="Y9" i="16"/>
  <c r="Z9" i="16"/>
  <c r="AA9" i="16"/>
  <c r="AB9" i="16"/>
  <c r="AC9" i="16"/>
  <c r="AD9" i="16"/>
  <c r="AE9" i="16"/>
  <c r="AF9" i="16"/>
  <c r="AG9" i="16"/>
  <c r="AH9" i="16"/>
  <c r="AI9" i="16"/>
  <c r="AJ9" i="16"/>
  <c r="AK9" i="16"/>
  <c r="AL9" i="16"/>
  <c r="AM9" i="16"/>
  <c r="AN9" i="16"/>
  <c r="AO9" i="16"/>
  <c r="F9" i="13"/>
  <c r="G9" i="13"/>
  <c r="H9" i="13"/>
  <c r="I9" i="13"/>
  <c r="J9" i="13"/>
  <c r="K9" i="13"/>
  <c r="L9" i="13"/>
  <c r="M9" i="13"/>
  <c r="N9" i="13"/>
  <c r="O9" i="13"/>
  <c r="P9" i="13"/>
  <c r="Q9" i="13"/>
  <c r="R9" i="13"/>
  <c r="S9" i="13"/>
  <c r="T9" i="13"/>
  <c r="U9" i="13"/>
  <c r="V9" i="13"/>
  <c r="W9" i="13"/>
  <c r="X9" i="13"/>
  <c r="Y9" i="13"/>
  <c r="Z9" i="13"/>
  <c r="AA9" i="13"/>
  <c r="AB9" i="13"/>
  <c r="AC9" i="13"/>
  <c r="AD9"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AI6" i="13"/>
  <c r="AJ6" i="13"/>
  <c r="AK6" i="13"/>
  <c r="AL6" i="13"/>
  <c r="AM6" i="13"/>
  <c r="AN6" i="13"/>
  <c r="AO6" i="13"/>
  <c r="B59" i="9"/>
  <c r="B5" i="9"/>
  <c r="B6" i="9"/>
  <c r="D54" i="9"/>
  <c r="D42" i="12"/>
  <c r="H36" i="12"/>
  <c r="H37" i="12"/>
  <c r="H38" i="12"/>
  <c r="H41" i="12"/>
  <c r="G36" i="12"/>
  <c r="G37" i="12"/>
  <c r="G38" i="12"/>
  <c r="G41" i="12"/>
  <c r="G35" i="12"/>
  <c r="H35" i="12"/>
  <c r="F41" i="12"/>
  <c r="C41" i="12"/>
  <c r="F38" i="12"/>
  <c r="C38" i="12"/>
  <c r="F37" i="12"/>
  <c r="C37" i="12"/>
  <c r="F36" i="12"/>
  <c r="C36" i="12"/>
  <c r="F35" i="12"/>
  <c r="C35" i="12"/>
  <c r="H29" i="12"/>
  <c r="H30" i="12"/>
  <c r="H31" i="12"/>
  <c r="G30" i="12"/>
  <c r="G31" i="12"/>
  <c r="F30" i="12"/>
  <c r="F31" i="12"/>
  <c r="C30" i="12"/>
  <c r="C31" i="12"/>
  <c r="G29" i="12"/>
  <c r="F29" i="12"/>
  <c r="C29" i="12"/>
  <c r="F4" i="12"/>
  <c r="C4" i="12"/>
  <c r="F60" i="9"/>
  <c r="G60" i="9"/>
  <c r="A4" i="17"/>
  <c r="A5" i="17"/>
  <c r="H4" i="12"/>
  <c r="H6" i="12"/>
  <c r="H7" i="12"/>
  <c r="H12" i="12"/>
  <c r="H13" i="12"/>
  <c r="H14" i="12"/>
  <c r="H15" i="12"/>
  <c r="H16" i="12"/>
  <c r="H17" i="12"/>
  <c r="H23" i="12"/>
  <c r="H24" i="12"/>
  <c r="H25" i="12"/>
  <c r="AO11" i="16"/>
  <c r="AN11" i="16"/>
  <c r="AM11" i="16"/>
  <c r="AL11" i="16"/>
  <c r="AK11" i="16"/>
  <c r="AJ11" i="16"/>
  <c r="AI11" i="16"/>
  <c r="AH11" i="16"/>
  <c r="AG11" i="16"/>
  <c r="AF11" i="16"/>
  <c r="AE11" i="16"/>
  <c r="AD11" i="16"/>
  <c r="AC11" i="16"/>
  <c r="AB11" i="16"/>
  <c r="AA11" i="16"/>
  <c r="Z11" i="16"/>
  <c r="Y11" i="16"/>
  <c r="X11" i="16"/>
  <c r="W11" i="16"/>
  <c r="V11" i="16"/>
  <c r="U11" i="16"/>
  <c r="T11" i="16"/>
  <c r="S11" i="16"/>
  <c r="Q11" i="16"/>
  <c r="P11" i="16"/>
  <c r="O11" i="16"/>
  <c r="N11" i="16"/>
  <c r="M11" i="16"/>
  <c r="L11" i="16"/>
  <c r="K11" i="16"/>
  <c r="J11" i="16"/>
  <c r="I11" i="16"/>
  <c r="H11" i="16"/>
  <c r="G11" i="16"/>
  <c r="F11" i="16"/>
  <c r="F12" i="16"/>
  <c r="G12" i="16"/>
  <c r="H12" i="16"/>
  <c r="I12" i="16"/>
  <c r="J12" i="16"/>
  <c r="K12" i="16"/>
  <c r="L12" i="16"/>
  <c r="M12" i="16"/>
  <c r="N12" i="16"/>
  <c r="O12" i="16"/>
  <c r="P12" i="16"/>
  <c r="Q12" i="16"/>
  <c r="B3" i="16"/>
  <c r="F6" i="16"/>
  <c r="G6" i="16"/>
  <c r="H6" i="16"/>
  <c r="I6" i="16"/>
  <c r="J6" i="16"/>
  <c r="K6" i="16"/>
  <c r="L6" i="16"/>
  <c r="M6" i="16"/>
  <c r="N6" i="16"/>
  <c r="O6" i="16"/>
  <c r="P6" i="16"/>
  <c r="Q6" i="16"/>
  <c r="R6" i="16"/>
  <c r="S6" i="16"/>
  <c r="T6" i="16"/>
  <c r="U6" i="16"/>
  <c r="V6" i="16"/>
  <c r="W6" i="16"/>
  <c r="X6" i="16"/>
  <c r="Y6" i="16"/>
  <c r="Z6" i="16"/>
  <c r="AA6" i="16"/>
  <c r="AB6" i="16"/>
  <c r="AC6" i="16"/>
  <c r="AD6" i="16"/>
  <c r="AE6" i="16"/>
  <c r="AF6" i="16"/>
  <c r="AG6" i="16"/>
  <c r="AH6" i="16"/>
  <c r="AI6" i="16"/>
  <c r="AJ6" i="16"/>
  <c r="AK6" i="16"/>
  <c r="AL6" i="16"/>
  <c r="AM6" i="16"/>
  <c r="AN6" i="16"/>
  <c r="AO6" i="16"/>
  <c r="AT5" i="16"/>
  <c r="AU5" i="16"/>
  <c r="F4" i="16"/>
  <c r="G4" i="16"/>
  <c r="H4" i="16"/>
  <c r="I4" i="16"/>
  <c r="J4" i="16"/>
  <c r="K4" i="16"/>
  <c r="L4" i="16"/>
  <c r="M4" i="16"/>
  <c r="N4" i="16"/>
  <c r="O4" i="16"/>
  <c r="P4" i="16"/>
  <c r="Q4" i="16"/>
  <c r="B4" i="16"/>
  <c r="R1" i="16"/>
  <c r="AD1" i="16"/>
  <c r="B1" i="16"/>
  <c r="C1" i="16"/>
  <c r="D1" i="16"/>
  <c r="AO11" i="15"/>
  <c r="AN11" i="15"/>
  <c r="AM11" i="15"/>
  <c r="AL11" i="15"/>
  <c r="AK11" i="15"/>
  <c r="AJ11" i="15"/>
  <c r="AI11" i="15"/>
  <c r="AH11" i="15"/>
  <c r="AG11" i="15"/>
  <c r="AF11" i="15"/>
  <c r="AE11" i="15"/>
  <c r="AD11" i="15"/>
  <c r="AC11" i="15"/>
  <c r="AB11" i="15"/>
  <c r="AA11" i="15"/>
  <c r="Z11" i="15"/>
  <c r="Y11" i="15"/>
  <c r="X11" i="15"/>
  <c r="W11" i="15"/>
  <c r="V11" i="15"/>
  <c r="U11" i="15"/>
  <c r="T11" i="15"/>
  <c r="S11" i="15"/>
  <c r="Q11" i="15"/>
  <c r="P11" i="15"/>
  <c r="O11" i="15"/>
  <c r="N11" i="15"/>
  <c r="M11" i="15"/>
  <c r="L11" i="15"/>
  <c r="K11" i="15"/>
  <c r="J11" i="15"/>
  <c r="I11" i="15"/>
  <c r="H11" i="15"/>
  <c r="G11" i="15"/>
  <c r="F11" i="15"/>
  <c r="F12" i="15"/>
  <c r="G12" i="15"/>
  <c r="H12" i="15"/>
  <c r="I12" i="15"/>
  <c r="J12" i="15"/>
  <c r="K12" i="15"/>
  <c r="L12" i="15"/>
  <c r="M12" i="15"/>
  <c r="N12" i="15"/>
  <c r="O12" i="15"/>
  <c r="P12" i="15"/>
  <c r="Q12" i="15"/>
  <c r="H9" i="15"/>
  <c r="I9" i="15"/>
  <c r="J9" i="15"/>
  <c r="K9" i="15"/>
  <c r="L9" i="15"/>
  <c r="M9" i="15"/>
  <c r="N9" i="15"/>
  <c r="O9" i="15"/>
  <c r="P9" i="15"/>
  <c r="Q9" i="15"/>
  <c r="F6" i="15"/>
  <c r="G6" i="15"/>
  <c r="H6" i="15"/>
  <c r="I6" i="15"/>
  <c r="J6" i="15"/>
  <c r="K6" i="15"/>
  <c r="L6"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T5" i="15"/>
  <c r="AU5" i="15"/>
  <c r="F4" i="15"/>
  <c r="G4" i="15"/>
  <c r="H4" i="15"/>
  <c r="I4" i="15"/>
  <c r="J4" i="15"/>
  <c r="K4" i="15"/>
  <c r="L4" i="15"/>
  <c r="M4" i="15"/>
  <c r="N4" i="15"/>
  <c r="O4" i="15"/>
  <c r="P4" i="15"/>
  <c r="Q4" i="15"/>
  <c r="R1" i="15"/>
  <c r="AD1" i="15"/>
  <c r="B1" i="15"/>
  <c r="C1" i="15"/>
  <c r="D1" i="15"/>
  <c r="D5" i="9"/>
  <c r="F4" i="13"/>
  <c r="G4" i="13"/>
  <c r="H4" i="13"/>
  <c r="I4" i="13"/>
  <c r="J4" i="13"/>
  <c r="K4" i="13"/>
  <c r="L4" i="13"/>
  <c r="M4" i="13"/>
  <c r="N4" i="13"/>
  <c r="O4" i="13"/>
  <c r="P4" i="13"/>
  <c r="Q4" i="13"/>
  <c r="C59" i="9"/>
  <c r="D59" i="9"/>
  <c r="AO11" i="13"/>
  <c r="AN11" i="13"/>
  <c r="AM11" i="13"/>
  <c r="AL11" i="13"/>
  <c r="AK11" i="13"/>
  <c r="AJ11" i="13"/>
  <c r="AI11" i="13"/>
  <c r="AH11" i="13"/>
  <c r="AG11" i="13"/>
  <c r="AF11" i="13"/>
  <c r="AE11" i="13"/>
  <c r="AD11" i="13"/>
  <c r="AC11" i="13"/>
  <c r="AB11" i="13"/>
  <c r="AA11" i="13"/>
  <c r="Z11" i="13"/>
  <c r="Y11" i="13"/>
  <c r="X11" i="13"/>
  <c r="W11" i="13"/>
  <c r="V11" i="13"/>
  <c r="U11" i="13"/>
  <c r="T11" i="13"/>
  <c r="S11" i="13"/>
  <c r="Q11" i="13"/>
  <c r="P11" i="13"/>
  <c r="O11" i="13"/>
  <c r="N11" i="13"/>
  <c r="M11" i="13"/>
  <c r="L11" i="13"/>
  <c r="K11" i="13"/>
  <c r="J11" i="13"/>
  <c r="I11" i="13"/>
  <c r="H11" i="13"/>
  <c r="G11" i="13"/>
  <c r="F11" i="13"/>
  <c r="F12" i="13"/>
  <c r="G12" i="13"/>
  <c r="H12" i="13"/>
  <c r="I12" i="13"/>
  <c r="J12" i="13"/>
  <c r="K12" i="13"/>
  <c r="L12" i="13"/>
  <c r="M12" i="13"/>
  <c r="N12" i="13"/>
  <c r="O12" i="13"/>
  <c r="P12" i="13"/>
  <c r="Q12" i="13"/>
  <c r="B3" i="13"/>
  <c r="R1" i="13"/>
  <c r="AD1" i="13"/>
  <c r="B1" i="13"/>
  <c r="C1" i="13"/>
  <c r="D1" i="13"/>
  <c r="G25" i="12"/>
  <c r="F25" i="12"/>
  <c r="C25" i="12"/>
  <c r="G24" i="12"/>
  <c r="F24" i="12"/>
  <c r="C24" i="12"/>
  <c r="G23" i="12"/>
  <c r="F23" i="12"/>
  <c r="C23" i="12"/>
  <c r="G17" i="12"/>
  <c r="F17" i="12"/>
  <c r="C17" i="12"/>
  <c r="G16" i="12"/>
  <c r="F16" i="12"/>
  <c r="C16" i="12"/>
  <c r="G15" i="12"/>
  <c r="F15" i="12"/>
  <c r="C15" i="12"/>
  <c r="G14" i="12"/>
  <c r="F14" i="12"/>
  <c r="C14" i="12"/>
  <c r="G13" i="12"/>
  <c r="F13" i="12"/>
  <c r="C13" i="12"/>
  <c r="G12" i="12"/>
  <c r="F12" i="12"/>
  <c r="C12" i="12"/>
  <c r="G7" i="12"/>
  <c r="F7" i="12"/>
  <c r="C7" i="12"/>
  <c r="G6" i="12"/>
  <c r="F6" i="12"/>
  <c r="C6" i="12"/>
  <c r="G4" i="12"/>
  <c r="AT59" i="9"/>
  <c r="AT58" i="9"/>
  <c r="AT57" i="9"/>
  <c r="AT56" i="9"/>
  <c r="AT55" i="9"/>
  <c r="AT54" i="9"/>
  <c r="AT53" i="9"/>
  <c r="AT52" i="9"/>
  <c r="AT51" i="9"/>
  <c r="AT50" i="9"/>
  <c r="AT49" i="9"/>
  <c r="AT47" i="9"/>
  <c r="AT46" i="9"/>
  <c r="AT45" i="9"/>
  <c r="AT44" i="9"/>
  <c r="AT43" i="9"/>
  <c r="AT42" i="9"/>
  <c r="AT41" i="9"/>
  <c r="AT40" i="9"/>
  <c r="AT39" i="9"/>
  <c r="AT38" i="9"/>
  <c r="AT37" i="9"/>
  <c r="AT36" i="9"/>
  <c r="AT35" i="9"/>
  <c r="AT34" i="9"/>
  <c r="AT33" i="9"/>
  <c r="AT32" i="9"/>
  <c r="AT31" i="9"/>
  <c r="AT30" i="9"/>
  <c r="AT29" i="9"/>
  <c r="AT28" i="9"/>
  <c r="AT27" i="9"/>
  <c r="AT26" i="9"/>
  <c r="AT25" i="9"/>
  <c r="AT24" i="9"/>
  <c r="AT23" i="9"/>
  <c r="AT22" i="9"/>
  <c r="AT21" i="9"/>
  <c r="AT20" i="9"/>
  <c r="AT19" i="9"/>
  <c r="AT18" i="9"/>
  <c r="AT16" i="9"/>
  <c r="AT15" i="9"/>
  <c r="AT14" i="9"/>
  <c r="AT13" i="9"/>
  <c r="AT12" i="9"/>
  <c r="AT11" i="9"/>
  <c r="AT10" i="9"/>
  <c r="AT9" i="9"/>
  <c r="AT8" i="9"/>
  <c r="AT5" i="9"/>
  <c r="AT6" i="9"/>
  <c r="AT7" i="9"/>
  <c r="AU59" i="9"/>
  <c r="AU58" i="9"/>
  <c r="AU57" i="9"/>
  <c r="AU56" i="9"/>
  <c r="AU55" i="9"/>
  <c r="AU54" i="9"/>
  <c r="AU53" i="9"/>
  <c r="AU52" i="9"/>
  <c r="AU51" i="9"/>
  <c r="AU50" i="9"/>
  <c r="AU49" i="9"/>
  <c r="AU47" i="9"/>
  <c r="AU46" i="9"/>
  <c r="AU45" i="9"/>
  <c r="AU44" i="9"/>
  <c r="AU43" i="9"/>
  <c r="AU42" i="9"/>
  <c r="AU41" i="9"/>
  <c r="AU40" i="9"/>
  <c r="AU39" i="9"/>
  <c r="AU38" i="9"/>
  <c r="AU37" i="9"/>
  <c r="AU36" i="9"/>
  <c r="AU35" i="9"/>
  <c r="AU34" i="9"/>
  <c r="AU33" i="9"/>
  <c r="AU32" i="9"/>
  <c r="AU31" i="9"/>
  <c r="AU30" i="9"/>
  <c r="AU29" i="9"/>
  <c r="AU28" i="9"/>
  <c r="AU27" i="9"/>
  <c r="AU26" i="9"/>
  <c r="AU25" i="9"/>
  <c r="AU24" i="9"/>
  <c r="AU22" i="9"/>
  <c r="AU21" i="9"/>
  <c r="AU20" i="9"/>
  <c r="AU19" i="9"/>
  <c r="AU18" i="9"/>
  <c r="AU16" i="9"/>
  <c r="AU15" i="9"/>
  <c r="AU14" i="9"/>
  <c r="AU13" i="9"/>
  <c r="AU12" i="9"/>
  <c r="AU9" i="9"/>
  <c r="AU8" i="9"/>
  <c r="AU7" i="9"/>
  <c r="AU6" i="9"/>
  <c r="AS5" i="9"/>
  <c r="AU5" i="9"/>
  <c r="R3" i="9"/>
  <c r="AD3" i="9"/>
  <c r="B3" i="9"/>
  <c r="D45" i="9"/>
  <c r="C45" i="9"/>
  <c r="B45" i="9"/>
  <c r="D44" i="9"/>
  <c r="C44" i="9"/>
  <c r="B44" i="9"/>
  <c r="D8" i="9"/>
  <c r="C8" i="9"/>
  <c r="B8" i="9"/>
  <c r="D7" i="9"/>
  <c r="C7" i="9"/>
  <c r="B7" i="9"/>
  <c r="D6" i="9"/>
  <c r="D9" i="9"/>
  <c r="D10" i="9"/>
  <c r="D11" i="9"/>
  <c r="D12" i="9"/>
  <c r="D13" i="9"/>
  <c r="D14" i="9"/>
  <c r="D15" i="9"/>
  <c r="D16" i="9"/>
  <c r="D18" i="9"/>
  <c r="D19" i="9"/>
  <c r="D20" i="9"/>
  <c r="D46" i="9"/>
  <c r="D47" i="9"/>
  <c r="D49" i="9"/>
  <c r="D50" i="9"/>
  <c r="D24" i="9"/>
  <c r="D25" i="9"/>
  <c r="D26" i="9"/>
  <c r="D27" i="9"/>
  <c r="D28" i="9"/>
  <c r="D22" i="9"/>
  <c r="D29" i="9"/>
  <c r="D30" i="9"/>
  <c r="D31" i="9"/>
  <c r="D32" i="9"/>
  <c r="D39" i="9"/>
  <c r="D40" i="9"/>
  <c r="D35" i="9"/>
  <c r="D36" i="9"/>
  <c r="D37" i="9"/>
  <c r="D41" i="9"/>
  <c r="D42" i="9"/>
  <c r="D43" i="9"/>
  <c r="D51" i="9"/>
  <c r="D52" i="9"/>
  <c r="D53" i="9"/>
  <c r="D55" i="9"/>
  <c r="D56" i="9"/>
  <c r="D57" i="9"/>
  <c r="D58" i="9"/>
  <c r="C9" i="9"/>
  <c r="C10" i="9"/>
  <c r="C11" i="9"/>
  <c r="C12" i="9"/>
  <c r="C13" i="9"/>
  <c r="C14" i="9"/>
  <c r="C15" i="9"/>
  <c r="C18" i="9"/>
  <c r="C19" i="9"/>
  <c r="C20" i="9"/>
  <c r="C46" i="9"/>
  <c r="C47" i="9"/>
  <c r="C49" i="9"/>
  <c r="C50" i="9"/>
  <c r="C24" i="9"/>
  <c r="C25" i="9"/>
  <c r="C26" i="9"/>
  <c r="C27" i="9"/>
  <c r="C28" i="9"/>
  <c r="C22" i="9"/>
  <c r="C29" i="9"/>
  <c r="C30" i="9"/>
  <c r="C31" i="9"/>
  <c r="C32" i="9"/>
  <c r="C39" i="9"/>
  <c r="C40" i="9"/>
  <c r="C35" i="9"/>
  <c r="C36" i="9"/>
  <c r="C37" i="9"/>
  <c r="C41" i="9"/>
  <c r="C42" i="9"/>
  <c r="C43" i="9"/>
  <c r="C51" i="9"/>
  <c r="C52" i="9"/>
  <c r="C53" i="9"/>
  <c r="C54" i="9"/>
  <c r="C55" i="9"/>
  <c r="C56" i="9"/>
  <c r="C57" i="9"/>
  <c r="C58" i="9"/>
  <c r="B58" i="9"/>
  <c r="B57" i="9"/>
  <c r="B56" i="9"/>
  <c r="B55" i="9"/>
  <c r="B54" i="9"/>
  <c r="B53" i="9"/>
  <c r="B52" i="9"/>
  <c r="B51" i="9"/>
  <c r="B43" i="9"/>
  <c r="B42" i="9"/>
  <c r="B41" i="9"/>
  <c r="B37" i="9"/>
  <c r="B36" i="9"/>
  <c r="B35" i="9"/>
  <c r="B40" i="9"/>
  <c r="B39" i="9"/>
  <c r="B32" i="9"/>
  <c r="B31" i="9"/>
  <c r="B30" i="9"/>
  <c r="B29" i="9"/>
  <c r="B22" i="9"/>
  <c r="B28" i="9"/>
  <c r="B27" i="9"/>
  <c r="B26" i="9"/>
  <c r="B25" i="9"/>
  <c r="B24" i="9"/>
  <c r="B50" i="9"/>
  <c r="B49" i="9"/>
  <c r="B47" i="9"/>
  <c r="B46" i="9"/>
  <c r="B20" i="9"/>
  <c r="B19" i="9"/>
  <c r="B18" i="9"/>
  <c r="B16" i="9"/>
  <c r="B15" i="9"/>
  <c r="B14" i="9"/>
  <c r="B13" i="9"/>
  <c r="B12" i="9"/>
  <c r="B11" i="9"/>
  <c r="B10" i="9"/>
  <c r="B9" i="9"/>
  <c r="C3" i="9"/>
  <c r="D3" i="9"/>
  <c r="B23" i="9"/>
  <c r="C23" i="9"/>
  <c r="D23" i="9"/>
  <c r="D21" i="9"/>
  <c r="C21" i="9"/>
  <c r="B21" i="9"/>
  <c r="D33" i="9"/>
  <c r="C33" i="9"/>
  <c r="B33" i="9"/>
  <c r="B60" i="9"/>
  <c r="C60" i="9"/>
  <c r="D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AI60" i="9"/>
  <c r="AJ60" i="9"/>
  <c r="AK60" i="9"/>
  <c r="AL60" i="9"/>
  <c r="AM60" i="9"/>
  <c r="AN60" i="9"/>
  <c r="AO60" i="9"/>
  <c r="D4" i="13"/>
  <c r="R11" i="13"/>
  <c r="R12" i="13"/>
  <c r="S12" i="13"/>
  <c r="T12" i="13"/>
  <c r="U12" i="13"/>
  <c r="V12" i="13"/>
  <c r="W12" i="13"/>
  <c r="X12" i="13"/>
  <c r="Y12" i="13"/>
  <c r="Z12" i="13"/>
  <c r="AA12" i="13"/>
  <c r="AB12" i="13"/>
  <c r="AC12" i="13"/>
  <c r="AD12" i="13"/>
  <c r="AE12" i="13"/>
  <c r="AF12" i="13"/>
  <c r="AG12" i="13"/>
  <c r="AH12" i="13"/>
  <c r="AI12" i="13"/>
  <c r="AJ12" i="13"/>
  <c r="AK12" i="13"/>
  <c r="AL12" i="13"/>
  <c r="AM12" i="13"/>
  <c r="AN12" i="13"/>
  <c r="AO12" i="13"/>
  <c r="R4" i="13"/>
  <c r="S4" i="13"/>
  <c r="T4" i="13"/>
  <c r="U4" i="13"/>
  <c r="V4" i="13"/>
  <c r="W4" i="13"/>
  <c r="X4" i="13"/>
  <c r="Y4" i="13"/>
  <c r="Z4" i="13"/>
  <c r="AA4" i="13"/>
  <c r="AB4" i="13"/>
  <c r="AC4" i="13"/>
  <c r="AD4" i="13"/>
  <c r="AE4" i="13"/>
  <c r="AF4" i="13"/>
  <c r="AG4" i="13"/>
  <c r="AH4" i="13"/>
  <c r="AI4" i="13"/>
  <c r="AJ4" i="13"/>
  <c r="AK4" i="13"/>
  <c r="AL4" i="13"/>
  <c r="AM4" i="13"/>
  <c r="AN4" i="13"/>
  <c r="AO4" i="13"/>
  <c r="AE9" i="13"/>
  <c r="AF9" i="13"/>
  <c r="AG9" i="13"/>
  <c r="AH9" i="13"/>
  <c r="AI9" i="13"/>
  <c r="AJ9" i="13"/>
  <c r="AK9" i="13"/>
  <c r="AL9" i="13"/>
  <c r="AM9" i="13"/>
  <c r="AN9" i="13"/>
  <c r="AO9" i="13"/>
  <c r="R11"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R9" i="15"/>
  <c r="S9" i="15"/>
  <c r="T9" i="15"/>
  <c r="U9" i="15"/>
  <c r="V9" i="15"/>
  <c r="W9" i="15"/>
  <c r="X9" i="15"/>
  <c r="Y9" i="15"/>
  <c r="Z9" i="15"/>
  <c r="AA9" i="15"/>
  <c r="AB9" i="15"/>
  <c r="AC9" i="15"/>
  <c r="AD9" i="15"/>
  <c r="AE9" i="15"/>
  <c r="AF9" i="15"/>
  <c r="AG9" i="15"/>
  <c r="AH9" i="15"/>
  <c r="AI9" i="15"/>
  <c r="AJ9" i="15"/>
  <c r="AK9" i="15"/>
  <c r="AL9" i="15"/>
  <c r="AM9" i="15"/>
  <c r="AN9" i="15"/>
  <c r="AO9" i="15"/>
  <c r="R4" i="15"/>
  <c r="AT4" i="15"/>
  <c r="AU4" i="15"/>
  <c r="S4" i="15"/>
  <c r="T4" i="15"/>
  <c r="U4" i="15"/>
  <c r="V4" i="15"/>
  <c r="W4" i="15"/>
  <c r="X4" i="15"/>
  <c r="Y4" i="15"/>
  <c r="Z4" i="15"/>
  <c r="AA4" i="15"/>
  <c r="AB4" i="15"/>
  <c r="AC4" i="15"/>
  <c r="AD4" i="15"/>
  <c r="AE4" i="15"/>
  <c r="AF4" i="15"/>
  <c r="AG4" i="15"/>
  <c r="AH4" i="15"/>
  <c r="AI4" i="15"/>
  <c r="AJ4" i="15"/>
  <c r="AK4" i="15"/>
  <c r="AL4" i="15"/>
  <c r="AM4" i="15"/>
  <c r="AN4" i="15"/>
  <c r="AO4" i="15"/>
  <c r="AT3" i="15"/>
  <c r="AU3" i="15"/>
  <c r="D12" i="16"/>
  <c r="C11" i="16"/>
  <c r="C4" i="16"/>
  <c r="Y6" i="5"/>
  <c r="C3" i="16"/>
  <c r="AT3" i="16"/>
  <c r="AU3" i="16"/>
  <c r="AO12" i="16"/>
  <c r="AU4" i="16"/>
  <c r="AM12" i="16"/>
  <c r="AN12" i="16"/>
  <c r="N6" i="5"/>
  <c r="O6" i="5"/>
  <c r="P6" i="5"/>
  <c r="Q6" i="5"/>
  <c r="R6" i="5"/>
  <c r="S6" i="5"/>
  <c r="T6" i="5"/>
  <c r="U6" i="5"/>
  <c r="V6" i="5"/>
  <c r="W6" i="5"/>
  <c r="X6" i="5"/>
  <c r="AJ4" i="16"/>
  <c r="AK4" i="16"/>
  <c r="AL4" i="16"/>
  <c r="AM4" i="16"/>
  <c r="AN4" i="16"/>
  <c r="AO4" i="16"/>
  <c r="AI12" i="16"/>
  <c r="AJ12" i="16"/>
  <c r="AK12" i="16"/>
  <c r="AL12" i="16"/>
  <c r="AC4" i="16"/>
  <c r="AD4" i="16"/>
  <c r="AE4" i="16"/>
  <c r="AF4" i="16"/>
  <c r="AG4" i="16"/>
  <c r="AH4" i="16"/>
  <c r="AI4" i="16"/>
  <c r="Z4" i="16"/>
  <c r="AA4" i="16"/>
  <c r="AB4" i="16"/>
  <c r="J6" i="5"/>
  <c r="K6" i="5"/>
  <c r="L6" i="5"/>
  <c r="M6" i="5"/>
  <c r="G6" i="5"/>
  <c r="H6" i="5"/>
  <c r="I6" i="5"/>
  <c r="AT4" i="16"/>
  <c r="AF12" i="16"/>
  <c r="AG12" i="16"/>
  <c r="AH12" i="16"/>
  <c r="R4" i="16"/>
  <c r="S4" i="16"/>
  <c r="T4" i="16"/>
  <c r="U4" i="16"/>
  <c r="V4" i="16"/>
  <c r="W4" i="16"/>
  <c r="X4" i="16"/>
  <c r="Y4" i="16"/>
  <c r="R3" i="16"/>
  <c r="R11" i="16"/>
  <c r="R12" i="16"/>
  <c r="S12" i="16"/>
  <c r="T12" i="16"/>
  <c r="U12" i="16"/>
  <c r="V12" i="16"/>
  <c r="W12" i="16"/>
  <c r="X12" i="16"/>
  <c r="Y12" i="16"/>
  <c r="Z12" i="16"/>
  <c r="AA12" i="16"/>
  <c r="AB12" i="16"/>
  <c r="AC12" i="16"/>
  <c r="AD12" i="16"/>
  <c r="AE12" i="16"/>
  <c r="B13" i="5"/>
  <c r="B12" i="5"/>
  <c r="B4" i="5"/>
  <c r="B6" i="5"/>
  <c r="C6" i="5"/>
  <c r="D6" i="5"/>
  <c r="E6" i="5"/>
  <c r="F6" i="5"/>
</calcChain>
</file>

<file path=xl/comments1.xml><?xml version="1.0" encoding="utf-8"?>
<comments xmlns="http://schemas.openxmlformats.org/spreadsheetml/2006/main">
  <authors>
    <author>Big Imagination Games</author>
  </authors>
  <commentList>
    <comment ref="E5" authorId="0">
      <text>
        <r>
          <rPr>
            <b/>
            <sz val="9"/>
            <color indexed="81"/>
            <rFont val="Calibri"/>
            <family val="2"/>
          </rPr>
          <t xml:space="preserve">COBRO 30 dias aprox. dsps de la venta
</t>
        </r>
      </text>
    </comment>
    <comment ref="F5" authorId="0">
      <text>
        <r>
          <rPr>
            <b/>
            <sz val="9"/>
            <color indexed="81"/>
            <rFont val="Calibri"/>
            <family val="2"/>
          </rPr>
          <t xml:space="preserve">COBRO 30 dias aprox. dsps de la venta
</t>
        </r>
      </text>
    </comment>
    <comment ref="H5" authorId="0">
      <text>
        <r>
          <rPr>
            <b/>
            <sz val="9"/>
            <color indexed="81"/>
            <rFont val="Calibri"/>
            <family val="2"/>
          </rPr>
          <t xml:space="preserve">COBRO 30 dias aprox. dsps de la venta
</t>
        </r>
      </text>
    </comment>
    <comment ref="I5" authorId="0">
      <text>
        <r>
          <rPr>
            <b/>
            <sz val="9"/>
            <color indexed="81"/>
            <rFont val="Calibri"/>
            <family val="2"/>
          </rPr>
          <t xml:space="preserve">COBRO 30 dias aprox. dsps de la venta
</t>
        </r>
      </text>
    </comment>
    <comment ref="J5" authorId="0">
      <text>
        <r>
          <rPr>
            <b/>
            <sz val="9"/>
            <color indexed="81"/>
            <rFont val="Calibri"/>
            <family val="2"/>
          </rPr>
          <t xml:space="preserve">COBRO 30 dias aprox. dsps de la venta
</t>
        </r>
      </text>
    </comment>
    <comment ref="K5" authorId="0">
      <text>
        <r>
          <rPr>
            <b/>
            <sz val="9"/>
            <color indexed="81"/>
            <rFont val="Calibri"/>
            <family val="2"/>
          </rPr>
          <t xml:space="preserve">COBRO 30 dias aprox. dsps de la venta
</t>
        </r>
      </text>
    </comment>
    <comment ref="L5" authorId="0">
      <text>
        <r>
          <rPr>
            <b/>
            <sz val="9"/>
            <color indexed="81"/>
            <rFont val="Calibri"/>
            <family val="2"/>
          </rPr>
          <t xml:space="preserve">COBRO 30 dias aprox. dsps de la venta
</t>
        </r>
      </text>
    </comment>
    <comment ref="M5" authorId="0">
      <text>
        <r>
          <rPr>
            <b/>
            <sz val="9"/>
            <color indexed="81"/>
            <rFont val="Calibri"/>
            <family val="2"/>
          </rPr>
          <t xml:space="preserve">COBRO 30 dias aprox. dsps de la venta
</t>
        </r>
      </text>
    </comment>
    <comment ref="N5" authorId="0">
      <text>
        <r>
          <rPr>
            <b/>
            <sz val="9"/>
            <color indexed="81"/>
            <rFont val="Calibri"/>
            <family val="2"/>
          </rPr>
          <t xml:space="preserve">COBRO 30 dias aprox. dsps de la venta
</t>
        </r>
      </text>
    </comment>
    <comment ref="O5" authorId="0">
      <text>
        <r>
          <rPr>
            <b/>
            <sz val="9"/>
            <color indexed="81"/>
            <rFont val="Calibri"/>
            <family val="2"/>
          </rPr>
          <t xml:space="preserve">COBRO 30 dias aprox. dsps de la venta
</t>
        </r>
      </text>
    </comment>
    <comment ref="P5" authorId="0">
      <text>
        <r>
          <rPr>
            <b/>
            <sz val="9"/>
            <color indexed="81"/>
            <rFont val="Calibri"/>
            <family val="2"/>
          </rPr>
          <t xml:space="preserve">COBRO 30 dias aprox. dsps de la venta
</t>
        </r>
      </text>
    </comment>
    <comment ref="Q5" authorId="0">
      <text>
        <r>
          <rPr>
            <b/>
            <sz val="9"/>
            <color indexed="81"/>
            <rFont val="Calibri"/>
            <family val="2"/>
          </rPr>
          <t xml:space="preserve">COBRO 30 dias aprox. dsps de la venta
</t>
        </r>
      </text>
    </comment>
    <comment ref="R5" authorId="0">
      <text>
        <r>
          <rPr>
            <b/>
            <sz val="9"/>
            <color indexed="81"/>
            <rFont val="Calibri"/>
            <family val="2"/>
          </rPr>
          <t xml:space="preserve">COBRO 30 dias aprox. dsps de la venta
</t>
        </r>
      </text>
    </comment>
    <comment ref="S5" authorId="0">
      <text>
        <r>
          <rPr>
            <b/>
            <sz val="9"/>
            <color indexed="81"/>
            <rFont val="Calibri"/>
            <family val="2"/>
          </rPr>
          <t xml:space="preserve">COBRO 30 dias aprox. dsps de la venta
</t>
        </r>
      </text>
    </comment>
    <comment ref="T5" authorId="0">
      <text>
        <r>
          <rPr>
            <b/>
            <sz val="9"/>
            <color indexed="81"/>
            <rFont val="Calibri"/>
            <family val="2"/>
          </rPr>
          <t xml:space="preserve">COBRO 30 dias aprox. dsps de la venta
</t>
        </r>
      </text>
    </comment>
    <comment ref="U5" authorId="0">
      <text>
        <r>
          <rPr>
            <b/>
            <sz val="9"/>
            <color indexed="81"/>
            <rFont val="Calibri"/>
            <family val="2"/>
          </rPr>
          <t xml:space="preserve">COBRO 30 dias aprox. dsps de la venta
</t>
        </r>
      </text>
    </comment>
    <comment ref="V5" authorId="0">
      <text>
        <r>
          <rPr>
            <b/>
            <sz val="9"/>
            <color indexed="81"/>
            <rFont val="Calibri"/>
            <family val="2"/>
          </rPr>
          <t xml:space="preserve">COBRO 30 dias aprox. dsps de la venta
</t>
        </r>
      </text>
    </comment>
  </commentList>
</comments>
</file>

<file path=xl/comments2.xml><?xml version="1.0" encoding="utf-8"?>
<comments xmlns="http://schemas.openxmlformats.org/spreadsheetml/2006/main">
  <authors>
    <author>LWPatton</author>
  </authors>
  <commentList>
    <comment ref="A51" authorId="0">
      <text>
        <r>
          <rPr>
            <b/>
            <sz val="9"/>
            <color indexed="81"/>
            <rFont val="Calibri"/>
            <family val="2"/>
          </rPr>
          <t>LWPatton:</t>
        </r>
        <r>
          <rPr>
            <sz val="9"/>
            <color indexed="81"/>
            <rFont val="Calibri"/>
            <family val="2"/>
          </rPr>
          <t xml:space="preserve">
 (i.e. no amortizables, se decide por ser menores de 2,000€)</t>
        </r>
      </text>
    </comment>
  </commentList>
</comments>
</file>

<file path=xl/sharedStrings.xml><?xml version="1.0" encoding="utf-8"?>
<sst xmlns="http://schemas.openxmlformats.org/spreadsheetml/2006/main" count="384" uniqueCount="135">
  <si>
    <t>FEB</t>
  </si>
  <si>
    <t>MAR</t>
  </si>
  <si>
    <t>APR</t>
  </si>
  <si>
    <t>MAY</t>
  </si>
  <si>
    <t>JUN</t>
  </si>
  <si>
    <t>JUL</t>
  </si>
  <si>
    <t>AUG</t>
  </si>
  <si>
    <t>SEP</t>
  </si>
  <si>
    <t>OCT</t>
  </si>
  <si>
    <t>NOV</t>
  </si>
  <si>
    <t>DEC</t>
  </si>
  <si>
    <t>SVN</t>
  </si>
  <si>
    <t>Amazon S3 Cloud hosting</t>
  </si>
  <si>
    <t>ICF</t>
  </si>
  <si>
    <t>CDTI</t>
  </si>
  <si>
    <t>Productor / Scrum Master</t>
  </si>
  <si>
    <t>Acum.</t>
  </si>
  <si>
    <t>BEST CASE SCENARIO</t>
  </si>
  <si>
    <t>STANDARD CASE SCENARIO</t>
  </si>
  <si>
    <t>Key Business Metrics / KPI (Key Performance Indicators):</t>
  </si>
  <si>
    <t>WORST CASE SCENARIO</t>
  </si>
  <si>
    <t>Bonus</t>
  </si>
  <si>
    <t>HOSTGATOR (hosting WEB)</t>
  </si>
  <si>
    <t>JAN</t>
  </si>
  <si>
    <t>Prog Jefe/ CTO / Lead Progr.</t>
  </si>
  <si>
    <t>1.b Suppliers</t>
  </si>
  <si>
    <t>1.d. Production expenses</t>
  </si>
  <si>
    <t>1.a. Labour costs/HR</t>
  </si>
  <si>
    <t>Comission from bank - Creating account</t>
  </si>
  <si>
    <t>2.0 MARKETING (ADVERTISING)</t>
  </si>
  <si>
    <t>Commissions (others)</t>
  </si>
  <si>
    <t>3.0 ROYALTIES (payout)</t>
  </si>
  <si>
    <t>Royalties to partners</t>
  </si>
  <si>
    <t>iPhone/Android smartphones/Tabs</t>
  </si>
  <si>
    <t>ENISA / OTHERS</t>
  </si>
  <si>
    <t>TOTAL EXPENSES</t>
  </si>
  <si>
    <t>TOTAL INCOME</t>
  </si>
  <si>
    <t>CEO</t>
  </si>
  <si>
    <t>Hipothesis on Sales Units</t>
  </si>
  <si>
    <t>Pricing</t>
  </si>
  <si>
    <t>Cum. Income</t>
  </si>
  <si>
    <t>Annual license fees:</t>
  </si>
  <si>
    <t>Monthly software Licenses:</t>
  </si>
  <si>
    <t>Cleaning</t>
  </si>
  <si>
    <t>Fibre / Phone lines</t>
  </si>
  <si>
    <t>Electricity</t>
  </si>
  <si>
    <t>Insurance (Corp. Resp. Office and Mgnt)</t>
  </si>
  <si>
    <t xml:space="preserve">Travel expenses / representation </t>
  </si>
  <si>
    <t>Other operative costs (LOPD + Prev. Riesgos + varios, traductores, team building ...)</t>
  </si>
  <si>
    <t>Conferences</t>
  </si>
  <si>
    <t>Cum.</t>
  </si>
  <si>
    <t>Others (FP, FOGASA, ...)</t>
  </si>
  <si>
    <t>Social Security (S.S paid by company)</t>
  </si>
  <si>
    <t>REAL</t>
  </si>
  <si>
    <t>BUDGET</t>
  </si>
  <si>
    <t>DEVIATION</t>
  </si>
  <si>
    <t xml:space="preserve">Others video cameras, VR, ... </t>
  </si>
  <si>
    <t>Interests from loan 2 (préstamo 2)</t>
  </si>
  <si>
    <t>Interests from loan 1 (préstamo 1)</t>
  </si>
  <si>
    <t>Office material &amp; furniture</t>
  </si>
  <si>
    <r>
      <t>PC/MAC/ DISPLAYS</t>
    </r>
    <r>
      <rPr>
        <i/>
        <sz val="10"/>
        <rFont val="Calibri"/>
        <family val="2"/>
      </rPr>
      <t xml:space="preserve"> (not the whole cost, just the amortization amount in that period)</t>
    </r>
  </si>
  <si>
    <t xml:space="preserve">4.0 Expenses on equipment amortization </t>
  </si>
  <si>
    <t>4.0 FINANCIAL expenses: Interest return due to Capital debt</t>
  </si>
  <si>
    <t>FORECASTING PROCESS (in the period: REAL vs. BUDGET)</t>
  </si>
  <si>
    <t>Amortiz. / anual</t>
  </si>
  <si>
    <t>TOTAL</t>
  </si>
  <si>
    <t>Computers</t>
  </si>
  <si>
    <t>Screens</t>
  </si>
  <si>
    <t>Keyboards</t>
  </si>
  <si>
    <t>Initial date</t>
  </si>
  <si>
    <t>Final date</t>
  </si>
  <si>
    <t>Asset value</t>
  </si>
  <si>
    <t>Amortization period (years)</t>
  </si>
  <si>
    <t>Months</t>
  </si>
  <si>
    <t>Monthly Depreciation</t>
  </si>
  <si>
    <t>Special conditions</t>
  </si>
  <si>
    <t>Example of depreciation calculation</t>
  </si>
  <si>
    <t>==&gt; as input FOR COSTS IN THE P&amp;L</t>
  </si>
  <si>
    <t>PROFIT &amp; LOSS (P&amp;L)/ (Earnings Before Interests Tax (EBIT))</t>
  </si>
  <si>
    <t>Dev. Team size (costs)</t>
  </si>
  <si>
    <t>Distribution fee</t>
  </si>
  <si>
    <t>ROIBT (Return of Investm. Before Tax)</t>
  </si>
  <si>
    <t>1 .Total Income</t>
  </si>
  <si>
    <t>1.0 COSTS (EXPENSES): OPERATIVE</t>
  </si>
  <si>
    <t>1.e. Loan interest rates</t>
  </si>
  <si>
    <t>1.c. Offices/ Others</t>
  </si>
  <si>
    <t>AVERAGE (STANDARD) CASE SCENARIO</t>
  </si>
  <si>
    <t>URL from market search over TOOLS prices</t>
  </si>
  <si>
    <t>Office rental references</t>
  </si>
  <si>
    <t>Market data references:</t>
  </si>
  <si>
    <t>Costs</t>
  </si>
  <si>
    <t>==&gt; INPUT AND LINK TO EACH RESULTING CELL</t>
  </si>
  <si>
    <t>Business Assumptions:</t>
  </si>
  <si>
    <t>Project XXYYZZ</t>
  </si>
  <si>
    <t>Consideramos un budgeting para el módulo 1 y 2 del negocio, sin considerar el módulo 3 B2B dado que no  se pondría en marcha hasta 3 años de funcionamiento de la empresa.</t>
  </si>
  <si>
    <t>Prog - 2 :a partir de segundo año toma mas roles</t>
  </si>
  <si>
    <t>Prog - 4 : se incorpora 12/2020</t>
  </si>
  <si>
    <t>LAUNCH Módulo 1</t>
  </si>
  <si>
    <t>Prog - 1: primer año sueldo viene de CTO, después otra persona</t>
  </si>
  <si>
    <t>Prog - 3 : a partir 2020, pasa a ser CTO también. Sueldo viene de CTO</t>
  </si>
  <si>
    <t>Prpg - 5 : se incorpora 12/2020</t>
  </si>
  <si>
    <t>LAUNCH Módulo 2</t>
  </si>
  <si>
    <t>Marketing Artist: se incorpora puntualmente meses en 2020</t>
  </si>
  <si>
    <t>Accounting, fiscal, legal advisor, servicio inicial</t>
  </si>
  <si>
    <t>Controller / Business Mgr / Hace también de RRHH</t>
  </si>
  <si>
    <t>Google mail corporation</t>
  </si>
  <si>
    <t>Oficina Alquiler</t>
  </si>
  <si>
    <t>Precio alquiler: Idialista
Salarios: Linkeding Salary
Hosting: 1&amp;1
Amazon Cloud 
Fibra: Telefónica</t>
  </si>
  <si>
    <t>Módulo 1</t>
  </si>
  <si>
    <t>Módulo 2</t>
  </si>
  <si>
    <t>mouse</t>
  </si>
  <si>
    <t>Despacho</t>
  </si>
  <si>
    <t xml:space="preserve">Módulo 1 Start </t>
  </si>
  <si>
    <t>1.1 Income Módulo 1</t>
  </si>
  <si>
    <t>Launch Módulo 1 
Start Módulo 2</t>
  </si>
  <si>
    <t>DIC</t>
  </si>
  <si>
    <t>0,03 € Per click banners</t>
  </si>
  <si>
    <t>ENE</t>
  </si>
  <si>
    <t>ABR</t>
  </si>
  <si>
    <t>AGO</t>
  </si>
  <si>
    <t xml:space="preserve">Launch módulo 2 </t>
  </si>
  <si>
    <t>1.2 INCOME Módulo 2</t>
  </si>
  <si>
    <t>2,5% gastos gestion Hotel</t>
  </si>
  <si>
    <t>2,5% gastos gestion rentcar</t>
  </si>
  <si>
    <t>Acces to DATA</t>
  </si>
  <si>
    <t>Gestion Business</t>
  </si>
  <si>
    <r>
      <t xml:space="preserve"> WORST CASE SCENARIO: </t>
    </r>
    <r>
      <rPr>
        <b/>
        <sz val="10"/>
        <color rgb="FFFF0000"/>
        <rFont val="Calibri"/>
        <family val="2"/>
      </rPr>
      <t>ATRASARSE 1 AÑO</t>
    </r>
  </si>
  <si>
    <r>
      <t xml:space="preserve"> AVERAGE CASE SCENARIO:</t>
    </r>
    <r>
      <rPr>
        <b/>
        <sz val="10"/>
        <color rgb="FFFF0000"/>
        <rFont val="Calibri"/>
        <family val="2"/>
      </rPr>
      <t xml:space="preserve"> Atrasarse 6 meses</t>
    </r>
  </si>
  <si>
    <t>BEST CASE SCENARIO: P&amp;L</t>
  </si>
  <si>
    <t xml:space="preserve">P&amp;L BUSINESS CASE (EBIT) </t>
  </si>
  <si>
    <t>Assumción importante: No se consideran los gastos variables por intereses por posibles préstamos bancarios.
En ese caso, cada mes tendría un gasto del tipo x(1+exp(T*y%/100)), donde "x" es el gasto mensual cubrido por préstamo, y "y" el tipo de interes, T el número en años que dura el préstamo.</t>
  </si>
  <si>
    <t>2,99 € gastos gestion vuelo</t>
  </si>
  <si>
    <t>Estimación número visitas</t>
  </si>
  <si>
    <r>
      <t>Suponemos, para conocer el volumen de visitas y reservas, que alcanzaríamos el 5% 
del mercado de Skyscanner en el mejor de los casos, seguindo el monitoreo de web https://www.similarweb.com/website/skyscanner.com#overview, de donde 10% de ese valor da clik o reserva, es decir , el</t>
    </r>
    <r>
      <rPr>
        <b/>
        <sz val="11"/>
        <color theme="1"/>
        <rFont val="Calibri"/>
        <family val="2"/>
        <scheme val="minor"/>
      </rPr>
      <t xml:space="preserve"> 0,5% generan ingresos el primer año. 
</t>
    </r>
    <r>
      <rPr>
        <sz val="11"/>
        <color theme="1"/>
        <rFont val="Calibri"/>
        <family val="2"/>
        <scheme val="minor"/>
      </rPr>
      <t>Para el segundo año, consideramos un crecimiento del 3%, es decir,</t>
    </r>
    <r>
      <rPr>
        <b/>
        <sz val="11"/>
        <color theme="1"/>
        <rFont val="Calibri"/>
        <family val="2"/>
        <scheme val="minor"/>
      </rPr>
      <t xml:space="preserve"> 0,8% generaria ingresos.
Para alojamiento consideramos que el 10% de los que reservan vuelo, reservan alojamiento,
Para alquiler de coche consideramos que el 1% de los que reservan viaje reservan coche
Para cuenta bussines, consideramos el 0,01% de los que reservan viaje</t>
    </r>
  </si>
  <si>
    <t>Prpg - 6 : se incorpora 12/2020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</si>
</sst>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0.00\ &quot;€&quot;_-;\-* #,##0.00\ &quot;€&quot;_-;_-* &quot;-&quot;??\ &quot;€&quot;_-;_-@_-"/>
    <numFmt numFmtId="43" formatCode="_-* #,##0.00\ _€_-;\-* #,##0.00\ _€_-;_-* &quot;-&quot;??\ _€_-;_-@_-"/>
    <numFmt numFmtId="164" formatCode="#,##0.00\ &quot;€&quot;;[Red]#,##0.00\ &quot;€&quot;"/>
    <numFmt numFmtId="165" formatCode="#,##0.00\ &quot;€&quot;"/>
  </numFmts>
  <fonts count="25"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Calibri"/>
      <family val="2"/>
    </font>
    <font>
      <sz val="10"/>
      <name val="Calibri"/>
      <family val="2"/>
    </font>
    <font>
      <u/>
      <sz val="11"/>
      <color theme="10"/>
      <name val="Calibri"/>
      <family val="2"/>
      <scheme val="minor"/>
    </font>
    <font>
      <u/>
      <sz val="11"/>
      <color theme="11"/>
      <name val="Calibri"/>
      <family val="2"/>
      <scheme val="minor"/>
    </font>
    <font>
      <sz val="9"/>
      <color indexed="81"/>
      <name val="Calibri"/>
      <family val="2"/>
    </font>
    <font>
      <b/>
      <sz val="9"/>
      <color indexed="81"/>
      <name val="Calibri"/>
      <family val="2"/>
    </font>
    <font>
      <b/>
      <sz val="10"/>
      <color theme="0"/>
      <name val="Calibri"/>
      <family val="2"/>
    </font>
    <font>
      <b/>
      <sz val="10"/>
      <color rgb="FFFF0000"/>
      <name val="Calibri"/>
      <family val="2"/>
    </font>
    <font>
      <i/>
      <sz val="10"/>
      <color theme="0" tint="-0.249977111117893"/>
      <name val="Calibri"/>
      <family val="2"/>
    </font>
    <font>
      <sz val="10"/>
      <name val="Calibri"/>
      <family val="2"/>
      <scheme val="minor"/>
    </font>
    <font>
      <sz val="8"/>
      <name val="Calibri"/>
      <family val="2"/>
      <scheme val="minor"/>
    </font>
    <font>
      <sz val="10"/>
      <color theme="4"/>
      <name val="Calibri"/>
      <family val="2"/>
    </font>
    <font>
      <i/>
      <sz val="10"/>
      <color theme="0" tint="-0.34998626667073579"/>
      <name val="Calibri"/>
      <family val="2"/>
    </font>
    <font>
      <i/>
      <sz val="10"/>
      <color rgb="FFA6A6A6"/>
      <name val="Calibri"/>
      <family val="2"/>
      <scheme val="minor"/>
    </font>
    <font>
      <b/>
      <sz val="10"/>
      <name val="Calibri"/>
      <family val="2"/>
      <scheme val="minor"/>
    </font>
    <font>
      <sz val="10"/>
      <color theme="1"/>
      <name val="Calibri"/>
      <family val="2"/>
      <scheme val="minor"/>
    </font>
    <font>
      <b/>
      <sz val="10"/>
      <color theme="1"/>
      <name val="Calibri"/>
      <family val="2"/>
      <scheme val="minor"/>
    </font>
    <font>
      <i/>
      <sz val="10"/>
      <name val="Calibri"/>
      <family val="2"/>
    </font>
    <font>
      <sz val="10"/>
      <color theme="0"/>
      <name val="Calibri"/>
      <family val="2"/>
      <scheme val="minor"/>
    </font>
    <font>
      <b/>
      <sz val="11"/>
      <color theme="1"/>
      <name val="Calibri"/>
      <family val="2"/>
      <scheme val="minor"/>
    </font>
    <font>
      <i/>
      <sz val="10"/>
      <name val="Calibri"/>
      <scheme val="minor"/>
    </font>
  </fonts>
  <fills count="1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4" tint="0.79998168889431442"/>
        <bgColor indexed="64"/>
      </patternFill>
    </fill>
    <fill>
      <patternFill patternType="solid">
        <fgColor rgb="FFFFFFFF"/>
        <bgColor rgb="FF000000"/>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008000"/>
        <bgColor indexed="64"/>
      </patternFill>
    </fill>
    <fill>
      <patternFill patternType="solid">
        <fgColor theme="9" tint="0.79998168889431442"/>
        <bgColor indexed="64"/>
      </patternFill>
    </fill>
    <fill>
      <patternFill patternType="solid">
        <fgColor theme="1"/>
        <bgColor indexed="64"/>
      </patternFill>
    </fill>
    <fill>
      <patternFill patternType="solid">
        <fgColor theme="2" tint="-9.9978637043366805E-2"/>
        <bgColor indexed="64"/>
      </patternFill>
    </fill>
    <fill>
      <patternFill patternType="solid">
        <fgColor rgb="FFEBF1DE"/>
        <bgColor rgb="FF000000"/>
      </patternFill>
    </fill>
    <fill>
      <patternFill patternType="solid">
        <fgColor rgb="FFCCFFCC"/>
        <bgColor indexed="64"/>
      </patternFill>
    </fill>
    <fill>
      <patternFill patternType="solid">
        <fgColor rgb="FFFFFF9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thin">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460">
    <xf numFmtId="0" fontId="0" fillId="0" borderId="0"/>
    <xf numFmtId="44" fontId="3"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43"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0">
    <xf numFmtId="0" fontId="0" fillId="0" borderId="0" xfId="0"/>
    <xf numFmtId="0" fontId="5" fillId="3" borderId="0" xfId="0" applyFont="1" applyFill="1" applyBorder="1"/>
    <xf numFmtId="0" fontId="5" fillId="3" borderId="0" xfId="0" applyFont="1" applyFill="1" applyBorder="1" applyAlignment="1">
      <alignment horizontal="left" vertical="top" indent="4"/>
    </xf>
    <xf numFmtId="0" fontId="4" fillId="3" borderId="0" xfId="0" applyFont="1" applyFill="1" applyBorder="1" applyAlignment="1">
      <alignment horizontal="center" vertical="top" wrapText="1"/>
    </xf>
    <xf numFmtId="0" fontId="5" fillId="3" borderId="0" xfId="0" applyFont="1" applyFill="1" applyBorder="1" applyAlignment="1">
      <alignment horizontal="center" vertical="top"/>
    </xf>
    <xf numFmtId="164" fontId="5" fillId="3" borderId="0" xfId="0" applyNumberFormat="1" applyFont="1" applyFill="1" applyBorder="1" applyAlignment="1">
      <alignment horizontal="center" vertical="top"/>
    </xf>
    <xf numFmtId="4" fontId="5" fillId="3" borderId="0" xfId="0" applyNumberFormat="1" applyFont="1" applyFill="1" applyBorder="1" applyAlignment="1">
      <alignment horizontal="center" vertical="top"/>
    </xf>
    <xf numFmtId="165" fontId="5" fillId="3" borderId="0" xfId="0" applyNumberFormat="1" applyFont="1" applyFill="1" applyBorder="1" applyAlignment="1">
      <alignment horizontal="center" vertical="top"/>
    </xf>
    <xf numFmtId="0" fontId="5" fillId="3" borderId="0" xfId="0" applyFont="1" applyFill="1" applyAlignment="1">
      <alignment horizontal="center" vertical="top"/>
    </xf>
    <xf numFmtId="0" fontId="5" fillId="0" borderId="0" xfId="0" applyFont="1" applyAlignment="1">
      <alignment horizontal="center" vertical="top"/>
    </xf>
    <xf numFmtId="0" fontId="0" fillId="3" borderId="0" xfId="0" applyFill="1"/>
    <xf numFmtId="44" fontId="5" fillId="3" borderId="0" xfId="1" applyFont="1" applyFill="1" applyBorder="1" applyAlignment="1">
      <alignment horizontal="center" vertical="top"/>
    </xf>
    <xf numFmtId="0" fontId="4" fillId="3" borderId="0" xfId="0" applyFont="1" applyFill="1" applyBorder="1" applyAlignment="1">
      <alignment horizontal="center" vertical="top"/>
    </xf>
    <xf numFmtId="0" fontId="4" fillId="2" borderId="0" xfId="0" applyFont="1" applyFill="1" applyBorder="1" applyAlignment="1">
      <alignment horizontal="center" vertical="top" wrapText="1"/>
    </xf>
    <xf numFmtId="0" fontId="4" fillId="3" borderId="0" xfId="0" applyFont="1" applyFill="1" applyBorder="1" applyAlignment="1">
      <alignment horizontal="center" vertical="center" wrapText="1"/>
    </xf>
    <xf numFmtId="165" fontId="4" fillId="6" borderId="0" xfId="0" applyNumberFormat="1" applyFont="1" applyFill="1" applyBorder="1" applyAlignment="1">
      <alignment horizontal="center" vertical="top"/>
    </xf>
    <xf numFmtId="0" fontId="4" fillId="2" borderId="0" xfId="0" applyFont="1" applyFill="1" applyBorder="1" applyAlignment="1">
      <alignment horizontal="center" vertical="center" wrapText="1"/>
    </xf>
    <xf numFmtId="165" fontId="4" fillId="3" borderId="0" xfId="0" applyNumberFormat="1" applyFont="1" applyFill="1" applyBorder="1" applyAlignment="1">
      <alignment horizontal="center" vertical="top"/>
    </xf>
    <xf numFmtId="0" fontId="4" fillId="3" borderId="0" xfId="0" applyFont="1" applyFill="1" applyBorder="1" applyAlignment="1">
      <alignment horizontal="left" vertical="top"/>
    </xf>
    <xf numFmtId="0" fontId="5" fillId="3" borderId="0" xfId="0" applyFont="1" applyFill="1" applyBorder="1" applyAlignment="1">
      <alignment vertical="top"/>
    </xf>
    <xf numFmtId="0" fontId="4" fillId="3" borderId="0" xfId="0" applyFont="1" applyFill="1" applyBorder="1" applyAlignment="1">
      <alignment vertical="top"/>
    </xf>
    <xf numFmtId="0" fontId="5" fillId="0" borderId="0" xfId="0" applyFont="1" applyBorder="1" applyAlignment="1">
      <alignment vertical="top"/>
    </xf>
    <xf numFmtId="4" fontId="5" fillId="3" borderId="0" xfId="0" applyNumberFormat="1" applyFont="1" applyFill="1" applyBorder="1" applyAlignment="1">
      <alignment vertical="top"/>
    </xf>
    <xf numFmtId="165" fontId="5" fillId="2" borderId="0" xfId="0" applyNumberFormat="1" applyFont="1" applyFill="1" applyBorder="1" applyAlignment="1">
      <alignment horizontal="center" vertical="top"/>
    </xf>
    <xf numFmtId="0" fontId="5" fillId="3" borderId="0" xfId="0" applyFont="1" applyFill="1" applyBorder="1" applyAlignment="1">
      <alignment horizontal="left" vertical="top" indent="3"/>
    </xf>
    <xf numFmtId="165" fontId="4" fillId="3" borderId="0" xfId="1" applyNumberFormat="1" applyFont="1" applyFill="1" applyBorder="1" applyAlignment="1">
      <alignment horizontal="center" vertical="top"/>
    </xf>
    <xf numFmtId="0" fontId="5" fillId="3" borderId="0" xfId="0" applyFont="1" applyFill="1" applyAlignment="1">
      <alignment vertical="top"/>
    </xf>
    <xf numFmtId="0" fontId="5" fillId="0" borderId="0" xfId="0" applyFont="1" applyAlignment="1">
      <alignment vertical="top"/>
    </xf>
    <xf numFmtId="0" fontId="5" fillId="3" borderId="0" xfId="0" applyFont="1" applyFill="1" applyBorder="1" applyAlignment="1">
      <alignment horizontal="left" vertical="top" indent="6"/>
    </xf>
    <xf numFmtId="0" fontId="10" fillId="4" borderId="0" xfId="0" applyFont="1" applyFill="1" applyBorder="1" applyAlignment="1">
      <alignment horizontal="left" vertical="top" indent="1"/>
    </xf>
    <xf numFmtId="0" fontId="4" fillId="8" borderId="0" xfId="0" applyFont="1" applyFill="1" applyBorder="1" applyAlignment="1">
      <alignment horizontal="left" vertical="top" indent="1"/>
    </xf>
    <xf numFmtId="0" fontId="10" fillId="4" borderId="0" xfId="0" applyFont="1" applyFill="1" applyBorder="1" applyAlignment="1">
      <alignment horizontal="left" vertical="top"/>
    </xf>
    <xf numFmtId="165" fontId="4" fillId="8" borderId="0" xfId="0" applyNumberFormat="1" applyFont="1" applyFill="1" applyBorder="1" applyAlignment="1">
      <alignment horizontal="center" vertical="top"/>
    </xf>
    <xf numFmtId="0" fontId="10" fillId="11" borderId="0" xfId="0" applyFont="1" applyFill="1" applyBorder="1" applyAlignment="1">
      <alignment horizontal="left" vertical="top"/>
    </xf>
    <xf numFmtId="165" fontId="11" fillId="9" borderId="0" xfId="0" applyNumberFormat="1" applyFont="1" applyFill="1" applyBorder="1" applyAlignment="1">
      <alignment horizontal="center" vertical="top"/>
    </xf>
    <xf numFmtId="0" fontId="12" fillId="3" borderId="0" xfId="0" applyFont="1" applyFill="1" applyBorder="1" applyAlignment="1">
      <alignment horizontal="left" vertical="top" indent="1"/>
    </xf>
    <xf numFmtId="165" fontId="12" fillId="3" borderId="0" xfId="0" applyNumberFormat="1" applyFont="1" applyFill="1" applyBorder="1" applyAlignment="1">
      <alignment horizontal="center" vertical="top"/>
    </xf>
    <xf numFmtId="0" fontId="12" fillId="3" borderId="0" xfId="0" applyFont="1" applyFill="1" applyBorder="1" applyAlignment="1">
      <alignment vertical="top"/>
    </xf>
    <xf numFmtId="0" fontId="4" fillId="10" borderId="0" xfId="0" applyFont="1" applyFill="1" applyBorder="1" applyAlignment="1">
      <alignment horizontal="left" vertical="top" indent="2"/>
    </xf>
    <xf numFmtId="0" fontId="10" fillId="5" borderId="0" xfId="0" applyFont="1" applyFill="1" applyBorder="1" applyAlignment="1">
      <alignment horizontal="left" vertical="top"/>
    </xf>
    <xf numFmtId="0" fontId="4" fillId="0" borderId="0" xfId="0" applyFont="1" applyBorder="1" applyAlignment="1">
      <alignment vertical="top"/>
    </xf>
    <xf numFmtId="165" fontId="11" fillId="3" borderId="0" xfId="0" applyNumberFormat="1" applyFont="1" applyFill="1" applyBorder="1" applyAlignment="1">
      <alignment horizontal="center" vertical="top"/>
    </xf>
    <xf numFmtId="0" fontId="10" fillId="3" borderId="0" xfId="0" applyFont="1" applyFill="1" applyBorder="1" applyAlignment="1">
      <alignment horizontal="center" vertical="top"/>
    </xf>
    <xf numFmtId="9" fontId="5" fillId="2" borderId="0" xfId="956" applyFont="1" applyFill="1" applyBorder="1" applyAlignment="1">
      <alignment horizontal="center" vertical="top"/>
    </xf>
    <xf numFmtId="9" fontId="12" fillId="3" borderId="0" xfId="956" applyFont="1" applyFill="1" applyBorder="1" applyAlignment="1">
      <alignment horizontal="center" vertical="top"/>
    </xf>
    <xf numFmtId="0" fontId="4" fillId="2" borderId="0" xfId="0" applyFont="1" applyFill="1" applyBorder="1" applyAlignment="1">
      <alignment horizontal="right" vertical="top"/>
    </xf>
    <xf numFmtId="0" fontId="12" fillId="3" borderId="0" xfId="0" applyFont="1" applyFill="1" applyBorder="1" applyAlignment="1">
      <alignment horizontal="right" vertical="top"/>
    </xf>
    <xf numFmtId="165" fontId="11" fillId="10" borderId="0" xfId="0" applyNumberFormat="1" applyFont="1" applyFill="1" applyBorder="1" applyAlignment="1">
      <alignment horizontal="center" vertical="top"/>
    </xf>
    <xf numFmtId="0" fontId="10" fillId="3" borderId="0" xfId="0" applyFont="1" applyFill="1" applyBorder="1" applyAlignment="1">
      <alignment horizontal="left" vertical="top"/>
    </xf>
    <xf numFmtId="0" fontId="5" fillId="3" borderId="0" xfId="0" applyFont="1" applyFill="1" applyAlignment="1">
      <alignment horizontal="center" vertical="top" wrapText="1"/>
    </xf>
    <xf numFmtId="0" fontId="5" fillId="3" borderId="1" xfId="0" applyFont="1" applyFill="1" applyBorder="1" applyAlignment="1">
      <alignment horizontal="center" vertical="top"/>
    </xf>
    <xf numFmtId="0" fontId="5" fillId="3" borderId="0" xfId="0" applyFont="1" applyFill="1" applyAlignment="1">
      <alignment horizontal="right" vertical="top"/>
    </xf>
    <xf numFmtId="0" fontId="4" fillId="12" borderId="1" xfId="0" applyFont="1" applyFill="1" applyBorder="1" applyAlignment="1">
      <alignment horizontal="right" vertical="top"/>
    </xf>
    <xf numFmtId="0" fontId="5" fillId="13" borderId="0" xfId="0" applyFont="1" applyFill="1" applyAlignment="1">
      <alignment vertical="top"/>
    </xf>
    <xf numFmtId="0" fontId="5" fillId="13" borderId="0" xfId="0" applyFont="1" applyFill="1" applyAlignment="1">
      <alignment horizontal="center" vertical="top"/>
    </xf>
    <xf numFmtId="0" fontId="15" fillId="3" borderId="0" xfId="0" applyFont="1" applyFill="1" applyBorder="1" applyAlignment="1">
      <alignment horizontal="left" vertical="top" indent="4"/>
    </xf>
    <xf numFmtId="4" fontId="15" fillId="3" borderId="0" xfId="0" applyNumberFormat="1" applyFont="1" applyFill="1" applyBorder="1" applyAlignment="1">
      <alignment horizontal="center" vertical="top"/>
    </xf>
    <xf numFmtId="4" fontId="15" fillId="3" borderId="0" xfId="0" applyNumberFormat="1" applyFont="1" applyFill="1" applyBorder="1" applyAlignment="1">
      <alignment vertical="top"/>
    </xf>
    <xf numFmtId="3" fontId="15" fillId="3" borderId="0" xfId="0" applyNumberFormat="1" applyFont="1" applyFill="1" applyBorder="1" applyAlignment="1">
      <alignment horizontal="center" vertical="top"/>
    </xf>
    <xf numFmtId="165" fontId="4" fillId="14" borderId="0" xfId="0" applyNumberFormat="1" applyFont="1" applyFill="1" applyBorder="1" applyAlignment="1">
      <alignment horizontal="center" vertical="top"/>
    </xf>
    <xf numFmtId="0" fontId="16" fillId="3" borderId="0" xfId="0" applyFont="1" applyFill="1" applyBorder="1" applyAlignment="1">
      <alignment horizontal="left" vertical="top" indent="2"/>
    </xf>
    <xf numFmtId="0" fontId="16" fillId="3" borderId="0" xfId="0" applyFont="1" applyFill="1" applyBorder="1" applyAlignment="1">
      <alignment vertical="top"/>
    </xf>
    <xf numFmtId="0" fontId="5" fillId="3" borderId="0" xfId="0" applyFont="1" applyFill="1" applyBorder="1" applyAlignment="1">
      <alignment horizontal="left" vertical="top" indent="5"/>
    </xf>
    <xf numFmtId="0" fontId="18" fillId="7" borderId="0" xfId="0" applyFont="1" applyFill="1" applyAlignment="1">
      <alignment horizontal="left" vertical="top" indent="4"/>
    </xf>
    <xf numFmtId="44" fontId="19" fillId="0" borderId="0" xfId="1" applyFont="1" applyBorder="1"/>
    <xf numFmtId="44" fontId="22" fillId="4" borderId="0" xfId="1" applyFont="1" applyFill="1" applyBorder="1"/>
    <xf numFmtId="44" fontId="22" fillId="4" borderId="0" xfId="1" applyFont="1" applyFill="1"/>
    <xf numFmtId="44" fontId="19" fillId="10" borderId="0" xfId="1" applyFont="1" applyFill="1" applyBorder="1"/>
    <xf numFmtId="44" fontId="20" fillId="8" borderId="0" xfId="1" applyFont="1" applyFill="1" applyBorder="1"/>
    <xf numFmtId="44" fontId="10" fillId="11" borderId="0" xfId="1" applyFont="1" applyFill="1" applyBorder="1"/>
    <xf numFmtId="165" fontId="19" fillId="0" borderId="0" xfId="1" applyNumberFormat="1" applyFont="1" applyBorder="1"/>
    <xf numFmtId="0" fontId="20" fillId="2" borderId="0" xfId="1" applyNumberFormat="1" applyFont="1" applyFill="1" applyBorder="1" applyAlignment="1">
      <alignment horizontal="center"/>
    </xf>
    <xf numFmtId="165" fontId="17" fillId="7" borderId="0" xfId="0" applyNumberFormat="1" applyFont="1" applyFill="1" applyBorder="1" applyAlignment="1">
      <alignment horizontal="left" vertical="top" indent="2"/>
    </xf>
    <xf numFmtId="44" fontId="4" fillId="6" borderId="0" xfId="1" applyFont="1" applyFill="1" applyBorder="1" applyAlignment="1">
      <alignment horizontal="center" vertical="top" wrapText="1"/>
    </xf>
    <xf numFmtId="44" fontId="20" fillId="6" borderId="0" xfId="1" applyFont="1" applyFill="1" applyBorder="1" applyAlignment="1">
      <alignment horizontal="center"/>
    </xf>
    <xf numFmtId="44" fontId="20" fillId="3" borderId="0" xfId="1" applyFont="1" applyFill="1" applyBorder="1" applyAlignment="1">
      <alignment horizontal="center"/>
    </xf>
    <xf numFmtId="165" fontId="20" fillId="8" borderId="0" xfId="1" applyNumberFormat="1" applyFont="1" applyFill="1" applyBorder="1"/>
    <xf numFmtId="165" fontId="10" fillId="11" borderId="0" xfId="1" applyNumberFormat="1" applyFont="1" applyFill="1" applyBorder="1"/>
    <xf numFmtId="165" fontId="22" fillId="4" borderId="0" xfId="1" applyNumberFormat="1" applyFont="1" applyFill="1" applyBorder="1"/>
    <xf numFmtId="165" fontId="19" fillId="10" borderId="0" xfId="1" applyNumberFormat="1" applyFont="1" applyFill="1" applyBorder="1"/>
    <xf numFmtId="0" fontId="23" fillId="0" borderId="0" xfId="0" applyFont="1" applyAlignment="1">
      <alignment vertical="top"/>
    </xf>
    <xf numFmtId="0" fontId="0" fillId="0" borderId="0" xfId="0" applyAlignment="1">
      <alignment vertical="top"/>
    </xf>
    <xf numFmtId="0" fontId="23" fillId="0" borderId="0" xfId="0" applyFont="1" applyAlignment="1">
      <alignment horizontal="center" vertical="top"/>
    </xf>
    <xf numFmtId="0" fontId="23" fillId="0" borderId="0" xfId="0" applyFont="1" applyAlignment="1">
      <alignment horizontal="center" vertical="top" wrapText="1"/>
    </xf>
    <xf numFmtId="14" fontId="0" fillId="0" borderId="0" xfId="0" applyNumberFormat="1" applyAlignment="1">
      <alignment horizontal="center" vertical="top"/>
    </xf>
    <xf numFmtId="165" fontId="0" fillId="2" borderId="0" xfId="2389" applyNumberFormat="1" applyFont="1" applyFill="1" applyAlignment="1">
      <alignment horizontal="center" vertical="top"/>
    </xf>
    <xf numFmtId="0" fontId="0" fillId="0" borderId="0" xfId="0" applyAlignment="1">
      <alignment horizontal="center" vertical="top"/>
    </xf>
    <xf numFmtId="165" fontId="0" fillId="0" borderId="0" xfId="2389" applyNumberFormat="1" applyFont="1" applyAlignment="1">
      <alignment horizontal="center" vertical="top"/>
    </xf>
    <xf numFmtId="165" fontId="23" fillId="0" borderId="0" xfId="0" applyNumberFormat="1" applyFont="1" applyAlignment="1">
      <alignment horizontal="center" vertical="top"/>
    </xf>
    <xf numFmtId="0" fontId="23" fillId="2" borderId="0" xfId="0" quotePrefix="1" applyFont="1" applyFill="1" applyAlignment="1">
      <alignment horizontal="center" vertical="top"/>
    </xf>
    <xf numFmtId="0" fontId="18" fillId="15" borderId="0" xfId="0" applyFont="1" applyFill="1" applyAlignment="1">
      <alignment horizontal="left" vertical="top" indent="1"/>
    </xf>
    <xf numFmtId="0" fontId="10" fillId="11" borderId="0" xfId="0" applyFont="1" applyFill="1" applyBorder="1" applyAlignment="1">
      <alignment horizontal="left" vertical="top" indent="1"/>
    </xf>
    <xf numFmtId="9" fontId="24" fillId="7" borderId="0" xfId="956" applyFont="1" applyFill="1" applyBorder="1" applyAlignment="1">
      <alignment horizontal="left" vertical="top" indent="2"/>
    </xf>
    <xf numFmtId="0" fontId="23" fillId="0" borderId="0" xfId="0" applyFont="1"/>
    <xf numFmtId="9" fontId="5" fillId="3" borderId="1" xfId="0" applyNumberFormat="1" applyFont="1" applyFill="1" applyBorder="1" applyAlignment="1">
      <alignment horizontal="center" vertical="top"/>
    </xf>
    <xf numFmtId="9" fontId="5" fillId="16" borderId="1" xfId="0" applyNumberFormat="1" applyFont="1" applyFill="1" applyBorder="1" applyAlignment="1">
      <alignment horizontal="center" vertical="top"/>
    </xf>
    <xf numFmtId="0" fontId="5" fillId="3" borderId="0" xfId="0" quotePrefix="1" applyFont="1" applyFill="1" applyAlignment="1">
      <alignment horizontal="left" vertical="top"/>
    </xf>
    <xf numFmtId="0" fontId="13" fillId="7" borderId="0" xfId="0" applyFont="1" applyFill="1" applyAlignment="1">
      <alignment horizontal="left" vertical="top"/>
    </xf>
    <xf numFmtId="0" fontId="4" fillId="3" borderId="1" xfId="0" applyFont="1" applyFill="1" applyBorder="1" applyAlignment="1">
      <alignment horizontal="right" vertical="top"/>
    </xf>
    <xf numFmtId="44" fontId="4" fillId="2" borderId="0" xfId="1" applyFont="1" applyFill="1" applyBorder="1" applyAlignment="1">
      <alignment vertical="top"/>
    </xf>
    <xf numFmtId="0" fontId="0" fillId="0" borderId="0" xfId="0" applyAlignment="1">
      <alignment wrapText="1"/>
    </xf>
    <xf numFmtId="0" fontId="0" fillId="0" borderId="0" xfId="0" applyAlignment="1">
      <alignment horizontal="center" vertical="center"/>
    </xf>
    <xf numFmtId="165" fontId="5" fillId="0" borderId="0" xfId="0" applyNumberFormat="1" applyFont="1" applyFill="1" applyBorder="1" applyAlignment="1">
      <alignment horizontal="center" vertical="top"/>
    </xf>
    <xf numFmtId="0" fontId="4" fillId="0" borderId="0" xfId="0" applyFont="1" applyFill="1" applyBorder="1" applyAlignment="1">
      <alignment horizontal="center" vertical="center" wrapText="1"/>
    </xf>
    <xf numFmtId="0" fontId="0" fillId="2" borderId="0" xfId="0" applyFill="1" applyAlignment="1">
      <alignment horizontal="center" vertical="center"/>
    </xf>
    <xf numFmtId="165" fontId="4" fillId="0" borderId="0" xfId="0" applyNumberFormat="1" applyFont="1" applyFill="1" applyBorder="1" applyAlignment="1">
      <alignment horizontal="center" vertical="top"/>
    </xf>
    <xf numFmtId="165" fontId="11" fillId="0" borderId="0" xfId="0" applyNumberFormat="1" applyFont="1" applyFill="1" applyBorder="1" applyAlignment="1">
      <alignment horizontal="center" vertical="top"/>
    </xf>
    <xf numFmtId="0" fontId="18" fillId="7" borderId="2" xfId="0" applyFont="1" applyFill="1" applyBorder="1" applyAlignment="1">
      <alignment vertical="top"/>
    </xf>
    <xf numFmtId="0" fontId="4" fillId="3" borderId="3" xfId="0" applyFont="1" applyFill="1" applyBorder="1" applyAlignment="1">
      <alignment horizontal="center" vertical="top"/>
    </xf>
    <xf numFmtId="0" fontId="4" fillId="3" borderId="4" xfId="0" applyFont="1" applyFill="1" applyBorder="1" applyAlignment="1">
      <alignment horizontal="center" vertical="top"/>
    </xf>
    <xf numFmtId="49" fontId="5" fillId="3" borderId="5" xfId="0" applyNumberFormat="1" applyFont="1" applyFill="1" applyBorder="1" applyAlignment="1">
      <alignment horizontal="left" vertical="top" wrapText="1"/>
    </xf>
    <xf numFmtId="0" fontId="4" fillId="3" borderId="6" xfId="0" applyFont="1" applyFill="1" applyBorder="1" applyAlignment="1">
      <alignment horizontal="center" vertical="top"/>
    </xf>
    <xf numFmtId="0" fontId="10" fillId="11" borderId="7" xfId="0" applyFont="1" applyFill="1" applyBorder="1" applyAlignment="1">
      <alignment horizontal="left" vertical="top"/>
    </xf>
    <xf numFmtId="165" fontId="4" fillId="8" borderId="6" xfId="0" applyNumberFormat="1" applyFont="1" applyFill="1" applyBorder="1" applyAlignment="1">
      <alignment horizontal="center" vertical="top"/>
    </xf>
    <xf numFmtId="0" fontId="12" fillId="3" borderId="5" xfId="0" applyFont="1" applyFill="1" applyBorder="1" applyAlignment="1">
      <alignment horizontal="left" vertical="top" indent="1"/>
    </xf>
    <xf numFmtId="165" fontId="12" fillId="3" borderId="6" xfId="0" applyNumberFormat="1" applyFont="1" applyFill="1" applyBorder="1" applyAlignment="1">
      <alignment horizontal="center" vertical="top"/>
    </xf>
    <xf numFmtId="0" fontId="10" fillId="4" borderId="5" xfId="0" applyFont="1" applyFill="1" applyBorder="1" applyAlignment="1">
      <alignment horizontal="left" vertical="top"/>
    </xf>
    <xf numFmtId="165" fontId="11" fillId="10" borderId="6" xfId="0" applyNumberFormat="1" applyFont="1" applyFill="1" applyBorder="1" applyAlignment="1">
      <alignment horizontal="center" vertical="top"/>
    </xf>
    <xf numFmtId="0" fontId="5" fillId="3" borderId="5" xfId="0" applyFont="1" applyFill="1" applyBorder="1" applyAlignment="1">
      <alignment horizontal="left" vertical="top" indent="3"/>
    </xf>
    <xf numFmtId="165" fontId="5" fillId="3" borderId="6" xfId="0" applyNumberFormat="1" applyFont="1" applyFill="1" applyBorder="1" applyAlignment="1">
      <alignment horizontal="center" vertical="top"/>
    </xf>
    <xf numFmtId="0" fontId="10" fillId="5" borderId="5" xfId="0" applyFont="1" applyFill="1" applyBorder="1" applyAlignment="1">
      <alignment horizontal="left" vertical="top"/>
    </xf>
    <xf numFmtId="165" fontId="4" fillId="6" borderId="6" xfId="0" applyNumberFormat="1" applyFont="1" applyFill="1" applyBorder="1" applyAlignment="1">
      <alignment horizontal="center" vertical="top"/>
    </xf>
    <xf numFmtId="0" fontId="12" fillId="3" borderId="8" xfId="0" applyFont="1" applyFill="1" applyBorder="1" applyAlignment="1">
      <alignment horizontal="right" vertical="top"/>
    </xf>
    <xf numFmtId="9" fontId="12" fillId="3" borderId="9" xfId="956" applyFont="1" applyFill="1" applyBorder="1" applyAlignment="1">
      <alignment horizontal="center" vertical="top"/>
    </xf>
    <xf numFmtId="9" fontId="12" fillId="3" borderId="10" xfId="956" applyFont="1" applyFill="1" applyBorder="1" applyAlignment="1">
      <alignment horizontal="center" vertical="top"/>
    </xf>
    <xf numFmtId="0" fontId="4" fillId="2" borderId="5" xfId="0" applyFont="1" applyFill="1" applyBorder="1" applyAlignment="1">
      <alignment horizontal="left" vertical="top"/>
    </xf>
    <xf numFmtId="9" fontId="5" fillId="17" borderId="0" xfId="956" applyFont="1" applyFill="1" applyBorder="1" applyAlignment="1">
      <alignment horizontal="center" vertical="top"/>
    </xf>
    <xf numFmtId="9" fontId="5" fillId="17" borderId="6" xfId="956" applyFont="1" applyFill="1" applyBorder="1" applyAlignment="1">
      <alignment horizontal="center" vertical="top"/>
    </xf>
    <xf numFmtId="165" fontId="5" fillId="3" borderId="0" xfId="0" applyNumberFormat="1" applyFont="1" applyFill="1" applyBorder="1" applyAlignment="1">
      <alignment vertical="top"/>
    </xf>
    <xf numFmtId="44" fontId="20" fillId="3" borderId="0" xfId="1" applyFont="1" applyFill="1" applyBorder="1" applyAlignment="1">
      <alignment horizontal="center" wrapText="1"/>
    </xf>
  </cellXfs>
  <cellStyles count="2460">
    <cellStyle name="Hipervínculo" xfId="598" builtinId="8" hidden="1"/>
    <cellStyle name="Hipervínculo" xfId="600" builtinId="8" hidden="1"/>
    <cellStyle name="Hipervínculo" xfId="604" builtinId="8" hidden="1"/>
    <cellStyle name="Hipervínculo" xfId="606" builtinId="8" hidden="1"/>
    <cellStyle name="Hipervínculo" xfId="608" builtinId="8" hidden="1"/>
    <cellStyle name="Hipervínculo" xfId="612" builtinId="8" hidden="1"/>
    <cellStyle name="Hipervínculo" xfId="614" builtinId="8" hidden="1"/>
    <cellStyle name="Hipervínculo" xfId="616" builtinId="8" hidden="1"/>
    <cellStyle name="Hipervínculo" xfId="620" builtinId="8" hidden="1"/>
    <cellStyle name="Hipervínculo" xfId="622" builtinId="8" hidden="1"/>
    <cellStyle name="Hipervínculo" xfId="624" builtinId="8" hidden="1"/>
    <cellStyle name="Hipervínculo" xfId="628" builtinId="8" hidden="1"/>
    <cellStyle name="Hipervínculo" xfId="630" builtinId="8" hidden="1"/>
    <cellStyle name="Hipervínculo" xfId="632" builtinId="8" hidden="1"/>
    <cellStyle name="Hipervínculo" xfId="636" builtinId="8" hidden="1"/>
    <cellStyle name="Hipervínculo" xfId="638" builtinId="8" hidden="1"/>
    <cellStyle name="Hipervínculo" xfId="640" builtinId="8" hidden="1"/>
    <cellStyle name="Hipervínculo" xfId="644" builtinId="8" hidden="1"/>
    <cellStyle name="Hipervínculo" xfId="646" builtinId="8" hidden="1"/>
    <cellStyle name="Hipervínculo" xfId="648" builtinId="8" hidden="1"/>
    <cellStyle name="Hipervínculo" xfId="652" builtinId="8" hidden="1"/>
    <cellStyle name="Hipervínculo" xfId="654" builtinId="8" hidden="1"/>
    <cellStyle name="Hipervínculo" xfId="656" builtinId="8" hidden="1"/>
    <cellStyle name="Hipervínculo" xfId="660" builtinId="8" hidden="1"/>
    <cellStyle name="Hipervínculo" xfId="662" builtinId="8" hidden="1"/>
    <cellStyle name="Hipervínculo" xfId="664" builtinId="8" hidden="1"/>
    <cellStyle name="Hipervínculo" xfId="668" builtinId="8" hidden="1"/>
    <cellStyle name="Hipervínculo" xfId="670" builtinId="8" hidden="1"/>
    <cellStyle name="Hipervínculo" xfId="672" builtinId="8" hidden="1"/>
    <cellStyle name="Hipervínculo" xfId="676" builtinId="8" hidden="1"/>
    <cellStyle name="Hipervínculo" xfId="678" builtinId="8" hidden="1"/>
    <cellStyle name="Hipervínculo" xfId="680" builtinId="8" hidden="1"/>
    <cellStyle name="Hipervínculo" xfId="684" builtinId="8" hidden="1"/>
    <cellStyle name="Hipervínculo" xfId="686" builtinId="8" hidden="1"/>
    <cellStyle name="Hipervínculo" xfId="688" builtinId="8" hidden="1"/>
    <cellStyle name="Hipervínculo" xfId="692" builtinId="8" hidden="1"/>
    <cellStyle name="Hipervínculo" xfId="694" builtinId="8" hidden="1"/>
    <cellStyle name="Hipervínculo" xfId="696" builtinId="8" hidden="1"/>
    <cellStyle name="Hipervínculo" xfId="700" builtinId="8" hidden="1"/>
    <cellStyle name="Hipervínculo" xfId="702" builtinId="8" hidden="1"/>
    <cellStyle name="Hipervínculo" xfId="704" builtinId="8" hidden="1"/>
    <cellStyle name="Hipervínculo" xfId="708" builtinId="8" hidden="1"/>
    <cellStyle name="Hipervínculo" xfId="710" builtinId="8" hidden="1"/>
    <cellStyle name="Hipervínculo" xfId="712" builtinId="8" hidden="1"/>
    <cellStyle name="Hipervínculo" xfId="716" builtinId="8" hidden="1"/>
    <cellStyle name="Hipervínculo" xfId="718" builtinId="8" hidden="1"/>
    <cellStyle name="Hipervínculo" xfId="720" builtinId="8" hidden="1"/>
    <cellStyle name="Hipervínculo" xfId="724" builtinId="8" hidden="1"/>
    <cellStyle name="Hipervínculo" xfId="726" builtinId="8" hidden="1"/>
    <cellStyle name="Hipervínculo" xfId="728" builtinId="8" hidden="1"/>
    <cellStyle name="Hipervínculo" xfId="732" builtinId="8" hidden="1"/>
    <cellStyle name="Hipervínculo" xfId="734" builtinId="8" hidden="1"/>
    <cellStyle name="Hipervínculo" xfId="736" builtinId="8" hidden="1"/>
    <cellStyle name="Hipervínculo" xfId="740" builtinId="8" hidden="1"/>
    <cellStyle name="Hipervínculo" xfId="742" builtinId="8" hidden="1"/>
    <cellStyle name="Hipervínculo" xfId="744" builtinId="8" hidden="1"/>
    <cellStyle name="Hipervínculo" xfId="748" builtinId="8" hidden="1"/>
    <cellStyle name="Hipervínculo" xfId="750" builtinId="8" hidden="1"/>
    <cellStyle name="Hipervínculo" xfId="752" builtinId="8" hidden="1"/>
    <cellStyle name="Hipervínculo" xfId="756" builtinId="8" hidden="1"/>
    <cellStyle name="Hipervínculo" xfId="758" builtinId="8" hidden="1"/>
    <cellStyle name="Hipervínculo" xfId="760" builtinId="8" hidden="1"/>
    <cellStyle name="Hipervínculo" xfId="764" builtinId="8" hidden="1"/>
    <cellStyle name="Hipervínculo" xfId="766" builtinId="8" hidden="1"/>
    <cellStyle name="Hipervínculo" xfId="768" builtinId="8" hidden="1"/>
    <cellStyle name="Hipervínculo" xfId="772" builtinId="8" hidden="1"/>
    <cellStyle name="Hipervínculo" xfId="774" builtinId="8" hidden="1"/>
    <cellStyle name="Hipervínculo" xfId="776" builtinId="8" hidden="1"/>
    <cellStyle name="Hipervínculo" xfId="780" builtinId="8" hidden="1"/>
    <cellStyle name="Hipervínculo" xfId="782" builtinId="8" hidden="1"/>
    <cellStyle name="Hipervínculo" xfId="784" builtinId="8" hidden="1"/>
    <cellStyle name="Hipervínculo" xfId="788" builtinId="8" hidden="1"/>
    <cellStyle name="Hipervínculo" xfId="790" builtinId="8" hidden="1"/>
    <cellStyle name="Hipervínculo" xfId="792" builtinId="8" hidden="1"/>
    <cellStyle name="Hipervínculo" xfId="796" builtinId="8" hidden="1"/>
    <cellStyle name="Hipervínculo" xfId="798" builtinId="8" hidden="1"/>
    <cellStyle name="Hipervínculo" xfId="800" builtinId="8" hidden="1"/>
    <cellStyle name="Hipervínculo" xfId="804" builtinId="8" hidden="1"/>
    <cellStyle name="Hipervínculo" xfId="806" builtinId="8" hidden="1"/>
    <cellStyle name="Hipervínculo" xfId="808" builtinId="8" hidden="1"/>
    <cellStyle name="Hipervínculo" xfId="812" builtinId="8" hidden="1"/>
    <cellStyle name="Hipervínculo" xfId="814" builtinId="8" hidden="1"/>
    <cellStyle name="Hipervínculo" xfId="816" builtinId="8" hidden="1"/>
    <cellStyle name="Hipervínculo" xfId="820" builtinId="8" hidden="1"/>
    <cellStyle name="Hipervínculo" xfId="822" builtinId="8" hidden="1"/>
    <cellStyle name="Hipervínculo" xfId="824" builtinId="8" hidden="1"/>
    <cellStyle name="Hipervínculo" xfId="828" builtinId="8" hidden="1"/>
    <cellStyle name="Hipervínculo" xfId="830" builtinId="8" hidden="1"/>
    <cellStyle name="Hipervínculo" xfId="832" builtinId="8" hidden="1"/>
    <cellStyle name="Hipervínculo" xfId="836" builtinId="8" hidden="1"/>
    <cellStyle name="Hipervínculo" xfId="838" builtinId="8" hidden="1"/>
    <cellStyle name="Hipervínculo" xfId="840" builtinId="8" hidden="1"/>
    <cellStyle name="Hipervínculo" xfId="844" builtinId="8" hidden="1"/>
    <cellStyle name="Hipervínculo" xfId="846" builtinId="8" hidden="1"/>
    <cellStyle name="Hipervínculo" xfId="848" builtinId="8" hidden="1"/>
    <cellStyle name="Hipervínculo" xfId="852" builtinId="8" hidden="1"/>
    <cellStyle name="Hipervínculo" xfId="854" builtinId="8" hidden="1"/>
    <cellStyle name="Hipervínculo" xfId="856" builtinId="8" hidden="1"/>
    <cellStyle name="Hipervínculo" xfId="860" builtinId="8" hidden="1"/>
    <cellStyle name="Hipervínculo" xfId="862" builtinId="8" hidden="1"/>
    <cellStyle name="Hipervínculo" xfId="864" builtinId="8" hidden="1"/>
    <cellStyle name="Hipervínculo" xfId="868" builtinId="8" hidden="1"/>
    <cellStyle name="Hipervínculo" xfId="870" builtinId="8" hidden="1"/>
    <cellStyle name="Hipervínculo" xfId="872" builtinId="8" hidden="1"/>
    <cellStyle name="Hipervínculo" xfId="876" builtinId="8" hidden="1"/>
    <cellStyle name="Hipervínculo" xfId="878" builtinId="8" hidden="1"/>
    <cellStyle name="Hipervínculo" xfId="880" builtinId="8" hidden="1"/>
    <cellStyle name="Hipervínculo" xfId="884" builtinId="8" hidden="1"/>
    <cellStyle name="Hipervínculo" xfId="886" builtinId="8" hidden="1"/>
    <cellStyle name="Hipervínculo" xfId="888" builtinId="8" hidden="1"/>
    <cellStyle name="Hipervínculo" xfId="892" builtinId="8" hidden="1"/>
    <cellStyle name="Hipervínculo" xfId="894" builtinId="8" hidden="1"/>
    <cellStyle name="Hipervínculo" xfId="896" builtinId="8" hidden="1"/>
    <cellStyle name="Hipervínculo" xfId="900" builtinId="8" hidden="1"/>
    <cellStyle name="Hipervínculo" xfId="902" builtinId="8" hidden="1"/>
    <cellStyle name="Hipervínculo" xfId="904" builtinId="8" hidden="1"/>
    <cellStyle name="Hipervínculo" xfId="908" builtinId="8" hidden="1"/>
    <cellStyle name="Hipervínculo" xfId="910" builtinId="8" hidden="1"/>
    <cellStyle name="Hipervínculo" xfId="912" builtinId="8" hidden="1"/>
    <cellStyle name="Hipervínculo" xfId="916" builtinId="8" hidden="1"/>
    <cellStyle name="Hipervínculo" xfId="918" builtinId="8" hidden="1"/>
    <cellStyle name="Hipervínculo" xfId="920" builtinId="8" hidden="1"/>
    <cellStyle name="Hipervínculo" xfId="924" builtinId="8" hidden="1"/>
    <cellStyle name="Hipervínculo" xfId="926" builtinId="8" hidden="1"/>
    <cellStyle name="Hipervínculo" xfId="928" builtinId="8" hidden="1"/>
    <cellStyle name="Hipervínculo" xfId="932" builtinId="8" hidden="1"/>
    <cellStyle name="Hipervínculo" xfId="934" builtinId="8" hidden="1"/>
    <cellStyle name="Hipervínculo" xfId="936" builtinId="8" hidden="1"/>
    <cellStyle name="Hipervínculo" xfId="940" builtinId="8" hidden="1"/>
    <cellStyle name="Hipervínculo" xfId="942" builtinId="8" hidden="1"/>
    <cellStyle name="Hipervínculo" xfId="944" builtinId="8" hidden="1"/>
    <cellStyle name="Hipervínculo" xfId="948" builtinId="8" hidden="1"/>
    <cellStyle name="Hipervínculo" xfId="950" builtinId="8" hidden="1"/>
    <cellStyle name="Hipervínculo" xfId="952" builtinId="8" hidden="1"/>
    <cellStyle name="Hipervínculo" xfId="957" builtinId="8" hidden="1"/>
    <cellStyle name="Hipervínculo" xfId="959" builtinId="8" hidden="1"/>
    <cellStyle name="Hipervínculo" xfId="961" builtinId="8" hidden="1"/>
    <cellStyle name="Hipervínculo" xfId="965" builtinId="8" hidden="1"/>
    <cellStyle name="Hipervínculo" xfId="967" builtinId="8" hidden="1"/>
    <cellStyle name="Hipervínculo" xfId="969" builtinId="8" hidden="1"/>
    <cellStyle name="Hipervínculo" xfId="973" builtinId="8" hidden="1"/>
    <cellStyle name="Hipervínculo" xfId="975" builtinId="8" hidden="1"/>
    <cellStyle name="Hipervínculo" xfId="977" builtinId="8" hidden="1"/>
    <cellStyle name="Hipervínculo" xfId="981" builtinId="8" hidden="1"/>
    <cellStyle name="Hipervínculo" xfId="983" builtinId="8" hidden="1"/>
    <cellStyle name="Hipervínculo" xfId="985" builtinId="8" hidden="1"/>
    <cellStyle name="Hipervínculo" xfId="989" builtinId="8" hidden="1"/>
    <cellStyle name="Hipervínculo" xfId="991" builtinId="8" hidden="1"/>
    <cellStyle name="Hipervínculo" xfId="993" builtinId="8" hidden="1"/>
    <cellStyle name="Hipervínculo" xfId="997" builtinId="8" hidden="1"/>
    <cellStyle name="Hipervínculo" xfId="999" builtinId="8" hidden="1"/>
    <cellStyle name="Hipervínculo" xfId="1001" builtinId="8" hidden="1"/>
    <cellStyle name="Hipervínculo" xfId="1005" builtinId="8" hidden="1"/>
    <cellStyle name="Hipervínculo" xfId="1007" builtinId="8" hidden="1"/>
    <cellStyle name="Hipervínculo" xfId="1009" builtinId="8" hidden="1"/>
    <cellStyle name="Hipervínculo" xfId="1013" builtinId="8" hidden="1"/>
    <cellStyle name="Hipervínculo" xfId="1015" builtinId="8" hidden="1"/>
    <cellStyle name="Hipervínculo" xfId="1017" builtinId="8" hidden="1"/>
    <cellStyle name="Hipervínculo" xfId="1021" builtinId="8" hidden="1"/>
    <cellStyle name="Hipervínculo" xfId="1023" builtinId="8" hidden="1"/>
    <cellStyle name="Hipervínculo" xfId="1025" builtinId="8" hidden="1"/>
    <cellStyle name="Hipervínculo" xfId="1029" builtinId="8" hidden="1"/>
    <cellStyle name="Hipervínculo" xfId="1031" builtinId="8" hidden="1"/>
    <cellStyle name="Hipervínculo" xfId="1033" builtinId="8" hidden="1"/>
    <cellStyle name="Hipervínculo" xfId="1037" builtinId="8" hidden="1"/>
    <cellStyle name="Hipervínculo" xfId="1039" builtinId="8" hidden="1"/>
    <cellStyle name="Hipervínculo" xfId="1041" builtinId="8" hidden="1"/>
    <cellStyle name="Hipervínculo" xfId="1045" builtinId="8" hidden="1"/>
    <cellStyle name="Hipervínculo" xfId="1047" builtinId="8" hidden="1"/>
    <cellStyle name="Hipervínculo" xfId="1049" builtinId="8" hidden="1"/>
    <cellStyle name="Hipervínculo" xfId="1053" builtinId="8" hidden="1"/>
    <cellStyle name="Hipervínculo" xfId="1055" builtinId="8" hidden="1"/>
    <cellStyle name="Hipervínculo" xfId="1057" builtinId="8" hidden="1"/>
    <cellStyle name="Hipervínculo" xfId="1061" builtinId="8" hidden="1"/>
    <cellStyle name="Hipervínculo" xfId="1063" builtinId="8" hidden="1"/>
    <cellStyle name="Hipervínculo" xfId="1065" builtinId="8" hidden="1"/>
    <cellStyle name="Hipervínculo" xfId="1069" builtinId="8" hidden="1"/>
    <cellStyle name="Hipervínculo" xfId="1071" builtinId="8" hidden="1"/>
    <cellStyle name="Hipervínculo" xfId="1073" builtinId="8" hidden="1"/>
    <cellStyle name="Hipervínculo" xfId="1077" builtinId="8" hidden="1"/>
    <cellStyle name="Hipervínculo" xfId="1079" builtinId="8" hidden="1"/>
    <cellStyle name="Hipervínculo" xfId="1081" builtinId="8" hidden="1"/>
    <cellStyle name="Hipervínculo" xfId="1085" builtinId="8" hidden="1"/>
    <cellStyle name="Hipervínculo" xfId="1087" builtinId="8" hidden="1"/>
    <cellStyle name="Hipervínculo" xfId="1089" builtinId="8" hidden="1"/>
    <cellStyle name="Hipervínculo" xfId="1093" builtinId="8" hidden="1"/>
    <cellStyle name="Hipervínculo" xfId="1095" builtinId="8" hidden="1"/>
    <cellStyle name="Hipervínculo" xfId="1097" builtinId="8" hidden="1"/>
    <cellStyle name="Hipervínculo" xfId="1101" builtinId="8" hidden="1"/>
    <cellStyle name="Hipervínculo" xfId="1103" builtinId="8" hidden="1"/>
    <cellStyle name="Hipervínculo" xfId="1105" builtinId="8" hidden="1"/>
    <cellStyle name="Hipervínculo" xfId="1109" builtinId="8" hidden="1"/>
    <cellStyle name="Hipervínculo" xfId="1111" builtinId="8" hidden="1"/>
    <cellStyle name="Hipervínculo" xfId="1113" builtinId="8" hidden="1"/>
    <cellStyle name="Hipervínculo" xfId="1117" builtinId="8" hidden="1"/>
    <cellStyle name="Hipervínculo" xfId="1119" builtinId="8" hidden="1"/>
    <cellStyle name="Hipervínculo" xfId="1121" builtinId="8" hidden="1"/>
    <cellStyle name="Hipervínculo" xfId="1125" builtinId="8" hidden="1"/>
    <cellStyle name="Hipervínculo" xfId="1127" builtinId="8" hidden="1"/>
    <cellStyle name="Hipervínculo" xfId="1129" builtinId="8" hidden="1"/>
    <cellStyle name="Hipervínculo" xfId="1133" builtinId="8" hidden="1"/>
    <cellStyle name="Hipervínculo" xfId="1135" builtinId="8" hidden="1"/>
    <cellStyle name="Hipervínculo" xfId="1137" builtinId="8" hidden="1"/>
    <cellStyle name="Hipervínculo" xfId="1141" builtinId="8" hidden="1"/>
    <cellStyle name="Hipervínculo" xfId="1143" builtinId="8" hidden="1"/>
    <cellStyle name="Hipervínculo" xfId="1145" builtinId="8" hidden="1"/>
    <cellStyle name="Hipervínculo" xfId="1149" builtinId="8" hidden="1"/>
    <cellStyle name="Hipervínculo" xfId="1151" builtinId="8" hidden="1"/>
    <cellStyle name="Hipervínculo" xfId="1153" builtinId="8" hidden="1"/>
    <cellStyle name="Hipervínculo" xfId="1157" builtinId="8" hidden="1"/>
    <cellStyle name="Hipervínculo" xfId="1159" builtinId="8" hidden="1"/>
    <cellStyle name="Hipervínculo" xfId="1161" builtinId="8" hidden="1"/>
    <cellStyle name="Hipervínculo" xfId="1165" builtinId="8" hidden="1"/>
    <cellStyle name="Hipervínculo" xfId="1167" builtinId="8" hidden="1"/>
    <cellStyle name="Hipervínculo" xfId="1169" builtinId="8" hidden="1"/>
    <cellStyle name="Hipervínculo" xfId="1173" builtinId="8" hidden="1"/>
    <cellStyle name="Hipervínculo" xfId="1175" builtinId="8" hidden="1"/>
    <cellStyle name="Hipervínculo" xfId="1177" builtinId="8" hidden="1"/>
    <cellStyle name="Hipervínculo" xfId="1181" builtinId="8" hidden="1"/>
    <cellStyle name="Hipervínculo" xfId="1183" builtinId="8" hidden="1"/>
    <cellStyle name="Hipervínculo" xfId="1185" builtinId="8" hidden="1"/>
    <cellStyle name="Hipervínculo" xfId="1189" builtinId="8" hidden="1"/>
    <cellStyle name="Hipervínculo" xfId="1191" builtinId="8" hidden="1"/>
    <cellStyle name="Hipervínculo" xfId="1193" builtinId="8" hidden="1"/>
    <cellStyle name="Hipervínculo" xfId="1197" builtinId="8" hidden="1"/>
    <cellStyle name="Hipervínculo" xfId="1199" builtinId="8" hidden="1"/>
    <cellStyle name="Hipervínculo" xfId="1201" builtinId="8" hidden="1"/>
    <cellStyle name="Hipervínculo" xfId="1205" builtinId="8" hidden="1"/>
    <cellStyle name="Hipervínculo" xfId="1207" builtinId="8" hidden="1"/>
    <cellStyle name="Hipervínculo" xfId="1209" builtinId="8" hidden="1"/>
    <cellStyle name="Hipervínculo" xfId="1213" builtinId="8" hidden="1"/>
    <cellStyle name="Hipervínculo" xfId="1215" builtinId="8" hidden="1"/>
    <cellStyle name="Hipervínculo" xfId="1217" builtinId="8" hidden="1"/>
    <cellStyle name="Hipervínculo" xfId="1221" builtinId="8" hidden="1"/>
    <cellStyle name="Hipervínculo" xfId="1223" builtinId="8" hidden="1"/>
    <cellStyle name="Hipervínculo" xfId="1225" builtinId="8" hidden="1"/>
    <cellStyle name="Hipervínculo" xfId="1229" builtinId="8" hidden="1"/>
    <cellStyle name="Hipervínculo" xfId="1231" builtinId="8" hidden="1"/>
    <cellStyle name="Hipervínculo" xfId="1233" builtinId="8" hidden="1"/>
    <cellStyle name="Hipervínculo" xfId="1237" builtinId="8" hidden="1"/>
    <cellStyle name="Hipervínculo" xfId="1239" builtinId="8" hidden="1"/>
    <cellStyle name="Hipervínculo" xfId="1241" builtinId="8" hidden="1"/>
    <cellStyle name="Hipervínculo" xfId="1245" builtinId="8" hidden="1"/>
    <cellStyle name="Hipervínculo" xfId="1247" builtinId="8" hidden="1"/>
    <cellStyle name="Hipervínculo" xfId="1249" builtinId="8" hidden="1"/>
    <cellStyle name="Hipervínculo" xfId="1253" builtinId="8" hidden="1"/>
    <cellStyle name="Hipervínculo" xfId="1255" builtinId="8" hidden="1"/>
    <cellStyle name="Hipervínculo" xfId="1257" builtinId="8" hidden="1"/>
    <cellStyle name="Hipervínculo" xfId="1261" builtinId="8" hidden="1"/>
    <cellStyle name="Hipervínculo" xfId="1263" builtinId="8" hidden="1"/>
    <cellStyle name="Hipervínculo" xfId="1265" builtinId="8" hidden="1"/>
    <cellStyle name="Hipervínculo" xfId="1269" builtinId="8" hidden="1"/>
    <cellStyle name="Hipervínculo" xfId="1271" builtinId="8" hidden="1"/>
    <cellStyle name="Hipervínculo" xfId="1273" builtinId="8" hidden="1"/>
    <cellStyle name="Hipervínculo" xfId="1277" builtinId="8" hidden="1"/>
    <cellStyle name="Hipervínculo" xfId="1279" builtinId="8" hidden="1"/>
    <cellStyle name="Hipervínculo" xfId="1281" builtinId="8" hidden="1"/>
    <cellStyle name="Hipervínculo" xfId="1285" builtinId="8" hidden="1"/>
    <cellStyle name="Hipervínculo" xfId="1287" builtinId="8" hidden="1"/>
    <cellStyle name="Hipervínculo" xfId="1289" builtinId="8" hidden="1"/>
    <cellStyle name="Hipervínculo" xfId="1293" builtinId="8" hidden="1"/>
    <cellStyle name="Hipervínculo" xfId="1295" builtinId="8" hidden="1"/>
    <cellStyle name="Hipervínculo" xfId="1297" builtinId="8" hidden="1"/>
    <cellStyle name="Hipervínculo" xfId="1301" builtinId="8" hidden="1"/>
    <cellStyle name="Hipervínculo" xfId="1303" builtinId="8" hidden="1"/>
    <cellStyle name="Hipervínculo" xfId="1305" builtinId="8" hidden="1"/>
    <cellStyle name="Hipervínculo" xfId="1309" builtinId="8" hidden="1"/>
    <cellStyle name="Hipervínculo" xfId="1311" builtinId="8" hidden="1"/>
    <cellStyle name="Hipervínculo" xfId="1313" builtinId="8" hidden="1"/>
    <cellStyle name="Hipervínculo" xfId="1317" builtinId="8" hidden="1"/>
    <cellStyle name="Hipervínculo" xfId="1319" builtinId="8" hidden="1"/>
    <cellStyle name="Hipervínculo" xfId="1321" builtinId="8" hidden="1"/>
    <cellStyle name="Hipervínculo" xfId="1325" builtinId="8" hidden="1"/>
    <cellStyle name="Hipervínculo" xfId="1327" builtinId="8" hidden="1"/>
    <cellStyle name="Hipervínculo" xfId="1329" builtinId="8" hidden="1"/>
    <cellStyle name="Hipervínculo" xfId="1333" builtinId="8" hidden="1"/>
    <cellStyle name="Hipervínculo" xfId="1335" builtinId="8" hidden="1"/>
    <cellStyle name="Hipervínculo" xfId="1337" builtinId="8" hidden="1"/>
    <cellStyle name="Hipervínculo" xfId="1341" builtinId="8" hidden="1"/>
    <cellStyle name="Hipervínculo" xfId="1343" builtinId="8" hidden="1"/>
    <cellStyle name="Hipervínculo" xfId="1345" builtinId="8" hidden="1"/>
    <cellStyle name="Hipervínculo" xfId="1349" builtinId="8" hidden="1"/>
    <cellStyle name="Hipervínculo" xfId="1351" builtinId="8" hidden="1"/>
    <cellStyle name="Hipervínculo" xfId="1353" builtinId="8" hidden="1"/>
    <cellStyle name="Hipervínculo" xfId="1357" builtinId="8" hidden="1"/>
    <cellStyle name="Hipervínculo" xfId="1359" builtinId="8" hidden="1"/>
    <cellStyle name="Hipervínculo" xfId="1361" builtinId="8" hidden="1"/>
    <cellStyle name="Hipervínculo" xfId="1365" builtinId="8" hidden="1"/>
    <cellStyle name="Hipervínculo" xfId="1367" builtinId="8" hidden="1"/>
    <cellStyle name="Hipervínculo" xfId="1369" builtinId="8" hidden="1"/>
    <cellStyle name="Hipervínculo" xfId="1373" builtinId="8" hidden="1"/>
    <cellStyle name="Hipervínculo" xfId="1375" builtinId="8" hidden="1"/>
    <cellStyle name="Hipervínculo" xfId="1377" builtinId="8" hidden="1"/>
    <cellStyle name="Hipervínculo" xfId="1381" builtinId="8" hidden="1"/>
    <cellStyle name="Hipervínculo" xfId="1383" builtinId="8" hidden="1"/>
    <cellStyle name="Hipervínculo" xfId="1385" builtinId="8" hidden="1"/>
    <cellStyle name="Hipervínculo" xfId="1389" builtinId="8" hidden="1"/>
    <cellStyle name="Hipervínculo" xfId="1391" builtinId="8" hidden="1"/>
    <cellStyle name="Hipervínculo" xfId="1393" builtinId="8" hidden="1"/>
    <cellStyle name="Hipervínculo" xfId="1397" builtinId="8" hidden="1"/>
    <cellStyle name="Hipervínculo" xfId="1399" builtinId="8" hidden="1"/>
    <cellStyle name="Hipervínculo" xfId="1401" builtinId="8" hidden="1"/>
    <cellStyle name="Hipervínculo" xfId="1405" builtinId="8" hidden="1"/>
    <cellStyle name="Hipervínculo" xfId="1407" builtinId="8" hidden="1"/>
    <cellStyle name="Hipervínculo" xfId="1409" builtinId="8" hidden="1"/>
    <cellStyle name="Hipervínculo" xfId="1413" builtinId="8" hidden="1"/>
    <cellStyle name="Hipervínculo" xfId="1415" builtinId="8" hidden="1"/>
    <cellStyle name="Hipervínculo" xfId="1417" builtinId="8" hidden="1"/>
    <cellStyle name="Hipervínculo" xfId="1421" builtinId="8" hidden="1"/>
    <cellStyle name="Hipervínculo" xfId="1423" builtinId="8" hidden="1"/>
    <cellStyle name="Hipervínculo" xfId="1425" builtinId="8" hidden="1"/>
    <cellStyle name="Hipervínculo" xfId="1429" builtinId="8" hidden="1"/>
    <cellStyle name="Hipervínculo" xfId="1431" builtinId="8" hidden="1"/>
    <cellStyle name="Hipervínculo" xfId="1433" builtinId="8" hidden="1"/>
    <cellStyle name="Hipervínculo" xfId="1437" builtinId="8" hidden="1"/>
    <cellStyle name="Hipervínculo" xfId="1439" builtinId="8" hidden="1"/>
    <cellStyle name="Hipervínculo" xfId="1441" builtinId="8" hidden="1"/>
    <cellStyle name="Hipervínculo" xfId="1445" builtinId="8" hidden="1"/>
    <cellStyle name="Hipervínculo" xfId="1447" builtinId="8" hidden="1"/>
    <cellStyle name="Hipervínculo" xfId="1449" builtinId="8" hidden="1"/>
    <cellStyle name="Hipervínculo" xfId="1453" builtinId="8" hidden="1"/>
    <cellStyle name="Hipervínculo" xfId="1455" builtinId="8" hidden="1"/>
    <cellStyle name="Hipervínculo" xfId="1457" builtinId="8" hidden="1"/>
    <cellStyle name="Hipervínculo" xfId="1461" builtinId="8" hidden="1"/>
    <cellStyle name="Hipervínculo" xfId="1463" builtinId="8" hidden="1"/>
    <cellStyle name="Hipervínculo" xfId="1465" builtinId="8" hidden="1"/>
    <cellStyle name="Hipervínculo" xfId="1469" builtinId="8" hidden="1"/>
    <cellStyle name="Hipervínculo" xfId="1471" builtinId="8" hidden="1"/>
    <cellStyle name="Hipervínculo" xfId="1473" builtinId="8" hidden="1"/>
    <cellStyle name="Hipervínculo" xfId="1477" builtinId="8" hidden="1"/>
    <cellStyle name="Hipervínculo" xfId="1479" builtinId="8" hidden="1"/>
    <cellStyle name="Hipervínculo" xfId="1481" builtinId="8" hidden="1"/>
    <cellStyle name="Hipervínculo" xfId="1485" builtinId="8" hidden="1"/>
    <cellStyle name="Hipervínculo" xfId="1487" builtinId="8" hidden="1"/>
    <cellStyle name="Hipervínculo" xfId="1489" builtinId="8" hidden="1"/>
    <cellStyle name="Hipervínculo" xfId="1493" builtinId="8" hidden="1"/>
    <cellStyle name="Hipervínculo" xfId="1495" builtinId="8" hidden="1"/>
    <cellStyle name="Hipervínculo" xfId="1497" builtinId="8" hidden="1"/>
    <cellStyle name="Hipervínculo" xfId="1501" builtinId="8" hidden="1"/>
    <cellStyle name="Hipervínculo" xfId="1503" builtinId="8" hidden="1"/>
    <cellStyle name="Hipervínculo" xfId="1505" builtinId="8" hidden="1"/>
    <cellStyle name="Hipervínculo" xfId="1509" builtinId="8" hidden="1"/>
    <cellStyle name="Hipervínculo" xfId="1511" builtinId="8" hidden="1"/>
    <cellStyle name="Hipervínculo" xfId="1513" builtinId="8" hidden="1"/>
    <cellStyle name="Hipervínculo" xfId="1517" builtinId="8" hidden="1"/>
    <cellStyle name="Hipervínculo" xfId="1519" builtinId="8" hidden="1"/>
    <cellStyle name="Hipervínculo" xfId="1521" builtinId="8" hidden="1"/>
    <cellStyle name="Hipervínculo" xfId="1525" builtinId="8" hidden="1"/>
    <cellStyle name="Hipervínculo" xfId="1527" builtinId="8" hidden="1"/>
    <cellStyle name="Hipervínculo" xfId="1529" builtinId="8" hidden="1"/>
    <cellStyle name="Hipervínculo" xfId="1533" builtinId="8" hidden="1"/>
    <cellStyle name="Hipervínculo" xfId="1535" builtinId="8" hidden="1"/>
    <cellStyle name="Hipervínculo" xfId="1537" builtinId="8" hidden="1"/>
    <cellStyle name="Hipervínculo" xfId="1541" builtinId="8" hidden="1"/>
    <cellStyle name="Hipervínculo" xfId="1543" builtinId="8" hidden="1"/>
    <cellStyle name="Hipervínculo" xfId="1545" builtinId="8" hidden="1"/>
    <cellStyle name="Hipervínculo" xfId="1549" builtinId="8" hidden="1"/>
    <cellStyle name="Hipervínculo" xfId="1551" builtinId="8" hidden="1"/>
    <cellStyle name="Hipervínculo" xfId="1553" builtinId="8" hidden="1"/>
    <cellStyle name="Hipervínculo" xfId="1557" builtinId="8" hidden="1"/>
    <cellStyle name="Hipervínculo" xfId="1559" builtinId="8" hidden="1"/>
    <cellStyle name="Hipervínculo" xfId="1561" builtinId="8" hidden="1"/>
    <cellStyle name="Hipervínculo" xfId="1565" builtinId="8" hidden="1"/>
    <cellStyle name="Hipervínculo" xfId="1567" builtinId="8" hidden="1"/>
    <cellStyle name="Hipervínculo" xfId="1569" builtinId="8" hidden="1"/>
    <cellStyle name="Hipervínculo" xfId="1573" builtinId="8" hidden="1"/>
    <cellStyle name="Hipervínculo" xfId="1575" builtinId="8" hidden="1"/>
    <cellStyle name="Hipervínculo" xfId="1577" builtinId="8" hidden="1"/>
    <cellStyle name="Hipervínculo" xfId="1581" builtinId="8" hidden="1"/>
    <cellStyle name="Hipervínculo" xfId="1583" builtinId="8" hidden="1"/>
    <cellStyle name="Hipervínculo" xfId="1585" builtinId="8" hidden="1"/>
    <cellStyle name="Hipervínculo" xfId="1589" builtinId="8" hidden="1"/>
    <cellStyle name="Hipervínculo" xfId="1591" builtinId="8" hidden="1"/>
    <cellStyle name="Hipervínculo" xfId="1593" builtinId="8" hidden="1"/>
    <cellStyle name="Hipervínculo" xfId="1597" builtinId="8" hidden="1"/>
    <cellStyle name="Hipervínculo" xfId="1599" builtinId="8" hidden="1"/>
    <cellStyle name="Hipervínculo" xfId="1601" builtinId="8" hidden="1"/>
    <cellStyle name="Hipervínculo" xfId="1605" builtinId="8" hidden="1"/>
    <cellStyle name="Hipervínculo" xfId="1607" builtinId="8" hidden="1"/>
    <cellStyle name="Hipervínculo" xfId="1609" builtinId="8" hidden="1"/>
    <cellStyle name="Hipervínculo" xfId="1613" builtinId="8" hidden="1"/>
    <cellStyle name="Hipervínculo" xfId="1615" builtinId="8" hidden="1"/>
    <cellStyle name="Hipervínculo" xfId="1617" builtinId="8" hidden="1"/>
    <cellStyle name="Hipervínculo" xfId="1621" builtinId="8" hidden="1"/>
    <cellStyle name="Hipervínculo" xfId="1623" builtinId="8" hidden="1"/>
    <cellStyle name="Hipervínculo" xfId="1625" builtinId="8" hidden="1"/>
    <cellStyle name="Hipervínculo" xfId="1629" builtinId="8" hidden="1"/>
    <cellStyle name="Hipervínculo" xfId="1631" builtinId="8" hidden="1"/>
    <cellStyle name="Hipervínculo" xfId="1633" builtinId="8" hidden="1"/>
    <cellStyle name="Hipervínculo" xfId="1637" builtinId="8" hidden="1"/>
    <cellStyle name="Hipervínculo" xfId="1639" builtinId="8" hidden="1"/>
    <cellStyle name="Hipervínculo" xfId="1641" builtinId="8" hidden="1"/>
    <cellStyle name="Hipervínculo" xfId="1645" builtinId="8" hidden="1"/>
    <cellStyle name="Hipervínculo" xfId="1647" builtinId="8" hidden="1"/>
    <cellStyle name="Hipervínculo" xfId="1649" builtinId="8" hidden="1"/>
    <cellStyle name="Hipervínculo" xfId="1653" builtinId="8" hidden="1"/>
    <cellStyle name="Hipervínculo" xfId="1655" builtinId="8" hidden="1"/>
    <cellStyle name="Hipervínculo" xfId="1657" builtinId="8" hidden="1"/>
    <cellStyle name="Hipervínculo" xfId="1661" builtinId="8" hidden="1"/>
    <cellStyle name="Hipervínculo" xfId="1663" builtinId="8" hidden="1"/>
    <cellStyle name="Hipervínculo" xfId="1665" builtinId="8" hidden="1"/>
    <cellStyle name="Hipervínculo" xfId="1669" builtinId="8" hidden="1"/>
    <cellStyle name="Hipervínculo" xfId="1671" builtinId="8" hidden="1"/>
    <cellStyle name="Hipervínculo" xfId="1673" builtinId="8" hidden="1"/>
    <cellStyle name="Hipervínculo" xfId="1677" builtinId="8" hidden="1"/>
    <cellStyle name="Hipervínculo" xfId="1679" builtinId="8" hidden="1"/>
    <cellStyle name="Hipervínculo" xfId="1681" builtinId="8" hidden="1"/>
    <cellStyle name="Hipervínculo" xfId="1685" builtinId="8" hidden="1"/>
    <cellStyle name="Hipervínculo" xfId="1687" builtinId="8" hidden="1"/>
    <cellStyle name="Hipervínculo" xfId="1689" builtinId="8" hidden="1"/>
    <cellStyle name="Hipervínculo" xfId="1693" builtinId="8" hidden="1"/>
    <cellStyle name="Hipervínculo" xfId="1695" builtinId="8" hidden="1"/>
    <cellStyle name="Hipervínculo" xfId="1697" builtinId="8" hidden="1"/>
    <cellStyle name="Hipervínculo" xfId="1701" builtinId="8" hidden="1"/>
    <cellStyle name="Hipervínculo" xfId="1703" builtinId="8" hidden="1"/>
    <cellStyle name="Hipervínculo" xfId="1705" builtinId="8" hidden="1"/>
    <cellStyle name="Hipervínculo" xfId="1709" builtinId="8" hidden="1"/>
    <cellStyle name="Hipervínculo" xfId="1711" builtinId="8" hidden="1"/>
    <cellStyle name="Hipervínculo" xfId="1713" builtinId="8" hidden="1"/>
    <cellStyle name="Hipervínculo" xfId="1715" builtinId="8" hidden="1"/>
    <cellStyle name="Hipervínculo" xfId="1707" builtinId="8" hidden="1"/>
    <cellStyle name="Hipervínculo" xfId="1699" builtinId="8" hidden="1"/>
    <cellStyle name="Hipervínculo" xfId="1691" builtinId="8" hidden="1"/>
    <cellStyle name="Hipervínculo" xfId="1683" builtinId="8" hidden="1"/>
    <cellStyle name="Hipervínculo" xfId="1675" builtinId="8" hidden="1"/>
    <cellStyle name="Hipervínculo" xfId="1667" builtinId="8" hidden="1"/>
    <cellStyle name="Hipervínculo" xfId="1659" builtinId="8" hidden="1"/>
    <cellStyle name="Hipervínculo" xfId="1651" builtinId="8" hidden="1"/>
    <cellStyle name="Hipervínculo" xfId="1643" builtinId="8" hidden="1"/>
    <cellStyle name="Hipervínculo" xfId="1635" builtinId="8" hidden="1"/>
    <cellStyle name="Hipervínculo" xfId="1627" builtinId="8" hidden="1"/>
    <cellStyle name="Hipervínculo" xfId="1619" builtinId="8" hidden="1"/>
    <cellStyle name="Hipervínculo" xfId="1611" builtinId="8" hidden="1"/>
    <cellStyle name="Hipervínculo" xfId="1603" builtinId="8" hidden="1"/>
    <cellStyle name="Hipervínculo" xfId="1595" builtinId="8" hidden="1"/>
    <cellStyle name="Hipervínculo" xfId="1587" builtinId="8" hidden="1"/>
    <cellStyle name="Hipervínculo" xfId="1579" builtinId="8" hidden="1"/>
    <cellStyle name="Hipervínculo" xfId="1571" builtinId="8" hidden="1"/>
    <cellStyle name="Hipervínculo" xfId="1563" builtinId="8" hidden="1"/>
    <cellStyle name="Hipervínculo" xfId="1555" builtinId="8" hidden="1"/>
    <cellStyle name="Hipervínculo" xfId="1547" builtinId="8" hidden="1"/>
    <cellStyle name="Hipervínculo" xfId="1539" builtinId="8" hidden="1"/>
    <cellStyle name="Hipervínculo" xfId="1531" builtinId="8" hidden="1"/>
    <cellStyle name="Hipervínculo" xfId="1523" builtinId="8" hidden="1"/>
    <cellStyle name="Hipervínculo" xfId="1515" builtinId="8" hidden="1"/>
    <cellStyle name="Hipervínculo" xfId="1507" builtinId="8" hidden="1"/>
    <cellStyle name="Hipervínculo" xfId="1499" builtinId="8" hidden="1"/>
    <cellStyle name="Hipervínculo" xfId="1491" builtinId="8" hidden="1"/>
    <cellStyle name="Hipervínculo" xfId="1483" builtinId="8" hidden="1"/>
    <cellStyle name="Hipervínculo" xfId="1475" builtinId="8" hidden="1"/>
    <cellStyle name="Hipervínculo" xfId="1467" builtinId="8" hidden="1"/>
    <cellStyle name="Hipervínculo" xfId="1459" builtinId="8" hidden="1"/>
    <cellStyle name="Hipervínculo" xfId="1451" builtinId="8" hidden="1"/>
    <cellStyle name="Hipervínculo" xfId="1443" builtinId="8" hidden="1"/>
    <cellStyle name="Hipervínculo" xfId="1435" builtinId="8" hidden="1"/>
    <cellStyle name="Hipervínculo" xfId="1427" builtinId="8" hidden="1"/>
    <cellStyle name="Hipervínculo" xfId="1419" builtinId="8" hidden="1"/>
    <cellStyle name="Hipervínculo" xfId="1411" builtinId="8" hidden="1"/>
    <cellStyle name="Hipervínculo" xfId="1403" builtinId="8" hidden="1"/>
    <cellStyle name="Hipervínculo" xfId="1395" builtinId="8" hidden="1"/>
    <cellStyle name="Hipervínculo" xfId="1387" builtinId="8" hidden="1"/>
    <cellStyle name="Hipervínculo" xfId="1379" builtinId="8" hidden="1"/>
    <cellStyle name="Hipervínculo" xfId="1371" builtinId="8" hidden="1"/>
    <cellStyle name="Hipervínculo" xfId="1363" builtinId="8" hidden="1"/>
    <cellStyle name="Hipervínculo" xfId="1355" builtinId="8" hidden="1"/>
    <cellStyle name="Hipervínculo" xfId="1347" builtinId="8" hidden="1"/>
    <cellStyle name="Hipervínculo" xfId="1339" builtinId="8" hidden="1"/>
    <cellStyle name="Hipervínculo" xfId="1331" builtinId="8" hidden="1"/>
    <cellStyle name="Hipervínculo" xfId="1323" builtinId="8" hidden="1"/>
    <cellStyle name="Hipervínculo" xfId="1315" builtinId="8" hidden="1"/>
    <cellStyle name="Hipervínculo" xfId="1307" builtinId="8" hidden="1"/>
    <cellStyle name="Hipervínculo" xfId="1299" builtinId="8" hidden="1"/>
    <cellStyle name="Hipervínculo" xfId="1291" builtinId="8" hidden="1"/>
    <cellStyle name="Hipervínculo" xfId="1283" builtinId="8" hidden="1"/>
    <cellStyle name="Hipervínculo" xfId="1275" builtinId="8" hidden="1"/>
    <cellStyle name="Hipervínculo" xfId="1267" builtinId="8" hidden="1"/>
    <cellStyle name="Hipervínculo" xfId="1259" builtinId="8" hidden="1"/>
    <cellStyle name="Hipervínculo" xfId="1251" builtinId="8" hidden="1"/>
    <cellStyle name="Hipervínculo" xfId="1243" builtinId="8" hidden="1"/>
    <cellStyle name="Hipervínculo" xfId="1235" builtinId="8" hidden="1"/>
    <cellStyle name="Hipervínculo" xfId="1227" builtinId="8" hidden="1"/>
    <cellStyle name="Hipervínculo" xfId="1219" builtinId="8" hidden="1"/>
    <cellStyle name="Hipervínculo" xfId="1211" builtinId="8" hidden="1"/>
    <cellStyle name="Hipervínculo" xfId="1203" builtinId="8" hidden="1"/>
    <cellStyle name="Hipervínculo" xfId="1195" builtinId="8" hidden="1"/>
    <cellStyle name="Hipervínculo" xfId="1187" builtinId="8" hidden="1"/>
    <cellStyle name="Hipervínculo" xfId="1179" builtinId="8" hidden="1"/>
    <cellStyle name="Hipervínculo" xfId="1171" builtinId="8" hidden="1"/>
    <cellStyle name="Hipervínculo" xfId="1163" builtinId="8" hidden="1"/>
    <cellStyle name="Hipervínculo" xfId="1155" builtinId="8" hidden="1"/>
    <cellStyle name="Hipervínculo" xfId="1147" builtinId="8" hidden="1"/>
    <cellStyle name="Hipervínculo" xfId="1139" builtinId="8" hidden="1"/>
    <cellStyle name="Hipervínculo" xfId="1131" builtinId="8" hidden="1"/>
    <cellStyle name="Hipervínculo" xfId="1123" builtinId="8" hidden="1"/>
    <cellStyle name="Hipervínculo" xfId="1115" builtinId="8" hidden="1"/>
    <cellStyle name="Hipervínculo" xfId="1107" builtinId="8" hidden="1"/>
    <cellStyle name="Hipervínculo" xfId="1099" builtinId="8" hidden="1"/>
    <cellStyle name="Hipervínculo" xfId="1091" builtinId="8" hidden="1"/>
    <cellStyle name="Hipervínculo" xfId="1083" builtinId="8" hidden="1"/>
    <cellStyle name="Hipervínculo" xfId="1075" builtinId="8" hidden="1"/>
    <cellStyle name="Hipervínculo" xfId="1067" builtinId="8" hidden="1"/>
    <cellStyle name="Hipervínculo" xfId="1059" builtinId="8" hidden="1"/>
    <cellStyle name="Hipervínculo" xfId="1051" builtinId="8" hidden="1"/>
    <cellStyle name="Hipervínculo" xfId="1043" builtinId="8" hidden="1"/>
    <cellStyle name="Hipervínculo" xfId="1035" builtinId="8" hidden="1"/>
    <cellStyle name="Hipervínculo" xfId="1027" builtinId="8" hidden="1"/>
    <cellStyle name="Hipervínculo" xfId="1019" builtinId="8" hidden="1"/>
    <cellStyle name="Hipervínculo" xfId="1011" builtinId="8" hidden="1"/>
    <cellStyle name="Hipervínculo" xfId="1003" builtinId="8" hidden="1"/>
    <cellStyle name="Hipervínculo" xfId="995" builtinId="8" hidden="1"/>
    <cellStyle name="Hipervínculo" xfId="987" builtinId="8" hidden="1"/>
    <cellStyle name="Hipervínculo" xfId="979" builtinId="8" hidden="1"/>
    <cellStyle name="Hipervínculo" xfId="971" builtinId="8" hidden="1"/>
    <cellStyle name="Hipervínculo" xfId="963" builtinId="8" hidden="1"/>
    <cellStyle name="Hipervínculo" xfId="954" builtinId="8" hidden="1"/>
    <cellStyle name="Hipervínculo" xfId="946" builtinId="8" hidden="1"/>
    <cellStyle name="Hipervínculo" xfId="938" builtinId="8" hidden="1"/>
    <cellStyle name="Hipervínculo" xfId="930" builtinId="8" hidden="1"/>
    <cellStyle name="Hipervínculo" xfId="922" builtinId="8" hidden="1"/>
    <cellStyle name="Hipervínculo" xfId="914" builtinId="8" hidden="1"/>
    <cellStyle name="Hipervínculo" xfId="906" builtinId="8" hidden="1"/>
    <cellStyle name="Hipervínculo" xfId="898" builtinId="8" hidden="1"/>
    <cellStyle name="Hipervínculo" xfId="890" builtinId="8" hidden="1"/>
    <cellStyle name="Hipervínculo" xfId="882" builtinId="8" hidden="1"/>
    <cellStyle name="Hipervínculo" xfId="874" builtinId="8" hidden="1"/>
    <cellStyle name="Hipervínculo" xfId="866" builtinId="8" hidden="1"/>
    <cellStyle name="Hipervínculo" xfId="858" builtinId="8" hidden="1"/>
    <cellStyle name="Hipervínculo" xfId="850" builtinId="8" hidden="1"/>
    <cellStyle name="Hipervínculo" xfId="842" builtinId="8" hidden="1"/>
    <cellStyle name="Hipervínculo" xfId="834" builtinId="8" hidden="1"/>
    <cellStyle name="Hipervínculo" xfId="826" builtinId="8" hidden="1"/>
    <cellStyle name="Hipervínculo" xfId="818" builtinId="8" hidden="1"/>
    <cellStyle name="Hipervínculo" xfId="810" builtinId="8" hidden="1"/>
    <cellStyle name="Hipervínculo" xfId="802" builtinId="8" hidden="1"/>
    <cellStyle name="Hipervínculo" xfId="794" builtinId="8" hidden="1"/>
    <cellStyle name="Hipervínculo" xfId="786" builtinId="8" hidden="1"/>
    <cellStyle name="Hipervínculo" xfId="778" builtinId="8" hidden="1"/>
    <cellStyle name="Hipervínculo" xfId="770" builtinId="8" hidden="1"/>
    <cellStyle name="Hipervínculo" xfId="762" builtinId="8" hidden="1"/>
    <cellStyle name="Hipervínculo" xfId="754" builtinId="8" hidden="1"/>
    <cellStyle name="Hipervínculo" xfId="746" builtinId="8" hidden="1"/>
    <cellStyle name="Hipervínculo" xfId="738" builtinId="8" hidden="1"/>
    <cellStyle name="Hipervínculo" xfId="730" builtinId="8" hidden="1"/>
    <cellStyle name="Hipervínculo" xfId="722" builtinId="8" hidden="1"/>
    <cellStyle name="Hipervínculo" xfId="714" builtinId="8" hidden="1"/>
    <cellStyle name="Hipervínculo" xfId="706" builtinId="8" hidden="1"/>
    <cellStyle name="Hipervínculo" xfId="698" builtinId="8" hidden="1"/>
    <cellStyle name="Hipervínculo" xfId="690" builtinId="8" hidden="1"/>
    <cellStyle name="Hipervínculo" xfId="682" builtinId="8" hidden="1"/>
    <cellStyle name="Hipervínculo" xfId="674" builtinId="8" hidden="1"/>
    <cellStyle name="Hipervínculo" xfId="666" builtinId="8" hidden="1"/>
    <cellStyle name="Hipervínculo" xfId="658" builtinId="8" hidden="1"/>
    <cellStyle name="Hipervínculo" xfId="650" builtinId="8" hidden="1"/>
    <cellStyle name="Hipervínculo" xfId="642" builtinId="8" hidden="1"/>
    <cellStyle name="Hipervínculo" xfId="634" builtinId="8" hidden="1"/>
    <cellStyle name="Hipervínculo" xfId="626" builtinId="8" hidden="1"/>
    <cellStyle name="Hipervínculo" xfId="618" builtinId="8" hidden="1"/>
    <cellStyle name="Hipervínculo" xfId="610" builtinId="8" hidden="1"/>
    <cellStyle name="Hipervínculo" xfId="602" builtinId="8" hidden="1"/>
    <cellStyle name="Hipervínculo" xfId="336" builtinId="8" hidden="1"/>
    <cellStyle name="Hipervínculo" xfId="328" builtinId="8" hidden="1"/>
    <cellStyle name="Hipervínculo" xfId="324" builtinId="8" hidden="1"/>
    <cellStyle name="Hipervínculo" xfId="320" builtinId="8" hidden="1"/>
    <cellStyle name="Hipervínculo" xfId="316" builtinId="8" hidden="1"/>
    <cellStyle name="Hipervínculo" xfId="312" builtinId="8" hidden="1"/>
    <cellStyle name="Hipervínculo" xfId="308" builtinId="8" hidden="1"/>
    <cellStyle name="Hipervínculo" xfId="304" builtinId="8" hidden="1"/>
    <cellStyle name="Hipervínculo" xfId="296" builtinId="8" hidden="1"/>
    <cellStyle name="Hipervínculo" xfId="292" builtinId="8" hidden="1"/>
    <cellStyle name="Hipervínculo" xfId="288" builtinId="8" hidden="1"/>
    <cellStyle name="Hipervínculo" xfId="284" builtinId="8" hidden="1"/>
    <cellStyle name="Hipervínculo" xfId="280" builtinId="8" hidden="1"/>
    <cellStyle name="Hipervínculo" xfId="276" builtinId="8" hidden="1"/>
    <cellStyle name="Hipervínculo" xfId="272" builtinId="8" hidden="1"/>
    <cellStyle name="Hipervínculo" xfId="264" builtinId="8" hidden="1"/>
    <cellStyle name="Hipervínculo" xfId="260" builtinId="8" hidden="1"/>
    <cellStyle name="Hipervínculo" xfId="256" builtinId="8" hidden="1"/>
    <cellStyle name="Hipervínculo" xfId="252" builtinId="8" hidden="1"/>
    <cellStyle name="Hipervínculo" xfId="248" builtinId="8" hidden="1"/>
    <cellStyle name="Hipervínculo" xfId="244" builtinId="8" hidden="1"/>
    <cellStyle name="Hipervínculo" xfId="240" builtinId="8" hidden="1"/>
    <cellStyle name="Hipervínculo" xfId="232" builtinId="8" hidden="1"/>
    <cellStyle name="Hipervínculo" xfId="228" builtinId="8" hidden="1"/>
    <cellStyle name="Hipervínculo" xfId="224" builtinId="8" hidden="1"/>
    <cellStyle name="Hipervínculo" xfId="220" builtinId="8" hidden="1"/>
    <cellStyle name="Hipervínculo" xfId="216" builtinId="8" hidden="1"/>
    <cellStyle name="Hipervínculo" xfId="212" builtinId="8" hidden="1"/>
    <cellStyle name="Hipervínculo" xfId="208" builtinId="8" hidden="1"/>
    <cellStyle name="Hipervínculo" xfId="200" builtinId="8" hidden="1"/>
    <cellStyle name="Hipervínculo" xfId="196" builtinId="8" hidden="1"/>
    <cellStyle name="Hipervínculo" xfId="192" builtinId="8" hidden="1"/>
    <cellStyle name="Hipervínculo" xfId="188" builtinId="8" hidden="1"/>
    <cellStyle name="Hipervínculo" xfId="184" builtinId="8" hidden="1"/>
    <cellStyle name="Hipervínculo" xfId="180" builtinId="8" hidden="1"/>
    <cellStyle name="Hipervínculo" xfId="176" builtinId="8" hidden="1"/>
    <cellStyle name="Hipervínculo" xfId="168" builtinId="8" hidden="1"/>
    <cellStyle name="Hipervínculo" xfId="164" builtinId="8" hidden="1"/>
    <cellStyle name="Hipervínculo" xfId="48" builtinId="8" hidden="1"/>
    <cellStyle name="Hipervínculo" xfId="36" builtinId="8" hidden="1"/>
    <cellStyle name="Hipervínculo" xfId="120" builtinId="8" hidden="1"/>
    <cellStyle name="Hipervínculo" xfId="122" builtinId="8" hidden="1"/>
    <cellStyle name="Hipervínculo" xfId="74" builtinId="8" hidden="1"/>
    <cellStyle name="Hipervínculo" xfId="76" builtinId="8" hidden="1"/>
    <cellStyle name="Hipervínculo" xfId="140" builtinId="8" hidden="1"/>
    <cellStyle name="Hipervínculo" xfId="108" builtinId="8" hidden="1"/>
    <cellStyle name="Hipervínculo" xfId="100" builtinId="8" hidden="1"/>
    <cellStyle name="Hipervínculo" xfId="68" builtinId="8" hidden="1"/>
    <cellStyle name="Hipervínculo" xfId="104" builtinId="8" hidden="1"/>
    <cellStyle name="Hipervínculo" xfId="84" builtinId="8" hidden="1"/>
    <cellStyle name="Hipervínculo" xfId="162" builtinId="8" hidden="1"/>
    <cellStyle name="Hipervínculo" xfId="144" builtinId="8" hidden="1"/>
    <cellStyle name="Hipervínculo" xfId="158" builtinId="8" hidden="1"/>
    <cellStyle name="Hipervínculo" xfId="128" builtinId="8" hidden="1"/>
    <cellStyle name="Hipervínculo" xfId="98" builtinId="8" hidden="1"/>
    <cellStyle name="Hipervínculo" xfId="42" builtinId="8" hidden="1"/>
    <cellStyle name="Hipervínculo" xfId="44" builtinId="8" hidden="1"/>
    <cellStyle name="Hipervínculo" xfId="4" builtinId="8" hidden="1"/>
    <cellStyle name="Hipervínculo" xfId="12" builtinId="8" hidden="1"/>
    <cellStyle name="Hipervínculo" xfId="14" builtinId="8" hidden="1"/>
    <cellStyle name="Hipervínculo" xfId="34" builtinId="8" hidden="1"/>
    <cellStyle name="Hipervínculo" xfId="62" builtinId="8" hidden="1"/>
    <cellStyle name="Hipervínculo" xfId="10" builtinId="8" hidden="1"/>
    <cellStyle name="Hipervínculo" xfId="20" builtinId="8" hidden="1"/>
    <cellStyle name="Hipervínculo" xfId="22" builtinId="8" hidden="1"/>
    <cellStyle name="Hipervínculo" xfId="38" builtinId="8" hidden="1"/>
    <cellStyle name="Hipervínculo" xfId="56" builtinId="8" hidden="1"/>
    <cellStyle name="Hipervínculo" xfId="94" builtinId="8" hidden="1"/>
    <cellStyle name="Hipervínculo" xfId="70" builtinId="8" hidden="1"/>
    <cellStyle name="Hipervínculo" xfId="110" builtinId="8" hidden="1"/>
    <cellStyle name="Hipervínculo" xfId="118" builtinId="8" hidden="1"/>
    <cellStyle name="Hipervínculo" xfId="78" builtinId="8" hidden="1"/>
    <cellStyle name="Hipervínculo" xfId="24" builtinId="8" hidden="1"/>
    <cellStyle name="Hipervínculo" xfId="86" builtinId="8" hidden="1"/>
    <cellStyle name="Hipervínculo" xfId="102" builtinId="8" hidden="1"/>
    <cellStyle name="Hipervínculo" xfId="28" builtinId="8" hidden="1"/>
    <cellStyle name="Hipervínculo" xfId="6" builtinId="8" hidden="1"/>
    <cellStyle name="Hipervínculo" xfId="2" builtinId="8" hidden="1"/>
    <cellStyle name="Hipervínculo" xfId="114" builtinId="8" hidden="1"/>
    <cellStyle name="Hipervínculo" xfId="82" builtinId="8" hidden="1"/>
    <cellStyle name="Hipervínculo" xfId="32" builtinId="8" hidden="1"/>
    <cellStyle name="Hipervínculo" xfId="52" builtinId="8" hidden="1"/>
    <cellStyle name="Hipervínculo" xfId="40" builtinId="8" hidden="1"/>
    <cellStyle name="Hipervínculo" xfId="136" builtinId="8" hidden="1"/>
    <cellStyle name="Hipervínculo" xfId="116" builtinId="8" hidden="1"/>
    <cellStyle name="Hipervínculo" xfId="146" builtinId="8" hidden="1"/>
    <cellStyle name="Hipervínculo" xfId="454" builtinId="8" hidden="1"/>
    <cellStyle name="Hipervínculo" xfId="456" builtinId="8" hidden="1"/>
    <cellStyle name="Hipervínculo" xfId="458" builtinId="8" hidden="1"/>
    <cellStyle name="Hipervínculo" xfId="460" builtinId="8" hidden="1"/>
    <cellStyle name="Hipervínculo" xfId="462" builtinId="8" hidden="1"/>
    <cellStyle name="Hipervínculo" xfId="464" builtinId="8" hidden="1"/>
    <cellStyle name="Hipervínculo" xfId="468" builtinId="8" hidden="1"/>
    <cellStyle name="Hipervínculo" xfId="470" builtinId="8" hidden="1"/>
    <cellStyle name="Hipervínculo" xfId="472" builtinId="8" hidden="1"/>
    <cellStyle name="Hipervínculo" xfId="474" builtinId="8" hidden="1"/>
    <cellStyle name="Hipervínculo" xfId="476" builtinId="8" hidden="1"/>
    <cellStyle name="Hipervínculo" xfId="478" builtinId="8" hidden="1"/>
    <cellStyle name="Hipervínculo" xfId="480" builtinId="8" hidden="1"/>
    <cellStyle name="Hipervínculo" xfId="484" builtinId="8" hidden="1"/>
    <cellStyle name="Hipervínculo" xfId="486" builtinId="8" hidden="1"/>
    <cellStyle name="Hipervínculo" xfId="488" builtinId="8" hidden="1"/>
    <cellStyle name="Hipervínculo" xfId="490" builtinId="8" hidden="1"/>
    <cellStyle name="Hipervínculo" xfId="492" builtinId="8" hidden="1"/>
    <cellStyle name="Hipervínculo" xfId="494" builtinId="8" hidden="1"/>
    <cellStyle name="Hipervínculo" xfId="496" builtinId="8" hidden="1"/>
    <cellStyle name="Hipervínculo" xfId="500" builtinId="8" hidden="1"/>
    <cellStyle name="Hipervínculo" xfId="502" builtinId="8" hidden="1"/>
    <cellStyle name="Hipervínculo" xfId="504" builtinId="8" hidden="1"/>
    <cellStyle name="Hipervínculo" xfId="506" builtinId="8" hidden="1"/>
    <cellStyle name="Hipervínculo" xfId="508" builtinId="8" hidden="1"/>
    <cellStyle name="Hipervínculo" xfId="510" builtinId="8" hidden="1"/>
    <cellStyle name="Hipervínculo" xfId="512" builtinId="8" hidden="1"/>
    <cellStyle name="Hipervínculo" xfId="516" builtinId="8" hidden="1"/>
    <cellStyle name="Hipervínculo" xfId="518" builtinId="8" hidden="1"/>
    <cellStyle name="Hipervínculo" xfId="520" builtinId="8" hidden="1"/>
    <cellStyle name="Hipervínculo" xfId="522" builtinId="8" hidden="1"/>
    <cellStyle name="Hipervínculo" xfId="524" builtinId="8" hidden="1"/>
    <cellStyle name="Hipervínculo" xfId="526" builtinId="8" hidden="1"/>
    <cellStyle name="Hipervínculo" xfId="528" builtinId="8" hidden="1"/>
    <cellStyle name="Hipervínculo" xfId="532" builtinId="8" hidden="1"/>
    <cellStyle name="Hipervínculo" xfId="534" builtinId="8" hidden="1"/>
    <cellStyle name="Hipervínculo" xfId="536" builtinId="8" hidden="1"/>
    <cellStyle name="Hipervínculo" xfId="538" builtinId="8" hidden="1"/>
    <cellStyle name="Hipervínculo" xfId="540" builtinId="8" hidden="1"/>
    <cellStyle name="Hipervínculo" xfId="542" builtinId="8" hidden="1"/>
    <cellStyle name="Hipervínculo" xfId="544" builtinId="8" hidden="1"/>
    <cellStyle name="Hipervínculo" xfId="548" builtinId="8" hidden="1"/>
    <cellStyle name="Hipervínculo" xfId="550" builtinId="8" hidden="1"/>
    <cellStyle name="Hipervínculo" xfId="552" builtinId="8" hidden="1"/>
    <cellStyle name="Hipervínculo" xfId="554" builtinId="8" hidden="1"/>
    <cellStyle name="Hipervínculo" xfId="556" builtinId="8" hidden="1"/>
    <cellStyle name="Hipervínculo" xfId="558" builtinId="8" hidden="1"/>
    <cellStyle name="Hipervínculo" xfId="560" builtinId="8" hidden="1"/>
    <cellStyle name="Hipervínculo" xfId="564" builtinId="8" hidden="1"/>
    <cellStyle name="Hipervínculo" xfId="566" builtinId="8" hidden="1"/>
    <cellStyle name="Hipervínculo" xfId="568" builtinId="8" hidden="1"/>
    <cellStyle name="Hipervínculo" xfId="570" builtinId="8" hidden="1"/>
    <cellStyle name="Hipervínculo" xfId="572" builtinId="8" hidden="1"/>
    <cellStyle name="Hipervínculo" xfId="574" builtinId="8" hidden="1"/>
    <cellStyle name="Hipervínculo" xfId="576" builtinId="8" hidden="1"/>
    <cellStyle name="Hipervínculo" xfId="580" builtinId="8" hidden="1"/>
    <cellStyle name="Hipervínculo" xfId="582" builtinId="8" hidden="1"/>
    <cellStyle name="Hipervínculo" xfId="584" builtinId="8" hidden="1"/>
    <cellStyle name="Hipervínculo" xfId="586" builtinId="8" hidden="1"/>
    <cellStyle name="Hipervínculo" xfId="588" builtinId="8" hidden="1"/>
    <cellStyle name="Hipervínculo" xfId="590" builtinId="8" hidden="1"/>
    <cellStyle name="Hipervínculo" xfId="592" builtinId="8" hidden="1"/>
    <cellStyle name="Hipervínculo" xfId="596" builtinId="8" hidden="1"/>
    <cellStyle name="Hipervínculo" xfId="594" builtinId="8" hidden="1"/>
    <cellStyle name="Hipervínculo" xfId="578" builtinId="8" hidden="1"/>
    <cellStyle name="Hipervínculo" xfId="562" builtinId="8" hidden="1"/>
    <cellStyle name="Hipervínculo" xfId="546" builtinId="8" hidden="1"/>
    <cellStyle name="Hipervínculo" xfId="530" builtinId="8" hidden="1"/>
    <cellStyle name="Hipervínculo" xfId="514" builtinId="8" hidden="1"/>
    <cellStyle name="Hipervínculo" xfId="498" builtinId="8" hidden="1"/>
    <cellStyle name="Hipervínculo" xfId="482" builtinId="8" hidden="1"/>
    <cellStyle name="Hipervínculo" xfId="466" builtinId="8" hidden="1"/>
    <cellStyle name="Hipervínculo" xfId="160" builtinId="8" hidden="1"/>
    <cellStyle name="Hipervínculo" xfId="50" builtinId="8" hidden="1"/>
    <cellStyle name="Hipervínculo" xfId="126" builtinId="8" hidden="1"/>
    <cellStyle name="Hipervínculo" xfId="18" builtinId="8" hidden="1"/>
    <cellStyle name="Hipervínculo" xfId="46" builtinId="8" hidden="1"/>
    <cellStyle name="Hipervínculo" xfId="138" builtinId="8" hidden="1"/>
    <cellStyle name="Hipervínculo" xfId="150" builtinId="8" hidden="1"/>
    <cellStyle name="Hipervínculo" xfId="172" builtinId="8" hidden="1"/>
    <cellStyle name="Hipervínculo" xfId="204" builtinId="8" hidden="1"/>
    <cellStyle name="Hipervínculo" xfId="236" builtinId="8" hidden="1"/>
    <cellStyle name="Hipervínculo" xfId="268" builtinId="8" hidden="1"/>
    <cellStyle name="Hipervínculo" xfId="300" builtinId="8" hidden="1"/>
    <cellStyle name="Hipervínculo" xfId="332" builtinId="8" hidden="1"/>
    <cellStyle name="Hipervínculo" xfId="298" builtinId="8" hidden="1"/>
    <cellStyle name="Hipervínculo" xfId="302" builtinId="8" hidden="1"/>
    <cellStyle name="Hipervínculo" xfId="306" builtinId="8" hidden="1"/>
    <cellStyle name="Hipervínculo" xfId="310" builtinId="8" hidden="1"/>
    <cellStyle name="Hipervínculo" xfId="314" builtinId="8" hidden="1"/>
    <cellStyle name="Hipervínculo" xfId="322" builtinId="8" hidden="1"/>
    <cellStyle name="Hipervínculo" xfId="326" builtinId="8" hidden="1"/>
    <cellStyle name="Hipervínculo" xfId="330" builtinId="8" hidden="1"/>
    <cellStyle name="Hipervínculo" xfId="334" builtinId="8" hidden="1"/>
    <cellStyle name="Hipervínculo" xfId="338" builtinId="8" hidden="1"/>
    <cellStyle name="Hipervínculo" xfId="342" builtinId="8" hidden="1"/>
    <cellStyle name="Hipervínculo" xfId="346" builtinId="8" hidden="1"/>
    <cellStyle name="Hipervínculo" xfId="350" builtinId="8" hidden="1"/>
    <cellStyle name="Hipervínculo" xfId="354" builtinId="8" hidden="1"/>
    <cellStyle name="Hipervínculo" xfId="358" builtinId="8" hidden="1"/>
    <cellStyle name="Hipervínculo" xfId="362" builtinId="8" hidden="1"/>
    <cellStyle name="Hipervínculo" xfId="366" builtinId="8" hidden="1"/>
    <cellStyle name="Hipervínculo" xfId="370" builtinId="8" hidden="1"/>
    <cellStyle name="Hipervínculo" xfId="374" builtinId="8" hidden="1"/>
    <cellStyle name="Hipervínculo" xfId="378" builtinId="8" hidden="1"/>
    <cellStyle name="Hipervínculo" xfId="386" builtinId="8" hidden="1"/>
    <cellStyle name="Hipervínculo" xfId="390" builtinId="8" hidden="1"/>
    <cellStyle name="Hipervínculo" xfId="394" builtinId="8" hidden="1"/>
    <cellStyle name="Hipervínculo" xfId="398" builtinId="8" hidden="1"/>
    <cellStyle name="Hipervínculo" xfId="402" builtinId="8" hidden="1"/>
    <cellStyle name="Hipervínculo" xfId="406" builtinId="8" hidden="1"/>
    <cellStyle name="Hipervínculo" xfId="410" builtinId="8" hidden="1"/>
    <cellStyle name="Hipervínculo" xfId="414" builtinId="8" hidden="1"/>
    <cellStyle name="Hipervínculo" xfId="418" builtinId="8" hidden="1"/>
    <cellStyle name="Hipervínculo" xfId="422" builtinId="8" hidden="1"/>
    <cellStyle name="Hipervínculo" xfId="426" builtinId="8" hidden="1"/>
    <cellStyle name="Hipervínculo" xfId="430" builtinId="8" hidden="1"/>
    <cellStyle name="Hipervínculo" xfId="434" builtinId="8" hidden="1"/>
    <cellStyle name="Hipervínculo" xfId="438" builtinId="8" hidden="1"/>
    <cellStyle name="Hipervínculo" xfId="442" builtinId="8" hidden="1"/>
    <cellStyle name="Hipervínculo" xfId="450" builtinId="8" hidden="1"/>
    <cellStyle name="Hipervínculo" xfId="452" builtinId="8" hidden="1"/>
    <cellStyle name="Hipervínculo" xfId="448" builtinId="8" hidden="1"/>
    <cellStyle name="Hipervínculo" xfId="444" builtinId="8" hidden="1"/>
    <cellStyle name="Hipervínculo" xfId="440" builtinId="8" hidden="1"/>
    <cellStyle name="Hipervínculo" xfId="436" builtinId="8" hidden="1"/>
    <cellStyle name="Hipervínculo" xfId="432" builtinId="8" hidden="1"/>
    <cellStyle name="Hipervínculo" xfId="428" builtinId="8" hidden="1"/>
    <cellStyle name="Hipervínculo" xfId="424" builtinId="8" hidden="1"/>
    <cellStyle name="Hipervínculo" xfId="420" builtinId="8" hidden="1"/>
    <cellStyle name="Hipervínculo" xfId="416" builtinId="8" hidden="1"/>
    <cellStyle name="Hipervínculo" xfId="412" builtinId="8" hidden="1"/>
    <cellStyle name="Hipervínculo" xfId="408" builtinId="8" hidden="1"/>
    <cellStyle name="Hipervínculo" xfId="404" builtinId="8" hidden="1"/>
    <cellStyle name="Hipervínculo" xfId="400" builtinId="8" hidden="1"/>
    <cellStyle name="Hipervínculo" xfId="392" builtinId="8" hidden="1"/>
    <cellStyle name="Hipervínculo" xfId="388" builtinId="8" hidden="1"/>
    <cellStyle name="Hipervínculo" xfId="384" builtinId="8" hidden="1"/>
    <cellStyle name="Hipervínculo" xfId="380" builtinId="8" hidden="1"/>
    <cellStyle name="Hipervínculo" xfId="376" builtinId="8" hidden="1"/>
    <cellStyle name="Hipervínculo" xfId="372" builtinId="8" hidden="1"/>
    <cellStyle name="Hipervínculo" xfId="368" builtinId="8" hidden="1"/>
    <cellStyle name="Hipervínculo" xfId="364" builtinId="8" hidden="1"/>
    <cellStyle name="Hipervínculo" xfId="360" builtinId="8" hidden="1"/>
    <cellStyle name="Hipervínculo" xfId="356" builtinId="8" hidden="1"/>
    <cellStyle name="Hipervínculo" xfId="352" builtinId="8" hidden="1"/>
    <cellStyle name="Hipervínculo" xfId="348" builtinId="8" hidden="1"/>
    <cellStyle name="Hipervínculo" xfId="344" builtinId="8" hidden="1"/>
    <cellStyle name="Hipervínculo" xfId="340" builtinId="8" hidden="1"/>
    <cellStyle name="Hipervínculo" xfId="396" builtinId="8" hidden="1"/>
    <cellStyle name="Hipervínculo" xfId="446" builtinId="8" hidden="1"/>
    <cellStyle name="Hipervínculo" xfId="382" builtinId="8" hidden="1"/>
    <cellStyle name="Hipervínculo" xfId="318" builtinId="8" hidden="1"/>
    <cellStyle name="Hipervínculo" xfId="174" builtinId="8" hidden="1"/>
    <cellStyle name="Hipervínculo" xfId="178" builtinId="8" hidden="1"/>
    <cellStyle name="Hipervínculo" xfId="182" builtinId="8" hidden="1"/>
    <cellStyle name="Hipervínculo" xfId="186" builtinId="8" hidden="1"/>
    <cellStyle name="Hipervínculo" xfId="194" builtinId="8" hidden="1"/>
    <cellStyle name="Hipervínculo" xfId="198" builtinId="8" hidden="1"/>
    <cellStyle name="Hipervínculo" xfId="202" builtinId="8" hidden="1"/>
    <cellStyle name="Hipervínculo" xfId="206" builtinId="8" hidden="1"/>
    <cellStyle name="Hipervínculo" xfId="210" builtinId="8" hidden="1"/>
    <cellStyle name="Hipervínculo" xfId="214" builtinId="8" hidden="1"/>
    <cellStyle name="Hipervínculo" xfId="218" builtinId="8" hidden="1"/>
    <cellStyle name="Hipervínculo" xfId="222" builtinId="8" hidden="1"/>
    <cellStyle name="Hipervínculo" xfId="226" builtinId="8" hidden="1"/>
    <cellStyle name="Hipervínculo" xfId="230" builtinId="8" hidden="1"/>
    <cellStyle name="Hipervínculo" xfId="234" builtinId="8" hidden="1"/>
    <cellStyle name="Hipervínculo" xfId="238" builtinId="8" hidden="1"/>
    <cellStyle name="Hipervínculo" xfId="242" builtinId="8" hidden="1"/>
    <cellStyle name="Hipervínculo" xfId="246" builtinId="8" hidden="1"/>
    <cellStyle name="Hipervínculo" xfId="250" builtinId="8" hidden="1"/>
    <cellStyle name="Hipervínculo" xfId="254" builtinId="8" hidden="1"/>
    <cellStyle name="Hipervínculo" xfId="258" builtinId="8" hidden="1"/>
    <cellStyle name="Hipervínculo" xfId="262" builtinId="8" hidden="1"/>
    <cellStyle name="Hipervínculo" xfId="266" builtinId="8" hidden="1"/>
    <cellStyle name="Hipervínculo" xfId="270" builtinId="8" hidden="1"/>
    <cellStyle name="Hipervínculo" xfId="274" builtinId="8" hidden="1"/>
    <cellStyle name="Hipervínculo" xfId="278" builtinId="8" hidden="1"/>
    <cellStyle name="Hipervínculo" xfId="282" builtinId="8" hidden="1"/>
    <cellStyle name="Hipervínculo" xfId="286" builtinId="8" hidden="1"/>
    <cellStyle name="Hipervínculo" xfId="290" builtinId="8" hidden="1"/>
    <cellStyle name="Hipervínculo" xfId="294" builtinId="8" hidden="1"/>
    <cellStyle name="Hipervínculo" xfId="190" builtinId="8" hidden="1"/>
    <cellStyle name="Hipervínculo" xfId="72" builtinId="8" hidden="1"/>
    <cellStyle name="Hipervínculo" xfId="80" builtinId="8" hidden="1"/>
    <cellStyle name="Hipervínculo" xfId="88" builtinId="8" hidden="1"/>
    <cellStyle name="Hipervínculo" xfId="154" builtinId="8" hidden="1"/>
    <cellStyle name="Hipervínculo" xfId="92" builtinId="8" hidden="1"/>
    <cellStyle name="Hipervínculo" xfId="124" builtinId="8" hidden="1"/>
    <cellStyle name="Hipervínculo" xfId="132" builtinId="8" hidden="1"/>
    <cellStyle name="Hipervínculo" xfId="90" builtinId="8" hidden="1"/>
    <cellStyle name="Hipervínculo" xfId="112" builtinId="8" hidden="1"/>
    <cellStyle name="Hipervínculo" xfId="106" builtinId="8" hidden="1"/>
    <cellStyle name="Hipervínculo" xfId="26" builtinId="8" hidden="1"/>
    <cellStyle name="Hipervínculo" xfId="58" builtinId="8" hidden="1"/>
    <cellStyle name="Hipervínculo" xfId="166" builtinId="8" hidden="1"/>
    <cellStyle name="Hipervínculo" xfId="170" builtinId="8" hidden="1"/>
    <cellStyle name="Hipervínculo" xfId="130" builtinId="8" hidden="1"/>
    <cellStyle name="Hipervínculo" xfId="148" builtinId="8" hidden="1"/>
    <cellStyle name="Hipervínculo" xfId="134" builtinId="8" hidden="1"/>
    <cellStyle name="Hipervínculo" xfId="152" builtinId="8" hidden="1"/>
    <cellStyle name="Hipervínculo" xfId="142" builtinId="8" hidden="1"/>
    <cellStyle name="Hipervínculo" xfId="156" builtinId="8" hidden="1"/>
    <cellStyle name="Hipervínculo" xfId="96" builtinId="8" hidden="1"/>
    <cellStyle name="Hipervínculo" xfId="16" builtinId="8" hidden="1"/>
    <cellStyle name="Hipervínculo" xfId="60" builtinId="8" hidden="1"/>
    <cellStyle name="Hipervínculo" xfId="64" builtinId="8" hidden="1"/>
    <cellStyle name="Hipervínculo" xfId="66" builtinId="8" hidden="1"/>
    <cellStyle name="Hipervínculo" xfId="54" builtinId="8" hidden="1"/>
    <cellStyle name="Hipervínculo" xfId="8" builtinId="8" hidden="1"/>
    <cellStyle name="Hipervínculo" xfId="30" builtinId="8" hidden="1"/>
    <cellStyle name="Hipervínculo" xfId="1717" builtinId="8" hidden="1"/>
    <cellStyle name="Hipervínculo" xfId="1719" builtinId="8" hidden="1"/>
    <cellStyle name="Hipervínculo" xfId="1721" builtinId="8" hidden="1"/>
    <cellStyle name="Hipervínculo" xfId="1723" builtinId="8" hidden="1"/>
    <cellStyle name="Hipervínculo" xfId="1725" builtinId="8" hidden="1"/>
    <cellStyle name="Hipervínculo" xfId="1727" builtinId="8" hidden="1"/>
    <cellStyle name="Hipervínculo" xfId="1729" builtinId="8" hidden="1"/>
    <cellStyle name="Hipervínculo" xfId="1731" builtinId="8" hidden="1"/>
    <cellStyle name="Hipervínculo" xfId="1733" builtinId="8" hidden="1"/>
    <cellStyle name="Hipervínculo" xfId="1735" builtinId="8" hidden="1"/>
    <cellStyle name="Hipervínculo" xfId="1737" builtinId="8" hidden="1"/>
    <cellStyle name="Hipervínculo" xfId="1739" builtinId="8" hidden="1"/>
    <cellStyle name="Hipervínculo" xfId="1741" builtinId="8" hidden="1"/>
    <cellStyle name="Hipervínculo" xfId="1743" builtinId="8" hidden="1"/>
    <cellStyle name="Hipervínculo" xfId="1745" builtinId="8" hidden="1"/>
    <cellStyle name="Hipervínculo" xfId="1747" builtinId="8" hidden="1"/>
    <cellStyle name="Hipervínculo" xfId="1749" builtinId="8" hidden="1"/>
    <cellStyle name="Hipervínculo" xfId="1751" builtinId="8" hidden="1"/>
    <cellStyle name="Hipervínculo" xfId="1753" builtinId="8" hidden="1"/>
    <cellStyle name="Hipervínculo" xfId="1755" builtinId="8" hidden="1"/>
    <cellStyle name="Hipervínculo" xfId="1757" builtinId="8" hidden="1"/>
    <cellStyle name="Hipervínculo" xfId="1759" builtinId="8" hidden="1"/>
    <cellStyle name="Hipervínculo" xfId="1761" builtinId="8" hidden="1"/>
    <cellStyle name="Hipervínculo" xfId="1763" builtinId="8" hidden="1"/>
    <cellStyle name="Hipervínculo" xfId="1765" builtinId="8" hidden="1"/>
    <cellStyle name="Hipervínculo" xfId="1767" builtinId="8" hidden="1"/>
    <cellStyle name="Hipervínculo" xfId="1769" builtinId="8" hidden="1"/>
    <cellStyle name="Hipervínculo" xfId="1771" builtinId="8" hidden="1"/>
    <cellStyle name="Hipervínculo" xfId="1773" builtinId="8" hidden="1"/>
    <cellStyle name="Hipervínculo" xfId="1775" builtinId="8" hidden="1"/>
    <cellStyle name="Hipervínculo" xfId="1777" builtinId="8" hidden="1"/>
    <cellStyle name="Hipervínculo" xfId="1779" builtinId="8" hidden="1"/>
    <cellStyle name="Hipervínculo" xfId="1781" builtinId="8" hidden="1"/>
    <cellStyle name="Hipervínculo" xfId="1783" builtinId="8" hidden="1"/>
    <cellStyle name="Hipervínculo" xfId="1785" builtinId="8" hidden="1"/>
    <cellStyle name="Hipervínculo" xfId="1787" builtinId="8" hidden="1"/>
    <cellStyle name="Hipervínculo" xfId="1789" builtinId="8" hidden="1"/>
    <cellStyle name="Hipervínculo" xfId="1791" builtinId="8" hidden="1"/>
    <cellStyle name="Hipervínculo" xfId="1793" builtinId="8" hidden="1"/>
    <cellStyle name="Hipervínculo" xfId="1795" builtinId="8" hidden="1"/>
    <cellStyle name="Hipervínculo" xfId="1797" builtinId="8" hidden="1"/>
    <cellStyle name="Hipervínculo" xfId="1799" builtinId="8" hidden="1"/>
    <cellStyle name="Hipervínculo" xfId="1801" builtinId="8" hidden="1"/>
    <cellStyle name="Hipervínculo" xfId="1803" builtinId="8" hidden="1"/>
    <cellStyle name="Hipervínculo" xfId="1805" builtinId="8" hidden="1"/>
    <cellStyle name="Hipervínculo" xfId="1807" builtinId="8" hidden="1"/>
    <cellStyle name="Hipervínculo" xfId="1809" builtinId="8" hidden="1"/>
    <cellStyle name="Hipervínculo" xfId="1811" builtinId="8" hidden="1"/>
    <cellStyle name="Hipervínculo" xfId="1813" builtinId="8" hidden="1"/>
    <cellStyle name="Hipervínculo" xfId="1815" builtinId="8" hidden="1"/>
    <cellStyle name="Hipervínculo" xfId="1817" builtinId="8" hidden="1"/>
    <cellStyle name="Hipervínculo" xfId="1819" builtinId="8" hidden="1"/>
    <cellStyle name="Hipervínculo" xfId="1821" builtinId="8" hidden="1"/>
    <cellStyle name="Hipervínculo" xfId="1823" builtinId="8" hidden="1"/>
    <cellStyle name="Hipervínculo" xfId="1825" builtinId="8" hidden="1"/>
    <cellStyle name="Hipervínculo" xfId="1827" builtinId="8" hidden="1"/>
    <cellStyle name="Hipervínculo" xfId="1829" builtinId="8" hidden="1"/>
    <cellStyle name="Hipervínculo" xfId="1831" builtinId="8" hidden="1"/>
    <cellStyle name="Hipervínculo" xfId="1833" builtinId="8" hidden="1"/>
    <cellStyle name="Hipervínculo" xfId="1835" builtinId="8" hidden="1"/>
    <cellStyle name="Hipervínculo" xfId="1837" builtinId="8" hidden="1"/>
    <cellStyle name="Hipervínculo" xfId="1839" builtinId="8" hidden="1"/>
    <cellStyle name="Hipervínculo" xfId="1841" builtinId="8" hidden="1"/>
    <cellStyle name="Hipervínculo" xfId="1843" builtinId="8" hidden="1"/>
    <cellStyle name="Hipervínculo" xfId="1845" builtinId="8" hidden="1"/>
    <cellStyle name="Hipervínculo" xfId="1847" builtinId="8" hidden="1"/>
    <cellStyle name="Hipervínculo" xfId="1849" builtinId="8" hidden="1"/>
    <cellStyle name="Hipervínculo" xfId="1851" builtinId="8" hidden="1"/>
    <cellStyle name="Hipervínculo" xfId="1853" builtinId="8" hidden="1"/>
    <cellStyle name="Hipervínculo" xfId="1855" builtinId="8" hidden="1"/>
    <cellStyle name="Hipervínculo" xfId="1857" builtinId="8" hidden="1"/>
    <cellStyle name="Hipervínculo" xfId="1859" builtinId="8" hidden="1"/>
    <cellStyle name="Hipervínculo" xfId="1861" builtinId="8" hidden="1"/>
    <cellStyle name="Hipervínculo" xfId="1863" builtinId="8" hidden="1"/>
    <cellStyle name="Hipervínculo" xfId="1865" builtinId="8" hidden="1"/>
    <cellStyle name="Hipervínculo" xfId="1867" builtinId="8" hidden="1"/>
    <cellStyle name="Hipervínculo" xfId="1869" builtinId="8" hidden="1"/>
    <cellStyle name="Hipervínculo" xfId="1871" builtinId="8" hidden="1"/>
    <cellStyle name="Hipervínculo" xfId="1873" builtinId="8" hidden="1"/>
    <cellStyle name="Hipervínculo" xfId="1875" builtinId="8" hidden="1"/>
    <cellStyle name="Hipervínculo" xfId="1877" builtinId="8" hidden="1"/>
    <cellStyle name="Hipervínculo" xfId="1879" builtinId="8" hidden="1"/>
    <cellStyle name="Hipervínculo" xfId="1881" builtinId="8" hidden="1"/>
    <cellStyle name="Hipervínculo" xfId="1883" builtinId="8" hidden="1"/>
    <cellStyle name="Hipervínculo" xfId="1885" builtinId="8" hidden="1"/>
    <cellStyle name="Hipervínculo" xfId="1887" builtinId="8" hidden="1"/>
    <cellStyle name="Hipervínculo" xfId="1889" builtinId="8" hidden="1"/>
    <cellStyle name="Hipervínculo" xfId="1891" builtinId="8" hidden="1"/>
    <cellStyle name="Hipervínculo" xfId="1893" builtinId="8" hidden="1"/>
    <cellStyle name="Hipervínculo" xfId="1895" builtinId="8" hidden="1"/>
    <cellStyle name="Hipervínculo" xfId="1897" builtinId="8" hidden="1"/>
    <cellStyle name="Hipervínculo" xfId="1899" builtinId="8" hidden="1"/>
    <cellStyle name="Hipervínculo" xfId="1901" builtinId="8" hidden="1"/>
    <cellStyle name="Hipervínculo" xfId="1903" builtinId="8" hidden="1"/>
    <cellStyle name="Hipervínculo" xfId="1905" builtinId="8" hidden="1"/>
    <cellStyle name="Hipervínculo" xfId="1907" builtinId="8" hidden="1"/>
    <cellStyle name="Hipervínculo" xfId="1909" builtinId="8" hidden="1"/>
    <cellStyle name="Hipervínculo" xfId="1911" builtinId="8" hidden="1"/>
    <cellStyle name="Hipervínculo" xfId="1913" builtinId="8" hidden="1"/>
    <cellStyle name="Hipervínculo" xfId="1915" builtinId="8" hidden="1"/>
    <cellStyle name="Hipervínculo" xfId="1917" builtinId="8" hidden="1"/>
    <cellStyle name="Hipervínculo" xfId="1919" builtinId="8" hidden="1"/>
    <cellStyle name="Hipervínculo" xfId="1921" builtinId="8" hidden="1"/>
    <cellStyle name="Hipervínculo" xfId="1923" builtinId="8" hidden="1"/>
    <cellStyle name="Hipervínculo" xfId="1925" builtinId="8" hidden="1"/>
    <cellStyle name="Hipervínculo" xfId="1927" builtinId="8" hidden="1"/>
    <cellStyle name="Hipervínculo" xfId="1929" builtinId="8" hidden="1"/>
    <cellStyle name="Hipervínculo" xfId="1931" builtinId="8" hidden="1"/>
    <cellStyle name="Hipervínculo" xfId="1933" builtinId="8" hidden="1"/>
    <cellStyle name="Hipervínculo" xfId="1935" builtinId="8" hidden="1"/>
    <cellStyle name="Hipervínculo" xfId="1937" builtinId="8" hidden="1"/>
    <cellStyle name="Hipervínculo" xfId="1939" builtinId="8" hidden="1"/>
    <cellStyle name="Hipervínculo" xfId="1941" builtinId="8" hidden="1"/>
    <cellStyle name="Hipervínculo" xfId="1943" builtinId="8" hidden="1"/>
    <cellStyle name="Hipervínculo" xfId="1945" builtinId="8" hidden="1"/>
    <cellStyle name="Hipervínculo" xfId="1947" builtinId="8" hidden="1"/>
    <cellStyle name="Hipervínculo" xfId="1949" builtinId="8" hidden="1"/>
    <cellStyle name="Hipervínculo" xfId="1951" builtinId="8" hidden="1"/>
    <cellStyle name="Hipervínculo" xfId="1953" builtinId="8" hidden="1"/>
    <cellStyle name="Hipervínculo" xfId="1955" builtinId="8" hidden="1"/>
    <cellStyle name="Hipervínculo" xfId="1957" builtinId="8" hidden="1"/>
    <cellStyle name="Hipervínculo" xfId="1959" builtinId="8" hidden="1"/>
    <cellStyle name="Hipervínculo" xfId="1961" builtinId="8" hidden="1"/>
    <cellStyle name="Hipervínculo" xfId="1963" builtinId="8" hidden="1"/>
    <cellStyle name="Hipervínculo" xfId="1965" builtinId="8" hidden="1"/>
    <cellStyle name="Hipervínculo" xfId="1967" builtinId="8" hidden="1"/>
    <cellStyle name="Hipervínculo" xfId="1969" builtinId="8" hidden="1"/>
    <cellStyle name="Hipervínculo" xfId="1971" builtinId="8" hidden="1"/>
    <cellStyle name="Hipervínculo" xfId="1973" builtinId="8" hidden="1"/>
    <cellStyle name="Hipervínculo" xfId="1975" builtinId="8" hidden="1"/>
    <cellStyle name="Hipervínculo" xfId="1977" builtinId="8" hidden="1"/>
    <cellStyle name="Hipervínculo" xfId="1979" builtinId="8" hidden="1"/>
    <cellStyle name="Hipervínculo" xfId="1981" builtinId="8" hidden="1"/>
    <cellStyle name="Hipervínculo" xfId="1983" builtinId="8" hidden="1"/>
    <cellStyle name="Hipervínculo" xfId="1985" builtinId="8" hidden="1"/>
    <cellStyle name="Hipervínculo" xfId="1987" builtinId="8" hidden="1"/>
    <cellStyle name="Hipervínculo" xfId="1989" builtinId="8" hidden="1"/>
    <cellStyle name="Hipervínculo" xfId="1991" builtinId="8" hidden="1"/>
    <cellStyle name="Hipervínculo" xfId="1993" builtinId="8" hidden="1"/>
    <cellStyle name="Hipervínculo" xfId="1995" builtinId="8" hidden="1"/>
    <cellStyle name="Hipervínculo" xfId="1997" builtinId="8" hidden="1"/>
    <cellStyle name="Hipervínculo" xfId="1999" builtinId="8" hidden="1"/>
    <cellStyle name="Hipervínculo" xfId="2001" builtinId="8" hidden="1"/>
    <cellStyle name="Hipervínculo" xfId="2003" builtinId="8" hidden="1"/>
    <cellStyle name="Hipervínculo" xfId="2005" builtinId="8" hidden="1"/>
    <cellStyle name="Hipervínculo" xfId="2007" builtinId="8" hidden="1"/>
    <cellStyle name="Hipervínculo" xfId="2009" builtinId="8" hidden="1"/>
    <cellStyle name="Hipervínculo" xfId="2011" builtinId="8" hidden="1"/>
    <cellStyle name="Hipervínculo" xfId="2013" builtinId="8" hidden="1"/>
    <cellStyle name="Hipervínculo" xfId="2015" builtinId="8" hidden="1"/>
    <cellStyle name="Hipervínculo" xfId="2017" builtinId="8" hidden="1"/>
    <cellStyle name="Hipervínculo" xfId="2019" builtinId="8" hidden="1"/>
    <cellStyle name="Hipervínculo" xfId="2021" builtinId="8" hidden="1"/>
    <cellStyle name="Hipervínculo" xfId="2023" builtinId="8" hidden="1"/>
    <cellStyle name="Hipervínculo" xfId="2025" builtinId="8" hidden="1"/>
    <cellStyle name="Hipervínculo" xfId="2027" builtinId="8" hidden="1"/>
    <cellStyle name="Hipervínculo" xfId="2029" builtinId="8" hidden="1"/>
    <cellStyle name="Hipervínculo" xfId="2031" builtinId="8" hidden="1"/>
    <cellStyle name="Hipervínculo" xfId="2033" builtinId="8" hidden="1"/>
    <cellStyle name="Hipervínculo" xfId="2035" builtinId="8" hidden="1"/>
    <cellStyle name="Hipervínculo" xfId="2037" builtinId="8" hidden="1"/>
    <cellStyle name="Hipervínculo" xfId="2039" builtinId="8" hidden="1"/>
    <cellStyle name="Hipervínculo" xfId="2041" builtinId="8" hidden="1"/>
    <cellStyle name="Hipervínculo" xfId="2043" builtinId="8" hidden="1"/>
    <cellStyle name="Hipervínculo" xfId="2045" builtinId="8" hidden="1"/>
    <cellStyle name="Hipervínculo" xfId="2047" builtinId="8" hidden="1"/>
    <cellStyle name="Hipervínculo" xfId="2049" builtinId="8" hidden="1"/>
    <cellStyle name="Hipervínculo" xfId="2051" builtinId="8" hidden="1"/>
    <cellStyle name="Hipervínculo" xfId="2053" builtinId="8" hidden="1"/>
    <cellStyle name="Hipervínculo" xfId="2055" builtinId="8" hidden="1"/>
    <cellStyle name="Hipervínculo" xfId="2057" builtinId="8" hidden="1"/>
    <cellStyle name="Hipervínculo" xfId="2059" builtinId="8" hidden="1"/>
    <cellStyle name="Hipervínculo" xfId="2061" builtinId="8" hidden="1"/>
    <cellStyle name="Hipervínculo" xfId="2063" builtinId="8" hidden="1"/>
    <cellStyle name="Hipervínculo" xfId="2065" builtinId="8" hidden="1"/>
    <cellStyle name="Hipervínculo" xfId="2067" builtinId="8" hidden="1"/>
    <cellStyle name="Hipervínculo" xfId="2069" builtinId="8" hidden="1"/>
    <cellStyle name="Hipervínculo" xfId="2071" builtinId="8" hidden="1"/>
    <cellStyle name="Hipervínculo" xfId="2073" builtinId="8" hidden="1"/>
    <cellStyle name="Hipervínculo" xfId="2075" builtinId="8" hidden="1"/>
    <cellStyle name="Hipervínculo" xfId="2077" builtinId="8" hidden="1"/>
    <cellStyle name="Hipervínculo" xfId="2079" builtinId="8" hidden="1"/>
    <cellStyle name="Hipervínculo" xfId="2081" builtinId="8" hidden="1"/>
    <cellStyle name="Hipervínculo" xfId="2083" builtinId="8" hidden="1"/>
    <cellStyle name="Hipervínculo" xfId="2085" builtinId="8" hidden="1"/>
    <cellStyle name="Hipervínculo" xfId="2087" builtinId="8" hidden="1"/>
    <cellStyle name="Hipervínculo" xfId="2089" builtinId="8" hidden="1"/>
    <cellStyle name="Hipervínculo" xfId="2091" builtinId="8" hidden="1"/>
    <cellStyle name="Hipervínculo" xfId="2093" builtinId="8" hidden="1"/>
    <cellStyle name="Hipervínculo" xfId="2095" builtinId="8" hidden="1"/>
    <cellStyle name="Hipervínculo" xfId="2097" builtinId="8" hidden="1"/>
    <cellStyle name="Hipervínculo" xfId="2099" builtinId="8" hidden="1"/>
    <cellStyle name="Hipervínculo" xfId="2101" builtinId="8" hidden="1"/>
    <cellStyle name="Hipervínculo" xfId="2103" builtinId="8" hidden="1"/>
    <cellStyle name="Hipervínculo" xfId="2105" builtinId="8" hidden="1"/>
    <cellStyle name="Hipervínculo" xfId="2107" builtinId="8" hidden="1"/>
    <cellStyle name="Hipervínculo" xfId="2109" builtinId="8" hidden="1"/>
    <cellStyle name="Hipervínculo" xfId="2111" builtinId="8" hidden="1"/>
    <cellStyle name="Hipervínculo" xfId="2113" builtinId="8" hidden="1"/>
    <cellStyle name="Hipervínculo" xfId="2115" builtinId="8" hidden="1"/>
    <cellStyle name="Hipervínculo" xfId="2117" builtinId="8" hidden="1"/>
    <cellStyle name="Hipervínculo" xfId="2119" builtinId="8" hidden="1"/>
    <cellStyle name="Hipervínculo" xfId="2121" builtinId="8" hidden="1"/>
    <cellStyle name="Hipervínculo" xfId="2123" builtinId="8" hidden="1"/>
    <cellStyle name="Hipervínculo" xfId="2125" builtinId="8" hidden="1"/>
    <cellStyle name="Hipervínculo" xfId="2127" builtinId="8" hidden="1"/>
    <cellStyle name="Hipervínculo" xfId="2129" builtinId="8" hidden="1"/>
    <cellStyle name="Hipervínculo" xfId="2131" builtinId="8" hidden="1"/>
    <cellStyle name="Hipervínculo" xfId="2133" builtinId="8" hidden="1"/>
    <cellStyle name="Hipervínculo" xfId="2135" builtinId="8" hidden="1"/>
    <cellStyle name="Hipervínculo" xfId="2137" builtinId="8" hidden="1"/>
    <cellStyle name="Hipervínculo" xfId="2139" builtinId="8" hidden="1"/>
    <cellStyle name="Hipervínculo" xfId="2141" builtinId="8" hidden="1"/>
    <cellStyle name="Hipervínculo" xfId="2143" builtinId="8" hidden="1"/>
    <cellStyle name="Hipervínculo" xfId="2145" builtinId="8" hidden="1"/>
    <cellStyle name="Hipervínculo" xfId="2147" builtinId="8" hidden="1"/>
    <cellStyle name="Hipervínculo" xfId="2149" builtinId="8" hidden="1"/>
    <cellStyle name="Hipervínculo" xfId="2151" builtinId="8" hidden="1"/>
    <cellStyle name="Hipervínculo" xfId="2153" builtinId="8" hidden="1"/>
    <cellStyle name="Hipervínculo" xfId="2155" builtinId="8" hidden="1"/>
    <cellStyle name="Hipervínculo" xfId="2157" builtinId="8" hidden="1"/>
    <cellStyle name="Hipervínculo" xfId="2159" builtinId="8" hidden="1"/>
    <cellStyle name="Hipervínculo" xfId="2161" builtinId="8" hidden="1"/>
    <cellStyle name="Hipervínculo" xfId="2163" builtinId="8" hidden="1"/>
    <cellStyle name="Hipervínculo" xfId="2165" builtinId="8" hidden="1"/>
    <cellStyle name="Hipervínculo" xfId="2167" builtinId="8" hidden="1"/>
    <cellStyle name="Hipervínculo" xfId="2169" builtinId="8" hidden="1"/>
    <cellStyle name="Hipervínculo" xfId="2171" builtinId="8" hidden="1"/>
    <cellStyle name="Hipervínculo" xfId="2173" builtinId="8" hidden="1"/>
    <cellStyle name="Hipervínculo" xfId="2175" builtinId="8" hidden="1"/>
    <cellStyle name="Hipervínculo" xfId="2177" builtinId="8" hidden="1"/>
    <cellStyle name="Hipervínculo" xfId="2179" builtinId="8" hidden="1"/>
    <cellStyle name="Hipervínculo" xfId="2181" builtinId="8" hidden="1"/>
    <cellStyle name="Hipervínculo" xfId="2183" builtinId="8" hidden="1"/>
    <cellStyle name="Hipervínculo" xfId="2185" builtinId="8" hidden="1"/>
    <cellStyle name="Hipervínculo" xfId="2187" builtinId="8" hidden="1"/>
    <cellStyle name="Hipervínculo" xfId="2189" builtinId="8" hidden="1"/>
    <cellStyle name="Hipervínculo" xfId="2191" builtinId="8" hidden="1"/>
    <cellStyle name="Hipervínculo" xfId="2193" builtinId="8" hidden="1"/>
    <cellStyle name="Hipervínculo" xfId="2195" builtinId="8" hidden="1"/>
    <cellStyle name="Hipervínculo" xfId="2197" builtinId="8" hidden="1"/>
    <cellStyle name="Hipervínculo" xfId="2199" builtinId="8" hidden="1"/>
    <cellStyle name="Hipervínculo" xfId="2201" builtinId="8" hidden="1"/>
    <cellStyle name="Hipervínculo" xfId="2203" builtinId="8" hidden="1"/>
    <cellStyle name="Hipervínculo" xfId="2205" builtinId="8" hidden="1"/>
    <cellStyle name="Hipervínculo" xfId="2207" builtinId="8" hidden="1"/>
    <cellStyle name="Hipervínculo" xfId="2209" builtinId="8" hidden="1"/>
    <cellStyle name="Hipervínculo" xfId="2211" builtinId="8" hidden="1"/>
    <cellStyle name="Hipervínculo" xfId="2213" builtinId="8" hidden="1"/>
    <cellStyle name="Hipervínculo" xfId="2215" builtinId="8" hidden="1"/>
    <cellStyle name="Hipervínculo" xfId="2217" builtinId="8" hidden="1"/>
    <cellStyle name="Hipervínculo" xfId="2219" builtinId="8" hidden="1"/>
    <cellStyle name="Hipervínculo" xfId="2221" builtinId="8" hidden="1"/>
    <cellStyle name="Hipervínculo" xfId="2223" builtinId="8" hidden="1"/>
    <cellStyle name="Hipervínculo" xfId="2225" builtinId="8" hidden="1"/>
    <cellStyle name="Hipervínculo" xfId="2227" builtinId="8" hidden="1"/>
    <cellStyle name="Hipervínculo" xfId="2229" builtinId="8" hidden="1"/>
    <cellStyle name="Hipervínculo" xfId="2231" builtinId="8" hidden="1"/>
    <cellStyle name="Hipervínculo" xfId="2233" builtinId="8" hidden="1"/>
    <cellStyle name="Hipervínculo" xfId="2235" builtinId="8" hidden="1"/>
    <cellStyle name="Hipervínculo" xfId="2237" builtinId="8" hidden="1"/>
    <cellStyle name="Hipervínculo" xfId="2239" builtinId="8" hidden="1"/>
    <cellStyle name="Hipervínculo" xfId="2241" builtinId="8" hidden="1"/>
    <cellStyle name="Hipervínculo" xfId="2243" builtinId="8" hidden="1"/>
    <cellStyle name="Hipervínculo" xfId="2245" builtinId="8" hidden="1"/>
    <cellStyle name="Hipervínculo" xfId="2247" builtinId="8" hidden="1"/>
    <cellStyle name="Hipervínculo" xfId="2249" builtinId="8" hidden="1"/>
    <cellStyle name="Hipervínculo" xfId="2251" builtinId="8" hidden="1"/>
    <cellStyle name="Hipervínculo" xfId="2253" builtinId="8" hidden="1"/>
    <cellStyle name="Hipervínculo" xfId="2255" builtinId="8" hidden="1"/>
    <cellStyle name="Hipervínculo" xfId="2257" builtinId="8" hidden="1"/>
    <cellStyle name="Hipervínculo" xfId="2259" builtinId="8" hidden="1"/>
    <cellStyle name="Hipervínculo" xfId="2261" builtinId="8" hidden="1"/>
    <cellStyle name="Hipervínculo" xfId="2263" builtinId="8" hidden="1"/>
    <cellStyle name="Hipervínculo" xfId="2265" builtinId="8" hidden="1"/>
    <cellStyle name="Hipervínculo" xfId="2267" builtinId="8" hidden="1"/>
    <cellStyle name="Hipervínculo" xfId="2269" builtinId="8" hidden="1"/>
    <cellStyle name="Hipervínculo" xfId="2271" builtinId="8" hidden="1"/>
    <cellStyle name="Hipervínculo" xfId="2273" builtinId="8" hidden="1"/>
    <cellStyle name="Hipervínculo" xfId="2275" builtinId="8" hidden="1"/>
    <cellStyle name="Hipervínculo" xfId="2277" builtinId="8" hidden="1"/>
    <cellStyle name="Hipervínculo" xfId="2279" builtinId="8" hidden="1"/>
    <cellStyle name="Hipervínculo" xfId="2281" builtinId="8" hidden="1"/>
    <cellStyle name="Hipervínculo" xfId="2283" builtinId="8" hidden="1"/>
    <cellStyle name="Hipervínculo" xfId="2285" builtinId="8" hidden="1"/>
    <cellStyle name="Hipervínculo" xfId="2287" builtinId="8" hidden="1"/>
    <cellStyle name="Hipervínculo" xfId="2289" builtinId="8" hidden="1"/>
    <cellStyle name="Hipervínculo" xfId="2291" builtinId="8" hidden="1"/>
    <cellStyle name="Hipervínculo" xfId="2293" builtinId="8" hidden="1"/>
    <cellStyle name="Hipervínculo" xfId="2295" builtinId="8" hidden="1"/>
    <cellStyle name="Hipervínculo" xfId="2297" builtinId="8" hidden="1"/>
    <cellStyle name="Hipervínculo" xfId="2299" builtinId="8" hidden="1"/>
    <cellStyle name="Hipervínculo" xfId="2301" builtinId="8" hidden="1"/>
    <cellStyle name="Hipervínculo" xfId="2303" builtinId="8" hidden="1"/>
    <cellStyle name="Hipervínculo" xfId="2305" builtinId="8" hidden="1"/>
    <cellStyle name="Hipervínculo" xfId="2307" builtinId="8" hidden="1"/>
    <cellStyle name="Hipervínculo" xfId="2309" builtinId="8" hidden="1"/>
    <cellStyle name="Hipervínculo" xfId="2311" builtinId="8" hidden="1"/>
    <cellStyle name="Hipervínculo" xfId="2313" builtinId="8" hidden="1"/>
    <cellStyle name="Hipervínculo" xfId="2315" builtinId="8" hidden="1"/>
    <cellStyle name="Hipervínculo" xfId="2317" builtinId="8" hidden="1"/>
    <cellStyle name="Hipervínculo" xfId="2319" builtinId="8" hidden="1"/>
    <cellStyle name="Hipervínculo" xfId="2321" builtinId="8" hidden="1"/>
    <cellStyle name="Hipervínculo" xfId="2323" builtinId="8" hidden="1"/>
    <cellStyle name="Hipervínculo" xfId="2325" builtinId="8" hidden="1"/>
    <cellStyle name="Hipervínculo" xfId="2327" builtinId="8" hidden="1"/>
    <cellStyle name="Hipervínculo" xfId="2329" builtinId="8" hidden="1"/>
    <cellStyle name="Hipervínculo" xfId="2331" builtinId="8" hidden="1"/>
    <cellStyle name="Hipervínculo" xfId="2333" builtinId="8" hidden="1"/>
    <cellStyle name="Hipervínculo" xfId="2335" builtinId="8" hidden="1"/>
    <cellStyle name="Hipervínculo" xfId="2337" builtinId="8" hidden="1"/>
    <cellStyle name="Hipervínculo" xfId="2339" builtinId="8" hidden="1"/>
    <cellStyle name="Hipervínculo" xfId="2341" builtinId="8" hidden="1"/>
    <cellStyle name="Hipervínculo" xfId="2343" builtinId="8" hidden="1"/>
    <cellStyle name="Hipervínculo" xfId="2345" builtinId="8" hidden="1"/>
    <cellStyle name="Hipervínculo" xfId="2347" builtinId="8" hidden="1"/>
    <cellStyle name="Hipervínculo" xfId="2349" builtinId="8" hidden="1"/>
    <cellStyle name="Hipervínculo" xfId="2351" builtinId="8" hidden="1"/>
    <cellStyle name="Hipervínculo" xfId="2353" builtinId="8" hidden="1"/>
    <cellStyle name="Hipervínculo" xfId="2355" builtinId="8" hidden="1"/>
    <cellStyle name="Hipervínculo" xfId="2357" builtinId="8" hidden="1"/>
    <cellStyle name="Hipervínculo" xfId="2359" builtinId="8" hidden="1"/>
    <cellStyle name="Hipervínculo" xfId="2361" builtinId="8" hidden="1"/>
    <cellStyle name="Hipervínculo" xfId="2363" builtinId="8" hidden="1"/>
    <cellStyle name="Hipervínculo" xfId="2365" builtinId="8" hidden="1"/>
    <cellStyle name="Hipervínculo" xfId="2367" builtinId="8" hidden="1"/>
    <cellStyle name="Hipervínculo" xfId="2369" builtinId="8" hidden="1"/>
    <cellStyle name="Hipervínculo" xfId="2371" builtinId="8" hidden="1"/>
    <cellStyle name="Hipervínculo" xfId="2373" builtinId="8" hidden="1"/>
    <cellStyle name="Hipervínculo" xfId="2375" builtinId="8" hidden="1"/>
    <cellStyle name="Hipervínculo" xfId="2377" builtinId="8" hidden="1"/>
    <cellStyle name="Hipervínculo" xfId="2379" builtinId="8" hidden="1"/>
    <cellStyle name="Hipervínculo" xfId="2381" builtinId="8" hidden="1"/>
    <cellStyle name="Hipervínculo" xfId="2383" builtinId="8" hidden="1"/>
    <cellStyle name="Hipervínculo" xfId="2385" builtinId="8" hidden="1"/>
    <cellStyle name="Hipervínculo" xfId="2387" builtinId="8" hidden="1"/>
    <cellStyle name="Hipervínculo" xfId="2390" builtinId="8" hidden="1"/>
    <cellStyle name="Hipervínculo" xfId="2392" builtinId="8" hidden="1"/>
    <cellStyle name="Hipervínculo" xfId="2394" builtinId="8" hidden="1"/>
    <cellStyle name="Hipervínculo" xfId="2396" builtinId="8" hidden="1"/>
    <cellStyle name="Hipervínculo" xfId="2398" builtinId="8" hidden="1"/>
    <cellStyle name="Hipervínculo" xfId="2400" builtinId="8" hidden="1"/>
    <cellStyle name="Hipervínculo" xfId="2402" builtinId="8" hidden="1"/>
    <cellStyle name="Hipervínculo" xfId="2404" builtinId="8" hidden="1"/>
    <cellStyle name="Hipervínculo" xfId="2406" builtinId="8" hidden="1"/>
    <cellStyle name="Hipervínculo" xfId="2408" builtinId="8" hidden="1"/>
    <cellStyle name="Hipervínculo" xfId="2410" builtinId="8" hidden="1"/>
    <cellStyle name="Hipervínculo" xfId="2412" builtinId="8" hidden="1"/>
    <cellStyle name="Hipervínculo" xfId="2414" builtinId="8" hidden="1"/>
    <cellStyle name="Hipervínculo" xfId="2416" builtinId="8" hidden="1"/>
    <cellStyle name="Hipervínculo" xfId="2418" builtinId="8" hidden="1"/>
    <cellStyle name="Hipervínculo" xfId="2420" builtinId="8" hidden="1"/>
    <cellStyle name="Hipervínculo" xfId="2422" builtinId="8" hidden="1"/>
    <cellStyle name="Hipervínculo" xfId="2424" builtinId="8" hidden="1"/>
    <cellStyle name="Hipervínculo" xfId="2426" builtinId="8" hidden="1"/>
    <cellStyle name="Hipervínculo" xfId="2428" builtinId="8" hidden="1"/>
    <cellStyle name="Hipervínculo" xfId="2430" builtinId="8" hidden="1"/>
    <cellStyle name="Hipervínculo" xfId="2432" builtinId="8" hidden="1"/>
    <cellStyle name="Hipervínculo" xfId="2434" builtinId="8" hidden="1"/>
    <cellStyle name="Hipervínculo" xfId="2436" builtinId="8" hidden="1"/>
    <cellStyle name="Hipervínculo" xfId="2438" builtinId="8" hidden="1"/>
    <cellStyle name="Hipervínculo" xfId="2440" builtinId="8" hidden="1"/>
    <cellStyle name="Hipervínculo" xfId="2442" builtinId="8" hidden="1"/>
    <cellStyle name="Hipervínculo" xfId="2444" builtinId="8" hidden="1"/>
    <cellStyle name="Hipervínculo" xfId="2446" builtinId="8" hidden="1"/>
    <cellStyle name="Hipervínculo" xfId="2448" builtinId="8" hidden="1"/>
    <cellStyle name="Hipervínculo" xfId="2450" builtinId="8" hidden="1"/>
    <cellStyle name="Hipervínculo" xfId="2452" builtinId="8" hidden="1"/>
    <cellStyle name="Hipervínculo" xfId="2454" builtinId="8" hidden="1"/>
    <cellStyle name="Hipervínculo" xfId="2456" builtinId="8" hidden="1"/>
    <cellStyle name="Hipervínculo" xfId="2458" builtinId="8" hidden="1"/>
    <cellStyle name="Hipervínculo visitado" xfId="261" builtinId="9" hidden="1"/>
    <cellStyle name="Hipervínculo visitado" xfId="267" builtinId="9" hidden="1"/>
    <cellStyle name="Hipervínculo visitado" xfId="271" builtinId="9" hidden="1"/>
    <cellStyle name="Hipervínculo visitado" xfId="277" builtinId="9" hidden="1"/>
    <cellStyle name="Hipervínculo visitado" xfId="283" builtinId="9" hidden="1"/>
    <cellStyle name="Hipervínculo visitado" xfId="287" builtinId="9" hidden="1"/>
    <cellStyle name="Hipervínculo visitado" xfId="293" builtinId="9" hidden="1"/>
    <cellStyle name="Hipervínculo visitado" xfId="299" builtinId="9" hidden="1"/>
    <cellStyle name="Hipervínculo visitado" xfId="303" builtinId="9" hidden="1"/>
    <cellStyle name="Hipervínculo visitado" xfId="309" builtinId="9" hidden="1"/>
    <cellStyle name="Hipervínculo visitado" xfId="315" builtinId="9" hidden="1"/>
    <cellStyle name="Hipervínculo visitado" xfId="319" builtinId="9" hidden="1"/>
    <cellStyle name="Hipervínculo visitado" xfId="325" builtinId="9" hidden="1"/>
    <cellStyle name="Hipervínculo visitado" xfId="331" builtinId="9" hidden="1"/>
    <cellStyle name="Hipervínculo visitado" xfId="335" builtinId="9" hidden="1"/>
    <cellStyle name="Hipervínculo visitado" xfId="341" builtinId="9" hidden="1"/>
    <cellStyle name="Hipervínculo visitado" xfId="347" builtinId="9" hidden="1"/>
    <cellStyle name="Hipervínculo visitado" xfId="351" builtinId="9" hidden="1"/>
    <cellStyle name="Hipervínculo visitado" xfId="357" builtinId="9" hidden="1"/>
    <cellStyle name="Hipervínculo visitado" xfId="363" builtinId="9" hidden="1"/>
    <cellStyle name="Hipervínculo visitado" xfId="367" builtinId="9" hidden="1"/>
    <cellStyle name="Hipervínculo visitado" xfId="373" builtinId="9" hidden="1"/>
    <cellStyle name="Hipervínculo visitado" xfId="379" builtinId="9" hidden="1"/>
    <cellStyle name="Hipervínculo visitado" xfId="383" builtinId="9" hidden="1"/>
    <cellStyle name="Hipervínculo visitado" xfId="389" builtinId="9" hidden="1"/>
    <cellStyle name="Hipervínculo visitado" xfId="395" builtinId="9" hidden="1"/>
    <cellStyle name="Hipervínculo visitado" xfId="399" builtinId="9" hidden="1"/>
    <cellStyle name="Hipervínculo visitado" xfId="405" builtinId="9" hidden="1"/>
    <cellStyle name="Hipervínculo visitado" xfId="411" builtinId="9" hidden="1"/>
    <cellStyle name="Hipervínculo visitado" xfId="415" builtinId="9" hidden="1"/>
    <cellStyle name="Hipervínculo visitado" xfId="421" builtinId="9" hidden="1"/>
    <cellStyle name="Hipervínculo visitado" xfId="427" builtinId="9" hidden="1"/>
    <cellStyle name="Hipervínculo visitado" xfId="431" builtinId="9" hidden="1"/>
    <cellStyle name="Hipervínculo visitado" xfId="437" builtinId="9" hidden="1"/>
    <cellStyle name="Hipervínculo visitado" xfId="443" builtinId="9" hidden="1"/>
    <cellStyle name="Hipervínculo visitado" xfId="447" builtinId="9" hidden="1"/>
    <cellStyle name="Hipervínculo visitado" xfId="453" builtinId="9" hidden="1"/>
    <cellStyle name="Hipervínculo visitado" xfId="441" builtinId="9" hidden="1"/>
    <cellStyle name="Hipervínculo visitado" xfId="425" builtinId="9" hidden="1"/>
    <cellStyle name="Hipervínculo visitado" xfId="409" builtinId="9" hidden="1"/>
    <cellStyle name="Hipervínculo visitado" xfId="393" builtinId="9" hidden="1"/>
    <cellStyle name="Hipervínculo visitado" xfId="377" builtinId="9" hidden="1"/>
    <cellStyle name="Hipervínculo visitado" xfId="361" builtinId="9" hidden="1"/>
    <cellStyle name="Hipervínculo visitado" xfId="345" builtinId="9" hidden="1"/>
    <cellStyle name="Hipervínculo visitado" xfId="329" builtinId="9" hidden="1"/>
    <cellStyle name="Hipervínculo visitado" xfId="313" builtinId="9" hidden="1"/>
    <cellStyle name="Hipervínculo visitado" xfId="297" builtinId="9" hidden="1"/>
    <cellStyle name="Hipervínculo visitado" xfId="281" builtinId="9" hidden="1"/>
    <cellStyle name="Hipervínculo visitado" xfId="265" builtinId="9" hidden="1"/>
    <cellStyle name="Hipervínculo visitado" xfId="249" builtinId="9" hidden="1"/>
    <cellStyle name="Hipervínculo visitado" xfId="233" builtinId="9" hidden="1"/>
    <cellStyle name="Hipervínculo visitado" xfId="217" builtinId="9" hidden="1"/>
    <cellStyle name="Hipervínculo visitado" xfId="201" builtinId="9" hidden="1"/>
    <cellStyle name="Hipervínculo visitado" xfId="185" builtinId="9" hidden="1"/>
    <cellStyle name="Hipervínculo visitado" xfId="41" builtinId="9" hidden="1"/>
    <cellStyle name="Hipervínculo visitado" xfId="7" builtinId="9" hidden="1"/>
    <cellStyle name="Hipervínculo visitado" xfId="71" builtinId="9" hidden="1"/>
    <cellStyle name="Hipervínculo visitado" xfId="141" builtinId="9" hidden="1"/>
    <cellStyle name="Hipervínculo visitado" xfId="149" builtinId="9" hidden="1"/>
    <cellStyle name="Hipervínculo visitado" xfId="135" builtinId="9" hidden="1"/>
    <cellStyle name="Hipervínculo visitado" xfId="105" builtinId="9" hidden="1"/>
    <cellStyle name="Hipervínculo visitado" xfId="115" builtinId="9" hidden="1"/>
    <cellStyle name="Hipervínculo visitado" xfId="87" builtinId="9" hidden="1"/>
    <cellStyle name="Hipervínculo visitado" xfId="83" builtinId="9" hidden="1"/>
    <cellStyle name="Hipervínculo visitado" xfId="95" builtinId="9" hidden="1"/>
    <cellStyle name="Hipervínculo visitado" xfId="107" builtinId="9" hidden="1"/>
    <cellStyle name="Hipervínculo visitado" xfId="99" builtinId="9" hidden="1"/>
    <cellStyle name="Hipervínculo visitado" xfId="131" builtinId="9" hidden="1"/>
    <cellStyle name="Hipervínculo visitado" xfId="143" builtinId="9" hidden="1"/>
    <cellStyle name="Hipervínculo visitado" xfId="151" builtinId="9" hidden="1"/>
    <cellStyle name="Hipervínculo visitado" xfId="153" builtinId="9" hidden="1"/>
    <cellStyle name="Hipervínculo visitado" xfId="125" builtinId="9" hidden="1"/>
    <cellStyle name="Hipervínculo visitado" xfId="127" builtinId="9" hidden="1"/>
    <cellStyle name="Hipervínculo visitado" xfId="65" builtinId="9" hidden="1"/>
    <cellStyle name="Hipervínculo visitado" xfId="167" builtinId="9" hidden="1"/>
    <cellStyle name="Hipervínculo visitado" xfId="171" builtinId="9" hidden="1"/>
    <cellStyle name="Hipervínculo visitado" xfId="159" builtinId="9" hidden="1"/>
    <cellStyle name="Hipervínculo visitado" xfId="89" builtinId="9" hidden="1"/>
    <cellStyle name="Hipervínculo visitado" xfId="33" builtinId="9" hidden="1"/>
    <cellStyle name="Hipervínculo visitado" xfId="17" builtinId="9" hidden="1"/>
    <cellStyle name="Hipervínculo visitado" xfId="19" builtinId="9" hidden="1"/>
    <cellStyle name="Hipervínculo visitado" xfId="49" builtinId="9" hidden="1"/>
    <cellStyle name="Hipervínculo visitado" xfId="57" builtinId="9" hidden="1"/>
    <cellStyle name="Hipervínculo visitado" xfId="67" builtinId="9" hidden="1"/>
    <cellStyle name="Hipervínculo visitado" xfId="77" builtinId="9" hidden="1"/>
    <cellStyle name="Hipervínculo visitado" xfId="109" builtinId="9" hidden="1"/>
    <cellStyle name="Hipervínculo visitado" xfId="39" builtinId="9" hidden="1"/>
    <cellStyle name="Hipervínculo visitado" xfId="53" builtinId="9" hidden="1"/>
    <cellStyle name="Hipervínculo visitado" xfId="45" builtinId="9" hidden="1"/>
    <cellStyle name="Hipervínculo visitado" xfId="27" builtinId="9" hidden="1"/>
    <cellStyle name="Hipervínculo visitado" xfId="9" builtinId="9" hidden="1"/>
    <cellStyle name="Hipervínculo visitado" xfId="5" builtinId="9" hidden="1"/>
    <cellStyle name="Hipervínculo visitado" xfId="15" builtinId="9" hidden="1"/>
    <cellStyle name="Hipervínculo visitado" xfId="69" builtinId="9" hidden="1"/>
    <cellStyle name="Hipervínculo visitado" xfId="61" builtinId="9" hidden="1"/>
    <cellStyle name="Hipervínculo visitado" xfId="37" builtinId="9" hidden="1"/>
    <cellStyle name="Hipervínculo visitado" xfId="161" builtinId="9" hidden="1"/>
    <cellStyle name="Hipervínculo visitado" xfId="457" builtinId="9" hidden="1"/>
    <cellStyle name="Hipervínculo visitado" xfId="461" builtinId="9" hidden="1"/>
    <cellStyle name="Hipervínculo visitado" xfId="465" builtinId="9" hidden="1"/>
    <cellStyle name="Hipervínculo visitado" xfId="469" builtinId="9" hidden="1"/>
    <cellStyle name="Hipervínculo visitado" xfId="473" builtinId="9" hidden="1"/>
    <cellStyle name="Hipervínculo visitado" xfId="477" builtinId="9" hidden="1"/>
    <cellStyle name="Hipervínculo visitado" xfId="481" builtinId="9" hidden="1"/>
    <cellStyle name="Hipervínculo visitado" xfId="485" builtinId="9" hidden="1"/>
    <cellStyle name="Hipervínculo visitado" xfId="489" builtinId="9" hidden="1"/>
    <cellStyle name="Hipervínculo visitado" xfId="493" builtinId="9" hidden="1"/>
    <cellStyle name="Hipervínculo visitado" xfId="497" builtinId="9" hidden="1"/>
    <cellStyle name="Hipervínculo visitado" xfId="501" builtinId="9" hidden="1"/>
    <cellStyle name="Hipervínculo visitado" xfId="505" builtinId="9" hidden="1"/>
    <cellStyle name="Hipervínculo visitado" xfId="509" builtinId="9" hidden="1"/>
    <cellStyle name="Hipervínculo visitado" xfId="513" builtinId="9" hidden="1"/>
    <cellStyle name="Hipervínculo visitado" xfId="517" builtinId="9" hidden="1"/>
    <cellStyle name="Hipervínculo visitado" xfId="521" builtinId="9" hidden="1"/>
    <cellStyle name="Hipervínculo visitado" xfId="525" builtinId="9" hidden="1"/>
    <cellStyle name="Hipervínculo visitado" xfId="529" builtinId="9" hidden="1"/>
    <cellStyle name="Hipervínculo visitado" xfId="533" builtinId="9" hidden="1"/>
    <cellStyle name="Hipervínculo visitado" xfId="537" builtinId="9" hidden="1"/>
    <cellStyle name="Hipervínculo visitado" xfId="541" builtinId="9" hidden="1"/>
    <cellStyle name="Hipervínculo visitado" xfId="545" builtinId="9" hidden="1"/>
    <cellStyle name="Hipervínculo visitado" xfId="549" builtinId="9" hidden="1"/>
    <cellStyle name="Hipervínculo visitado" xfId="553" builtinId="9" hidden="1"/>
    <cellStyle name="Hipervínculo visitado" xfId="557" builtinId="9" hidden="1"/>
    <cellStyle name="Hipervínculo visitado" xfId="561" builtinId="9" hidden="1"/>
    <cellStyle name="Hipervínculo visitado" xfId="565" builtinId="9" hidden="1"/>
    <cellStyle name="Hipervínculo visitado" xfId="569" builtinId="9" hidden="1"/>
    <cellStyle name="Hipervínculo visitado" xfId="573" builtinId="9" hidden="1"/>
    <cellStyle name="Hipervínculo visitado" xfId="577" builtinId="9" hidden="1"/>
    <cellStyle name="Hipervínculo visitado" xfId="581" builtinId="9" hidden="1"/>
    <cellStyle name="Hipervínculo visitado" xfId="585" builtinId="9" hidden="1"/>
    <cellStyle name="Hipervínculo visitado" xfId="589" builtinId="9" hidden="1"/>
    <cellStyle name="Hipervínculo visitado" xfId="593" builtinId="9" hidden="1"/>
    <cellStyle name="Hipervínculo visitado" xfId="597" builtinId="9" hidden="1"/>
    <cellStyle name="Hipervínculo visitado" xfId="601" builtinId="9" hidden="1"/>
    <cellStyle name="Hipervínculo visitado" xfId="605" builtinId="9" hidden="1"/>
    <cellStyle name="Hipervínculo visitado" xfId="609" builtinId="9" hidden="1"/>
    <cellStyle name="Hipervínculo visitado" xfId="613" builtinId="9" hidden="1"/>
    <cellStyle name="Hipervínculo visitado" xfId="617" builtinId="9" hidden="1"/>
    <cellStyle name="Hipervínculo visitado" xfId="621" builtinId="9" hidden="1"/>
    <cellStyle name="Hipervínculo visitado" xfId="625" builtinId="9" hidden="1"/>
    <cellStyle name="Hipervínculo visitado" xfId="629" builtinId="9" hidden="1"/>
    <cellStyle name="Hipervínculo visitado" xfId="633" builtinId="9" hidden="1"/>
    <cellStyle name="Hipervínculo visitado" xfId="637" builtinId="9" hidden="1"/>
    <cellStyle name="Hipervínculo visitado" xfId="641" builtinId="9" hidden="1"/>
    <cellStyle name="Hipervínculo visitado" xfId="645" builtinId="9" hidden="1"/>
    <cellStyle name="Hipervínculo visitado" xfId="649" builtinId="9" hidden="1"/>
    <cellStyle name="Hipervínculo visitado" xfId="653" builtinId="9" hidden="1"/>
    <cellStyle name="Hipervínculo visitado" xfId="657" builtinId="9" hidden="1"/>
    <cellStyle name="Hipervínculo visitado" xfId="661" builtinId="9" hidden="1"/>
    <cellStyle name="Hipervínculo visitado" xfId="665" builtinId="9" hidden="1"/>
    <cellStyle name="Hipervínculo visitado" xfId="669" builtinId="9" hidden="1"/>
    <cellStyle name="Hipervínculo visitado" xfId="673" builtinId="9" hidden="1"/>
    <cellStyle name="Hipervínculo visitado" xfId="677" builtinId="9" hidden="1"/>
    <cellStyle name="Hipervínculo visitado" xfId="681" builtinId="9" hidden="1"/>
    <cellStyle name="Hipervínculo visitado" xfId="685" builtinId="9" hidden="1"/>
    <cellStyle name="Hipervínculo visitado" xfId="689" builtinId="9" hidden="1"/>
    <cellStyle name="Hipervínculo visitado" xfId="693" builtinId="9" hidden="1"/>
    <cellStyle name="Hipervínculo visitado" xfId="697" builtinId="9" hidden="1"/>
    <cellStyle name="Hipervínculo visitado" xfId="701" builtinId="9" hidden="1"/>
    <cellStyle name="Hipervínculo visitado" xfId="705" builtinId="9" hidden="1"/>
    <cellStyle name="Hipervínculo visitado" xfId="709" builtinId="9" hidden="1"/>
    <cellStyle name="Hipervínculo visitado" xfId="713" builtinId="9" hidden="1"/>
    <cellStyle name="Hipervínculo visitado" xfId="717" builtinId="9" hidden="1"/>
    <cellStyle name="Hipervínculo visitado" xfId="721" builtinId="9" hidden="1"/>
    <cellStyle name="Hipervínculo visitado" xfId="725" builtinId="9" hidden="1"/>
    <cellStyle name="Hipervínculo visitado" xfId="729" builtinId="9" hidden="1"/>
    <cellStyle name="Hipervínculo visitado" xfId="733" builtinId="9" hidden="1"/>
    <cellStyle name="Hipervínculo visitado" xfId="737" builtinId="9" hidden="1"/>
    <cellStyle name="Hipervínculo visitado" xfId="741" builtinId="9" hidden="1"/>
    <cellStyle name="Hipervínculo visitado" xfId="745" builtinId="9" hidden="1"/>
    <cellStyle name="Hipervínculo visitado" xfId="749" builtinId="9" hidden="1"/>
    <cellStyle name="Hipervínculo visitado" xfId="753" builtinId="9" hidden="1"/>
    <cellStyle name="Hipervínculo visitado" xfId="757" builtinId="9" hidden="1"/>
    <cellStyle name="Hipervínculo visitado" xfId="761" builtinId="9" hidden="1"/>
    <cellStyle name="Hipervínculo visitado" xfId="765" builtinId="9" hidden="1"/>
    <cellStyle name="Hipervínculo visitado" xfId="769" builtinId="9" hidden="1"/>
    <cellStyle name="Hipervínculo visitado" xfId="773" builtinId="9" hidden="1"/>
    <cellStyle name="Hipervínculo visitado" xfId="777" builtinId="9" hidden="1"/>
    <cellStyle name="Hipervínculo visitado" xfId="781" builtinId="9" hidden="1"/>
    <cellStyle name="Hipervínculo visitado" xfId="785" builtinId="9" hidden="1"/>
    <cellStyle name="Hipervínculo visitado" xfId="789" builtinId="9" hidden="1"/>
    <cellStyle name="Hipervínculo visitado" xfId="793" builtinId="9" hidden="1"/>
    <cellStyle name="Hipervínculo visitado" xfId="797" builtinId="9" hidden="1"/>
    <cellStyle name="Hipervínculo visitado" xfId="801" builtinId="9" hidden="1"/>
    <cellStyle name="Hipervínculo visitado" xfId="805" builtinId="9" hidden="1"/>
    <cellStyle name="Hipervínculo visitado" xfId="809" builtinId="9" hidden="1"/>
    <cellStyle name="Hipervínculo visitado" xfId="813" builtinId="9" hidden="1"/>
    <cellStyle name="Hipervínculo visitado" xfId="817" builtinId="9" hidden="1"/>
    <cellStyle name="Hipervínculo visitado" xfId="821" builtinId="9" hidden="1"/>
    <cellStyle name="Hipervínculo visitado" xfId="825" builtinId="9" hidden="1"/>
    <cellStyle name="Hipervínculo visitado" xfId="829" builtinId="9" hidden="1"/>
    <cellStyle name="Hipervínculo visitado" xfId="833" builtinId="9" hidden="1"/>
    <cellStyle name="Hipervínculo visitado" xfId="837" builtinId="9" hidden="1"/>
    <cellStyle name="Hipervínculo visitado" xfId="841" builtinId="9" hidden="1"/>
    <cellStyle name="Hipervínculo visitado" xfId="845" builtinId="9" hidden="1"/>
    <cellStyle name="Hipervínculo visitado" xfId="849" builtinId="9" hidden="1"/>
    <cellStyle name="Hipervínculo visitado" xfId="853" builtinId="9" hidden="1"/>
    <cellStyle name="Hipervínculo visitado" xfId="857" builtinId="9" hidden="1"/>
    <cellStyle name="Hipervínculo visitado" xfId="861" builtinId="9" hidden="1"/>
    <cellStyle name="Hipervínculo visitado" xfId="865" builtinId="9" hidden="1"/>
    <cellStyle name="Hipervínculo visitado" xfId="869" builtinId="9" hidden="1"/>
    <cellStyle name="Hipervínculo visitado" xfId="873" builtinId="9" hidden="1"/>
    <cellStyle name="Hipervínculo visitado" xfId="877" builtinId="9" hidden="1"/>
    <cellStyle name="Hipervínculo visitado" xfId="881" builtinId="9" hidden="1"/>
    <cellStyle name="Hipervínculo visitado" xfId="885" builtinId="9" hidden="1"/>
    <cellStyle name="Hipervínculo visitado" xfId="889" builtinId="9" hidden="1"/>
    <cellStyle name="Hipervínculo visitado" xfId="893" builtinId="9" hidden="1"/>
    <cellStyle name="Hipervínculo visitado" xfId="897" builtinId="9" hidden="1"/>
    <cellStyle name="Hipervínculo visitado" xfId="901" builtinId="9" hidden="1"/>
    <cellStyle name="Hipervínculo visitado" xfId="905" builtinId="9" hidden="1"/>
    <cellStyle name="Hipervínculo visitado" xfId="909" builtinId="9" hidden="1"/>
    <cellStyle name="Hipervínculo visitado" xfId="913" builtinId="9" hidden="1"/>
    <cellStyle name="Hipervínculo visitado" xfId="917" builtinId="9" hidden="1"/>
    <cellStyle name="Hipervínculo visitado" xfId="921" builtinId="9" hidden="1"/>
    <cellStyle name="Hipervínculo visitado" xfId="925" builtinId="9" hidden="1"/>
    <cellStyle name="Hipervínculo visitado" xfId="929" builtinId="9" hidden="1"/>
    <cellStyle name="Hipervínculo visitado" xfId="933" builtinId="9" hidden="1"/>
    <cellStyle name="Hipervínculo visitado" xfId="937" builtinId="9" hidden="1"/>
    <cellStyle name="Hipervínculo visitado" xfId="941" builtinId="9" hidden="1"/>
    <cellStyle name="Hipervínculo visitado" xfId="945" builtinId="9" hidden="1"/>
    <cellStyle name="Hipervínculo visitado" xfId="949" builtinId="9" hidden="1"/>
    <cellStyle name="Hipervínculo visitado" xfId="953" builtinId="9" hidden="1"/>
    <cellStyle name="Hipervínculo visitado" xfId="958" builtinId="9" hidden="1"/>
    <cellStyle name="Hipervínculo visitado" xfId="962" builtinId="9" hidden="1"/>
    <cellStyle name="Hipervínculo visitado" xfId="966" builtinId="9" hidden="1"/>
    <cellStyle name="Hipervínculo visitado" xfId="970" builtinId="9" hidden="1"/>
    <cellStyle name="Hipervínculo visitado" xfId="974" builtinId="9" hidden="1"/>
    <cellStyle name="Hipervínculo visitado" xfId="978" builtinId="9" hidden="1"/>
    <cellStyle name="Hipervínculo visitado" xfId="982" builtinId="9" hidden="1"/>
    <cellStyle name="Hipervínculo visitado" xfId="986" builtinId="9" hidden="1"/>
    <cellStyle name="Hipervínculo visitado" xfId="990" builtinId="9" hidden="1"/>
    <cellStyle name="Hipervínculo visitado" xfId="994" builtinId="9" hidden="1"/>
    <cellStyle name="Hipervínculo visitado" xfId="998" builtinId="9" hidden="1"/>
    <cellStyle name="Hipervínculo visitado" xfId="1002" builtinId="9" hidden="1"/>
    <cellStyle name="Hipervínculo visitado" xfId="1006" builtinId="9" hidden="1"/>
    <cellStyle name="Hipervínculo visitado" xfId="1010" builtinId="9" hidden="1"/>
    <cellStyle name="Hipervínculo visitado" xfId="1014" builtinId="9" hidden="1"/>
    <cellStyle name="Hipervínculo visitado" xfId="1018" builtinId="9" hidden="1"/>
    <cellStyle name="Hipervínculo visitado" xfId="1022" builtinId="9" hidden="1"/>
    <cellStyle name="Hipervínculo visitado" xfId="1026" builtinId="9" hidden="1"/>
    <cellStyle name="Hipervínculo visitado" xfId="1030" builtinId="9" hidden="1"/>
    <cellStyle name="Hipervínculo visitado" xfId="1034" builtinId="9" hidden="1"/>
    <cellStyle name="Hipervínculo visitado" xfId="1038" builtinId="9" hidden="1"/>
    <cellStyle name="Hipervínculo visitado" xfId="1042" builtinId="9" hidden="1"/>
    <cellStyle name="Hipervínculo visitado" xfId="1046" builtinId="9" hidden="1"/>
    <cellStyle name="Hipervínculo visitado" xfId="1050" builtinId="9" hidden="1"/>
    <cellStyle name="Hipervínculo visitado" xfId="1054" builtinId="9" hidden="1"/>
    <cellStyle name="Hipervínculo visitado" xfId="1058" builtinId="9" hidden="1"/>
    <cellStyle name="Hipervínculo visitado" xfId="1062" builtinId="9" hidden="1"/>
    <cellStyle name="Hipervínculo visitado" xfId="1066" builtinId="9" hidden="1"/>
    <cellStyle name="Hipervínculo visitado" xfId="1070" builtinId="9" hidden="1"/>
    <cellStyle name="Hipervínculo visitado" xfId="1074" builtinId="9" hidden="1"/>
    <cellStyle name="Hipervínculo visitado" xfId="1078" builtinId="9" hidden="1"/>
    <cellStyle name="Hipervínculo visitado" xfId="1082" builtinId="9" hidden="1"/>
    <cellStyle name="Hipervínculo visitado" xfId="1086" builtinId="9" hidden="1"/>
    <cellStyle name="Hipervínculo visitado" xfId="1090" builtinId="9" hidden="1"/>
    <cellStyle name="Hipervínculo visitado" xfId="1094" builtinId="9" hidden="1"/>
    <cellStyle name="Hipervínculo visitado" xfId="1098" builtinId="9" hidden="1"/>
    <cellStyle name="Hipervínculo visitado" xfId="1102" builtinId="9" hidden="1"/>
    <cellStyle name="Hipervínculo visitado" xfId="1106" builtinId="9" hidden="1"/>
    <cellStyle name="Hipervínculo visitado" xfId="1110" builtinId="9" hidden="1"/>
    <cellStyle name="Hipervínculo visitado" xfId="1114" builtinId="9" hidden="1"/>
    <cellStyle name="Hipervínculo visitado" xfId="1118" builtinId="9" hidden="1"/>
    <cellStyle name="Hipervínculo visitado" xfId="1122" builtinId="9" hidden="1"/>
    <cellStyle name="Hipervínculo visitado" xfId="1126" builtinId="9" hidden="1"/>
    <cellStyle name="Hipervínculo visitado" xfId="1130" builtinId="9" hidden="1"/>
    <cellStyle name="Hipervínculo visitado" xfId="1134" builtinId="9" hidden="1"/>
    <cellStyle name="Hipervínculo visitado" xfId="1138" builtinId="9" hidden="1"/>
    <cellStyle name="Hipervínculo visitado" xfId="1142" builtinId="9" hidden="1"/>
    <cellStyle name="Hipervínculo visitado" xfId="1146" builtinId="9" hidden="1"/>
    <cellStyle name="Hipervínculo visitado" xfId="1150" builtinId="9" hidden="1"/>
    <cellStyle name="Hipervínculo visitado" xfId="1154" builtinId="9" hidden="1"/>
    <cellStyle name="Hipervínculo visitado" xfId="1158" builtinId="9" hidden="1"/>
    <cellStyle name="Hipervínculo visitado" xfId="1162" builtinId="9" hidden="1"/>
    <cellStyle name="Hipervínculo visitado" xfId="1166" builtinId="9" hidden="1"/>
    <cellStyle name="Hipervínculo visitado" xfId="1170" builtinId="9" hidden="1"/>
    <cellStyle name="Hipervínculo visitado" xfId="1174" builtinId="9" hidden="1"/>
    <cellStyle name="Hipervínculo visitado" xfId="1178" builtinId="9" hidden="1"/>
    <cellStyle name="Hipervínculo visitado" xfId="1182" builtinId="9" hidden="1"/>
    <cellStyle name="Hipervínculo visitado" xfId="1186" builtinId="9" hidden="1"/>
    <cellStyle name="Hipervínculo visitado" xfId="1190" builtinId="9" hidden="1"/>
    <cellStyle name="Hipervínculo visitado" xfId="1194" builtinId="9" hidden="1"/>
    <cellStyle name="Hipervínculo visitado" xfId="1198" builtinId="9" hidden="1"/>
    <cellStyle name="Hipervínculo visitado" xfId="1202" builtinId="9" hidden="1"/>
    <cellStyle name="Hipervínculo visitado" xfId="1206" builtinId="9" hidden="1"/>
    <cellStyle name="Hipervínculo visitado" xfId="1210" builtinId="9" hidden="1"/>
    <cellStyle name="Hipervínculo visitado" xfId="1214" builtinId="9" hidden="1"/>
    <cellStyle name="Hipervínculo visitado" xfId="1218" builtinId="9" hidden="1"/>
    <cellStyle name="Hipervínculo visitado" xfId="1222" builtinId="9" hidden="1"/>
    <cellStyle name="Hipervínculo visitado" xfId="1226" builtinId="9" hidden="1"/>
    <cellStyle name="Hipervínculo visitado" xfId="1230" builtinId="9" hidden="1"/>
    <cellStyle name="Hipervínculo visitado" xfId="1234" builtinId="9" hidden="1"/>
    <cellStyle name="Hipervínculo visitado" xfId="1238" builtinId="9" hidden="1"/>
    <cellStyle name="Hipervínculo visitado" xfId="1242" builtinId="9" hidden="1"/>
    <cellStyle name="Hipervínculo visitado" xfId="1246" builtinId="9" hidden="1"/>
    <cellStyle name="Hipervínculo visitado" xfId="1250" builtinId="9" hidden="1"/>
    <cellStyle name="Hipervínculo visitado" xfId="1254" builtinId="9" hidden="1"/>
    <cellStyle name="Hipervínculo visitado" xfId="1258" builtinId="9" hidden="1"/>
    <cellStyle name="Hipervínculo visitado" xfId="1262" builtinId="9" hidden="1"/>
    <cellStyle name="Hipervínculo visitado" xfId="1266" builtinId="9" hidden="1"/>
    <cellStyle name="Hipervínculo visitado" xfId="1270" builtinId="9" hidden="1"/>
    <cellStyle name="Hipervínculo visitado" xfId="1274" builtinId="9" hidden="1"/>
    <cellStyle name="Hipervínculo visitado" xfId="1278" builtinId="9" hidden="1"/>
    <cellStyle name="Hipervínculo visitado" xfId="1282" builtinId="9" hidden="1"/>
    <cellStyle name="Hipervínculo visitado" xfId="1286" builtinId="9" hidden="1"/>
    <cellStyle name="Hipervínculo visitado" xfId="1290" builtinId="9" hidden="1"/>
    <cellStyle name="Hipervínculo visitado" xfId="1294" builtinId="9" hidden="1"/>
    <cellStyle name="Hipervínculo visitado" xfId="1298" builtinId="9" hidden="1"/>
    <cellStyle name="Hipervínculo visitado" xfId="1302" builtinId="9" hidden="1"/>
    <cellStyle name="Hipervínculo visitado" xfId="1306" builtinId="9" hidden="1"/>
    <cellStyle name="Hipervínculo visitado" xfId="1310" builtinId="9" hidden="1"/>
    <cellStyle name="Hipervínculo visitado" xfId="1314" builtinId="9" hidden="1"/>
    <cellStyle name="Hipervínculo visitado" xfId="1318" builtinId="9" hidden="1"/>
    <cellStyle name="Hipervínculo visitado" xfId="1322" builtinId="9" hidden="1"/>
    <cellStyle name="Hipervínculo visitado" xfId="1326" builtinId="9" hidden="1"/>
    <cellStyle name="Hipervínculo visitado" xfId="1330" builtinId="9" hidden="1"/>
    <cellStyle name="Hipervínculo visitado" xfId="1334" builtinId="9" hidden="1"/>
    <cellStyle name="Hipervínculo visitado" xfId="1338" builtinId="9" hidden="1"/>
    <cellStyle name="Hipervínculo visitado" xfId="1342" builtinId="9" hidden="1"/>
    <cellStyle name="Hipervínculo visitado" xfId="1346" builtinId="9" hidden="1"/>
    <cellStyle name="Hipervínculo visitado" xfId="1350" builtinId="9" hidden="1"/>
    <cellStyle name="Hipervínculo visitado" xfId="1354" builtinId="9" hidden="1"/>
    <cellStyle name="Hipervínculo visitado" xfId="1358" builtinId="9" hidden="1"/>
    <cellStyle name="Hipervínculo visitado" xfId="1362" builtinId="9" hidden="1"/>
    <cellStyle name="Hipervínculo visitado" xfId="1366" builtinId="9" hidden="1"/>
    <cellStyle name="Hipervínculo visitado" xfId="1370" builtinId="9" hidden="1"/>
    <cellStyle name="Hipervínculo visitado" xfId="1374" builtinId="9" hidden="1"/>
    <cellStyle name="Hipervínculo visitado" xfId="1378" builtinId="9" hidden="1"/>
    <cellStyle name="Hipervínculo visitado" xfId="1382" builtinId="9" hidden="1"/>
    <cellStyle name="Hipervínculo visitado" xfId="1386" builtinId="9" hidden="1"/>
    <cellStyle name="Hipervínculo visitado" xfId="1390" builtinId="9" hidden="1"/>
    <cellStyle name="Hipervínculo visitado" xfId="1394" builtinId="9" hidden="1"/>
    <cellStyle name="Hipervínculo visitado" xfId="1398" builtinId="9" hidden="1"/>
    <cellStyle name="Hipervínculo visitado" xfId="1402" builtinId="9" hidden="1"/>
    <cellStyle name="Hipervínculo visitado" xfId="1406" builtinId="9" hidden="1"/>
    <cellStyle name="Hipervínculo visitado" xfId="1410" builtinId="9" hidden="1"/>
    <cellStyle name="Hipervínculo visitado" xfId="1414" builtinId="9" hidden="1"/>
    <cellStyle name="Hipervínculo visitado" xfId="1418" builtinId="9" hidden="1"/>
    <cellStyle name="Hipervínculo visitado" xfId="1422" builtinId="9" hidden="1"/>
    <cellStyle name="Hipervínculo visitado" xfId="1426" builtinId="9" hidden="1"/>
    <cellStyle name="Hipervínculo visitado" xfId="1430" builtinId="9" hidden="1"/>
    <cellStyle name="Hipervínculo visitado" xfId="1434" builtinId="9" hidden="1"/>
    <cellStyle name="Hipervínculo visitado" xfId="1438" builtinId="9" hidden="1"/>
    <cellStyle name="Hipervínculo visitado" xfId="1442" builtinId="9" hidden="1"/>
    <cellStyle name="Hipervínculo visitado" xfId="1446" builtinId="9" hidden="1"/>
    <cellStyle name="Hipervínculo visitado" xfId="1450" builtinId="9" hidden="1"/>
    <cellStyle name="Hipervínculo visitado" xfId="1454" builtinId="9" hidden="1"/>
    <cellStyle name="Hipervínculo visitado" xfId="1458" builtinId="9" hidden="1"/>
    <cellStyle name="Hipervínculo visitado" xfId="1462" builtinId="9" hidden="1"/>
    <cellStyle name="Hipervínculo visitado" xfId="1466" builtinId="9" hidden="1"/>
    <cellStyle name="Hipervínculo visitado" xfId="1470" builtinId="9" hidden="1"/>
    <cellStyle name="Hipervínculo visitado" xfId="1474" builtinId="9" hidden="1"/>
    <cellStyle name="Hipervínculo visitado" xfId="1478" builtinId="9" hidden="1"/>
    <cellStyle name="Hipervínculo visitado" xfId="1482" builtinId="9" hidden="1"/>
    <cellStyle name="Hipervínculo visitado" xfId="1486" builtinId="9" hidden="1"/>
    <cellStyle name="Hipervínculo visitado" xfId="1490" builtinId="9" hidden="1"/>
    <cellStyle name="Hipervínculo visitado" xfId="1494" builtinId="9" hidden="1"/>
    <cellStyle name="Hipervínculo visitado" xfId="1498" builtinId="9" hidden="1"/>
    <cellStyle name="Hipervínculo visitado" xfId="1502" builtinId="9" hidden="1"/>
    <cellStyle name="Hipervínculo visitado" xfId="1506" builtinId="9" hidden="1"/>
    <cellStyle name="Hipervínculo visitado" xfId="1510" builtinId="9" hidden="1"/>
    <cellStyle name="Hipervínculo visitado" xfId="1514" builtinId="9" hidden="1"/>
    <cellStyle name="Hipervínculo visitado" xfId="1518" builtinId="9" hidden="1"/>
    <cellStyle name="Hipervínculo visitado" xfId="1522" builtinId="9" hidden="1"/>
    <cellStyle name="Hipervínculo visitado" xfId="1526" builtinId="9" hidden="1"/>
    <cellStyle name="Hipervínculo visitado" xfId="1530" builtinId="9" hidden="1"/>
    <cellStyle name="Hipervínculo visitado" xfId="1534" builtinId="9" hidden="1"/>
    <cellStyle name="Hipervínculo visitado" xfId="1538" builtinId="9" hidden="1"/>
    <cellStyle name="Hipervínculo visitado" xfId="1542" builtinId="9" hidden="1"/>
    <cellStyle name="Hipervínculo visitado" xfId="1546" builtinId="9" hidden="1"/>
    <cellStyle name="Hipervínculo visitado" xfId="1550" builtinId="9" hidden="1"/>
    <cellStyle name="Hipervínculo visitado" xfId="1554" builtinId="9" hidden="1"/>
    <cellStyle name="Hipervínculo visitado" xfId="1558" builtinId="9" hidden="1"/>
    <cellStyle name="Hipervínculo visitado" xfId="1562" builtinId="9" hidden="1"/>
    <cellStyle name="Hipervínculo visitado" xfId="1566" builtinId="9" hidden="1"/>
    <cellStyle name="Hipervínculo visitado" xfId="1570" builtinId="9" hidden="1"/>
    <cellStyle name="Hipervínculo visitado" xfId="1574" builtinId="9" hidden="1"/>
    <cellStyle name="Hipervínculo visitado" xfId="1578" builtinId="9" hidden="1"/>
    <cellStyle name="Hipervínculo visitado" xfId="1582" builtinId="9" hidden="1"/>
    <cellStyle name="Hipervínculo visitado" xfId="1586" builtinId="9" hidden="1"/>
    <cellStyle name="Hipervínculo visitado" xfId="1590" builtinId="9" hidden="1"/>
    <cellStyle name="Hipervínculo visitado" xfId="1594" builtinId="9" hidden="1"/>
    <cellStyle name="Hipervínculo visitado" xfId="1598" builtinId="9" hidden="1"/>
    <cellStyle name="Hipervínculo visitado" xfId="1602" builtinId="9" hidden="1"/>
    <cellStyle name="Hipervínculo visitado" xfId="1606" builtinId="9" hidden="1"/>
    <cellStyle name="Hipervínculo visitado" xfId="1610" builtinId="9" hidden="1"/>
    <cellStyle name="Hipervínculo visitado" xfId="1614" builtinId="9" hidden="1"/>
    <cellStyle name="Hipervínculo visitado" xfId="1618" builtinId="9" hidden="1"/>
    <cellStyle name="Hipervínculo visitado" xfId="1622" builtinId="9" hidden="1"/>
    <cellStyle name="Hipervínculo visitado" xfId="1626" builtinId="9" hidden="1"/>
    <cellStyle name="Hipervínculo visitado" xfId="1630" builtinId="9" hidden="1"/>
    <cellStyle name="Hipervínculo visitado" xfId="1634" builtinId="9" hidden="1"/>
    <cellStyle name="Hipervínculo visitado" xfId="1638" builtinId="9" hidden="1"/>
    <cellStyle name="Hipervínculo visitado" xfId="1642" builtinId="9" hidden="1"/>
    <cellStyle name="Hipervínculo visitado" xfId="1646" builtinId="9" hidden="1"/>
    <cellStyle name="Hipervínculo visitado" xfId="1650" builtinId="9" hidden="1"/>
    <cellStyle name="Hipervínculo visitado" xfId="1654" builtinId="9" hidden="1"/>
    <cellStyle name="Hipervínculo visitado" xfId="1658" builtinId="9" hidden="1"/>
    <cellStyle name="Hipervínculo visitado" xfId="1662" builtinId="9" hidden="1"/>
    <cellStyle name="Hipervínculo visitado" xfId="1666" builtinId="9" hidden="1"/>
    <cellStyle name="Hipervínculo visitado" xfId="1670" builtinId="9" hidden="1"/>
    <cellStyle name="Hipervínculo visitado" xfId="1674" builtinId="9" hidden="1"/>
    <cellStyle name="Hipervínculo visitado" xfId="1678" builtinId="9" hidden="1"/>
    <cellStyle name="Hipervínculo visitado" xfId="1682" builtinId="9" hidden="1"/>
    <cellStyle name="Hipervínculo visitado" xfId="1686" builtinId="9" hidden="1"/>
    <cellStyle name="Hipervínculo visitado" xfId="1690" builtinId="9" hidden="1"/>
    <cellStyle name="Hipervínculo visitado" xfId="1694" builtinId="9" hidden="1"/>
    <cellStyle name="Hipervínculo visitado" xfId="1698" builtinId="9" hidden="1"/>
    <cellStyle name="Hipervínculo visitado" xfId="1702" builtinId="9" hidden="1"/>
    <cellStyle name="Hipervínculo visitado" xfId="1706" builtinId="9" hidden="1"/>
    <cellStyle name="Hipervínculo visitado" xfId="1710" builtinId="9" hidden="1"/>
    <cellStyle name="Hipervínculo visitado" xfId="1714" builtinId="9" hidden="1"/>
    <cellStyle name="Hipervínculo visitado" xfId="1716" builtinId="9" hidden="1"/>
    <cellStyle name="Hipervínculo visitado" xfId="1712" builtinId="9" hidden="1"/>
    <cellStyle name="Hipervínculo visitado" xfId="1708" builtinId="9" hidden="1"/>
    <cellStyle name="Hipervínculo visitado" xfId="1704" builtinId="9" hidden="1"/>
    <cellStyle name="Hipervínculo visitado" xfId="1700" builtinId="9" hidden="1"/>
    <cellStyle name="Hipervínculo visitado" xfId="1696" builtinId="9" hidden="1"/>
    <cellStyle name="Hipervínculo visitado" xfId="1692" builtinId="9" hidden="1"/>
    <cellStyle name="Hipervínculo visitado" xfId="1688" builtinId="9" hidden="1"/>
    <cellStyle name="Hipervínculo visitado" xfId="1684" builtinId="9" hidden="1"/>
    <cellStyle name="Hipervínculo visitado" xfId="1680" builtinId="9" hidden="1"/>
    <cellStyle name="Hipervínculo visitado" xfId="1676" builtinId="9" hidden="1"/>
    <cellStyle name="Hipervínculo visitado" xfId="1672" builtinId="9" hidden="1"/>
    <cellStyle name="Hipervínculo visitado" xfId="1668" builtinId="9" hidden="1"/>
    <cellStyle name="Hipervínculo visitado" xfId="1664" builtinId="9" hidden="1"/>
    <cellStyle name="Hipervínculo visitado" xfId="1660" builtinId="9" hidden="1"/>
    <cellStyle name="Hipervínculo visitado" xfId="1656" builtinId="9" hidden="1"/>
    <cellStyle name="Hipervínculo visitado" xfId="1652" builtinId="9" hidden="1"/>
    <cellStyle name="Hipervínculo visitado" xfId="1648" builtinId="9" hidden="1"/>
    <cellStyle name="Hipervínculo visitado" xfId="1644" builtinId="9" hidden="1"/>
    <cellStyle name="Hipervínculo visitado" xfId="1640" builtinId="9" hidden="1"/>
    <cellStyle name="Hipervínculo visitado" xfId="1636" builtinId="9" hidden="1"/>
    <cellStyle name="Hipervínculo visitado" xfId="1632" builtinId="9" hidden="1"/>
    <cellStyle name="Hipervínculo visitado" xfId="1628" builtinId="9" hidden="1"/>
    <cellStyle name="Hipervínculo visitado" xfId="1624" builtinId="9" hidden="1"/>
    <cellStyle name="Hipervínculo visitado" xfId="1620" builtinId="9" hidden="1"/>
    <cellStyle name="Hipervínculo visitado" xfId="1616" builtinId="9" hidden="1"/>
    <cellStyle name="Hipervínculo visitado" xfId="1612" builtinId="9" hidden="1"/>
    <cellStyle name="Hipervínculo visitado" xfId="1608" builtinId="9" hidden="1"/>
    <cellStyle name="Hipervínculo visitado" xfId="1604" builtinId="9" hidden="1"/>
    <cellStyle name="Hipervínculo visitado" xfId="1600" builtinId="9" hidden="1"/>
    <cellStyle name="Hipervínculo visitado" xfId="1596" builtinId="9" hidden="1"/>
    <cellStyle name="Hipervínculo visitado" xfId="1592" builtinId="9" hidden="1"/>
    <cellStyle name="Hipervínculo visitado" xfId="1588" builtinId="9" hidden="1"/>
    <cellStyle name="Hipervínculo visitado" xfId="1584" builtinId="9" hidden="1"/>
    <cellStyle name="Hipervínculo visitado" xfId="1580" builtinId="9" hidden="1"/>
    <cellStyle name="Hipervínculo visitado" xfId="1576" builtinId="9" hidden="1"/>
    <cellStyle name="Hipervínculo visitado" xfId="1572" builtinId="9" hidden="1"/>
    <cellStyle name="Hipervínculo visitado" xfId="1568" builtinId="9" hidden="1"/>
    <cellStyle name="Hipervínculo visitado" xfId="1564" builtinId="9" hidden="1"/>
    <cellStyle name="Hipervínculo visitado" xfId="1560" builtinId="9" hidden="1"/>
    <cellStyle name="Hipervínculo visitado" xfId="1556" builtinId="9" hidden="1"/>
    <cellStyle name="Hipervínculo visitado" xfId="1552" builtinId="9" hidden="1"/>
    <cellStyle name="Hipervínculo visitado" xfId="1548" builtinId="9" hidden="1"/>
    <cellStyle name="Hipervínculo visitado" xfId="1544" builtinId="9" hidden="1"/>
    <cellStyle name="Hipervínculo visitado" xfId="1540" builtinId="9" hidden="1"/>
    <cellStyle name="Hipervínculo visitado" xfId="1536" builtinId="9" hidden="1"/>
    <cellStyle name="Hipervínculo visitado" xfId="1532" builtinId="9" hidden="1"/>
    <cellStyle name="Hipervínculo visitado" xfId="1528" builtinId="9" hidden="1"/>
    <cellStyle name="Hipervínculo visitado" xfId="1524" builtinId="9" hidden="1"/>
    <cellStyle name="Hipervínculo visitado" xfId="1520" builtinId="9" hidden="1"/>
    <cellStyle name="Hipervínculo visitado" xfId="1516" builtinId="9" hidden="1"/>
    <cellStyle name="Hipervínculo visitado" xfId="1512" builtinId="9" hidden="1"/>
    <cellStyle name="Hipervínculo visitado" xfId="1508" builtinId="9" hidden="1"/>
    <cellStyle name="Hipervínculo visitado" xfId="1504" builtinId="9" hidden="1"/>
    <cellStyle name="Hipervínculo visitado" xfId="1500" builtinId="9" hidden="1"/>
    <cellStyle name="Hipervínculo visitado" xfId="1496" builtinId="9" hidden="1"/>
    <cellStyle name="Hipervínculo visitado" xfId="1492" builtinId="9" hidden="1"/>
    <cellStyle name="Hipervínculo visitado" xfId="1488" builtinId="9" hidden="1"/>
    <cellStyle name="Hipervínculo visitado" xfId="1484" builtinId="9" hidden="1"/>
    <cellStyle name="Hipervínculo visitado" xfId="1480" builtinId="9" hidden="1"/>
    <cellStyle name="Hipervínculo visitado" xfId="1476" builtinId="9" hidden="1"/>
    <cellStyle name="Hipervínculo visitado" xfId="1472" builtinId="9" hidden="1"/>
    <cellStyle name="Hipervínculo visitado" xfId="1468" builtinId="9" hidden="1"/>
    <cellStyle name="Hipervínculo visitado" xfId="1464" builtinId="9" hidden="1"/>
    <cellStyle name="Hipervínculo visitado" xfId="1460" builtinId="9" hidden="1"/>
    <cellStyle name="Hipervínculo visitado" xfId="1456" builtinId="9" hidden="1"/>
    <cellStyle name="Hipervínculo visitado" xfId="1452" builtinId="9" hidden="1"/>
    <cellStyle name="Hipervínculo visitado" xfId="1448" builtinId="9" hidden="1"/>
    <cellStyle name="Hipervínculo visitado" xfId="1444" builtinId="9" hidden="1"/>
    <cellStyle name="Hipervínculo visitado" xfId="1440" builtinId="9" hidden="1"/>
    <cellStyle name="Hipervínculo visitado" xfId="1436" builtinId="9" hidden="1"/>
    <cellStyle name="Hipervínculo visitado" xfId="1432" builtinId="9" hidden="1"/>
    <cellStyle name="Hipervínculo visitado" xfId="1428" builtinId="9" hidden="1"/>
    <cellStyle name="Hipervínculo visitado" xfId="1424" builtinId="9" hidden="1"/>
    <cellStyle name="Hipervínculo visitado" xfId="1420" builtinId="9" hidden="1"/>
    <cellStyle name="Hipervínculo visitado" xfId="1416" builtinId="9" hidden="1"/>
    <cellStyle name="Hipervínculo visitado" xfId="1412" builtinId="9" hidden="1"/>
    <cellStyle name="Hipervínculo visitado" xfId="1408" builtinId="9" hidden="1"/>
    <cellStyle name="Hipervínculo visitado" xfId="1404" builtinId="9" hidden="1"/>
    <cellStyle name="Hipervínculo visitado" xfId="1400" builtinId="9" hidden="1"/>
    <cellStyle name="Hipervínculo visitado" xfId="1396" builtinId="9" hidden="1"/>
    <cellStyle name="Hipervínculo visitado" xfId="1392" builtinId="9" hidden="1"/>
    <cellStyle name="Hipervínculo visitado" xfId="1388" builtinId="9" hidden="1"/>
    <cellStyle name="Hipervínculo visitado" xfId="1384" builtinId="9" hidden="1"/>
    <cellStyle name="Hipervínculo visitado" xfId="1380" builtinId="9" hidden="1"/>
    <cellStyle name="Hipervínculo visitado" xfId="1376" builtinId="9" hidden="1"/>
    <cellStyle name="Hipervínculo visitado" xfId="1372" builtinId="9" hidden="1"/>
    <cellStyle name="Hipervínculo visitado" xfId="1368" builtinId="9" hidden="1"/>
    <cellStyle name="Hipervínculo visitado" xfId="1364" builtinId="9" hidden="1"/>
    <cellStyle name="Hipervínculo visitado" xfId="1360" builtinId="9" hidden="1"/>
    <cellStyle name="Hipervínculo visitado" xfId="1356" builtinId="9" hidden="1"/>
    <cellStyle name="Hipervínculo visitado" xfId="1352" builtinId="9" hidden="1"/>
    <cellStyle name="Hipervínculo visitado" xfId="1348" builtinId="9" hidden="1"/>
    <cellStyle name="Hipervínculo visitado" xfId="1344" builtinId="9" hidden="1"/>
    <cellStyle name="Hipervínculo visitado" xfId="1340" builtinId="9" hidden="1"/>
    <cellStyle name="Hipervínculo visitado" xfId="1336" builtinId="9" hidden="1"/>
    <cellStyle name="Hipervínculo visitado" xfId="1332" builtinId="9" hidden="1"/>
    <cellStyle name="Hipervínculo visitado" xfId="1328" builtinId="9" hidden="1"/>
    <cellStyle name="Hipervínculo visitado" xfId="1324" builtinId="9" hidden="1"/>
    <cellStyle name="Hipervínculo visitado" xfId="1320" builtinId="9" hidden="1"/>
    <cellStyle name="Hipervínculo visitado" xfId="1316" builtinId="9" hidden="1"/>
    <cellStyle name="Hipervínculo visitado" xfId="1312" builtinId="9" hidden="1"/>
    <cellStyle name="Hipervínculo visitado" xfId="1308" builtinId="9" hidden="1"/>
    <cellStyle name="Hipervínculo visitado" xfId="1304" builtinId="9" hidden="1"/>
    <cellStyle name="Hipervínculo visitado" xfId="1300" builtinId="9" hidden="1"/>
    <cellStyle name="Hipervínculo visitado" xfId="1296" builtinId="9" hidden="1"/>
    <cellStyle name="Hipervínculo visitado" xfId="1292" builtinId="9" hidden="1"/>
    <cellStyle name="Hipervínculo visitado" xfId="1288" builtinId="9" hidden="1"/>
    <cellStyle name="Hipervínculo visitado" xfId="1284" builtinId="9" hidden="1"/>
    <cellStyle name="Hipervínculo visitado" xfId="1280" builtinId="9" hidden="1"/>
    <cellStyle name="Hipervínculo visitado" xfId="1276" builtinId="9" hidden="1"/>
    <cellStyle name="Hipervínculo visitado" xfId="1272" builtinId="9" hidden="1"/>
    <cellStyle name="Hipervínculo visitado" xfId="1268" builtinId="9" hidden="1"/>
    <cellStyle name="Hipervínculo visitado" xfId="1264" builtinId="9" hidden="1"/>
    <cellStyle name="Hipervínculo visitado" xfId="1260" builtinId="9" hidden="1"/>
    <cellStyle name="Hipervínculo visitado" xfId="1256" builtinId="9" hidden="1"/>
    <cellStyle name="Hipervínculo visitado" xfId="1252" builtinId="9" hidden="1"/>
    <cellStyle name="Hipervínculo visitado" xfId="1248" builtinId="9" hidden="1"/>
    <cellStyle name="Hipervínculo visitado" xfId="1244" builtinId="9" hidden="1"/>
    <cellStyle name="Hipervínculo visitado" xfId="1240" builtinId="9" hidden="1"/>
    <cellStyle name="Hipervínculo visitado" xfId="1236" builtinId="9" hidden="1"/>
    <cellStyle name="Hipervínculo visitado" xfId="1232" builtinId="9" hidden="1"/>
    <cellStyle name="Hipervínculo visitado" xfId="1228" builtinId="9" hidden="1"/>
    <cellStyle name="Hipervínculo visitado" xfId="1224" builtinId="9" hidden="1"/>
    <cellStyle name="Hipervínculo visitado" xfId="1220" builtinId="9" hidden="1"/>
    <cellStyle name="Hipervínculo visitado" xfId="1216" builtinId="9" hidden="1"/>
    <cellStyle name="Hipervínculo visitado" xfId="1212" builtinId="9" hidden="1"/>
    <cellStyle name="Hipervínculo visitado" xfId="1208" builtinId="9" hidden="1"/>
    <cellStyle name="Hipervínculo visitado" xfId="1204" builtinId="9" hidden="1"/>
    <cellStyle name="Hipervínculo visitado" xfId="1200" builtinId="9" hidden="1"/>
    <cellStyle name="Hipervínculo visitado" xfId="1196" builtinId="9" hidden="1"/>
    <cellStyle name="Hipervínculo visitado" xfId="1192" builtinId="9" hidden="1"/>
    <cellStyle name="Hipervínculo visitado" xfId="1188" builtinId="9" hidden="1"/>
    <cellStyle name="Hipervínculo visitado" xfId="1184" builtinId="9" hidden="1"/>
    <cellStyle name="Hipervínculo visitado" xfId="1180" builtinId="9" hidden="1"/>
    <cellStyle name="Hipervínculo visitado" xfId="1176" builtinId="9" hidden="1"/>
    <cellStyle name="Hipervínculo visitado" xfId="1172" builtinId="9" hidden="1"/>
    <cellStyle name="Hipervínculo visitado" xfId="1168" builtinId="9" hidden="1"/>
    <cellStyle name="Hipervínculo visitado" xfId="1164" builtinId="9" hidden="1"/>
    <cellStyle name="Hipervínculo visitado" xfId="1160" builtinId="9" hidden="1"/>
    <cellStyle name="Hipervínculo visitado" xfId="1156" builtinId="9" hidden="1"/>
    <cellStyle name="Hipervínculo visitado" xfId="1152" builtinId="9" hidden="1"/>
    <cellStyle name="Hipervínculo visitado" xfId="1148" builtinId="9" hidden="1"/>
    <cellStyle name="Hipervínculo visitado" xfId="1144" builtinId="9" hidden="1"/>
    <cellStyle name="Hipervínculo visitado" xfId="1140" builtinId="9" hidden="1"/>
    <cellStyle name="Hipervínculo visitado" xfId="1136" builtinId="9" hidden="1"/>
    <cellStyle name="Hipervínculo visitado" xfId="1132" builtinId="9" hidden="1"/>
    <cellStyle name="Hipervínculo visitado" xfId="1128" builtinId="9" hidden="1"/>
    <cellStyle name="Hipervínculo visitado" xfId="1124" builtinId="9" hidden="1"/>
    <cellStyle name="Hipervínculo visitado" xfId="1120" builtinId="9" hidden="1"/>
    <cellStyle name="Hipervínculo visitado" xfId="1116" builtinId="9" hidden="1"/>
    <cellStyle name="Hipervínculo visitado" xfId="1112" builtinId="9" hidden="1"/>
    <cellStyle name="Hipervínculo visitado" xfId="1108" builtinId="9" hidden="1"/>
    <cellStyle name="Hipervínculo visitado" xfId="1104" builtinId="9" hidden="1"/>
    <cellStyle name="Hipervínculo visitado" xfId="1100" builtinId="9" hidden="1"/>
    <cellStyle name="Hipervínculo visitado" xfId="1096" builtinId="9" hidden="1"/>
    <cellStyle name="Hipervínculo visitado" xfId="1092" builtinId="9" hidden="1"/>
    <cellStyle name="Hipervínculo visitado" xfId="1088" builtinId="9" hidden="1"/>
    <cellStyle name="Hipervínculo visitado" xfId="1084" builtinId="9" hidden="1"/>
    <cellStyle name="Hipervínculo visitado" xfId="1080" builtinId="9" hidden="1"/>
    <cellStyle name="Hipervínculo visitado" xfId="1076" builtinId="9" hidden="1"/>
    <cellStyle name="Hipervínculo visitado" xfId="1072" builtinId="9" hidden="1"/>
    <cellStyle name="Hipervínculo visitado" xfId="1068" builtinId="9" hidden="1"/>
    <cellStyle name="Hipervínculo visitado" xfId="1064" builtinId="9" hidden="1"/>
    <cellStyle name="Hipervínculo visitado" xfId="1060" builtinId="9" hidden="1"/>
    <cellStyle name="Hipervínculo visitado" xfId="1056" builtinId="9" hidden="1"/>
    <cellStyle name="Hipervínculo visitado" xfId="1052" builtinId="9" hidden="1"/>
    <cellStyle name="Hipervínculo visitado" xfId="1048" builtinId="9" hidden="1"/>
    <cellStyle name="Hipervínculo visitado" xfId="1044" builtinId="9" hidden="1"/>
    <cellStyle name="Hipervínculo visitado" xfId="1040" builtinId="9" hidden="1"/>
    <cellStyle name="Hipervínculo visitado" xfId="1036" builtinId="9" hidden="1"/>
    <cellStyle name="Hipervínculo visitado" xfId="1032" builtinId="9" hidden="1"/>
    <cellStyle name="Hipervínculo visitado" xfId="1028" builtinId="9" hidden="1"/>
    <cellStyle name="Hipervínculo visitado" xfId="1024" builtinId="9" hidden="1"/>
    <cellStyle name="Hipervínculo visitado" xfId="1020" builtinId="9" hidden="1"/>
    <cellStyle name="Hipervínculo visitado" xfId="1016" builtinId="9" hidden="1"/>
    <cellStyle name="Hipervínculo visitado" xfId="1012" builtinId="9" hidden="1"/>
    <cellStyle name="Hipervínculo visitado" xfId="1008" builtinId="9" hidden="1"/>
    <cellStyle name="Hipervínculo visitado" xfId="1004" builtinId="9" hidden="1"/>
    <cellStyle name="Hipervínculo visitado" xfId="1000" builtinId="9" hidden="1"/>
    <cellStyle name="Hipervínculo visitado" xfId="996" builtinId="9" hidden="1"/>
    <cellStyle name="Hipervínculo visitado" xfId="992" builtinId="9" hidden="1"/>
    <cellStyle name="Hipervínculo visitado" xfId="988" builtinId="9" hidden="1"/>
    <cellStyle name="Hipervínculo visitado" xfId="984" builtinId="9" hidden="1"/>
    <cellStyle name="Hipervínculo visitado" xfId="980" builtinId="9" hidden="1"/>
    <cellStyle name="Hipervínculo visitado" xfId="976" builtinId="9" hidden="1"/>
    <cellStyle name="Hipervínculo visitado" xfId="972" builtinId="9" hidden="1"/>
    <cellStyle name="Hipervínculo visitado" xfId="968" builtinId="9" hidden="1"/>
    <cellStyle name="Hipervínculo visitado" xfId="964" builtinId="9" hidden="1"/>
    <cellStyle name="Hipervínculo visitado" xfId="960" builtinId="9" hidden="1"/>
    <cellStyle name="Hipervínculo visitado" xfId="955" builtinId="9" hidden="1"/>
    <cellStyle name="Hipervínculo visitado" xfId="951" builtinId="9" hidden="1"/>
    <cellStyle name="Hipervínculo visitado" xfId="947" builtinId="9" hidden="1"/>
    <cellStyle name="Hipervínculo visitado" xfId="943" builtinId="9" hidden="1"/>
    <cellStyle name="Hipervínculo visitado" xfId="939" builtinId="9" hidden="1"/>
    <cellStyle name="Hipervínculo visitado" xfId="935" builtinId="9" hidden="1"/>
    <cellStyle name="Hipervínculo visitado" xfId="931" builtinId="9" hidden="1"/>
    <cellStyle name="Hipervínculo visitado" xfId="927" builtinId="9" hidden="1"/>
    <cellStyle name="Hipervínculo visitado" xfId="923" builtinId="9" hidden="1"/>
    <cellStyle name="Hipervínculo visitado" xfId="919" builtinId="9" hidden="1"/>
    <cellStyle name="Hipervínculo visitado" xfId="915" builtinId="9" hidden="1"/>
    <cellStyle name="Hipervínculo visitado" xfId="911" builtinId="9" hidden="1"/>
    <cellStyle name="Hipervínculo visitado" xfId="907" builtinId="9" hidden="1"/>
    <cellStyle name="Hipervínculo visitado" xfId="903" builtinId="9" hidden="1"/>
    <cellStyle name="Hipervínculo visitado" xfId="899" builtinId="9" hidden="1"/>
    <cellStyle name="Hipervínculo visitado" xfId="895" builtinId="9" hidden="1"/>
    <cellStyle name="Hipervínculo visitado" xfId="891" builtinId="9" hidden="1"/>
    <cellStyle name="Hipervínculo visitado" xfId="887" builtinId="9" hidden="1"/>
    <cellStyle name="Hipervínculo visitado" xfId="883" builtinId="9" hidden="1"/>
    <cellStyle name="Hipervínculo visitado" xfId="879" builtinId="9" hidden="1"/>
    <cellStyle name="Hipervínculo visitado" xfId="875" builtinId="9" hidden="1"/>
    <cellStyle name="Hipervínculo visitado" xfId="871" builtinId="9" hidden="1"/>
    <cellStyle name="Hipervínculo visitado" xfId="867" builtinId="9" hidden="1"/>
    <cellStyle name="Hipervínculo visitado" xfId="863" builtinId="9" hidden="1"/>
    <cellStyle name="Hipervínculo visitado" xfId="859" builtinId="9" hidden="1"/>
    <cellStyle name="Hipervínculo visitado" xfId="855" builtinId="9" hidden="1"/>
    <cellStyle name="Hipervínculo visitado" xfId="851" builtinId="9" hidden="1"/>
    <cellStyle name="Hipervínculo visitado" xfId="847" builtinId="9" hidden="1"/>
    <cellStyle name="Hipervínculo visitado" xfId="843" builtinId="9" hidden="1"/>
    <cellStyle name="Hipervínculo visitado" xfId="839" builtinId="9" hidden="1"/>
    <cellStyle name="Hipervínculo visitado" xfId="835" builtinId="9" hidden="1"/>
    <cellStyle name="Hipervínculo visitado" xfId="831" builtinId="9" hidden="1"/>
    <cellStyle name="Hipervínculo visitado" xfId="827" builtinId="9" hidden="1"/>
    <cellStyle name="Hipervínculo visitado" xfId="823" builtinId="9" hidden="1"/>
    <cellStyle name="Hipervínculo visitado" xfId="819" builtinId="9" hidden="1"/>
    <cellStyle name="Hipervínculo visitado" xfId="815" builtinId="9" hidden="1"/>
    <cellStyle name="Hipervínculo visitado" xfId="811" builtinId="9" hidden="1"/>
    <cellStyle name="Hipervínculo visitado" xfId="807" builtinId="9" hidden="1"/>
    <cellStyle name="Hipervínculo visitado" xfId="803" builtinId="9" hidden="1"/>
    <cellStyle name="Hipervínculo visitado" xfId="799" builtinId="9" hidden="1"/>
    <cellStyle name="Hipervínculo visitado" xfId="795" builtinId="9" hidden="1"/>
    <cellStyle name="Hipervínculo visitado" xfId="791" builtinId="9" hidden="1"/>
    <cellStyle name="Hipervínculo visitado" xfId="787" builtinId="9" hidden="1"/>
    <cellStyle name="Hipervínculo visitado" xfId="783" builtinId="9" hidden="1"/>
    <cellStyle name="Hipervínculo visitado" xfId="779" builtinId="9" hidden="1"/>
    <cellStyle name="Hipervínculo visitado" xfId="775" builtinId="9" hidden="1"/>
    <cellStyle name="Hipervínculo visitado" xfId="771" builtinId="9" hidden="1"/>
    <cellStyle name="Hipervínculo visitado" xfId="767" builtinId="9" hidden="1"/>
    <cellStyle name="Hipervínculo visitado" xfId="763" builtinId="9" hidden="1"/>
    <cellStyle name="Hipervínculo visitado" xfId="759" builtinId="9" hidden="1"/>
    <cellStyle name="Hipervínculo visitado" xfId="755" builtinId="9" hidden="1"/>
    <cellStyle name="Hipervínculo visitado" xfId="751" builtinId="9" hidden="1"/>
    <cellStyle name="Hipervínculo visitado" xfId="747" builtinId="9" hidden="1"/>
    <cellStyle name="Hipervínculo visitado" xfId="743" builtinId="9" hidden="1"/>
    <cellStyle name="Hipervínculo visitado" xfId="739" builtinId="9" hidden="1"/>
    <cellStyle name="Hipervínculo visitado" xfId="735" builtinId="9" hidden="1"/>
    <cellStyle name="Hipervínculo visitado" xfId="731" builtinId="9" hidden="1"/>
    <cellStyle name="Hipervínculo visitado" xfId="727" builtinId="9" hidden="1"/>
    <cellStyle name="Hipervínculo visitado" xfId="723" builtinId="9" hidden="1"/>
    <cellStyle name="Hipervínculo visitado" xfId="719" builtinId="9" hidden="1"/>
    <cellStyle name="Hipervínculo visitado" xfId="715" builtinId="9" hidden="1"/>
    <cellStyle name="Hipervínculo visitado" xfId="711" builtinId="9" hidden="1"/>
    <cellStyle name="Hipervínculo visitado" xfId="707" builtinId="9" hidden="1"/>
    <cellStyle name="Hipervínculo visitado" xfId="703" builtinId="9" hidden="1"/>
    <cellStyle name="Hipervínculo visitado" xfId="699" builtinId="9" hidden="1"/>
    <cellStyle name="Hipervínculo visitado" xfId="695" builtinId="9" hidden="1"/>
    <cellStyle name="Hipervínculo visitado" xfId="691" builtinId="9" hidden="1"/>
    <cellStyle name="Hipervínculo visitado" xfId="687" builtinId="9" hidden="1"/>
    <cellStyle name="Hipervínculo visitado" xfId="683" builtinId="9" hidden="1"/>
    <cellStyle name="Hipervínculo visitado" xfId="679" builtinId="9" hidden="1"/>
    <cellStyle name="Hipervínculo visitado" xfId="675" builtinId="9" hidden="1"/>
    <cellStyle name="Hipervínculo visitado" xfId="671" builtinId="9" hidden="1"/>
    <cellStyle name="Hipervínculo visitado" xfId="667" builtinId="9" hidden="1"/>
    <cellStyle name="Hipervínculo visitado" xfId="663" builtinId="9" hidden="1"/>
    <cellStyle name="Hipervínculo visitado" xfId="659" builtinId="9" hidden="1"/>
    <cellStyle name="Hipervínculo visitado" xfId="655" builtinId="9" hidden="1"/>
    <cellStyle name="Hipervínculo visitado" xfId="651" builtinId="9" hidden="1"/>
    <cellStyle name="Hipervínculo visitado" xfId="647" builtinId="9" hidden="1"/>
    <cellStyle name="Hipervínculo visitado" xfId="643" builtinId="9" hidden="1"/>
    <cellStyle name="Hipervínculo visitado" xfId="639" builtinId="9" hidden="1"/>
    <cellStyle name="Hipervínculo visitado" xfId="635" builtinId="9" hidden="1"/>
    <cellStyle name="Hipervínculo visitado" xfId="631" builtinId="9" hidden="1"/>
    <cellStyle name="Hipervínculo visitado" xfId="627" builtinId="9" hidden="1"/>
    <cellStyle name="Hipervínculo visitado" xfId="623" builtinId="9" hidden="1"/>
    <cellStyle name="Hipervínculo visitado" xfId="619" builtinId="9" hidden="1"/>
    <cellStyle name="Hipervínculo visitado" xfId="615" builtinId="9" hidden="1"/>
    <cellStyle name="Hipervínculo visitado" xfId="611" builtinId="9" hidden="1"/>
    <cellStyle name="Hipervínculo visitado" xfId="607" builtinId="9" hidden="1"/>
    <cellStyle name="Hipervínculo visitado" xfId="603" builtinId="9" hidden="1"/>
    <cellStyle name="Hipervínculo visitado" xfId="599" builtinId="9" hidden="1"/>
    <cellStyle name="Hipervínculo visitado" xfId="595" builtinId="9" hidden="1"/>
    <cellStyle name="Hipervínculo visitado" xfId="591" builtinId="9" hidden="1"/>
    <cellStyle name="Hipervínculo visitado" xfId="587" builtinId="9" hidden="1"/>
    <cellStyle name="Hipervínculo visitado" xfId="583" builtinId="9" hidden="1"/>
    <cellStyle name="Hipervínculo visitado" xfId="579" builtinId="9" hidden="1"/>
    <cellStyle name="Hipervínculo visitado" xfId="575" builtinId="9" hidden="1"/>
    <cellStyle name="Hipervínculo visitado" xfId="571" builtinId="9" hidden="1"/>
    <cellStyle name="Hipervínculo visitado" xfId="567" builtinId="9" hidden="1"/>
    <cellStyle name="Hipervínculo visitado" xfId="563" builtinId="9" hidden="1"/>
    <cellStyle name="Hipervínculo visitado" xfId="559" builtinId="9" hidden="1"/>
    <cellStyle name="Hipervínculo visitado" xfId="555" builtinId="9" hidden="1"/>
    <cellStyle name="Hipervínculo visitado" xfId="551" builtinId="9" hidden="1"/>
    <cellStyle name="Hipervínculo visitado" xfId="547" builtinId="9" hidden="1"/>
    <cellStyle name="Hipervínculo visitado" xfId="543" builtinId="9" hidden="1"/>
    <cellStyle name="Hipervínculo visitado" xfId="539" builtinId="9" hidden="1"/>
    <cellStyle name="Hipervínculo visitado" xfId="535" builtinId="9" hidden="1"/>
    <cellStyle name="Hipervínculo visitado" xfId="531" builtinId="9" hidden="1"/>
    <cellStyle name="Hipervínculo visitado" xfId="527" builtinId="9" hidden="1"/>
    <cellStyle name="Hipervínculo visitado" xfId="523" builtinId="9" hidden="1"/>
    <cellStyle name="Hipervínculo visitado" xfId="519" builtinId="9" hidden="1"/>
    <cellStyle name="Hipervínculo visitado" xfId="515" builtinId="9" hidden="1"/>
    <cellStyle name="Hipervínculo visitado" xfId="511" builtinId="9" hidden="1"/>
    <cellStyle name="Hipervínculo visitado" xfId="507" builtinId="9" hidden="1"/>
    <cellStyle name="Hipervínculo visitado" xfId="503" builtinId="9" hidden="1"/>
    <cellStyle name="Hipervínculo visitado" xfId="499" builtinId="9" hidden="1"/>
    <cellStyle name="Hipervínculo visitado" xfId="495" builtinId="9" hidden="1"/>
    <cellStyle name="Hipervínculo visitado" xfId="491" builtinId="9" hidden="1"/>
    <cellStyle name="Hipervínculo visitado" xfId="487" builtinId="9" hidden="1"/>
    <cellStyle name="Hipervínculo visitado" xfId="483" builtinId="9" hidden="1"/>
    <cellStyle name="Hipervínculo visitado" xfId="479" builtinId="9" hidden="1"/>
    <cellStyle name="Hipervínculo visitado" xfId="475" builtinId="9" hidden="1"/>
    <cellStyle name="Hipervínculo visitado" xfId="471" builtinId="9" hidden="1"/>
    <cellStyle name="Hipervínculo visitado" xfId="467" builtinId="9" hidden="1"/>
    <cellStyle name="Hipervínculo visitado" xfId="463" builtinId="9" hidden="1"/>
    <cellStyle name="Hipervínculo visitado" xfId="459" builtinId="9" hidden="1"/>
    <cellStyle name="Hipervínculo visitado" xfId="455" builtinId="9" hidden="1"/>
    <cellStyle name="Hipervínculo visitado" xfId="147" builtinId="9" hidden="1"/>
    <cellStyle name="Hipervínculo visitado" xfId="137" builtinId="9" hidden="1"/>
    <cellStyle name="Hipervínculo visitado" xfId="75" builtinId="9" hidden="1"/>
    <cellStyle name="Hipervínculo visitado" xfId="73" builtinId="9" hidden="1"/>
    <cellStyle name="Hipervínculo visitado" xfId="3" builtinId="9" hidden="1"/>
    <cellStyle name="Hipervínculo visitado" xfId="11" builtinId="9" hidden="1"/>
    <cellStyle name="Hipervínculo visitado" xfId="31" builtinId="9" hidden="1"/>
    <cellStyle name="Hipervínculo visitado" xfId="23" builtinId="9" hidden="1"/>
    <cellStyle name="Hipervínculo visitado" xfId="101" builtinId="9" hidden="1"/>
    <cellStyle name="Hipervínculo visitado" xfId="59" builtinId="9" hidden="1"/>
    <cellStyle name="Hipervínculo visitado" xfId="117" builtinId="9" hidden="1"/>
    <cellStyle name="Hipervínculo visitado" xfId="35" builtinId="9" hidden="1"/>
    <cellStyle name="Hipervínculo visitado" xfId="85" builtinId="9" hidden="1"/>
    <cellStyle name="Hipervínculo visitado" xfId="63" builtinId="9" hidden="1"/>
    <cellStyle name="Hipervínculo visitado" xfId="51" builtinId="9" hidden="1"/>
    <cellStyle name="Hipervínculo visitado" xfId="43" builtinId="9" hidden="1"/>
    <cellStyle name="Hipervínculo visitado" xfId="13" builtinId="9" hidden="1"/>
    <cellStyle name="Hipervínculo visitado" xfId="29" builtinId="9" hidden="1"/>
    <cellStyle name="Hipervínculo visitado" xfId="155" builtinId="9" hidden="1"/>
    <cellStyle name="Hipervínculo visitado" xfId="91" builtinId="9" hidden="1"/>
    <cellStyle name="Hipervínculo visitado" xfId="47" builtinId="9" hidden="1"/>
    <cellStyle name="Hipervínculo visitado" xfId="169" builtinId="9" hidden="1"/>
    <cellStyle name="Hipervínculo visitado" xfId="165" builtinId="9" hidden="1"/>
    <cellStyle name="Hipervínculo visitado" xfId="55" builtinId="9" hidden="1"/>
    <cellStyle name="Hipervínculo visitado" xfId="121" builtinId="9" hidden="1"/>
    <cellStyle name="Hipervínculo visitado" xfId="93" builtinId="9" hidden="1"/>
    <cellStyle name="Hipervínculo visitado" xfId="163" builtinId="9" hidden="1"/>
    <cellStyle name="Hipervínculo visitado" xfId="145" builtinId="9" hidden="1"/>
    <cellStyle name="Hipervínculo visitado" xfId="139" builtinId="9" hidden="1"/>
    <cellStyle name="Hipervínculo visitado" xfId="129" builtinId="9" hidden="1"/>
    <cellStyle name="Hipervínculo visitado" xfId="97" builtinId="9" hidden="1"/>
    <cellStyle name="Hipervínculo visitado" xfId="113" builtinId="9" hidden="1"/>
    <cellStyle name="Hipervínculo visitado" xfId="79" builtinId="9" hidden="1"/>
    <cellStyle name="Hipervínculo visitado" xfId="81" builtinId="9" hidden="1"/>
    <cellStyle name="Hipervínculo visitado" xfId="119" builtinId="9" hidden="1"/>
    <cellStyle name="Hipervínculo visitado" xfId="111" builtinId="9" hidden="1"/>
    <cellStyle name="Hipervínculo visitado" xfId="103" builtinId="9" hidden="1"/>
    <cellStyle name="Hipervínculo visitado" xfId="133" builtinId="9" hidden="1"/>
    <cellStyle name="Hipervínculo visitado" xfId="157" builtinId="9" hidden="1"/>
    <cellStyle name="Hipervínculo visitado" xfId="123" builtinId="9" hidden="1"/>
    <cellStyle name="Hipervínculo visitado" xfId="21" builtinId="9" hidden="1"/>
    <cellStyle name="Hipervínculo visitado" xfId="25" builtinId="9" hidden="1"/>
    <cellStyle name="Hipervínculo visitado" xfId="177" builtinId="9" hidden="1"/>
    <cellStyle name="Hipervínculo visitado" xfId="193" builtinId="9" hidden="1"/>
    <cellStyle name="Hipervínculo visitado" xfId="209" builtinId="9" hidden="1"/>
    <cellStyle name="Hipervínculo visitado" xfId="225" builtinId="9" hidden="1"/>
    <cellStyle name="Hipervínculo visitado" xfId="241" builtinId="9" hidden="1"/>
    <cellStyle name="Hipervínculo visitado" xfId="257" builtinId="9" hidden="1"/>
    <cellStyle name="Hipervínculo visitado" xfId="273" builtinId="9" hidden="1"/>
    <cellStyle name="Hipervínculo visitado" xfId="289" builtinId="9" hidden="1"/>
    <cellStyle name="Hipervínculo visitado" xfId="305" builtinId="9" hidden="1"/>
    <cellStyle name="Hipervínculo visitado" xfId="321" builtinId="9" hidden="1"/>
    <cellStyle name="Hipervínculo visitado" xfId="337" builtinId="9" hidden="1"/>
    <cellStyle name="Hipervínculo visitado" xfId="353" builtinId="9" hidden="1"/>
    <cellStyle name="Hipervínculo visitado" xfId="369" builtinId="9" hidden="1"/>
    <cellStyle name="Hipervínculo visitado" xfId="385" builtinId="9" hidden="1"/>
    <cellStyle name="Hipervínculo visitado" xfId="401" builtinId="9" hidden="1"/>
    <cellStyle name="Hipervínculo visitado" xfId="417" builtinId="9" hidden="1"/>
    <cellStyle name="Hipervínculo visitado" xfId="433" builtinId="9" hidden="1"/>
    <cellStyle name="Hipervínculo visitado" xfId="449" builtinId="9" hidden="1"/>
    <cellStyle name="Hipervínculo visitado" xfId="451" builtinId="9" hidden="1"/>
    <cellStyle name="Hipervínculo visitado" xfId="445" builtinId="9" hidden="1"/>
    <cellStyle name="Hipervínculo visitado" xfId="439" builtinId="9" hidden="1"/>
    <cellStyle name="Hipervínculo visitado" xfId="435" builtinId="9" hidden="1"/>
    <cellStyle name="Hipervínculo visitado" xfId="429" builtinId="9" hidden="1"/>
    <cellStyle name="Hipervínculo visitado" xfId="423" builtinId="9" hidden="1"/>
    <cellStyle name="Hipervínculo visitado" xfId="419" builtinId="9" hidden="1"/>
    <cellStyle name="Hipervínculo visitado" xfId="413" builtinId="9" hidden="1"/>
    <cellStyle name="Hipervínculo visitado" xfId="407" builtinId="9" hidden="1"/>
    <cellStyle name="Hipervínculo visitado" xfId="403" builtinId="9" hidden="1"/>
    <cellStyle name="Hipervínculo visitado" xfId="397" builtinId="9" hidden="1"/>
    <cellStyle name="Hipervínculo visitado" xfId="391" builtinId="9" hidden="1"/>
    <cellStyle name="Hipervínculo visitado" xfId="387" builtinId="9" hidden="1"/>
    <cellStyle name="Hipervínculo visitado" xfId="381" builtinId="9" hidden="1"/>
    <cellStyle name="Hipervínculo visitado" xfId="375" builtinId="9" hidden="1"/>
    <cellStyle name="Hipervínculo visitado" xfId="371" builtinId="9" hidden="1"/>
    <cellStyle name="Hipervínculo visitado" xfId="365" builtinId="9" hidden="1"/>
    <cellStyle name="Hipervínculo visitado" xfId="359" builtinId="9" hidden="1"/>
    <cellStyle name="Hipervínculo visitado" xfId="355" builtinId="9" hidden="1"/>
    <cellStyle name="Hipervínculo visitado" xfId="349" builtinId="9" hidden="1"/>
    <cellStyle name="Hipervínculo visitado" xfId="343" builtinId="9" hidden="1"/>
    <cellStyle name="Hipervínculo visitado" xfId="339" builtinId="9" hidden="1"/>
    <cellStyle name="Hipervínculo visitado" xfId="333" builtinId="9" hidden="1"/>
    <cellStyle name="Hipervínculo visitado" xfId="327" builtinId="9" hidden="1"/>
    <cellStyle name="Hipervínculo visitado" xfId="323" builtinId="9" hidden="1"/>
    <cellStyle name="Hipervínculo visitado" xfId="317" builtinId="9" hidden="1"/>
    <cellStyle name="Hipervínculo visitado" xfId="311" builtinId="9" hidden="1"/>
    <cellStyle name="Hipervínculo visitado" xfId="307" builtinId="9" hidden="1"/>
    <cellStyle name="Hipervínculo visitado" xfId="301" builtinId="9" hidden="1"/>
    <cellStyle name="Hipervínculo visitado" xfId="295" builtinId="9" hidden="1"/>
    <cellStyle name="Hipervínculo visitado" xfId="291" builtinId="9" hidden="1"/>
    <cellStyle name="Hipervínculo visitado" xfId="285" builtinId="9" hidden="1"/>
    <cellStyle name="Hipervínculo visitado" xfId="279" builtinId="9" hidden="1"/>
    <cellStyle name="Hipervínculo visitado" xfId="275" builtinId="9" hidden="1"/>
    <cellStyle name="Hipervínculo visitado" xfId="269" builtinId="9" hidden="1"/>
    <cellStyle name="Hipervínculo visitado" xfId="263" builtinId="9" hidden="1"/>
    <cellStyle name="Hipervínculo visitado" xfId="259" builtinId="9" hidden="1"/>
    <cellStyle name="Hipervínculo visitado" xfId="203" builtinId="9" hidden="1"/>
    <cellStyle name="Hipervínculo visitado" xfId="205" builtinId="9" hidden="1"/>
    <cellStyle name="Hipervínculo visitado" xfId="207" builtinId="9" hidden="1"/>
    <cellStyle name="Hipervínculo visitado" xfId="213" builtinId="9" hidden="1"/>
    <cellStyle name="Hipervínculo visitado" xfId="215" builtinId="9" hidden="1"/>
    <cellStyle name="Hipervínculo visitado" xfId="219" builtinId="9" hidden="1"/>
    <cellStyle name="Hipervínculo visitado" xfId="223" builtinId="9" hidden="1"/>
    <cellStyle name="Hipervínculo visitado" xfId="227" builtinId="9" hidden="1"/>
    <cellStyle name="Hipervínculo visitado" xfId="229" builtinId="9" hidden="1"/>
    <cellStyle name="Hipervínculo visitado" xfId="235" builtinId="9" hidden="1"/>
    <cellStyle name="Hipervínculo visitado" xfId="237" builtinId="9" hidden="1"/>
    <cellStyle name="Hipervínculo visitado" xfId="239" builtinId="9" hidden="1"/>
    <cellStyle name="Hipervínculo visitado" xfId="245" builtinId="9" hidden="1"/>
    <cellStyle name="Hipervínculo visitado" xfId="247" builtinId="9" hidden="1"/>
    <cellStyle name="Hipervínculo visitado" xfId="251" builtinId="9" hidden="1"/>
    <cellStyle name="Hipervínculo visitado" xfId="255" builtinId="9" hidden="1"/>
    <cellStyle name="Hipervínculo visitado" xfId="253" builtinId="9" hidden="1"/>
    <cellStyle name="Hipervínculo visitado" xfId="243" builtinId="9" hidden="1"/>
    <cellStyle name="Hipervínculo visitado" xfId="231" builtinId="9" hidden="1"/>
    <cellStyle name="Hipervínculo visitado" xfId="221" builtinId="9" hidden="1"/>
    <cellStyle name="Hipervínculo visitado" xfId="211" builtinId="9" hidden="1"/>
    <cellStyle name="Hipervínculo visitado" xfId="199" builtinId="9" hidden="1"/>
    <cellStyle name="Hipervínculo visitado" xfId="183" builtinId="9" hidden="1"/>
    <cellStyle name="Hipervínculo visitado" xfId="187" builtinId="9" hidden="1"/>
    <cellStyle name="Hipervínculo visitado" xfId="191" builtinId="9" hidden="1"/>
    <cellStyle name="Hipervínculo visitado" xfId="195" builtinId="9" hidden="1"/>
    <cellStyle name="Hipervínculo visitado" xfId="197" builtinId="9" hidden="1"/>
    <cellStyle name="Hipervínculo visitado" xfId="189" builtinId="9" hidden="1"/>
    <cellStyle name="Hipervínculo visitado" xfId="179" builtinId="9" hidden="1"/>
    <cellStyle name="Hipervínculo visitado" xfId="181" builtinId="9" hidden="1"/>
    <cellStyle name="Hipervínculo visitado" xfId="175" builtinId="9" hidden="1"/>
    <cellStyle name="Hipervínculo visitado" xfId="173" builtinId="9" hidden="1"/>
    <cellStyle name="Hipervínculo visitado" xfId="1718" builtinId="9" hidden="1"/>
    <cellStyle name="Hipervínculo visitado" xfId="1720" builtinId="9" hidden="1"/>
    <cellStyle name="Hipervínculo visitado" xfId="1722" builtinId="9" hidden="1"/>
    <cellStyle name="Hipervínculo visitado" xfId="1724" builtinId="9" hidden="1"/>
    <cellStyle name="Hipervínculo visitado" xfId="1726" builtinId="9" hidden="1"/>
    <cellStyle name="Hipervínculo visitado" xfId="1728" builtinId="9" hidden="1"/>
    <cellStyle name="Hipervínculo visitado" xfId="1730" builtinId="9" hidden="1"/>
    <cellStyle name="Hipervínculo visitado" xfId="1732" builtinId="9" hidden="1"/>
    <cellStyle name="Hipervínculo visitado" xfId="1734" builtinId="9" hidden="1"/>
    <cellStyle name="Hipervínculo visitado" xfId="1736" builtinId="9" hidden="1"/>
    <cellStyle name="Hipervínculo visitado" xfId="1738" builtinId="9" hidden="1"/>
    <cellStyle name="Hipervínculo visitado" xfId="1740" builtinId="9" hidden="1"/>
    <cellStyle name="Hipervínculo visitado" xfId="1742" builtinId="9" hidden="1"/>
    <cellStyle name="Hipervínculo visitado" xfId="1744" builtinId="9" hidden="1"/>
    <cellStyle name="Hipervínculo visitado" xfId="1746" builtinId="9" hidden="1"/>
    <cellStyle name="Hipervínculo visitado" xfId="1748" builtinId="9" hidden="1"/>
    <cellStyle name="Hipervínculo visitado" xfId="1750" builtinId="9" hidden="1"/>
    <cellStyle name="Hipervínculo visitado" xfId="1752" builtinId="9" hidden="1"/>
    <cellStyle name="Hipervínculo visitado" xfId="1754" builtinId="9" hidden="1"/>
    <cellStyle name="Hipervínculo visitado" xfId="1756" builtinId="9" hidden="1"/>
    <cellStyle name="Hipervínculo visitado" xfId="1758" builtinId="9" hidden="1"/>
    <cellStyle name="Hipervínculo visitado" xfId="1760" builtinId="9" hidden="1"/>
    <cellStyle name="Hipervínculo visitado" xfId="1762" builtinId="9" hidden="1"/>
    <cellStyle name="Hipervínculo visitado" xfId="1764" builtinId="9" hidden="1"/>
    <cellStyle name="Hipervínculo visitado" xfId="1766" builtinId="9" hidden="1"/>
    <cellStyle name="Hipervínculo visitado" xfId="1768" builtinId="9" hidden="1"/>
    <cellStyle name="Hipervínculo visitado" xfId="1770" builtinId="9" hidden="1"/>
    <cellStyle name="Hipervínculo visitado" xfId="1772" builtinId="9" hidden="1"/>
    <cellStyle name="Hipervínculo visitado" xfId="1774" builtinId="9" hidden="1"/>
    <cellStyle name="Hipervínculo visitado" xfId="1776" builtinId="9" hidden="1"/>
    <cellStyle name="Hipervínculo visitado" xfId="1778" builtinId="9" hidden="1"/>
    <cellStyle name="Hipervínculo visitado" xfId="1780" builtinId="9" hidden="1"/>
    <cellStyle name="Hipervínculo visitado" xfId="1782" builtinId="9" hidden="1"/>
    <cellStyle name="Hipervínculo visitado" xfId="1784" builtinId="9" hidden="1"/>
    <cellStyle name="Hipervínculo visitado" xfId="1786" builtinId="9" hidden="1"/>
    <cellStyle name="Hipervínculo visitado" xfId="1788" builtinId="9" hidden="1"/>
    <cellStyle name="Hipervínculo visitado" xfId="1790" builtinId="9" hidden="1"/>
    <cellStyle name="Hipervínculo visitado" xfId="1792" builtinId="9" hidden="1"/>
    <cellStyle name="Hipervínculo visitado" xfId="1794" builtinId="9" hidden="1"/>
    <cellStyle name="Hipervínculo visitado" xfId="1796" builtinId="9" hidden="1"/>
    <cellStyle name="Hipervínculo visitado" xfId="1798" builtinId="9" hidden="1"/>
    <cellStyle name="Hipervínculo visitado" xfId="1800" builtinId="9" hidden="1"/>
    <cellStyle name="Hipervínculo visitado" xfId="1802" builtinId="9" hidden="1"/>
    <cellStyle name="Hipervínculo visitado" xfId="1804" builtinId="9" hidden="1"/>
    <cellStyle name="Hipervínculo visitado" xfId="1806" builtinId="9" hidden="1"/>
    <cellStyle name="Hipervínculo visitado" xfId="1808" builtinId="9" hidden="1"/>
    <cellStyle name="Hipervínculo visitado" xfId="1810" builtinId="9" hidden="1"/>
    <cellStyle name="Hipervínculo visitado" xfId="1812" builtinId="9" hidden="1"/>
    <cellStyle name="Hipervínculo visitado" xfId="1814" builtinId="9" hidden="1"/>
    <cellStyle name="Hipervínculo visitado" xfId="1816" builtinId="9" hidden="1"/>
    <cellStyle name="Hipervínculo visitado" xfId="1818" builtinId="9" hidden="1"/>
    <cellStyle name="Hipervínculo visitado" xfId="1820" builtinId="9" hidden="1"/>
    <cellStyle name="Hipervínculo visitado" xfId="1822" builtinId="9" hidden="1"/>
    <cellStyle name="Hipervínculo visitado" xfId="1824" builtinId="9" hidden="1"/>
    <cellStyle name="Hipervínculo visitado" xfId="1826" builtinId="9" hidden="1"/>
    <cellStyle name="Hipervínculo visitado" xfId="1828" builtinId="9" hidden="1"/>
    <cellStyle name="Hipervínculo visitado" xfId="1830" builtinId="9" hidden="1"/>
    <cellStyle name="Hipervínculo visitado" xfId="1832" builtinId="9" hidden="1"/>
    <cellStyle name="Hipervínculo visitado" xfId="1834" builtinId="9" hidden="1"/>
    <cellStyle name="Hipervínculo visitado" xfId="1836" builtinId="9" hidden="1"/>
    <cellStyle name="Hipervínculo visitado" xfId="1838" builtinId="9" hidden="1"/>
    <cellStyle name="Hipervínculo visitado" xfId="1840" builtinId="9" hidden="1"/>
    <cellStyle name="Hipervínculo visitado" xfId="1842" builtinId="9" hidden="1"/>
    <cellStyle name="Hipervínculo visitado" xfId="1844" builtinId="9" hidden="1"/>
    <cellStyle name="Hipervínculo visitado" xfId="1846" builtinId="9" hidden="1"/>
    <cellStyle name="Hipervínculo visitado" xfId="1848" builtinId="9" hidden="1"/>
    <cellStyle name="Hipervínculo visitado" xfId="1850" builtinId="9" hidden="1"/>
    <cellStyle name="Hipervínculo visitado" xfId="1852" builtinId="9" hidden="1"/>
    <cellStyle name="Hipervínculo visitado" xfId="1854" builtinId="9" hidden="1"/>
    <cellStyle name="Hipervínculo visitado" xfId="1856" builtinId="9" hidden="1"/>
    <cellStyle name="Hipervínculo visitado" xfId="1858" builtinId="9" hidden="1"/>
    <cellStyle name="Hipervínculo visitado" xfId="1860" builtinId="9" hidden="1"/>
    <cellStyle name="Hipervínculo visitado" xfId="1862" builtinId="9" hidden="1"/>
    <cellStyle name="Hipervínculo visitado" xfId="1864" builtinId="9" hidden="1"/>
    <cellStyle name="Hipervínculo visitado" xfId="1866" builtinId="9" hidden="1"/>
    <cellStyle name="Hipervínculo visitado" xfId="1868" builtinId="9" hidden="1"/>
    <cellStyle name="Hipervínculo visitado" xfId="1870" builtinId="9" hidden="1"/>
    <cellStyle name="Hipervínculo visitado" xfId="1872" builtinId="9" hidden="1"/>
    <cellStyle name="Hipervínculo visitado" xfId="1874" builtinId="9" hidden="1"/>
    <cellStyle name="Hipervínculo visitado" xfId="1876" builtinId="9" hidden="1"/>
    <cellStyle name="Hipervínculo visitado" xfId="1878" builtinId="9" hidden="1"/>
    <cellStyle name="Hipervínculo visitado" xfId="1880" builtinId="9" hidden="1"/>
    <cellStyle name="Hipervínculo visitado" xfId="1882" builtinId="9" hidden="1"/>
    <cellStyle name="Hipervínculo visitado" xfId="1884" builtinId="9" hidden="1"/>
    <cellStyle name="Hipervínculo visitado" xfId="1886" builtinId="9" hidden="1"/>
    <cellStyle name="Hipervínculo visitado" xfId="1888" builtinId="9" hidden="1"/>
    <cellStyle name="Hipervínculo visitado" xfId="1890" builtinId="9" hidden="1"/>
    <cellStyle name="Hipervínculo visitado" xfId="1892" builtinId="9" hidden="1"/>
    <cellStyle name="Hipervínculo visitado" xfId="1894" builtinId="9" hidden="1"/>
    <cellStyle name="Hipervínculo visitado" xfId="1896" builtinId="9" hidden="1"/>
    <cellStyle name="Hipervínculo visitado" xfId="1898" builtinId="9" hidden="1"/>
    <cellStyle name="Hipervínculo visitado" xfId="1900" builtinId="9" hidden="1"/>
    <cellStyle name="Hipervínculo visitado" xfId="1902" builtinId="9" hidden="1"/>
    <cellStyle name="Hipervínculo visitado" xfId="1904" builtinId="9" hidden="1"/>
    <cellStyle name="Hipervínculo visitado" xfId="1906" builtinId="9" hidden="1"/>
    <cellStyle name="Hipervínculo visitado" xfId="1908" builtinId="9" hidden="1"/>
    <cellStyle name="Hipervínculo visitado" xfId="1910" builtinId="9" hidden="1"/>
    <cellStyle name="Hipervínculo visitado" xfId="1912" builtinId="9" hidden="1"/>
    <cellStyle name="Hipervínculo visitado" xfId="1914" builtinId="9" hidden="1"/>
    <cellStyle name="Hipervínculo visitado" xfId="1916" builtinId="9" hidden="1"/>
    <cellStyle name="Hipervínculo visitado" xfId="1918" builtinId="9" hidden="1"/>
    <cellStyle name="Hipervínculo visitado" xfId="1920" builtinId="9" hidden="1"/>
    <cellStyle name="Hipervínculo visitado" xfId="1922" builtinId="9" hidden="1"/>
    <cellStyle name="Hipervínculo visitado" xfId="1924" builtinId="9" hidden="1"/>
    <cellStyle name="Hipervínculo visitado" xfId="1926" builtinId="9" hidden="1"/>
    <cellStyle name="Hipervínculo visitado" xfId="1928" builtinId="9" hidden="1"/>
    <cellStyle name="Hipervínculo visitado" xfId="1930" builtinId="9" hidden="1"/>
    <cellStyle name="Hipervínculo visitado" xfId="1932" builtinId="9" hidden="1"/>
    <cellStyle name="Hipervínculo visitado" xfId="1934" builtinId="9" hidden="1"/>
    <cellStyle name="Hipervínculo visitado" xfId="1936" builtinId="9" hidden="1"/>
    <cellStyle name="Hipervínculo visitado" xfId="1938" builtinId="9" hidden="1"/>
    <cellStyle name="Hipervínculo visitado" xfId="1940" builtinId="9" hidden="1"/>
    <cellStyle name="Hipervínculo visitado" xfId="1942" builtinId="9" hidden="1"/>
    <cellStyle name="Hipervínculo visitado" xfId="1944" builtinId="9" hidden="1"/>
    <cellStyle name="Hipervínculo visitado" xfId="1946" builtinId="9" hidden="1"/>
    <cellStyle name="Hipervínculo visitado" xfId="1948" builtinId="9" hidden="1"/>
    <cellStyle name="Hipervínculo visitado" xfId="1950" builtinId="9" hidden="1"/>
    <cellStyle name="Hipervínculo visitado" xfId="1952" builtinId="9" hidden="1"/>
    <cellStyle name="Hipervínculo visitado" xfId="1954" builtinId="9" hidden="1"/>
    <cellStyle name="Hipervínculo visitado" xfId="1956" builtinId="9" hidden="1"/>
    <cellStyle name="Hipervínculo visitado" xfId="1958" builtinId="9" hidden="1"/>
    <cellStyle name="Hipervínculo visitado" xfId="1960" builtinId="9" hidden="1"/>
    <cellStyle name="Hipervínculo visitado" xfId="1962" builtinId="9" hidden="1"/>
    <cellStyle name="Hipervínculo visitado" xfId="1964" builtinId="9" hidden="1"/>
    <cellStyle name="Hipervínculo visitado" xfId="1966" builtinId="9" hidden="1"/>
    <cellStyle name="Hipervínculo visitado" xfId="1968" builtinId="9" hidden="1"/>
    <cellStyle name="Hipervínculo visitado" xfId="1970" builtinId="9" hidden="1"/>
    <cellStyle name="Hipervínculo visitado" xfId="1972" builtinId="9" hidden="1"/>
    <cellStyle name="Hipervínculo visitado" xfId="1974" builtinId="9" hidden="1"/>
    <cellStyle name="Hipervínculo visitado" xfId="1976" builtinId="9" hidden="1"/>
    <cellStyle name="Hipervínculo visitado" xfId="1978" builtinId="9" hidden="1"/>
    <cellStyle name="Hipervínculo visitado" xfId="1980" builtinId="9" hidden="1"/>
    <cellStyle name="Hipervínculo visitado" xfId="1982" builtinId="9" hidden="1"/>
    <cellStyle name="Hipervínculo visitado" xfId="1984" builtinId="9" hidden="1"/>
    <cellStyle name="Hipervínculo visitado" xfId="1986" builtinId="9" hidden="1"/>
    <cellStyle name="Hipervínculo visitado" xfId="1988" builtinId="9" hidden="1"/>
    <cellStyle name="Hipervínculo visitado" xfId="1990" builtinId="9" hidden="1"/>
    <cellStyle name="Hipervínculo visitado" xfId="1992" builtinId="9" hidden="1"/>
    <cellStyle name="Hipervínculo visitado" xfId="1994" builtinId="9" hidden="1"/>
    <cellStyle name="Hipervínculo visitado" xfId="1996" builtinId="9" hidden="1"/>
    <cellStyle name="Hipervínculo visitado" xfId="1998" builtinId="9" hidden="1"/>
    <cellStyle name="Hipervínculo visitado" xfId="2000" builtinId="9" hidden="1"/>
    <cellStyle name="Hipervínculo visitado" xfId="2002" builtinId="9" hidden="1"/>
    <cellStyle name="Hipervínculo visitado" xfId="2004" builtinId="9" hidden="1"/>
    <cellStyle name="Hipervínculo visitado" xfId="2006" builtinId="9" hidden="1"/>
    <cellStyle name="Hipervínculo visitado" xfId="2008" builtinId="9" hidden="1"/>
    <cellStyle name="Hipervínculo visitado" xfId="2010" builtinId="9" hidden="1"/>
    <cellStyle name="Hipervínculo visitado" xfId="2012" builtinId="9" hidden="1"/>
    <cellStyle name="Hipervínculo visitado" xfId="2014" builtinId="9" hidden="1"/>
    <cellStyle name="Hipervínculo visitado" xfId="2016" builtinId="9" hidden="1"/>
    <cellStyle name="Hipervínculo visitado" xfId="2018" builtinId="9" hidden="1"/>
    <cellStyle name="Hipervínculo visitado" xfId="2020" builtinId="9" hidden="1"/>
    <cellStyle name="Hipervínculo visitado" xfId="2022" builtinId="9" hidden="1"/>
    <cellStyle name="Hipervínculo visitado" xfId="2024" builtinId="9" hidden="1"/>
    <cellStyle name="Hipervínculo visitado" xfId="2026" builtinId="9" hidden="1"/>
    <cellStyle name="Hipervínculo visitado" xfId="2028" builtinId="9" hidden="1"/>
    <cellStyle name="Hipervínculo visitado" xfId="2030" builtinId="9" hidden="1"/>
    <cellStyle name="Hipervínculo visitado" xfId="2032" builtinId="9" hidden="1"/>
    <cellStyle name="Hipervínculo visitado" xfId="2034" builtinId="9" hidden="1"/>
    <cellStyle name="Hipervínculo visitado" xfId="2036" builtinId="9" hidden="1"/>
    <cellStyle name="Hipervínculo visitado" xfId="2038" builtinId="9" hidden="1"/>
    <cellStyle name="Hipervínculo visitado" xfId="2040" builtinId="9" hidden="1"/>
    <cellStyle name="Hipervínculo visitado" xfId="2042" builtinId="9" hidden="1"/>
    <cellStyle name="Hipervínculo visitado" xfId="2044" builtinId="9" hidden="1"/>
    <cellStyle name="Hipervínculo visitado" xfId="2046" builtinId="9" hidden="1"/>
    <cellStyle name="Hipervínculo visitado" xfId="2048" builtinId="9" hidden="1"/>
    <cellStyle name="Hipervínculo visitado" xfId="2050" builtinId="9" hidden="1"/>
    <cellStyle name="Hipervínculo visitado" xfId="2052" builtinId="9" hidden="1"/>
    <cellStyle name="Hipervínculo visitado" xfId="2054" builtinId="9" hidden="1"/>
    <cellStyle name="Hipervínculo visitado" xfId="2056" builtinId="9" hidden="1"/>
    <cellStyle name="Hipervínculo visitado" xfId="2058" builtinId="9" hidden="1"/>
    <cellStyle name="Hipervínculo visitado" xfId="2060" builtinId="9" hidden="1"/>
    <cellStyle name="Hipervínculo visitado" xfId="2062" builtinId="9" hidden="1"/>
    <cellStyle name="Hipervínculo visitado" xfId="2064" builtinId="9" hidden="1"/>
    <cellStyle name="Hipervínculo visitado" xfId="2066" builtinId="9" hidden="1"/>
    <cellStyle name="Hipervínculo visitado" xfId="2068" builtinId="9" hidden="1"/>
    <cellStyle name="Hipervínculo visitado" xfId="2070" builtinId="9" hidden="1"/>
    <cellStyle name="Hipervínculo visitado" xfId="2072" builtinId="9" hidden="1"/>
    <cellStyle name="Hipervínculo visitado" xfId="2074" builtinId="9" hidden="1"/>
    <cellStyle name="Hipervínculo visitado" xfId="2076" builtinId="9" hidden="1"/>
    <cellStyle name="Hipervínculo visitado" xfId="2078" builtinId="9" hidden="1"/>
    <cellStyle name="Hipervínculo visitado" xfId="2080" builtinId="9" hidden="1"/>
    <cellStyle name="Hipervínculo visitado" xfId="2082" builtinId="9" hidden="1"/>
    <cellStyle name="Hipervínculo visitado" xfId="2084" builtinId="9" hidden="1"/>
    <cellStyle name="Hipervínculo visitado" xfId="2086" builtinId="9" hidden="1"/>
    <cellStyle name="Hipervínculo visitado" xfId="2088" builtinId="9" hidden="1"/>
    <cellStyle name="Hipervínculo visitado" xfId="2090" builtinId="9" hidden="1"/>
    <cellStyle name="Hipervínculo visitado" xfId="2092" builtinId="9" hidden="1"/>
    <cellStyle name="Hipervínculo visitado" xfId="2094" builtinId="9" hidden="1"/>
    <cellStyle name="Hipervínculo visitado" xfId="2096" builtinId="9" hidden="1"/>
    <cellStyle name="Hipervínculo visitado" xfId="2098" builtinId="9" hidden="1"/>
    <cellStyle name="Hipervínculo visitado" xfId="2100" builtinId="9" hidden="1"/>
    <cellStyle name="Hipervínculo visitado" xfId="2102" builtinId="9" hidden="1"/>
    <cellStyle name="Hipervínculo visitado" xfId="2104" builtinId="9" hidden="1"/>
    <cellStyle name="Hipervínculo visitado" xfId="2106" builtinId="9" hidden="1"/>
    <cellStyle name="Hipervínculo visitado" xfId="2108" builtinId="9" hidden="1"/>
    <cellStyle name="Hipervínculo visitado" xfId="2110" builtinId="9" hidden="1"/>
    <cellStyle name="Hipervínculo visitado" xfId="2112" builtinId="9" hidden="1"/>
    <cellStyle name="Hipervínculo visitado" xfId="2114" builtinId="9" hidden="1"/>
    <cellStyle name="Hipervínculo visitado" xfId="2116" builtinId="9" hidden="1"/>
    <cellStyle name="Hipervínculo visitado" xfId="2118" builtinId="9" hidden="1"/>
    <cellStyle name="Hipervínculo visitado" xfId="2120" builtinId="9" hidden="1"/>
    <cellStyle name="Hipervínculo visitado" xfId="2122" builtinId="9" hidden="1"/>
    <cellStyle name="Hipervínculo visitado" xfId="2124" builtinId="9" hidden="1"/>
    <cellStyle name="Hipervínculo visitado" xfId="2126" builtinId="9" hidden="1"/>
    <cellStyle name="Hipervínculo visitado" xfId="2128" builtinId="9" hidden="1"/>
    <cellStyle name="Hipervínculo visitado" xfId="2130" builtinId="9" hidden="1"/>
    <cellStyle name="Hipervínculo visitado" xfId="2132" builtinId="9" hidden="1"/>
    <cellStyle name="Hipervínculo visitado" xfId="2134" builtinId="9" hidden="1"/>
    <cellStyle name="Hipervínculo visitado" xfId="2136" builtinId="9" hidden="1"/>
    <cellStyle name="Hipervínculo visitado" xfId="2138" builtinId="9" hidden="1"/>
    <cellStyle name="Hipervínculo visitado" xfId="2140" builtinId="9" hidden="1"/>
    <cellStyle name="Hipervínculo visitado" xfId="2142" builtinId="9" hidden="1"/>
    <cellStyle name="Hipervínculo visitado" xfId="2144" builtinId="9" hidden="1"/>
    <cellStyle name="Hipervínculo visitado" xfId="2146" builtinId="9" hidden="1"/>
    <cellStyle name="Hipervínculo visitado" xfId="2148" builtinId="9" hidden="1"/>
    <cellStyle name="Hipervínculo visitado" xfId="2150" builtinId="9" hidden="1"/>
    <cellStyle name="Hipervínculo visitado" xfId="2152" builtinId="9" hidden="1"/>
    <cellStyle name="Hipervínculo visitado" xfId="2154" builtinId="9" hidden="1"/>
    <cellStyle name="Hipervínculo visitado" xfId="2156" builtinId="9" hidden="1"/>
    <cellStyle name="Hipervínculo visitado" xfId="2158" builtinId="9" hidden="1"/>
    <cellStyle name="Hipervínculo visitado" xfId="2160" builtinId="9" hidden="1"/>
    <cellStyle name="Hipervínculo visitado" xfId="2162" builtinId="9" hidden="1"/>
    <cellStyle name="Hipervínculo visitado" xfId="2164" builtinId="9" hidden="1"/>
    <cellStyle name="Hipervínculo visitado" xfId="2166" builtinId="9" hidden="1"/>
    <cellStyle name="Hipervínculo visitado" xfId="2168" builtinId="9" hidden="1"/>
    <cellStyle name="Hipervínculo visitado" xfId="2170" builtinId="9" hidden="1"/>
    <cellStyle name="Hipervínculo visitado" xfId="2172" builtinId="9" hidden="1"/>
    <cellStyle name="Hipervínculo visitado" xfId="2174" builtinId="9" hidden="1"/>
    <cellStyle name="Hipervínculo visitado" xfId="2176" builtinId="9" hidden="1"/>
    <cellStyle name="Hipervínculo visitado" xfId="2178" builtinId="9" hidden="1"/>
    <cellStyle name="Hipervínculo visitado" xfId="2180" builtinId="9" hidden="1"/>
    <cellStyle name="Hipervínculo visitado" xfId="2182" builtinId="9" hidden="1"/>
    <cellStyle name="Hipervínculo visitado" xfId="2184" builtinId="9" hidden="1"/>
    <cellStyle name="Hipervínculo visitado" xfId="2186" builtinId="9" hidden="1"/>
    <cellStyle name="Hipervínculo visitado" xfId="2188" builtinId="9" hidden="1"/>
    <cellStyle name="Hipervínculo visitado" xfId="2190" builtinId="9" hidden="1"/>
    <cellStyle name="Hipervínculo visitado" xfId="2192" builtinId="9" hidden="1"/>
    <cellStyle name="Hipervínculo visitado" xfId="2194" builtinId="9" hidden="1"/>
    <cellStyle name="Hipervínculo visitado" xfId="2196" builtinId="9" hidden="1"/>
    <cellStyle name="Hipervínculo visitado" xfId="2198" builtinId="9" hidden="1"/>
    <cellStyle name="Hipervínculo visitado" xfId="2200" builtinId="9" hidden="1"/>
    <cellStyle name="Hipervínculo visitado" xfId="2202" builtinId="9" hidden="1"/>
    <cellStyle name="Hipervínculo visitado" xfId="2204" builtinId="9" hidden="1"/>
    <cellStyle name="Hipervínculo visitado" xfId="2206" builtinId="9" hidden="1"/>
    <cellStyle name="Hipervínculo visitado" xfId="2208" builtinId="9" hidden="1"/>
    <cellStyle name="Hipervínculo visitado" xfId="2210" builtinId="9" hidden="1"/>
    <cellStyle name="Hipervínculo visitado" xfId="2212" builtinId="9" hidden="1"/>
    <cellStyle name="Hipervínculo visitado" xfId="2214" builtinId="9" hidden="1"/>
    <cellStyle name="Hipervínculo visitado" xfId="2216" builtinId="9" hidden="1"/>
    <cellStyle name="Hipervínculo visitado" xfId="2218" builtinId="9" hidden="1"/>
    <cellStyle name="Hipervínculo visitado" xfId="2220" builtinId="9" hidden="1"/>
    <cellStyle name="Hipervínculo visitado" xfId="2222" builtinId="9" hidden="1"/>
    <cellStyle name="Hipervínculo visitado" xfId="2224" builtinId="9" hidden="1"/>
    <cellStyle name="Hipervínculo visitado" xfId="2226" builtinId="9" hidden="1"/>
    <cellStyle name="Hipervínculo visitado" xfId="2228" builtinId="9" hidden="1"/>
    <cellStyle name="Hipervínculo visitado" xfId="2230" builtinId="9" hidden="1"/>
    <cellStyle name="Hipervínculo visitado" xfId="2232" builtinId="9" hidden="1"/>
    <cellStyle name="Hipervínculo visitado" xfId="2234" builtinId="9" hidden="1"/>
    <cellStyle name="Hipervínculo visitado" xfId="2236" builtinId="9" hidden="1"/>
    <cellStyle name="Hipervínculo visitado" xfId="2238" builtinId="9" hidden="1"/>
    <cellStyle name="Hipervínculo visitado" xfId="2240" builtinId="9" hidden="1"/>
    <cellStyle name="Hipervínculo visitado" xfId="2242" builtinId="9" hidden="1"/>
    <cellStyle name="Hipervínculo visitado" xfId="2244" builtinId="9" hidden="1"/>
    <cellStyle name="Hipervínculo visitado" xfId="2246" builtinId="9" hidden="1"/>
    <cellStyle name="Hipervínculo visitado" xfId="2248" builtinId="9" hidden="1"/>
    <cellStyle name="Hipervínculo visitado" xfId="2250" builtinId="9" hidden="1"/>
    <cellStyle name="Hipervínculo visitado" xfId="2252" builtinId="9" hidden="1"/>
    <cellStyle name="Hipervínculo visitado" xfId="2254" builtinId="9" hidden="1"/>
    <cellStyle name="Hipervínculo visitado" xfId="2256" builtinId="9" hidden="1"/>
    <cellStyle name="Hipervínculo visitado" xfId="2258" builtinId="9" hidden="1"/>
    <cellStyle name="Hipervínculo visitado" xfId="2260" builtinId="9" hidden="1"/>
    <cellStyle name="Hipervínculo visitado" xfId="2262" builtinId="9" hidden="1"/>
    <cellStyle name="Hipervínculo visitado" xfId="2264" builtinId="9" hidden="1"/>
    <cellStyle name="Hipervínculo visitado" xfId="2266" builtinId="9" hidden="1"/>
    <cellStyle name="Hipervínculo visitado" xfId="2268" builtinId="9" hidden="1"/>
    <cellStyle name="Hipervínculo visitado" xfId="2270" builtinId="9" hidden="1"/>
    <cellStyle name="Hipervínculo visitado" xfId="2272" builtinId="9" hidden="1"/>
    <cellStyle name="Hipervínculo visitado" xfId="2274" builtinId="9" hidden="1"/>
    <cellStyle name="Hipervínculo visitado" xfId="2276" builtinId="9" hidden="1"/>
    <cellStyle name="Hipervínculo visitado" xfId="2278" builtinId="9" hidden="1"/>
    <cellStyle name="Hipervínculo visitado" xfId="2280" builtinId="9" hidden="1"/>
    <cellStyle name="Hipervínculo visitado" xfId="2282" builtinId="9" hidden="1"/>
    <cellStyle name="Hipervínculo visitado" xfId="2284" builtinId="9" hidden="1"/>
    <cellStyle name="Hipervínculo visitado" xfId="2286" builtinId="9" hidden="1"/>
    <cellStyle name="Hipervínculo visitado" xfId="2288" builtinId="9" hidden="1"/>
    <cellStyle name="Hipervínculo visitado" xfId="2290" builtinId="9" hidden="1"/>
    <cellStyle name="Hipervínculo visitado" xfId="2292" builtinId="9" hidden="1"/>
    <cellStyle name="Hipervínculo visitado" xfId="2294" builtinId="9" hidden="1"/>
    <cellStyle name="Hipervínculo visitado" xfId="2296" builtinId="9" hidden="1"/>
    <cellStyle name="Hipervínculo visitado" xfId="2298" builtinId="9" hidden="1"/>
    <cellStyle name="Hipervínculo visitado" xfId="2300" builtinId="9" hidden="1"/>
    <cellStyle name="Hipervínculo visitado" xfId="2302" builtinId="9" hidden="1"/>
    <cellStyle name="Hipervínculo visitado" xfId="2304" builtinId="9" hidden="1"/>
    <cellStyle name="Hipervínculo visitado" xfId="2306" builtinId="9" hidden="1"/>
    <cellStyle name="Hipervínculo visitado" xfId="2308" builtinId="9" hidden="1"/>
    <cellStyle name="Hipervínculo visitado" xfId="2310" builtinId="9" hidden="1"/>
    <cellStyle name="Hipervínculo visitado" xfId="2312" builtinId="9" hidden="1"/>
    <cellStyle name="Hipervínculo visitado" xfId="2314" builtinId="9" hidden="1"/>
    <cellStyle name="Hipervínculo visitado" xfId="2316" builtinId="9" hidden="1"/>
    <cellStyle name="Hipervínculo visitado" xfId="2318" builtinId="9" hidden="1"/>
    <cellStyle name="Hipervínculo visitado" xfId="2320" builtinId="9" hidden="1"/>
    <cellStyle name="Hipervínculo visitado" xfId="2322" builtinId="9" hidden="1"/>
    <cellStyle name="Hipervínculo visitado" xfId="2324" builtinId="9" hidden="1"/>
    <cellStyle name="Hipervínculo visitado" xfId="2326" builtinId="9" hidden="1"/>
    <cellStyle name="Hipervínculo visitado" xfId="2328" builtinId="9" hidden="1"/>
    <cellStyle name="Hipervínculo visitado" xfId="2330" builtinId="9" hidden="1"/>
    <cellStyle name="Hipervínculo visitado" xfId="2332" builtinId="9" hidden="1"/>
    <cellStyle name="Hipervínculo visitado" xfId="2334" builtinId="9" hidden="1"/>
    <cellStyle name="Hipervínculo visitado" xfId="2336" builtinId="9" hidden="1"/>
    <cellStyle name="Hipervínculo visitado" xfId="2338" builtinId="9" hidden="1"/>
    <cellStyle name="Hipervínculo visitado" xfId="2340" builtinId="9" hidden="1"/>
    <cellStyle name="Hipervínculo visitado" xfId="2342" builtinId="9" hidden="1"/>
    <cellStyle name="Hipervínculo visitado" xfId="2344" builtinId="9" hidden="1"/>
    <cellStyle name="Hipervínculo visitado" xfId="2346" builtinId="9" hidden="1"/>
    <cellStyle name="Hipervínculo visitado" xfId="2348" builtinId="9" hidden="1"/>
    <cellStyle name="Hipervínculo visitado" xfId="2350" builtinId="9" hidden="1"/>
    <cellStyle name="Hipervínculo visitado" xfId="2352" builtinId="9" hidden="1"/>
    <cellStyle name="Hipervínculo visitado" xfId="2354" builtinId="9" hidden="1"/>
    <cellStyle name="Hipervínculo visitado" xfId="2356" builtinId="9" hidden="1"/>
    <cellStyle name="Hipervínculo visitado" xfId="2358" builtinId="9" hidden="1"/>
    <cellStyle name="Hipervínculo visitado" xfId="2360" builtinId="9" hidden="1"/>
    <cellStyle name="Hipervínculo visitado" xfId="2362" builtinId="9" hidden="1"/>
    <cellStyle name="Hipervínculo visitado" xfId="2364" builtinId="9" hidden="1"/>
    <cellStyle name="Hipervínculo visitado" xfId="2366" builtinId="9" hidden="1"/>
    <cellStyle name="Hipervínculo visitado" xfId="2368" builtinId="9" hidden="1"/>
    <cellStyle name="Hipervínculo visitado" xfId="2370" builtinId="9" hidden="1"/>
    <cellStyle name="Hipervínculo visitado" xfId="2372" builtinId="9" hidden="1"/>
    <cellStyle name="Hipervínculo visitado" xfId="2374" builtinId="9" hidden="1"/>
    <cellStyle name="Hipervínculo visitado" xfId="2376" builtinId="9" hidden="1"/>
    <cellStyle name="Hipervínculo visitado" xfId="2378" builtinId="9" hidden="1"/>
    <cellStyle name="Hipervínculo visitado" xfId="2380" builtinId="9" hidden="1"/>
    <cellStyle name="Hipervínculo visitado" xfId="2382" builtinId="9" hidden="1"/>
    <cellStyle name="Hipervínculo visitado" xfId="2384" builtinId="9" hidden="1"/>
    <cellStyle name="Hipervínculo visitado" xfId="2386" builtinId="9" hidden="1"/>
    <cellStyle name="Hipervínculo visitado" xfId="2388" builtinId="9" hidden="1"/>
    <cellStyle name="Hipervínculo visitado" xfId="2391" builtinId="9" hidden="1"/>
    <cellStyle name="Hipervínculo visitado" xfId="2393" builtinId="9" hidden="1"/>
    <cellStyle name="Hipervínculo visitado" xfId="2395" builtinId="9" hidden="1"/>
    <cellStyle name="Hipervínculo visitado" xfId="2397" builtinId="9" hidden="1"/>
    <cellStyle name="Hipervínculo visitado" xfId="2399" builtinId="9" hidden="1"/>
    <cellStyle name="Hipervínculo visitado" xfId="2401" builtinId="9" hidden="1"/>
    <cellStyle name="Hipervínculo visitado" xfId="2403" builtinId="9" hidden="1"/>
    <cellStyle name="Hipervínculo visitado" xfId="2405" builtinId="9" hidden="1"/>
    <cellStyle name="Hipervínculo visitado" xfId="2407" builtinId="9" hidden="1"/>
    <cellStyle name="Hipervínculo visitado" xfId="2409" builtinId="9" hidden="1"/>
    <cellStyle name="Hipervínculo visitado" xfId="2411" builtinId="9" hidden="1"/>
    <cellStyle name="Hipervínculo visitado" xfId="2413" builtinId="9" hidden="1"/>
    <cellStyle name="Hipervínculo visitado" xfId="2415" builtinId="9" hidden="1"/>
    <cellStyle name="Hipervínculo visitado" xfId="2417" builtinId="9" hidden="1"/>
    <cellStyle name="Hipervínculo visitado" xfId="2419" builtinId="9" hidden="1"/>
    <cellStyle name="Hipervínculo visitado" xfId="2421" builtinId="9" hidden="1"/>
    <cellStyle name="Hipervínculo visitado" xfId="2423" builtinId="9" hidden="1"/>
    <cellStyle name="Hipervínculo visitado" xfId="2425" builtinId="9" hidden="1"/>
    <cellStyle name="Hipervínculo visitado" xfId="2427" builtinId="9" hidden="1"/>
    <cellStyle name="Hipervínculo visitado" xfId="2429" builtinId="9" hidden="1"/>
    <cellStyle name="Hipervínculo visitado" xfId="2431" builtinId="9" hidden="1"/>
    <cellStyle name="Hipervínculo visitado" xfId="2433" builtinId="9" hidden="1"/>
    <cellStyle name="Hipervínculo visitado" xfId="2435" builtinId="9" hidden="1"/>
    <cellStyle name="Hipervínculo visitado" xfId="2437" builtinId="9" hidden="1"/>
    <cellStyle name="Hipervínculo visitado" xfId="2439" builtinId="9" hidden="1"/>
    <cellStyle name="Hipervínculo visitado" xfId="2441" builtinId="9" hidden="1"/>
    <cellStyle name="Hipervínculo visitado" xfId="2443" builtinId="9" hidden="1"/>
    <cellStyle name="Hipervínculo visitado" xfId="2445" builtinId="9" hidden="1"/>
    <cellStyle name="Hipervínculo visitado" xfId="2447" builtinId="9" hidden="1"/>
    <cellStyle name="Hipervínculo visitado" xfId="2449" builtinId="9" hidden="1"/>
    <cellStyle name="Hipervínculo visitado" xfId="2451" builtinId="9" hidden="1"/>
    <cellStyle name="Hipervínculo visitado" xfId="2453" builtinId="9" hidden="1"/>
    <cellStyle name="Hipervínculo visitado" xfId="2455" builtinId="9" hidden="1"/>
    <cellStyle name="Hipervínculo visitado" xfId="2457" builtinId="9" hidden="1"/>
    <cellStyle name="Hipervínculo visitado" xfId="2459" builtinId="9" hidden="1"/>
    <cellStyle name="Millares" xfId="2389" builtinId="3"/>
    <cellStyle name="Moneda" xfId="1" builtinId="4"/>
    <cellStyle name="Normal" xfId="0" builtinId="0"/>
    <cellStyle name="Porcentaje" xfId="956" builtinId="5"/>
  </cellStyles>
  <dxfs count="0"/>
  <tableStyles count="0" defaultTableStyle="TableStyleMedium9" defaultPivotStyle="PivotStyleLight16"/>
  <colors>
    <mruColors>
      <color rgb="FFFFFF99"/>
      <color rgb="FF169A39"/>
      <color rgb="FFFF99FF"/>
      <color rgb="FF3366FF"/>
      <color rgb="FF0000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s-ES"/>
              <a:t>P&amp;L BEST CASE, Sin retrasos</a:t>
            </a:r>
          </a:p>
        </c:rich>
      </c:tx>
      <c:layout/>
      <c:overlay val="0"/>
    </c:title>
    <c:autoTitleDeleted val="0"/>
    <c:plotArea>
      <c:layout/>
      <c:lineChart>
        <c:grouping val="stacked"/>
        <c:varyColors val="0"/>
        <c:ser>
          <c:idx val="1"/>
          <c:order val="0"/>
          <c:tx>
            <c:v>BEST CASE</c:v>
          </c:tx>
          <c:spPr>
            <a:ln w="34925"/>
          </c:spPr>
          <c:marker>
            <c:symbol val="circle"/>
            <c:size val="7"/>
          </c:marker>
          <c:dPt>
            <c:idx val="14"/>
            <c:bubble3D val="0"/>
          </c:dPt>
          <c:dPt>
            <c:idx val="21"/>
            <c:bubble3D val="0"/>
          </c:dPt>
          <c:dLbls>
            <c:dLbl>
              <c:idx val="0"/>
              <c:delete val="1"/>
            </c:dLbl>
            <c:dLbl>
              <c:idx val="1"/>
              <c:delete val="1"/>
            </c:dLbl>
            <c:dLbl>
              <c:idx val="2"/>
              <c:delete val="1"/>
            </c:dLbl>
            <c:dLbl>
              <c:idx val="3"/>
              <c:delete val="1"/>
            </c:dLbl>
            <c:dLbl>
              <c:idx val="4"/>
              <c:delete val="1"/>
            </c:dLbl>
            <c:dLbl>
              <c:idx val="5"/>
              <c:delete val="1"/>
            </c:dLbl>
            <c:dLbl>
              <c:idx val="6"/>
              <c:delete val="1"/>
            </c:dLbl>
            <c:dLbl>
              <c:idx val="7"/>
              <c:delete val="1"/>
            </c:dLbl>
            <c:dLbl>
              <c:idx val="8"/>
              <c:delete val="1"/>
            </c:dLbl>
            <c:dLbl>
              <c:idx val="9"/>
              <c:delete val="1"/>
            </c:dLbl>
            <c:dLbl>
              <c:idx val="10"/>
              <c:delete val="1"/>
            </c:dLbl>
            <c:dLbl>
              <c:idx val="11"/>
              <c:delete val="1"/>
            </c:dLbl>
            <c:dLbl>
              <c:idx val="12"/>
              <c:delete val="1"/>
            </c:dLbl>
            <c:dLbl>
              <c:idx val="13"/>
              <c:delete val="1"/>
            </c:dLbl>
            <c:dLbl>
              <c:idx val="15"/>
              <c:delete val="1"/>
            </c:dLbl>
            <c:dLbl>
              <c:idx val="16"/>
              <c:delete val="1"/>
            </c:dLbl>
            <c:dLbl>
              <c:idx val="17"/>
              <c:delete val="1"/>
            </c:dLbl>
            <c:dLbl>
              <c:idx val="18"/>
              <c:delete val="1"/>
            </c:dLbl>
            <c:dLbl>
              <c:idx val="19"/>
              <c:delete val="1"/>
            </c:dLbl>
            <c:dLbl>
              <c:idx val="20"/>
              <c:delete val="1"/>
            </c:dLbl>
            <c:dLbl>
              <c:idx val="21"/>
              <c:delete val="1"/>
            </c:dLbl>
            <c:dLbl>
              <c:idx val="22"/>
              <c:delete val="1"/>
            </c:dLbl>
            <c:dLbl>
              <c:idx val="23"/>
              <c:delete val="1"/>
            </c:dLbl>
            <c:dLbl>
              <c:idx val="24"/>
              <c:delete val="1"/>
            </c:dLbl>
            <c:dLbl>
              <c:idx val="25"/>
              <c:delete val="1"/>
            </c:dLbl>
            <c:dLbl>
              <c:idx val="26"/>
              <c:delete val="1"/>
            </c:dLbl>
            <c:dLbl>
              <c:idx val="27"/>
              <c:delete val="1"/>
            </c:dLbl>
            <c:dLbl>
              <c:idx val="28"/>
              <c:delete val="1"/>
            </c:dLbl>
            <c:dLbl>
              <c:idx val="29"/>
              <c:delete val="1"/>
            </c:dLbl>
            <c:dLbl>
              <c:idx val="30"/>
              <c:delete val="1"/>
            </c:dLbl>
            <c:dLbl>
              <c:idx val="31"/>
              <c:delete val="1"/>
            </c:dLbl>
            <c:dLbl>
              <c:idx val="32"/>
              <c:delete val="1"/>
            </c:dLbl>
            <c:dLbl>
              <c:idx val="33"/>
              <c:delete val="1"/>
            </c:dLbl>
            <c:dLbl>
              <c:idx val="34"/>
              <c:delete val="1"/>
            </c:dLbl>
            <c:dLblPos val="b"/>
            <c:showLegendKey val="0"/>
            <c:showVal val="1"/>
            <c:showCatName val="0"/>
            <c:showSerName val="0"/>
            <c:showPercent val="0"/>
            <c:showBubbleSize val="0"/>
            <c:showLeaderLines val="0"/>
          </c:dLbls>
          <c:val>
            <c:numRef>
              <c:f>'SUMMARY BEST CASE P&amp;L'!$F$9:$AO$9</c:f>
              <c:numCache>
                <c:formatCode>#,##0.00\ "€"</c:formatCode>
                <c:ptCount val="36"/>
                <c:pt idx="0">
                  <c:v>-14701.983333333334</c:v>
                </c:pt>
                <c:pt idx="1">
                  <c:v>-26403.966666666667</c:v>
                </c:pt>
                <c:pt idx="2">
                  <c:v>-38105.949999999997</c:v>
                </c:pt>
                <c:pt idx="3">
                  <c:v>-49807.933333333334</c:v>
                </c:pt>
                <c:pt idx="4">
                  <c:v>-61509.916666666672</c:v>
                </c:pt>
                <c:pt idx="5">
                  <c:v>-73211.900000000009</c:v>
                </c:pt>
                <c:pt idx="6">
                  <c:v>-84913.883333333346</c:v>
                </c:pt>
                <c:pt idx="7">
                  <c:v>-96615.866666666683</c:v>
                </c:pt>
                <c:pt idx="8">
                  <c:v>-108317.85000000002</c:v>
                </c:pt>
                <c:pt idx="9">
                  <c:v>-120719.83333333336</c:v>
                </c:pt>
                <c:pt idx="10">
                  <c:v>-172521.81666666671</c:v>
                </c:pt>
                <c:pt idx="11">
                  <c:v>-224323.80000000005</c:v>
                </c:pt>
                <c:pt idx="12">
                  <c:v>-289653.78333333338</c:v>
                </c:pt>
                <c:pt idx="13">
                  <c:v>-354136.26666666672</c:v>
                </c:pt>
                <c:pt idx="14">
                  <c:v>-217118.75000000003</c:v>
                </c:pt>
                <c:pt idx="15">
                  <c:v>-76636.233333333337</c:v>
                </c:pt>
                <c:pt idx="16">
                  <c:v>76303.783333333355</c:v>
                </c:pt>
                <c:pt idx="17">
                  <c:v>236038.80000000005</c:v>
                </c:pt>
                <c:pt idx="18">
                  <c:v>398999.81666666677</c:v>
                </c:pt>
                <c:pt idx="19">
                  <c:v>554033.33333333349</c:v>
                </c:pt>
                <c:pt idx="20">
                  <c:v>690946.85000000021</c:v>
                </c:pt>
                <c:pt idx="21">
                  <c:v>827860.36666666693</c:v>
                </c:pt>
                <c:pt idx="22">
                  <c:v>965856.38333333365</c:v>
                </c:pt>
                <c:pt idx="23">
                  <c:v>1012032.5250000004</c:v>
                </c:pt>
                <c:pt idx="24">
                  <c:v>3059509.166666667</c:v>
                </c:pt>
                <c:pt idx="25">
                  <c:v>3278845.8083333336</c:v>
                </c:pt>
                <c:pt idx="26">
                  <c:v>3597559.5750000002</c:v>
                </c:pt>
                <c:pt idx="27">
                  <c:v>3939117.0916666668</c:v>
                </c:pt>
                <c:pt idx="28">
                  <c:v>4376845.3583333334</c:v>
                </c:pt>
                <c:pt idx="29">
                  <c:v>4852168.5</c:v>
                </c:pt>
                <c:pt idx="30">
                  <c:v>5341196.6416666666</c:v>
                </c:pt>
                <c:pt idx="31">
                  <c:v>5807558.5333333332</c:v>
                </c:pt>
                <c:pt idx="32">
                  <c:v>6222667.7999999998</c:v>
                </c:pt>
                <c:pt idx="33">
                  <c:v>6637946.9416666664</c:v>
                </c:pt>
                <c:pt idx="34">
                  <c:v>6954179.958333333</c:v>
                </c:pt>
                <c:pt idx="35">
                  <c:v>7353444.3249999993</c:v>
                </c:pt>
              </c:numCache>
            </c:numRef>
          </c:val>
          <c:smooth val="0"/>
        </c:ser>
        <c:dLbls>
          <c:showLegendKey val="0"/>
          <c:showVal val="1"/>
          <c:showCatName val="0"/>
          <c:showSerName val="0"/>
          <c:showPercent val="0"/>
          <c:showBubbleSize val="0"/>
        </c:dLbls>
        <c:marker val="1"/>
        <c:smooth val="0"/>
        <c:axId val="45245568"/>
        <c:axId val="45256704"/>
      </c:lineChart>
      <c:catAx>
        <c:axId val="45245568"/>
        <c:scaling>
          <c:orientation val="minMax"/>
        </c:scaling>
        <c:delete val="0"/>
        <c:axPos val="b"/>
        <c:majorTickMark val="out"/>
        <c:minorTickMark val="none"/>
        <c:tickLblPos val="low"/>
        <c:crossAx val="45256704"/>
        <c:crosses val="autoZero"/>
        <c:auto val="1"/>
        <c:lblAlgn val="ctr"/>
        <c:lblOffset val="100"/>
        <c:noMultiLvlLbl val="0"/>
      </c:catAx>
      <c:valAx>
        <c:axId val="45256704"/>
        <c:scaling>
          <c:orientation val="minMax"/>
        </c:scaling>
        <c:delete val="0"/>
        <c:axPos val="l"/>
        <c:majorGridlines>
          <c:spPr>
            <a:ln>
              <a:solidFill>
                <a:schemeClr val="accent1">
                  <a:alpha val="63000"/>
                </a:schemeClr>
              </a:solidFill>
            </a:ln>
          </c:spPr>
        </c:majorGridlines>
        <c:numFmt formatCode="#,##0.00\ &quot;€&quot;" sourceLinked="1"/>
        <c:majorTickMark val="out"/>
        <c:minorTickMark val="none"/>
        <c:tickLblPos val="nextTo"/>
        <c:crossAx val="45245568"/>
        <c:crosses val="autoZero"/>
        <c:crossBetween val="between"/>
      </c:valAx>
      <c:spPr>
        <a:noFill/>
        <a:ln w="25400">
          <a:noFill/>
        </a:ln>
      </c:spPr>
    </c:plotArea>
    <c:plotVisOnly val="1"/>
    <c:dispBlanksAs val="zero"/>
    <c:showDLblsOverMax val="0"/>
  </c:chart>
  <c:printSettings>
    <c:headerFooter/>
    <c:pageMargins b="1" l="0.75" r="0.75" t="1" header="0.5" footer="0.5"/>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a:lstStyle/>
          <a:p>
            <a:pPr>
              <a:defRPr/>
            </a:pPr>
            <a:r>
              <a:rPr lang="en-US"/>
              <a:t>P &amp; L Average Case: Retraso 6 meses</a:t>
            </a:r>
          </a:p>
        </c:rich>
      </c:tx>
      <c:layout/>
      <c:overlay val="0"/>
    </c:title>
    <c:autoTitleDeleted val="0"/>
    <c:plotArea>
      <c:layout/>
      <c:lineChart>
        <c:grouping val="standard"/>
        <c:varyColors val="0"/>
        <c:ser>
          <c:idx val="0"/>
          <c:order val="0"/>
          <c:tx>
            <c:v>Average Case: Retraso 6 meses</c:v>
          </c:tx>
          <c:marker>
            <c:symbol val="circle"/>
            <c:size val="5"/>
          </c:marker>
          <c:dLbls>
            <c:dLbl>
              <c:idx val="0"/>
              <c:delete val="1"/>
            </c:dLbl>
            <c:dLbl>
              <c:idx val="1"/>
              <c:delete val="1"/>
            </c:dLbl>
            <c:dLbl>
              <c:idx val="2"/>
              <c:delete val="1"/>
            </c:dLbl>
            <c:dLbl>
              <c:idx val="3"/>
              <c:delete val="1"/>
            </c:dLbl>
            <c:dLbl>
              <c:idx val="4"/>
              <c:delete val="1"/>
            </c:dLbl>
            <c:dLbl>
              <c:idx val="5"/>
              <c:delete val="1"/>
            </c:dLbl>
            <c:dLbl>
              <c:idx val="6"/>
              <c:delete val="1"/>
            </c:dLbl>
            <c:dLbl>
              <c:idx val="7"/>
              <c:delete val="1"/>
            </c:dLbl>
            <c:dLbl>
              <c:idx val="8"/>
              <c:delete val="1"/>
            </c:dLbl>
            <c:dLbl>
              <c:idx val="9"/>
              <c:delete val="1"/>
            </c:dLbl>
            <c:dLbl>
              <c:idx val="10"/>
              <c:delete val="1"/>
            </c:dLbl>
            <c:dLbl>
              <c:idx val="11"/>
              <c:delete val="1"/>
            </c:dLbl>
            <c:dLbl>
              <c:idx val="12"/>
              <c:delete val="1"/>
            </c:dLbl>
            <c:dLbl>
              <c:idx val="13"/>
              <c:delete val="1"/>
            </c:dLbl>
            <c:dLbl>
              <c:idx val="14"/>
              <c:delete val="1"/>
            </c:dLbl>
            <c:dLbl>
              <c:idx val="15"/>
              <c:delete val="1"/>
            </c:dLbl>
            <c:dLbl>
              <c:idx val="16"/>
              <c:delete val="1"/>
            </c:dLbl>
            <c:dLbl>
              <c:idx val="17"/>
              <c:delete val="1"/>
            </c:dLbl>
            <c:dLbl>
              <c:idx val="18"/>
              <c:delete val="1"/>
            </c:dLbl>
            <c:dLbl>
              <c:idx val="19"/>
              <c:layout>
                <c:manualLayout>
                  <c:x val="2.9300952765764277E-2"/>
                  <c:y val="1.4263426337706097E-2"/>
                </c:manualLayout>
              </c:layout>
              <c:dLblPos val="r"/>
              <c:showLegendKey val="0"/>
              <c:showVal val="1"/>
              <c:showCatName val="0"/>
              <c:showSerName val="0"/>
              <c:showPercent val="0"/>
              <c:showBubbleSize val="0"/>
            </c:dLbl>
            <c:dLbl>
              <c:idx val="20"/>
              <c:delete val="1"/>
            </c:dLbl>
            <c:dLbl>
              <c:idx val="21"/>
              <c:delete val="1"/>
            </c:dLbl>
            <c:dLbl>
              <c:idx val="22"/>
              <c:delete val="1"/>
            </c:dLbl>
            <c:dLbl>
              <c:idx val="23"/>
              <c:delete val="1"/>
            </c:dLbl>
            <c:dLbl>
              <c:idx val="24"/>
              <c:delete val="1"/>
            </c:dLbl>
            <c:dLbl>
              <c:idx val="25"/>
              <c:delete val="1"/>
            </c:dLbl>
            <c:dLbl>
              <c:idx val="26"/>
              <c:delete val="1"/>
            </c:dLbl>
            <c:dLbl>
              <c:idx val="27"/>
              <c:delete val="1"/>
            </c:dLbl>
            <c:dLbl>
              <c:idx val="28"/>
              <c:delete val="1"/>
            </c:dLbl>
            <c:dLbl>
              <c:idx val="29"/>
              <c:delete val="1"/>
            </c:dLbl>
            <c:dLbl>
              <c:idx val="30"/>
              <c:delete val="1"/>
            </c:dLbl>
            <c:dLbl>
              <c:idx val="31"/>
              <c:delete val="1"/>
            </c:dLbl>
            <c:dLbl>
              <c:idx val="32"/>
              <c:delete val="1"/>
            </c:dLbl>
            <c:dLbl>
              <c:idx val="33"/>
              <c:delete val="1"/>
            </c:dLbl>
            <c:dLbl>
              <c:idx val="34"/>
              <c:delete val="1"/>
            </c:dLbl>
            <c:dLbl>
              <c:idx val="35"/>
              <c:layout>
                <c:manualLayout>
                  <c:x val="-5.2485486618505696E-2"/>
                  <c:y val="-1.7027303968228547E-2"/>
                </c:manualLayout>
              </c:layout>
              <c:dLblPos val="r"/>
              <c:showLegendKey val="0"/>
              <c:showVal val="1"/>
              <c:showCatName val="0"/>
              <c:showSerName val="0"/>
              <c:showPercent val="0"/>
              <c:showBubbleSize val="0"/>
            </c:dLbl>
            <c:dLblPos val="b"/>
            <c:showLegendKey val="0"/>
            <c:showVal val="1"/>
            <c:showCatName val="0"/>
            <c:showSerName val="0"/>
            <c:showPercent val="0"/>
            <c:showBubbleSize val="0"/>
            <c:showLeaderLines val="0"/>
          </c:dLbls>
          <c:val>
            <c:numRef>
              <c:f>'SUMMARY AVERAGE CASE P&amp;L'!$F$9:$AO$9</c:f>
              <c:numCache>
                <c:formatCode>#,##0.00\ "€"</c:formatCode>
                <c:ptCount val="36"/>
                <c:pt idx="0">
                  <c:v>-14701.983333333334</c:v>
                </c:pt>
                <c:pt idx="1">
                  <c:v>-26403.966666666667</c:v>
                </c:pt>
                <c:pt idx="2">
                  <c:v>-38105.949999999997</c:v>
                </c:pt>
                <c:pt idx="3">
                  <c:v>-49807.933333333334</c:v>
                </c:pt>
                <c:pt idx="4">
                  <c:v>-61509.916666666672</c:v>
                </c:pt>
                <c:pt idx="5">
                  <c:v>-73211.900000000009</c:v>
                </c:pt>
                <c:pt idx="6">
                  <c:v>-84913.883333333346</c:v>
                </c:pt>
                <c:pt idx="7">
                  <c:v>-96615.866666666683</c:v>
                </c:pt>
                <c:pt idx="8">
                  <c:v>-108317.85000000002</c:v>
                </c:pt>
                <c:pt idx="9">
                  <c:v>-120719.83333333336</c:v>
                </c:pt>
                <c:pt idx="10">
                  <c:v>-172521.81666666671</c:v>
                </c:pt>
                <c:pt idx="11">
                  <c:v>-224323.80000000005</c:v>
                </c:pt>
                <c:pt idx="12">
                  <c:v>-289653.78333333338</c:v>
                </c:pt>
                <c:pt idx="13">
                  <c:v>-516083.76666666672</c:v>
                </c:pt>
                <c:pt idx="14">
                  <c:v>-541013.75</c:v>
                </c:pt>
                <c:pt idx="15">
                  <c:v>-564743.73333333328</c:v>
                </c:pt>
                <c:pt idx="16">
                  <c:v>-588473.71666666656</c:v>
                </c:pt>
                <c:pt idx="17">
                  <c:v>-612203.69999999984</c:v>
                </c:pt>
                <c:pt idx="18">
                  <c:v>-475290.18333333312</c:v>
                </c:pt>
                <c:pt idx="19">
                  <c:v>-338376.6666666664</c:v>
                </c:pt>
                <c:pt idx="20">
                  <c:v>-199198.1499999997</c:v>
                </c:pt>
                <c:pt idx="21">
                  <c:v>-47562.133333333011</c:v>
                </c:pt>
                <c:pt idx="22">
                  <c:v>110818.88333333368</c:v>
                </c:pt>
                <c:pt idx="23">
                  <c:v>185307.52500000037</c:v>
                </c:pt>
                <c:pt idx="24">
                  <c:v>208251.66666666706</c:v>
                </c:pt>
                <c:pt idx="25">
                  <c:v>131971.55833333376</c:v>
                </c:pt>
                <c:pt idx="26">
                  <c:v>155068.57500000045</c:v>
                </c:pt>
                <c:pt idx="27">
                  <c:v>195742.34166666714</c:v>
                </c:pt>
                <c:pt idx="28">
                  <c:v>293992.10833333386</c:v>
                </c:pt>
                <c:pt idx="29">
                  <c:v>2455555.7500000005</c:v>
                </c:pt>
                <c:pt idx="30">
                  <c:v>2870989.6416666671</c:v>
                </c:pt>
                <c:pt idx="31">
                  <c:v>3286155.5333333337</c:v>
                </c:pt>
                <c:pt idx="32">
                  <c:v>3707664.3000000003</c:v>
                </c:pt>
                <c:pt idx="33">
                  <c:v>4164540.1916666669</c:v>
                </c:pt>
                <c:pt idx="34">
                  <c:v>4538368.708333334</c:v>
                </c:pt>
                <c:pt idx="35">
                  <c:v>5017626.8250000011</c:v>
                </c:pt>
              </c:numCache>
            </c:numRef>
          </c:val>
          <c:smooth val="0"/>
        </c:ser>
        <c:dLbls>
          <c:dLblPos val="b"/>
          <c:showLegendKey val="0"/>
          <c:showVal val="1"/>
          <c:showCatName val="0"/>
          <c:showSerName val="0"/>
          <c:showPercent val="0"/>
          <c:showBubbleSize val="0"/>
        </c:dLbls>
        <c:marker val="1"/>
        <c:smooth val="0"/>
        <c:axId val="74242688"/>
        <c:axId val="74245632"/>
      </c:lineChart>
      <c:catAx>
        <c:axId val="74242688"/>
        <c:scaling>
          <c:orientation val="minMax"/>
        </c:scaling>
        <c:delete val="0"/>
        <c:axPos val="b"/>
        <c:majorTickMark val="out"/>
        <c:minorTickMark val="none"/>
        <c:tickLblPos val="low"/>
        <c:crossAx val="74245632"/>
        <c:crosses val="autoZero"/>
        <c:auto val="1"/>
        <c:lblAlgn val="ctr"/>
        <c:lblOffset val="100"/>
        <c:noMultiLvlLbl val="0"/>
      </c:catAx>
      <c:valAx>
        <c:axId val="74245632"/>
        <c:scaling>
          <c:orientation val="minMax"/>
        </c:scaling>
        <c:delete val="0"/>
        <c:axPos val="l"/>
        <c:majorGridlines>
          <c:spPr>
            <a:ln>
              <a:solidFill>
                <a:schemeClr val="accent1"/>
              </a:solidFill>
            </a:ln>
          </c:spPr>
        </c:majorGridlines>
        <c:numFmt formatCode="#,##0.00\ &quot;€&quot;" sourceLinked="1"/>
        <c:majorTickMark val="out"/>
        <c:minorTickMark val="none"/>
        <c:tickLblPos val="nextTo"/>
        <c:crossAx val="74242688"/>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title>
    <c:autoTitleDeleted val="0"/>
    <c:plotArea>
      <c:layout/>
      <c:lineChart>
        <c:grouping val="standard"/>
        <c:varyColors val="0"/>
        <c:ser>
          <c:idx val="0"/>
          <c:order val="0"/>
          <c:tx>
            <c:v>Worst Case P&amp;L: Retraso 1 año</c:v>
          </c:tx>
          <c:marker>
            <c:symbol val="circle"/>
            <c:size val="5"/>
          </c:marker>
          <c:dLbls>
            <c:dLbl>
              <c:idx val="0"/>
              <c:delete val="1"/>
            </c:dLbl>
            <c:dLbl>
              <c:idx val="1"/>
              <c:delete val="1"/>
            </c:dLbl>
            <c:dLbl>
              <c:idx val="2"/>
              <c:delete val="1"/>
            </c:dLbl>
            <c:dLbl>
              <c:idx val="3"/>
              <c:delete val="1"/>
            </c:dLbl>
            <c:dLbl>
              <c:idx val="4"/>
              <c:delete val="1"/>
            </c:dLbl>
            <c:dLbl>
              <c:idx val="5"/>
              <c:delete val="1"/>
            </c:dLbl>
            <c:dLbl>
              <c:idx val="6"/>
              <c:delete val="1"/>
            </c:dLbl>
            <c:dLbl>
              <c:idx val="7"/>
              <c:delete val="1"/>
            </c:dLbl>
            <c:dLbl>
              <c:idx val="8"/>
              <c:delete val="1"/>
            </c:dLbl>
            <c:dLbl>
              <c:idx val="9"/>
              <c:delete val="1"/>
            </c:dLbl>
            <c:dLbl>
              <c:idx val="10"/>
              <c:delete val="1"/>
            </c:dLbl>
            <c:dLbl>
              <c:idx val="11"/>
              <c:delete val="1"/>
            </c:dLbl>
            <c:dLbl>
              <c:idx val="12"/>
              <c:delete val="1"/>
            </c:dLbl>
            <c:dLbl>
              <c:idx val="13"/>
              <c:delete val="1"/>
            </c:dLbl>
            <c:dLbl>
              <c:idx val="14"/>
              <c:delete val="1"/>
            </c:dLbl>
            <c:dLbl>
              <c:idx val="15"/>
              <c:delete val="1"/>
            </c:dLbl>
            <c:dLbl>
              <c:idx val="16"/>
              <c:delete val="1"/>
            </c:dLbl>
            <c:dLbl>
              <c:idx val="17"/>
              <c:delete val="1"/>
            </c:dLbl>
            <c:dLbl>
              <c:idx val="18"/>
              <c:delete val="1"/>
            </c:dLbl>
            <c:dLbl>
              <c:idx val="19"/>
              <c:delete val="1"/>
            </c:dLbl>
            <c:dLbl>
              <c:idx val="20"/>
              <c:delete val="1"/>
            </c:dLbl>
            <c:dLbl>
              <c:idx val="21"/>
              <c:delete val="1"/>
            </c:dLbl>
            <c:dLbl>
              <c:idx val="22"/>
              <c:delete val="1"/>
            </c:dLbl>
            <c:dLbl>
              <c:idx val="23"/>
              <c:delete val="1"/>
            </c:dLbl>
            <c:dLbl>
              <c:idx val="24"/>
              <c:delete val="1"/>
            </c:dLbl>
            <c:dLbl>
              <c:idx val="25"/>
              <c:delete val="1"/>
            </c:dLbl>
            <c:dLbl>
              <c:idx val="26"/>
              <c:delete val="1"/>
            </c:dLbl>
            <c:dLbl>
              <c:idx val="28"/>
              <c:delete val="1"/>
            </c:dLbl>
            <c:dLbl>
              <c:idx val="29"/>
              <c:delete val="1"/>
            </c:dLbl>
            <c:dLbl>
              <c:idx val="30"/>
              <c:delete val="1"/>
            </c:dLbl>
            <c:dLbl>
              <c:idx val="31"/>
              <c:delete val="1"/>
            </c:dLbl>
            <c:dLbl>
              <c:idx val="32"/>
              <c:delete val="1"/>
            </c:dLbl>
            <c:dLbl>
              <c:idx val="33"/>
              <c:delete val="1"/>
            </c:dLbl>
            <c:dLbl>
              <c:idx val="34"/>
              <c:delete val="1"/>
            </c:dLbl>
            <c:dLbl>
              <c:idx val="35"/>
              <c:layout>
                <c:manualLayout>
                  <c:x val="-4.6605883829290033E-2"/>
                  <c:y val="-1.6938969816072822E-2"/>
                </c:manualLayout>
              </c:layout>
              <c:dLblPos val="r"/>
              <c:showLegendKey val="0"/>
              <c:showVal val="1"/>
              <c:showCatName val="0"/>
              <c:showSerName val="0"/>
              <c:showPercent val="0"/>
              <c:showBubbleSize val="0"/>
            </c:dLbl>
            <c:dLblPos val="b"/>
            <c:showLegendKey val="0"/>
            <c:showVal val="1"/>
            <c:showCatName val="0"/>
            <c:showSerName val="0"/>
            <c:showPercent val="0"/>
            <c:showBubbleSize val="0"/>
            <c:showLeaderLines val="0"/>
          </c:dLbls>
          <c:val>
            <c:numRef>
              <c:f>'SUMMARY WORST CASE P&amp;L'!$F$9:$AO$9</c:f>
              <c:numCache>
                <c:formatCode>#,##0.00\ "€"</c:formatCode>
                <c:ptCount val="36"/>
                <c:pt idx="0">
                  <c:v>-14701.983333333334</c:v>
                </c:pt>
                <c:pt idx="1">
                  <c:v>-26403.966666666667</c:v>
                </c:pt>
                <c:pt idx="2">
                  <c:v>-38105.949999999997</c:v>
                </c:pt>
                <c:pt idx="3">
                  <c:v>-49807.933333333334</c:v>
                </c:pt>
                <c:pt idx="4">
                  <c:v>-61509.916666666672</c:v>
                </c:pt>
                <c:pt idx="5">
                  <c:v>-73211.900000000009</c:v>
                </c:pt>
                <c:pt idx="6">
                  <c:v>-84913.883333333346</c:v>
                </c:pt>
                <c:pt idx="7">
                  <c:v>-96615.866666666683</c:v>
                </c:pt>
                <c:pt idx="8">
                  <c:v>-108317.85000000002</c:v>
                </c:pt>
                <c:pt idx="9">
                  <c:v>-120719.83333333336</c:v>
                </c:pt>
                <c:pt idx="10">
                  <c:v>-172521.81666666671</c:v>
                </c:pt>
                <c:pt idx="11">
                  <c:v>-224323.80000000005</c:v>
                </c:pt>
                <c:pt idx="12">
                  <c:v>-289653.78333333338</c:v>
                </c:pt>
                <c:pt idx="13">
                  <c:v>-516083.76666666672</c:v>
                </c:pt>
                <c:pt idx="14">
                  <c:v>-541013.75</c:v>
                </c:pt>
                <c:pt idx="15">
                  <c:v>-564743.73333333328</c:v>
                </c:pt>
                <c:pt idx="16">
                  <c:v>-588473.71666666656</c:v>
                </c:pt>
                <c:pt idx="17">
                  <c:v>-612203.69999999984</c:v>
                </c:pt>
                <c:pt idx="18">
                  <c:v>-637237.68333333312</c:v>
                </c:pt>
                <c:pt idx="19">
                  <c:v>-662271.6666666664</c:v>
                </c:pt>
                <c:pt idx="20">
                  <c:v>-687305.64999999967</c:v>
                </c:pt>
                <c:pt idx="21">
                  <c:v>-712339.63333333295</c:v>
                </c:pt>
                <c:pt idx="22">
                  <c:v>-737423.61666666623</c:v>
                </c:pt>
                <c:pt idx="23">
                  <c:v>-850929.97499999963</c:v>
                </c:pt>
                <c:pt idx="24">
                  <c:v>-1008053.333333333</c:v>
                </c:pt>
                <c:pt idx="25">
                  <c:v>-1084333.4416666664</c:v>
                </c:pt>
                <c:pt idx="26">
                  <c:v>-1061236.4249999998</c:v>
                </c:pt>
                <c:pt idx="27">
                  <c:v>-1019430.1583333331</c:v>
                </c:pt>
                <c:pt idx="28">
                  <c:v>-904192.89166666637</c:v>
                </c:pt>
                <c:pt idx="29">
                  <c:v>-763764.24999999965</c:v>
                </c:pt>
                <c:pt idx="30">
                  <c:v>-617899.60833333293</c:v>
                </c:pt>
                <c:pt idx="31">
                  <c:v>-480230.46666666621</c:v>
                </c:pt>
                <c:pt idx="32">
                  <c:v>-360737.94999999949</c:v>
                </c:pt>
                <c:pt idx="33">
                  <c:v>-241075.5583333328</c:v>
                </c:pt>
                <c:pt idx="34">
                  <c:v>-222526.5416666661</c:v>
                </c:pt>
                <c:pt idx="35">
                  <c:v>-114744.42499999941</c:v>
                </c:pt>
              </c:numCache>
            </c:numRef>
          </c:val>
          <c:smooth val="0"/>
        </c:ser>
        <c:dLbls>
          <c:dLblPos val="b"/>
          <c:showLegendKey val="0"/>
          <c:showVal val="1"/>
          <c:showCatName val="0"/>
          <c:showSerName val="0"/>
          <c:showPercent val="0"/>
          <c:showBubbleSize val="0"/>
        </c:dLbls>
        <c:marker val="1"/>
        <c:smooth val="0"/>
        <c:axId val="75100544"/>
        <c:axId val="75103232"/>
      </c:lineChart>
      <c:catAx>
        <c:axId val="75100544"/>
        <c:scaling>
          <c:orientation val="minMax"/>
        </c:scaling>
        <c:delete val="0"/>
        <c:axPos val="b"/>
        <c:majorTickMark val="out"/>
        <c:minorTickMark val="none"/>
        <c:tickLblPos val="low"/>
        <c:crossAx val="75103232"/>
        <c:crosses val="autoZero"/>
        <c:auto val="1"/>
        <c:lblAlgn val="ctr"/>
        <c:lblOffset val="100"/>
        <c:noMultiLvlLbl val="0"/>
      </c:catAx>
      <c:valAx>
        <c:axId val="75103232"/>
        <c:scaling>
          <c:orientation val="minMax"/>
        </c:scaling>
        <c:delete val="0"/>
        <c:axPos val="l"/>
        <c:majorGridlines>
          <c:spPr>
            <a:ln>
              <a:solidFill>
                <a:schemeClr val="accent1"/>
              </a:solidFill>
            </a:ln>
          </c:spPr>
        </c:majorGridlines>
        <c:numFmt formatCode="#,##0.00\ &quot;€&quot;" sourceLinked="1"/>
        <c:majorTickMark val="out"/>
        <c:minorTickMark val="none"/>
        <c:tickLblPos val="nextTo"/>
        <c:crossAx val="75100544"/>
        <c:crosses val="autoZero"/>
        <c:crossBetween val="between"/>
        <c:majorUnit val="500000"/>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9526</xdr:colOff>
      <xdr:row>1</xdr:row>
      <xdr:rowOff>152400</xdr:rowOff>
    </xdr:from>
    <xdr:to>
      <xdr:col>9</xdr:col>
      <xdr:colOff>180976</xdr:colOff>
      <xdr:row>21</xdr:row>
      <xdr:rowOff>28575</xdr:rowOff>
    </xdr:to>
    <xdr:graphicFrame macro="">
      <xdr:nvGraphicFramePr>
        <xdr:cNvPr id="2"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452436</xdr:colOff>
      <xdr:row>1</xdr:row>
      <xdr:rowOff>166685</xdr:rowOff>
    </xdr:from>
    <xdr:to>
      <xdr:col>17</xdr:col>
      <xdr:colOff>647699</xdr:colOff>
      <xdr:row>21</xdr:row>
      <xdr:rowOff>9524</xdr:rowOff>
    </xdr:to>
    <xdr:graphicFrame macro="">
      <xdr:nvGraphicFramePr>
        <xdr:cNvPr id="3"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28575</xdr:colOff>
      <xdr:row>22</xdr:row>
      <xdr:rowOff>100012</xdr:rowOff>
    </xdr:from>
    <xdr:to>
      <xdr:col>9</xdr:col>
      <xdr:colOff>200024</xdr:colOff>
      <xdr:row>41</xdr:row>
      <xdr:rowOff>152400</xdr:rowOff>
    </xdr:to>
    <xdr:graphicFrame macro="">
      <xdr:nvGraphicFramePr>
        <xdr:cNvPr id="4"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V87"/>
  <sheetViews>
    <sheetView zoomScaleNormal="100" workbookViewId="0">
      <pane xSplit="1" ySplit="2" topLeftCell="B3" activePane="bottomRight" state="frozen"/>
      <selection pane="topRight" activeCell="B1" sqref="B1"/>
      <selection pane="bottomLeft" activeCell="A3" sqref="A3"/>
      <selection pane="bottomRight" activeCell="J19" sqref="J19"/>
    </sheetView>
  </sheetViews>
  <sheetFormatPr baseColWidth="10" defaultRowHeight="15" x14ac:dyDescent="0.25"/>
  <cols>
    <col min="1" max="1" width="46.28515625" bestFit="1" customWidth="1"/>
    <col min="2" max="2" width="15.42578125" customWidth="1"/>
    <col min="3" max="4" width="14.85546875" customWidth="1"/>
    <col min="9" max="28" width="12.42578125" bestFit="1" customWidth="1"/>
    <col min="29" max="29" width="13.28515625" bestFit="1" customWidth="1"/>
    <col min="30" max="41" width="19" customWidth="1"/>
  </cols>
  <sheetData>
    <row r="1" spans="1:282" s="19" customFormat="1" ht="20.100000000000001" customHeight="1" x14ac:dyDescent="0.25">
      <c r="A1" s="107" t="s">
        <v>128</v>
      </c>
      <c r="B1" s="108">
        <f>+F1</f>
        <v>2020</v>
      </c>
      <c r="C1" s="108">
        <f>+B1+1</f>
        <v>2021</v>
      </c>
      <c r="D1" s="109">
        <f>+C1+1</f>
        <v>2022</v>
      </c>
      <c r="E1" s="12"/>
      <c r="F1" s="13">
        <v>2020</v>
      </c>
      <c r="G1" s="4"/>
      <c r="H1" s="4"/>
      <c r="I1" s="4"/>
      <c r="J1" s="4"/>
      <c r="K1" s="4"/>
      <c r="L1" s="4"/>
      <c r="M1" s="4"/>
      <c r="N1" s="4"/>
      <c r="O1" s="4"/>
      <c r="P1" s="4"/>
      <c r="Q1" s="4"/>
      <c r="R1" s="13">
        <f>1+F1</f>
        <v>2021</v>
      </c>
      <c r="S1" s="4"/>
      <c r="T1" s="4"/>
      <c r="U1" s="4"/>
      <c r="V1" s="4"/>
      <c r="W1" s="4"/>
      <c r="X1" s="4"/>
      <c r="Y1" s="4"/>
      <c r="Z1" s="4"/>
      <c r="AA1" s="4"/>
      <c r="AB1" s="4"/>
      <c r="AC1" s="4"/>
      <c r="AD1" s="13">
        <f>1+R1</f>
        <v>2022</v>
      </c>
    </row>
    <row r="2" spans="1:282" s="12" customFormat="1" ht="12.75" x14ac:dyDescent="0.25">
      <c r="A2" s="110"/>
      <c r="D2" s="111"/>
      <c r="F2" s="3" t="s">
        <v>23</v>
      </c>
      <c r="G2" s="3" t="s">
        <v>0</v>
      </c>
      <c r="H2" s="3" t="s">
        <v>1</v>
      </c>
      <c r="I2" s="3" t="s">
        <v>2</v>
      </c>
      <c r="J2" s="3" t="s">
        <v>3</v>
      </c>
      <c r="K2" s="3" t="s">
        <v>4</v>
      </c>
      <c r="L2" s="3" t="s">
        <v>4</v>
      </c>
      <c r="M2" s="3" t="s">
        <v>6</v>
      </c>
      <c r="N2" s="3" t="s">
        <v>7</v>
      </c>
      <c r="O2" s="3" t="s">
        <v>8</v>
      </c>
      <c r="P2" s="3" t="s">
        <v>9</v>
      </c>
      <c r="Q2" s="3" t="s">
        <v>10</v>
      </c>
      <c r="R2" s="3" t="s">
        <v>23</v>
      </c>
      <c r="S2" s="3" t="s">
        <v>0</v>
      </c>
      <c r="T2" s="3" t="s">
        <v>1</v>
      </c>
      <c r="U2" s="3" t="s">
        <v>2</v>
      </c>
      <c r="V2" s="3" t="s">
        <v>3</v>
      </c>
      <c r="W2" s="3" t="s">
        <v>4</v>
      </c>
      <c r="X2" s="3" t="s">
        <v>4</v>
      </c>
      <c r="Y2" s="3" t="s">
        <v>6</v>
      </c>
      <c r="Z2" s="3" t="s">
        <v>7</v>
      </c>
      <c r="AA2" s="3" t="s">
        <v>8</v>
      </c>
      <c r="AB2" s="3" t="s">
        <v>9</v>
      </c>
      <c r="AC2" s="3" t="s">
        <v>10</v>
      </c>
      <c r="AD2" s="3" t="s">
        <v>23</v>
      </c>
      <c r="AE2" s="3" t="s">
        <v>0</v>
      </c>
      <c r="AF2" s="3" t="s">
        <v>1</v>
      </c>
      <c r="AG2" s="3" t="s">
        <v>2</v>
      </c>
      <c r="AH2" s="3" t="s">
        <v>3</v>
      </c>
      <c r="AI2" s="3" t="s">
        <v>4</v>
      </c>
      <c r="AJ2" s="3" t="s">
        <v>4</v>
      </c>
      <c r="AK2" s="3" t="s">
        <v>6</v>
      </c>
      <c r="AL2" s="3" t="s">
        <v>7</v>
      </c>
      <c r="AM2" s="3" t="s">
        <v>8</v>
      </c>
      <c r="AN2" s="3" t="s">
        <v>9</v>
      </c>
      <c r="AO2" s="3" t="s">
        <v>10</v>
      </c>
    </row>
    <row r="3" spans="1:282" s="21" customFormat="1" ht="12.75" x14ac:dyDescent="0.25">
      <c r="A3" s="112" t="s">
        <v>36</v>
      </c>
      <c r="B3" s="32">
        <f>+SUM(F3:Q3)</f>
        <v>0</v>
      </c>
      <c r="C3" s="32">
        <f>+SUM(R3:AC3)</f>
        <v>1862962.5000000002</v>
      </c>
      <c r="D3" s="113">
        <f>+SUM(AD3:AO3)</f>
        <v>7468188.75</v>
      </c>
      <c r="E3" s="17"/>
      <c r="F3" s="32">
        <v>0</v>
      </c>
      <c r="G3" s="32">
        <v>0</v>
      </c>
      <c r="H3" s="32">
        <v>0</v>
      </c>
      <c r="I3" s="32">
        <v>0</v>
      </c>
      <c r="J3" s="32">
        <v>0</v>
      </c>
      <c r="K3" s="32">
        <v>0</v>
      </c>
      <c r="L3" s="32">
        <v>0</v>
      </c>
      <c r="M3" s="32">
        <v>0</v>
      </c>
      <c r="N3" s="32">
        <v>0</v>
      </c>
      <c r="O3" s="32">
        <v>0</v>
      </c>
      <c r="P3" s="32">
        <v>0</v>
      </c>
      <c r="Q3" s="32">
        <v>0</v>
      </c>
      <c r="R3" s="32">
        <f>+'Income P&amp;L simul."INPUT"'!N4</f>
        <v>0</v>
      </c>
      <c r="S3" s="32">
        <f>+'Income P&amp;L simul."INPUT"'!O4</f>
        <v>161947.50000000003</v>
      </c>
      <c r="T3" s="32">
        <f>+'Income P&amp;L simul."INPUT"'!P4</f>
        <v>161947.50000000003</v>
      </c>
      <c r="U3" s="32">
        <f>+'Income P&amp;L simul."INPUT"'!Q4</f>
        <v>164212.50000000003</v>
      </c>
      <c r="V3" s="32">
        <f>+'Income P&amp;L simul."INPUT"'!R4</f>
        <v>176670.00000000003</v>
      </c>
      <c r="W3" s="32">
        <f>+'Income P&amp;L simul."INPUT"'!S4</f>
        <v>183465.00000000003</v>
      </c>
      <c r="X3" s="32">
        <f>+'Income P&amp;L simul."INPUT"'!T4</f>
        <v>187995.00000000003</v>
      </c>
      <c r="Y3" s="32">
        <f>+'Income P&amp;L simul."INPUT"'!U4</f>
        <v>180067.50000000003</v>
      </c>
      <c r="Z3" s="32">
        <f>+'Income P&amp;L simul."INPUT"'!V4</f>
        <v>161947.50000000003</v>
      </c>
      <c r="AA3" s="32">
        <f>+'Income P&amp;L simul."INPUT"'!W4</f>
        <v>161947.50000000003</v>
      </c>
      <c r="AB3" s="32">
        <f>+'Income P&amp;L simul."INPUT"'!X4</f>
        <v>163080.00000000003</v>
      </c>
      <c r="AC3" s="32">
        <f>+'Income P&amp;L simul."INPUT"'!Y4</f>
        <v>159682.50000000003</v>
      </c>
      <c r="AD3" s="32">
        <f>+'Income P&amp;L simul."INPUT"'!Z4</f>
        <v>2204600</v>
      </c>
      <c r="AE3" s="32">
        <f>+'Income P&amp;L simul."INPUT"'!AA4</f>
        <v>457564.25</v>
      </c>
      <c r="AF3" s="32">
        <f>+'Income P&amp;L simul."INPUT"'!AB4</f>
        <v>457564.25</v>
      </c>
      <c r="AG3" s="32">
        <f>+'Income P&amp;L simul."INPUT"'!AC4</f>
        <v>463963.75</v>
      </c>
      <c r="AH3" s="32">
        <f>+'Income P&amp;L simul."INPUT"'!AD4</f>
        <v>499161</v>
      </c>
      <c r="AI3" s="32">
        <f>+'Income P&amp;L simul."INPUT"'!AE4</f>
        <v>518359.5</v>
      </c>
      <c r="AJ3" s="32">
        <f>+'Income P&amp;L simul."INPUT"'!AF4</f>
        <v>531158.5</v>
      </c>
      <c r="AK3" s="32">
        <f>+'Income P&amp;L simul."INPUT"'!AG4</f>
        <v>508760.25</v>
      </c>
      <c r="AL3" s="32">
        <f>+'Income P&amp;L simul."INPUT"'!AH4</f>
        <v>457564.25</v>
      </c>
      <c r="AM3" s="32">
        <f>+'Income P&amp;L simul."INPUT"'!AI4</f>
        <v>457564.25</v>
      </c>
      <c r="AN3" s="32">
        <f>+'Income P&amp;L simul."INPUT"'!AJ4</f>
        <v>460764</v>
      </c>
      <c r="AO3" s="32">
        <f>+'Income P&amp;L simul."INPUT"'!AK4</f>
        <v>451164.75</v>
      </c>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row>
    <row r="4" spans="1:282" s="37" customFormat="1" ht="12.75" x14ac:dyDescent="0.25">
      <c r="A4" s="114" t="s">
        <v>50</v>
      </c>
      <c r="B4" s="36">
        <f>+B3</f>
        <v>0</v>
      </c>
      <c r="C4" s="36">
        <f>+C3+B4</f>
        <v>1862962.5000000002</v>
      </c>
      <c r="D4" s="115">
        <f>+D3+C4</f>
        <v>9331151.25</v>
      </c>
      <c r="E4" s="36"/>
      <c r="F4" s="36">
        <f>+F3</f>
        <v>0</v>
      </c>
      <c r="G4" s="36">
        <f>+G3+F4</f>
        <v>0</v>
      </c>
      <c r="H4" s="36">
        <f t="shared" ref="H4:AO4" si="0">+H3+G4</f>
        <v>0</v>
      </c>
      <c r="I4" s="36">
        <f t="shared" si="0"/>
        <v>0</v>
      </c>
      <c r="J4" s="36">
        <f t="shared" si="0"/>
        <v>0</v>
      </c>
      <c r="K4" s="36">
        <f t="shared" si="0"/>
        <v>0</v>
      </c>
      <c r="L4" s="36">
        <f t="shared" si="0"/>
        <v>0</v>
      </c>
      <c r="M4" s="36">
        <f t="shared" si="0"/>
        <v>0</v>
      </c>
      <c r="N4" s="36">
        <f t="shared" si="0"/>
        <v>0</v>
      </c>
      <c r="O4" s="36">
        <f t="shared" si="0"/>
        <v>0</v>
      </c>
      <c r="P4" s="36">
        <f t="shared" si="0"/>
        <v>0</v>
      </c>
      <c r="Q4" s="36">
        <f t="shared" si="0"/>
        <v>0</v>
      </c>
      <c r="R4" s="36">
        <f t="shared" si="0"/>
        <v>0</v>
      </c>
      <c r="S4" s="36">
        <f t="shared" si="0"/>
        <v>161947.50000000003</v>
      </c>
      <c r="T4" s="36">
        <f t="shared" si="0"/>
        <v>323895.00000000006</v>
      </c>
      <c r="U4" s="36">
        <f t="shared" si="0"/>
        <v>488107.50000000012</v>
      </c>
      <c r="V4" s="36">
        <f t="shared" si="0"/>
        <v>664777.50000000012</v>
      </c>
      <c r="W4" s="36">
        <f t="shared" si="0"/>
        <v>848242.50000000012</v>
      </c>
      <c r="X4" s="36">
        <f t="shared" si="0"/>
        <v>1036237.5000000001</v>
      </c>
      <c r="Y4" s="36">
        <f t="shared" si="0"/>
        <v>1216305.0000000002</v>
      </c>
      <c r="Z4" s="36">
        <f t="shared" si="0"/>
        <v>1378252.5000000002</v>
      </c>
      <c r="AA4" s="36">
        <f t="shared" si="0"/>
        <v>1540200.0000000002</v>
      </c>
      <c r="AB4" s="36">
        <f t="shared" si="0"/>
        <v>1703280.0000000002</v>
      </c>
      <c r="AC4" s="36">
        <f t="shared" si="0"/>
        <v>1862962.5000000002</v>
      </c>
      <c r="AD4" s="36">
        <f t="shared" si="0"/>
        <v>4067562.5</v>
      </c>
      <c r="AE4" s="36">
        <f t="shared" si="0"/>
        <v>4525126.75</v>
      </c>
      <c r="AF4" s="36">
        <f t="shared" si="0"/>
        <v>4982691</v>
      </c>
      <c r="AG4" s="36">
        <f t="shared" si="0"/>
        <v>5446654.75</v>
      </c>
      <c r="AH4" s="36">
        <f t="shared" si="0"/>
        <v>5945815.75</v>
      </c>
      <c r="AI4" s="36">
        <f t="shared" si="0"/>
        <v>6464175.25</v>
      </c>
      <c r="AJ4" s="36">
        <f t="shared" si="0"/>
        <v>6995333.75</v>
      </c>
      <c r="AK4" s="36">
        <f t="shared" si="0"/>
        <v>7504094</v>
      </c>
      <c r="AL4" s="36">
        <f t="shared" si="0"/>
        <v>7961658.25</v>
      </c>
      <c r="AM4" s="36">
        <f t="shared" si="0"/>
        <v>8419222.5</v>
      </c>
      <c r="AN4" s="36">
        <f t="shared" si="0"/>
        <v>8879986.5</v>
      </c>
      <c r="AO4" s="36">
        <f t="shared" si="0"/>
        <v>9331151.25</v>
      </c>
    </row>
    <row r="5" spans="1:282" s="19" customFormat="1" ht="12.75" x14ac:dyDescent="0.25">
      <c r="A5" s="116" t="s">
        <v>35</v>
      </c>
      <c r="B5" s="47">
        <f>+SUM(F5:Q5)</f>
        <v>-224323.80000000005</v>
      </c>
      <c r="C5" s="47">
        <f>+SUM(R5:AC5)</f>
        <v>-626606.17500000005</v>
      </c>
      <c r="D5" s="117">
        <f>+SUM(AD5:AO5)</f>
        <v>-1126776.9500000004</v>
      </c>
      <c r="E5" s="41"/>
      <c r="F5" s="34">
        <f>+'Costs P&amp;L simul. "INPUT"'!F59</f>
        <v>-14701.983333333334</v>
      </c>
      <c r="G5" s="34">
        <f>+'Costs P&amp;L simul. "INPUT"'!G59</f>
        <v>-11701.983333333334</v>
      </c>
      <c r="H5" s="34">
        <f>+'Costs P&amp;L simul. "INPUT"'!H59</f>
        <v>-11701.983333333334</v>
      </c>
      <c r="I5" s="34">
        <f>+'Costs P&amp;L simul. "INPUT"'!I59</f>
        <v>-11701.983333333334</v>
      </c>
      <c r="J5" s="34">
        <f>+'Costs P&amp;L simul. "INPUT"'!J59</f>
        <v>-11701.983333333334</v>
      </c>
      <c r="K5" s="34">
        <f>+'Costs P&amp;L simul. "INPUT"'!K59</f>
        <v>-11701.983333333334</v>
      </c>
      <c r="L5" s="34">
        <f>+'Costs P&amp;L simul. "INPUT"'!L59</f>
        <v>-11701.983333333334</v>
      </c>
      <c r="M5" s="34">
        <f>+'Costs P&amp;L simul. "INPUT"'!M59</f>
        <v>-11701.983333333334</v>
      </c>
      <c r="N5" s="34">
        <f>+'Costs P&amp;L simul. "INPUT"'!N59</f>
        <v>-11701.983333333334</v>
      </c>
      <c r="O5" s="34">
        <f>+'Costs P&amp;L simul. "INPUT"'!O59</f>
        <v>-12401.983333333334</v>
      </c>
      <c r="P5" s="34">
        <f>+'Costs P&amp;L simul. "INPUT"'!P59</f>
        <v>-51801.983333333337</v>
      </c>
      <c r="Q5" s="34">
        <f>+'Costs P&amp;L simul. "INPUT"'!Q59</f>
        <v>-51801.983333333337</v>
      </c>
      <c r="R5" s="34">
        <f>+'Costs P&amp;L simul. "INPUT"'!R59</f>
        <v>-65329.983333333337</v>
      </c>
      <c r="S5" s="34">
        <f>+'Costs P&amp;L simul. "INPUT"'!S59</f>
        <v>-226429.98333333334</v>
      </c>
      <c r="T5" s="34">
        <f>+'Costs P&amp;L simul. "INPUT"'!T59</f>
        <v>-24929.983333333334</v>
      </c>
      <c r="U5" s="34">
        <f>+'Costs P&amp;L simul. "INPUT"'!U59</f>
        <v>-23729.983333333334</v>
      </c>
      <c r="V5" s="34">
        <f>+'Costs P&amp;L simul. "INPUT"'!V59</f>
        <v>-23729.983333333334</v>
      </c>
      <c r="W5" s="34">
        <f>+'Costs P&amp;L simul. "INPUT"'!W59</f>
        <v>-23729.983333333334</v>
      </c>
      <c r="X5" s="34">
        <f>+'Costs P&amp;L simul. "INPUT"'!X59</f>
        <v>-25033.983333333334</v>
      </c>
      <c r="Y5" s="34">
        <f>+'Costs P&amp;L simul. "INPUT"'!Y59</f>
        <v>-25033.983333333334</v>
      </c>
      <c r="Z5" s="34">
        <f>+'Costs P&amp;L simul. "INPUT"'!Z59</f>
        <v>-25033.983333333334</v>
      </c>
      <c r="AA5" s="34">
        <f>+'Costs P&amp;L simul. "INPUT"'!AA59</f>
        <v>-25033.983333333334</v>
      </c>
      <c r="AB5" s="34">
        <f>+'Costs P&amp;L simul. "INPUT"'!AB59</f>
        <v>-25083.983333333334</v>
      </c>
      <c r="AC5" s="34">
        <f>+'Costs P&amp;L simul. "INPUT"'!AC59</f>
        <v>-113506.35833333334</v>
      </c>
      <c r="AD5" s="34">
        <f>+'Costs P&amp;L simul. "INPUT"'!AD59</f>
        <v>-157123.35833333334</v>
      </c>
      <c r="AE5" s="34">
        <f>+'Costs P&amp;L simul. "INPUT"'!AE59</f>
        <v>-238227.60833333334</v>
      </c>
      <c r="AF5" s="34">
        <f>+'Costs P&amp;L simul. "INPUT"'!AF59</f>
        <v>-138850.48333333334</v>
      </c>
      <c r="AG5" s="34">
        <f>+'Costs P&amp;L simul. "INPUT"'!AG59</f>
        <v>-122406.23333333334</v>
      </c>
      <c r="AH5" s="34">
        <f>+'Costs P&amp;L simul. "INPUT"'!AH59</f>
        <v>-61432.733333333337</v>
      </c>
      <c r="AI5" s="34">
        <f>+'Costs P&amp;L simul. "INPUT"'!AI59</f>
        <v>-43036.358333333337</v>
      </c>
      <c r="AJ5" s="34">
        <f>+'Costs P&amp;L simul. "INPUT"'!AJ59</f>
        <v>-42130.358333333337</v>
      </c>
      <c r="AK5" s="34">
        <f>+'Costs P&amp;L simul. "INPUT"'!AK59</f>
        <v>-42398.358333333337</v>
      </c>
      <c r="AL5" s="34">
        <f>+'Costs P&amp;L simul. "INPUT"'!AL59</f>
        <v>-42454.983333333337</v>
      </c>
      <c r="AM5" s="34">
        <f>+'Costs P&amp;L simul. "INPUT"'!AM59</f>
        <v>-42285.108333333337</v>
      </c>
      <c r="AN5" s="34">
        <f>+'Costs P&amp;L simul. "INPUT"'!AN59</f>
        <v>-144530.98333333334</v>
      </c>
      <c r="AO5" s="34">
        <f>+'Costs P&amp;L simul. "INPUT"'!AO59</f>
        <v>-51900.383333333331</v>
      </c>
    </row>
    <row r="6" spans="1:282" s="37" customFormat="1" x14ac:dyDescent="0.25">
      <c r="A6" s="114" t="s">
        <v>50</v>
      </c>
      <c r="B6" s="36">
        <f>+B5</f>
        <v>-224323.80000000005</v>
      </c>
      <c r="C6" s="36">
        <f>+C5+B6</f>
        <v>-850929.97500000009</v>
      </c>
      <c r="D6" s="115">
        <f>+D5+C6</f>
        <v>-1977706.9250000005</v>
      </c>
      <c r="E6" s="36"/>
      <c r="F6" s="36">
        <f>+F5</f>
        <v>-14701.983333333334</v>
      </c>
      <c r="G6" s="36">
        <f>+G5+F6</f>
        <v>-26403.966666666667</v>
      </c>
      <c r="H6" s="36">
        <f t="shared" ref="H6:AN6" si="1">+H5+G6</f>
        <v>-38105.949999999997</v>
      </c>
      <c r="I6" s="36">
        <f t="shared" si="1"/>
        <v>-49807.933333333334</v>
      </c>
      <c r="J6" s="36">
        <f t="shared" si="1"/>
        <v>-61509.916666666672</v>
      </c>
      <c r="K6" s="36">
        <f t="shared" si="1"/>
        <v>-73211.900000000009</v>
      </c>
      <c r="L6" s="36">
        <f t="shared" si="1"/>
        <v>-84913.883333333346</v>
      </c>
      <c r="M6" s="36">
        <f t="shared" si="1"/>
        <v>-96615.866666666683</v>
      </c>
      <c r="N6" s="36">
        <f t="shared" si="1"/>
        <v>-108317.85000000002</v>
      </c>
      <c r="O6" s="36">
        <f t="shared" si="1"/>
        <v>-120719.83333333336</v>
      </c>
      <c r="P6" s="36">
        <f t="shared" si="1"/>
        <v>-172521.81666666671</v>
      </c>
      <c r="Q6" s="36">
        <f t="shared" si="1"/>
        <v>-224323.80000000005</v>
      </c>
      <c r="R6" s="36">
        <f t="shared" si="1"/>
        <v>-289653.78333333338</v>
      </c>
      <c r="S6" s="36">
        <f t="shared" si="1"/>
        <v>-516083.76666666672</v>
      </c>
      <c r="T6" s="36">
        <f t="shared" si="1"/>
        <v>-541013.75</v>
      </c>
      <c r="U6" s="36">
        <f t="shared" si="1"/>
        <v>-564743.73333333328</v>
      </c>
      <c r="V6" s="36">
        <f t="shared" si="1"/>
        <v>-588473.71666666656</v>
      </c>
      <c r="W6" s="36">
        <f t="shared" si="1"/>
        <v>-612203.69999999984</v>
      </c>
      <c r="X6" s="36">
        <f t="shared" si="1"/>
        <v>-637237.68333333312</v>
      </c>
      <c r="Y6" s="36">
        <f t="shared" si="1"/>
        <v>-662271.6666666664</v>
      </c>
      <c r="Z6" s="36">
        <f t="shared" si="1"/>
        <v>-687305.64999999967</v>
      </c>
      <c r="AA6" s="36">
        <f t="shared" si="1"/>
        <v>-712339.63333333295</v>
      </c>
      <c r="AB6" s="36">
        <f t="shared" si="1"/>
        <v>-737423.61666666623</v>
      </c>
      <c r="AC6" s="36">
        <f t="shared" si="1"/>
        <v>-850929.97499999963</v>
      </c>
      <c r="AD6" s="36">
        <f t="shared" si="1"/>
        <v>-1008053.333333333</v>
      </c>
      <c r="AE6" s="36">
        <f t="shared" si="1"/>
        <v>-1246280.9416666664</v>
      </c>
      <c r="AF6" s="36">
        <f t="shared" si="1"/>
        <v>-1385131.4249999998</v>
      </c>
      <c r="AG6" s="36">
        <f t="shared" si="1"/>
        <v>-1507537.6583333332</v>
      </c>
      <c r="AH6" s="36">
        <f t="shared" si="1"/>
        <v>-1568970.3916666666</v>
      </c>
      <c r="AI6" s="36">
        <f t="shared" si="1"/>
        <v>-1612006.75</v>
      </c>
      <c r="AJ6" s="36">
        <f t="shared" si="1"/>
        <v>-1654137.1083333334</v>
      </c>
      <c r="AK6" s="36">
        <f t="shared" si="1"/>
        <v>-1696535.4666666668</v>
      </c>
      <c r="AL6" s="36">
        <f t="shared" si="1"/>
        <v>-1738990.4500000002</v>
      </c>
      <c r="AM6" s="36">
        <f t="shared" si="1"/>
        <v>-1781275.5583333336</v>
      </c>
      <c r="AN6" s="36">
        <f t="shared" si="1"/>
        <v>-1925806.541666667</v>
      </c>
      <c r="AO6" s="36">
        <f>+AO5+AN6</f>
        <v>-1977706.9250000003</v>
      </c>
      <c r="AR6" s="10"/>
      <c r="AS6" s="10"/>
    </row>
    <row r="7" spans="1:282" s="19" customFormat="1" x14ac:dyDescent="0.25">
      <c r="A7" s="118"/>
      <c r="B7" s="7"/>
      <c r="C7" s="7"/>
      <c r="D7" s="119"/>
      <c r="E7" s="4"/>
      <c r="F7" s="7"/>
      <c r="G7" s="7"/>
      <c r="H7" s="7"/>
      <c r="I7" s="7"/>
      <c r="J7" s="7"/>
      <c r="K7" s="7"/>
      <c r="L7" s="7"/>
      <c r="M7" s="7"/>
      <c r="N7" s="7"/>
      <c r="O7" s="7"/>
      <c r="P7" s="7"/>
      <c r="Q7" s="7"/>
      <c r="AR7" s="10"/>
      <c r="AS7" s="10"/>
    </row>
    <row r="8" spans="1:282" s="21" customFormat="1" x14ac:dyDescent="0.25">
      <c r="A8" s="120" t="s">
        <v>129</v>
      </c>
      <c r="B8" s="15">
        <f>+SUM(F8:Q8)</f>
        <v>-224323.80000000005</v>
      </c>
      <c r="C8" s="15">
        <f>+SUM(R8:AC8)</f>
        <v>1236356.3250000002</v>
      </c>
      <c r="D8" s="121">
        <f>+SUM(AD8:AO8)</f>
        <v>6341411.7999999989</v>
      </c>
      <c r="E8" s="12"/>
      <c r="F8" s="15">
        <f>+F3+F5</f>
        <v>-14701.983333333334</v>
      </c>
      <c r="G8" s="15">
        <f t="shared" ref="G8:AO8" si="2">+G3+G5</f>
        <v>-11701.983333333334</v>
      </c>
      <c r="H8" s="15">
        <f t="shared" si="2"/>
        <v>-11701.983333333334</v>
      </c>
      <c r="I8" s="15">
        <f t="shared" si="2"/>
        <v>-11701.983333333334</v>
      </c>
      <c r="J8" s="15">
        <f t="shared" si="2"/>
        <v>-11701.983333333334</v>
      </c>
      <c r="K8" s="15">
        <f t="shared" si="2"/>
        <v>-11701.983333333334</v>
      </c>
      <c r="L8" s="15">
        <f t="shared" si="2"/>
        <v>-11701.983333333334</v>
      </c>
      <c r="M8" s="15">
        <f t="shared" si="2"/>
        <v>-11701.983333333334</v>
      </c>
      <c r="N8" s="15">
        <f t="shared" si="2"/>
        <v>-11701.983333333334</v>
      </c>
      <c r="O8" s="15">
        <f t="shared" si="2"/>
        <v>-12401.983333333334</v>
      </c>
      <c r="P8" s="15">
        <f t="shared" si="2"/>
        <v>-51801.983333333337</v>
      </c>
      <c r="Q8" s="15">
        <f t="shared" si="2"/>
        <v>-51801.983333333337</v>
      </c>
      <c r="R8" s="15">
        <f t="shared" si="2"/>
        <v>-65329.983333333337</v>
      </c>
      <c r="S8" s="15">
        <f t="shared" si="2"/>
        <v>-64482.483333333308</v>
      </c>
      <c r="T8" s="15">
        <f t="shared" si="2"/>
        <v>137017.51666666669</v>
      </c>
      <c r="U8" s="15">
        <f t="shared" si="2"/>
        <v>140482.51666666669</v>
      </c>
      <c r="V8" s="15">
        <f t="shared" si="2"/>
        <v>152940.01666666669</v>
      </c>
      <c r="W8" s="15">
        <f t="shared" si="2"/>
        <v>159735.01666666669</v>
      </c>
      <c r="X8" s="15">
        <f t="shared" si="2"/>
        <v>162961.01666666669</v>
      </c>
      <c r="Y8" s="15">
        <f t="shared" si="2"/>
        <v>155033.51666666669</v>
      </c>
      <c r="Z8" s="15">
        <f t="shared" si="2"/>
        <v>136913.51666666669</v>
      </c>
      <c r="AA8" s="15">
        <f t="shared" si="2"/>
        <v>136913.51666666669</v>
      </c>
      <c r="AB8" s="15">
        <f t="shared" si="2"/>
        <v>137996.01666666669</v>
      </c>
      <c r="AC8" s="15">
        <f t="shared" si="2"/>
        <v>46176.141666666692</v>
      </c>
      <c r="AD8" s="15">
        <f>+AD3+AD5</f>
        <v>2047476.6416666666</v>
      </c>
      <c r="AE8" s="15">
        <f t="shared" si="2"/>
        <v>219336.64166666666</v>
      </c>
      <c r="AF8" s="15">
        <f t="shared" si="2"/>
        <v>318713.76666666666</v>
      </c>
      <c r="AG8" s="15">
        <f t="shared" si="2"/>
        <v>341557.51666666666</v>
      </c>
      <c r="AH8" s="15">
        <f t="shared" si="2"/>
        <v>437728.26666666666</v>
      </c>
      <c r="AI8" s="15">
        <f t="shared" si="2"/>
        <v>475323.14166666666</v>
      </c>
      <c r="AJ8" s="15">
        <f t="shared" si="2"/>
        <v>489028.14166666666</v>
      </c>
      <c r="AK8" s="15">
        <f t="shared" si="2"/>
        <v>466361.89166666666</v>
      </c>
      <c r="AL8" s="15">
        <f t="shared" si="2"/>
        <v>415109.26666666666</v>
      </c>
      <c r="AM8" s="15">
        <f t="shared" si="2"/>
        <v>415279.14166666666</v>
      </c>
      <c r="AN8" s="15">
        <f t="shared" si="2"/>
        <v>316233.01666666666</v>
      </c>
      <c r="AO8" s="15">
        <f t="shared" si="2"/>
        <v>399264.3666666667</v>
      </c>
      <c r="AP8" s="19"/>
      <c r="AQ8" s="19"/>
      <c r="AR8" s="10"/>
      <c r="AS8" s="10"/>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row>
    <row r="9" spans="1:282" s="37" customFormat="1" x14ac:dyDescent="0.25">
      <c r="A9" s="114" t="s">
        <v>50</v>
      </c>
      <c r="B9" s="36">
        <f>+B8</f>
        <v>-224323.80000000005</v>
      </c>
      <c r="C9" s="36">
        <f>+C8+B9</f>
        <v>1012032.5250000001</v>
      </c>
      <c r="D9" s="115">
        <f>+D8+C9</f>
        <v>7353444.3249999993</v>
      </c>
      <c r="E9" s="36"/>
      <c r="F9" s="36">
        <f>+F8</f>
        <v>-14701.983333333334</v>
      </c>
      <c r="G9" s="36">
        <f>+G8+F9</f>
        <v>-26403.966666666667</v>
      </c>
      <c r="H9" s="36">
        <f t="shared" ref="H9:AO9" si="3">+H8+G9</f>
        <v>-38105.949999999997</v>
      </c>
      <c r="I9" s="36">
        <f t="shared" si="3"/>
        <v>-49807.933333333334</v>
      </c>
      <c r="J9" s="36">
        <f t="shared" si="3"/>
        <v>-61509.916666666672</v>
      </c>
      <c r="K9" s="36">
        <f t="shared" si="3"/>
        <v>-73211.900000000009</v>
      </c>
      <c r="L9" s="36">
        <f t="shared" si="3"/>
        <v>-84913.883333333346</v>
      </c>
      <c r="M9" s="36">
        <f t="shared" si="3"/>
        <v>-96615.866666666683</v>
      </c>
      <c r="N9" s="36">
        <f t="shared" si="3"/>
        <v>-108317.85000000002</v>
      </c>
      <c r="O9" s="36">
        <f t="shared" si="3"/>
        <v>-120719.83333333336</v>
      </c>
      <c r="P9" s="36">
        <f t="shared" si="3"/>
        <v>-172521.81666666671</v>
      </c>
      <c r="Q9" s="36">
        <f t="shared" si="3"/>
        <v>-224323.80000000005</v>
      </c>
      <c r="R9" s="36">
        <f t="shared" si="3"/>
        <v>-289653.78333333338</v>
      </c>
      <c r="S9" s="36">
        <f t="shared" si="3"/>
        <v>-354136.26666666672</v>
      </c>
      <c r="T9" s="36">
        <f t="shared" si="3"/>
        <v>-217118.75000000003</v>
      </c>
      <c r="U9" s="36">
        <f t="shared" si="3"/>
        <v>-76636.233333333337</v>
      </c>
      <c r="V9" s="36">
        <f t="shared" si="3"/>
        <v>76303.783333333355</v>
      </c>
      <c r="W9" s="36">
        <f t="shared" si="3"/>
        <v>236038.80000000005</v>
      </c>
      <c r="X9" s="36">
        <f t="shared" si="3"/>
        <v>398999.81666666677</v>
      </c>
      <c r="Y9" s="36">
        <f t="shared" si="3"/>
        <v>554033.33333333349</v>
      </c>
      <c r="Z9" s="36">
        <f t="shared" si="3"/>
        <v>690946.85000000021</v>
      </c>
      <c r="AA9" s="36">
        <f t="shared" si="3"/>
        <v>827860.36666666693</v>
      </c>
      <c r="AB9" s="36">
        <f t="shared" si="3"/>
        <v>965856.38333333365</v>
      </c>
      <c r="AC9" s="36">
        <f t="shared" si="3"/>
        <v>1012032.5250000004</v>
      </c>
      <c r="AD9" s="36">
        <f>+AD8+AC9</f>
        <v>3059509.166666667</v>
      </c>
      <c r="AE9" s="36">
        <f t="shared" si="3"/>
        <v>3278845.8083333336</v>
      </c>
      <c r="AF9" s="36">
        <f t="shared" si="3"/>
        <v>3597559.5750000002</v>
      </c>
      <c r="AG9" s="36">
        <f t="shared" si="3"/>
        <v>3939117.0916666668</v>
      </c>
      <c r="AH9" s="36">
        <f t="shared" si="3"/>
        <v>4376845.3583333334</v>
      </c>
      <c r="AI9" s="36">
        <f t="shared" si="3"/>
        <v>4852168.5</v>
      </c>
      <c r="AJ9" s="36">
        <f t="shared" si="3"/>
        <v>5341196.6416666666</v>
      </c>
      <c r="AK9" s="36">
        <f t="shared" si="3"/>
        <v>5807558.5333333332</v>
      </c>
      <c r="AL9" s="36">
        <f t="shared" si="3"/>
        <v>6222667.7999999998</v>
      </c>
      <c r="AM9" s="36">
        <f t="shared" si="3"/>
        <v>6637946.9416666664</v>
      </c>
      <c r="AN9" s="36">
        <f t="shared" si="3"/>
        <v>6954179.958333333</v>
      </c>
      <c r="AO9" s="36">
        <f t="shared" si="3"/>
        <v>7353444.3249999993</v>
      </c>
      <c r="AR9" s="10"/>
      <c r="AS9" s="10"/>
    </row>
    <row r="10" spans="1:282" s="19" customFormat="1" x14ac:dyDescent="0.25">
      <c r="A10" s="118"/>
      <c r="B10" s="7"/>
      <c r="C10" s="7"/>
      <c r="D10" s="119"/>
      <c r="E10" s="4"/>
      <c r="F10" s="7"/>
      <c r="G10" s="7"/>
      <c r="H10" s="7"/>
      <c r="I10" s="7"/>
      <c r="J10" s="7"/>
      <c r="K10" s="7"/>
      <c r="L10" s="7"/>
      <c r="M10" s="7"/>
      <c r="N10" s="7"/>
      <c r="O10" s="7"/>
      <c r="P10" s="7"/>
      <c r="Q10" s="7"/>
      <c r="AR10" s="10"/>
      <c r="AS10" s="10"/>
    </row>
    <row r="11" spans="1:282" s="19" customFormat="1" x14ac:dyDescent="0.25">
      <c r="A11" s="125" t="s">
        <v>81</v>
      </c>
      <c r="B11" s="126">
        <f>+(B3+B5)/-B5</f>
        <v>-1</v>
      </c>
      <c r="C11" s="126">
        <f>+(C3+C5)/-C5</f>
        <v>1.9730994910798638</v>
      </c>
      <c r="D11" s="127">
        <f>+(D3+D5)/-D5</f>
        <v>5.6279211249395873</v>
      </c>
      <c r="E11" s="4"/>
      <c r="F11" s="43">
        <f t="shared" ref="F11:AO11" si="4">+(F3+F5)/-F5</f>
        <v>-1</v>
      </c>
      <c r="G11" s="43">
        <f t="shared" si="4"/>
        <v>-1</v>
      </c>
      <c r="H11" s="43">
        <f t="shared" si="4"/>
        <v>-1</v>
      </c>
      <c r="I11" s="43">
        <f t="shared" si="4"/>
        <v>-1</v>
      </c>
      <c r="J11" s="43">
        <f t="shared" si="4"/>
        <v>-1</v>
      </c>
      <c r="K11" s="43">
        <f t="shared" si="4"/>
        <v>-1</v>
      </c>
      <c r="L11" s="43">
        <f t="shared" si="4"/>
        <v>-1</v>
      </c>
      <c r="M11" s="43">
        <f t="shared" si="4"/>
        <v>-1</v>
      </c>
      <c r="N11" s="43">
        <f t="shared" si="4"/>
        <v>-1</v>
      </c>
      <c r="O11" s="43">
        <f t="shared" si="4"/>
        <v>-1</v>
      </c>
      <c r="P11" s="43">
        <f t="shared" si="4"/>
        <v>-1</v>
      </c>
      <c r="Q11" s="43">
        <f t="shared" si="4"/>
        <v>-1</v>
      </c>
      <c r="R11" s="43">
        <f t="shared" si="4"/>
        <v>-1</v>
      </c>
      <c r="S11" s="43">
        <f t="shared" si="4"/>
        <v>-0.28477890774035436</v>
      </c>
      <c r="T11" s="43">
        <f t="shared" si="4"/>
        <v>5.4960933922271655</v>
      </c>
      <c r="U11" s="43">
        <f t="shared" si="4"/>
        <v>5.9200427869383256</v>
      </c>
      <c r="V11" s="43">
        <f t="shared" si="4"/>
        <v>6.4450115500853711</v>
      </c>
      <c r="W11" s="43">
        <f t="shared" si="4"/>
        <v>6.7313581481655778</v>
      </c>
      <c r="X11" s="43">
        <f t="shared" si="4"/>
        <v>6.5095919613272368</v>
      </c>
      <c r="Y11" s="43">
        <f t="shared" si="4"/>
        <v>6.1929224207893414</v>
      </c>
      <c r="Z11" s="43">
        <f t="shared" si="4"/>
        <v>5.4691063281312946</v>
      </c>
      <c r="AA11" s="43">
        <f t="shared" si="4"/>
        <v>5.4691063281312946</v>
      </c>
      <c r="AB11" s="43">
        <f t="shared" si="4"/>
        <v>5.5013597654280062</v>
      </c>
      <c r="AC11" s="43">
        <f t="shared" si="4"/>
        <v>0.40681546254053486</v>
      </c>
      <c r="AD11" s="43">
        <f t="shared" si="4"/>
        <v>13.031013742227907</v>
      </c>
      <c r="AE11" s="43">
        <f t="shared" si="4"/>
        <v>0.92070202610507668</v>
      </c>
      <c r="AF11" s="43">
        <f t="shared" si="4"/>
        <v>2.2953738367733445</v>
      </c>
      <c r="AG11" s="43">
        <f t="shared" si="4"/>
        <v>2.7903604854545807</v>
      </c>
      <c r="AH11" s="43">
        <f t="shared" si="4"/>
        <v>7.1253262375866928</v>
      </c>
      <c r="AI11" s="43">
        <f t="shared" si="4"/>
        <v>11.044687795958572</v>
      </c>
      <c r="AJ11" s="43">
        <f t="shared" si="4"/>
        <v>11.607500173568425</v>
      </c>
      <c r="AK11" s="43">
        <f t="shared" si="4"/>
        <v>10.999527104331673</v>
      </c>
      <c r="AL11" s="43">
        <f t="shared" si="4"/>
        <v>9.7776334855075895</v>
      </c>
      <c r="AM11" s="43">
        <f t="shared" si="4"/>
        <v>9.8209312458897564</v>
      </c>
      <c r="AN11" s="43">
        <f t="shared" si="4"/>
        <v>2.1879946387504687</v>
      </c>
      <c r="AO11" s="43">
        <f t="shared" si="4"/>
        <v>7.6928982220105642</v>
      </c>
      <c r="AR11" s="10"/>
      <c r="AS11" s="10"/>
    </row>
    <row r="12" spans="1:282" s="37" customFormat="1" ht="15.75" thickBot="1" x14ac:dyDescent="0.3">
      <c r="A12" s="122" t="s">
        <v>16</v>
      </c>
      <c r="B12" s="123">
        <f>+B11</f>
        <v>-1</v>
      </c>
      <c r="C12" s="123">
        <f>+C11+B12</f>
        <v>0.97309949107986382</v>
      </c>
      <c r="D12" s="124">
        <f>+D11+C12</f>
        <v>6.6010206160194507</v>
      </c>
      <c r="E12" s="36"/>
      <c r="F12" s="44">
        <f>+F11</f>
        <v>-1</v>
      </c>
      <c r="G12" s="44">
        <f>+G11+F12</f>
        <v>-2</v>
      </c>
      <c r="H12" s="44">
        <f t="shared" ref="H12:AO12" si="5">+H11+G12</f>
        <v>-3</v>
      </c>
      <c r="I12" s="44">
        <f t="shared" si="5"/>
        <v>-4</v>
      </c>
      <c r="J12" s="44">
        <f t="shared" si="5"/>
        <v>-5</v>
      </c>
      <c r="K12" s="44">
        <f t="shared" si="5"/>
        <v>-6</v>
      </c>
      <c r="L12" s="44">
        <f t="shared" si="5"/>
        <v>-7</v>
      </c>
      <c r="M12" s="44">
        <f t="shared" si="5"/>
        <v>-8</v>
      </c>
      <c r="N12" s="44">
        <f t="shared" si="5"/>
        <v>-9</v>
      </c>
      <c r="O12" s="44">
        <f t="shared" si="5"/>
        <v>-10</v>
      </c>
      <c r="P12" s="44">
        <f t="shared" si="5"/>
        <v>-11</v>
      </c>
      <c r="Q12" s="44">
        <f t="shared" si="5"/>
        <v>-12</v>
      </c>
      <c r="R12" s="44">
        <f t="shared" si="5"/>
        <v>-13</v>
      </c>
      <c r="S12" s="44">
        <f t="shared" si="5"/>
        <v>-13.284778907740355</v>
      </c>
      <c r="T12" s="44">
        <f t="shared" si="5"/>
        <v>-7.7886855155131896</v>
      </c>
      <c r="U12" s="44">
        <f t="shared" si="5"/>
        <v>-1.8686427285748639</v>
      </c>
      <c r="V12" s="44">
        <f t="shared" si="5"/>
        <v>4.5763688215105072</v>
      </c>
      <c r="W12" s="44">
        <f t="shared" si="5"/>
        <v>11.307726969676086</v>
      </c>
      <c r="X12" s="44">
        <f t="shared" si="5"/>
        <v>17.817318931003321</v>
      </c>
      <c r="Y12" s="44">
        <f t="shared" si="5"/>
        <v>24.010241351792661</v>
      </c>
      <c r="Z12" s="44">
        <f t="shared" si="5"/>
        <v>29.479347679923954</v>
      </c>
      <c r="AA12" s="44">
        <f t="shared" si="5"/>
        <v>34.948454008055251</v>
      </c>
      <c r="AB12" s="44">
        <f t="shared" si="5"/>
        <v>40.449813773483257</v>
      </c>
      <c r="AC12" s="44">
        <f t="shared" si="5"/>
        <v>40.856629236023792</v>
      </c>
      <c r="AD12" s="44">
        <f t="shared" si="5"/>
        <v>53.887642978251698</v>
      </c>
      <c r="AE12" s="44">
        <f t="shared" si="5"/>
        <v>54.808345004356774</v>
      </c>
      <c r="AF12" s="44">
        <f t="shared" si="5"/>
        <v>57.103718841130117</v>
      </c>
      <c r="AG12" s="44">
        <f t="shared" si="5"/>
        <v>59.894079326584695</v>
      </c>
      <c r="AH12" s="44">
        <f t="shared" si="5"/>
        <v>67.019405564171393</v>
      </c>
      <c r="AI12" s="44">
        <f t="shared" si="5"/>
        <v>78.064093360129959</v>
      </c>
      <c r="AJ12" s="44">
        <f t="shared" si="5"/>
        <v>89.671593533698385</v>
      </c>
      <c r="AK12" s="44">
        <f t="shared" si="5"/>
        <v>100.67112063803006</v>
      </c>
      <c r="AL12" s="44">
        <f t="shared" si="5"/>
        <v>110.44875412353765</v>
      </c>
      <c r="AM12" s="44">
        <f t="shared" si="5"/>
        <v>120.26968536942741</v>
      </c>
      <c r="AN12" s="44">
        <f t="shared" si="5"/>
        <v>122.45768000817787</v>
      </c>
      <c r="AO12" s="44">
        <f t="shared" si="5"/>
        <v>130.15057823018844</v>
      </c>
      <c r="AR12" s="10"/>
      <c r="AS12" s="10"/>
    </row>
    <row r="13" spans="1:282" s="10" customFormat="1" x14ac:dyDescent="0.25"/>
    <row r="14" spans="1:282" s="26" customFormat="1" x14ac:dyDescent="0.25">
      <c r="B14" s="8"/>
      <c r="C14" s="8"/>
      <c r="D14" s="8"/>
      <c r="E14" s="8"/>
      <c r="F14" s="8"/>
      <c r="G14" s="8"/>
      <c r="H14" s="8"/>
      <c r="I14" s="8"/>
      <c r="J14" s="8"/>
      <c r="K14" s="8"/>
      <c r="L14" s="8"/>
      <c r="M14" s="8"/>
      <c r="N14" s="8"/>
      <c r="O14" s="8"/>
      <c r="P14" s="8"/>
      <c r="Q14" s="8"/>
      <c r="S14" s="19"/>
      <c r="T14" s="19"/>
      <c r="U14" s="19"/>
      <c r="V14" s="19"/>
      <c r="W14" s="19"/>
      <c r="X14" s="19"/>
      <c r="Y14" s="19"/>
      <c r="Z14" s="19"/>
      <c r="AA14" s="19"/>
      <c r="AB14" s="19"/>
      <c r="AC14" s="19"/>
      <c r="AD14" s="19"/>
      <c r="AE14" s="19"/>
      <c r="AF14" s="19"/>
      <c r="AG14" s="19"/>
      <c r="AH14" s="19"/>
      <c r="AI14" s="19"/>
      <c r="AJ14" s="19"/>
      <c r="AK14" s="19"/>
      <c r="AL14" s="19"/>
      <c r="AM14" s="19"/>
      <c r="AN14" s="19"/>
      <c r="AO14" s="19"/>
      <c r="AR14" s="10"/>
      <c r="AS14" s="10"/>
    </row>
    <row r="15" spans="1:282" s="26" customFormat="1" ht="17.100000000000001" customHeight="1" x14ac:dyDescent="0.25">
      <c r="A15" s="53"/>
      <c r="B15" s="54"/>
      <c r="C15" s="54"/>
      <c r="D15" s="54"/>
      <c r="E15" s="8"/>
      <c r="F15" s="8"/>
      <c r="G15" s="8"/>
      <c r="H15" s="8"/>
      <c r="I15" s="8"/>
      <c r="J15" s="8"/>
      <c r="K15" s="8"/>
      <c r="L15" s="8"/>
      <c r="M15" s="8"/>
      <c r="N15" s="8"/>
      <c r="O15" s="8"/>
      <c r="P15" s="8"/>
      <c r="Q15" s="8"/>
      <c r="S15" s="19"/>
      <c r="T15" s="19"/>
      <c r="U15" s="19"/>
      <c r="V15" s="19"/>
      <c r="W15" s="19"/>
      <c r="X15" s="19"/>
      <c r="Y15" s="19"/>
      <c r="Z15" s="19"/>
      <c r="AA15" s="19"/>
      <c r="AB15" s="19"/>
      <c r="AC15" s="19"/>
      <c r="AD15" s="19"/>
      <c r="AE15" s="19"/>
      <c r="AF15" s="19"/>
      <c r="AG15" s="19"/>
      <c r="AH15" s="19"/>
      <c r="AI15" s="19"/>
      <c r="AJ15" s="19"/>
      <c r="AK15" s="19"/>
      <c r="AL15" s="19"/>
      <c r="AM15" s="19"/>
      <c r="AN15" s="19"/>
      <c r="AO15" s="19"/>
      <c r="AR15" s="10"/>
      <c r="AS15" s="10"/>
    </row>
    <row r="16" spans="1:282" s="26" customFormat="1" ht="50.1" customHeight="1" x14ac:dyDescent="0.25">
      <c r="A16" s="26" t="s">
        <v>19</v>
      </c>
      <c r="B16" s="49" t="s">
        <v>38</v>
      </c>
      <c r="C16" s="49" t="s">
        <v>39</v>
      </c>
      <c r="D16" s="49" t="s">
        <v>90</v>
      </c>
      <c r="E16" s="8"/>
      <c r="F16" s="8"/>
      <c r="G16" s="8"/>
      <c r="H16" s="8"/>
      <c r="I16" s="8"/>
      <c r="J16" s="8"/>
      <c r="K16" s="8"/>
      <c r="L16" s="8"/>
      <c r="M16" s="8"/>
      <c r="N16" s="8"/>
      <c r="O16" s="8"/>
      <c r="P16" s="8"/>
      <c r="Q16" s="8"/>
      <c r="S16" s="19"/>
      <c r="T16" s="19"/>
      <c r="U16" s="19"/>
      <c r="V16" s="19"/>
      <c r="W16" s="19"/>
      <c r="X16" s="19"/>
      <c r="Y16" s="19"/>
      <c r="Z16" s="19"/>
      <c r="AA16" s="19"/>
      <c r="AB16" s="19"/>
      <c r="AC16" s="19"/>
      <c r="AD16" s="19"/>
      <c r="AE16" s="19"/>
      <c r="AF16" s="19"/>
      <c r="AG16" s="19"/>
      <c r="AH16" s="19"/>
      <c r="AI16" s="19"/>
      <c r="AJ16" s="19"/>
      <c r="AK16" s="19"/>
      <c r="AL16" s="19"/>
      <c r="AM16" s="19"/>
      <c r="AN16" s="19"/>
      <c r="AO16" s="19"/>
      <c r="AR16" s="10"/>
      <c r="AS16" s="10"/>
    </row>
    <row r="17" spans="1:45" s="26" customFormat="1" x14ac:dyDescent="0.25">
      <c r="A17" s="52" t="s">
        <v>17</v>
      </c>
      <c r="B17" s="95">
        <v>1.5</v>
      </c>
      <c r="C17" s="95">
        <v>1.1000000000000001</v>
      </c>
      <c r="D17" s="95">
        <v>1</v>
      </c>
      <c r="E17" s="96" t="s">
        <v>91</v>
      </c>
      <c r="F17" s="8"/>
      <c r="G17" s="8"/>
      <c r="H17" s="8"/>
      <c r="I17" s="8"/>
      <c r="J17" s="8"/>
      <c r="K17" s="8"/>
      <c r="L17" s="8"/>
      <c r="M17" s="8"/>
      <c r="N17" s="8"/>
      <c r="O17" s="8"/>
      <c r="P17" s="8"/>
      <c r="Q17" s="8"/>
      <c r="S17" s="19"/>
      <c r="T17" s="19"/>
      <c r="U17" s="19"/>
      <c r="V17" s="19"/>
      <c r="W17" s="19"/>
      <c r="X17" s="19"/>
      <c r="Y17" s="19"/>
      <c r="Z17" s="19"/>
      <c r="AA17" s="19"/>
      <c r="AB17" s="19"/>
      <c r="AC17" s="19"/>
      <c r="AD17" s="19"/>
      <c r="AE17" s="19"/>
      <c r="AF17" s="19"/>
      <c r="AG17" s="19"/>
      <c r="AH17" s="19"/>
      <c r="AI17" s="19"/>
      <c r="AJ17" s="19"/>
      <c r="AK17" s="19"/>
      <c r="AL17" s="19"/>
      <c r="AM17" s="19"/>
      <c r="AN17" s="19"/>
      <c r="AO17" s="19"/>
      <c r="AR17" s="10"/>
      <c r="AS17" s="10"/>
    </row>
    <row r="18" spans="1:45" s="26" customFormat="1" x14ac:dyDescent="0.25">
      <c r="A18" s="51"/>
      <c r="B18" s="8"/>
      <c r="C18" s="8"/>
      <c r="D18" s="8"/>
      <c r="E18" s="8"/>
      <c r="F18" s="8"/>
      <c r="G18" s="8"/>
      <c r="H18" s="8"/>
      <c r="I18" s="8"/>
      <c r="J18" s="8"/>
      <c r="K18" s="8"/>
      <c r="L18" s="8"/>
      <c r="M18" s="8"/>
      <c r="N18" s="8"/>
      <c r="O18" s="8"/>
      <c r="P18" s="8"/>
      <c r="Q18" s="8"/>
      <c r="S18" s="19"/>
      <c r="T18" s="19"/>
      <c r="U18" s="19"/>
      <c r="V18" s="19"/>
      <c r="W18" s="19"/>
      <c r="X18" s="19"/>
      <c r="Y18" s="19"/>
      <c r="Z18" s="19"/>
      <c r="AA18" s="19"/>
      <c r="AB18" s="19"/>
      <c r="AC18" s="19"/>
      <c r="AD18" s="19"/>
      <c r="AE18" s="19"/>
      <c r="AF18" s="19"/>
      <c r="AG18" s="19"/>
      <c r="AH18" s="19"/>
      <c r="AI18" s="19"/>
      <c r="AJ18" s="19"/>
      <c r="AK18" s="19"/>
      <c r="AL18" s="19"/>
      <c r="AM18" s="19"/>
      <c r="AN18" s="19"/>
      <c r="AO18" s="19"/>
      <c r="AR18" s="10"/>
      <c r="AS18" s="10"/>
    </row>
    <row r="19" spans="1:45" s="26" customFormat="1" x14ac:dyDescent="0.25">
      <c r="A19" s="51"/>
      <c r="B19" s="8"/>
      <c r="C19" s="8"/>
      <c r="D19" s="8"/>
      <c r="E19" s="8"/>
      <c r="F19" s="8"/>
      <c r="G19" s="8"/>
      <c r="H19" s="8"/>
      <c r="I19" s="8"/>
      <c r="J19" s="8"/>
      <c r="K19" s="8"/>
      <c r="L19" s="8"/>
      <c r="M19" s="8"/>
      <c r="N19" s="8"/>
      <c r="O19" s="8"/>
      <c r="P19" s="8"/>
      <c r="Q19" s="8"/>
      <c r="S19" s="19"/>
      <c r="T19" s="19"/>
      <c r="U19" s="19"/>
      <c r="V19" s="19"/>
      <c r="W19" s="19"/>
      <c r="X19" s="19"/>
      <c r="Y19" s="19"/>
      <c r="Z19" s="19"/>
      <c r="AA19" s="19"/>
      <c r="AB19" s="19"/>
      <c r="AC19" s="19"/>
      <c r="AD19" s="19"/>
      <c r="AE19" s="19"/>
      <c r="AF19" s="19"/>
      <c r="AG19" s="19"/>
      <c r="AH19" s="19"/>
      <c r="AI19" s="19"/>
      <c r="AJ19" s="19"/>
      <c r="AK19" s="19"/>
      <c r="AL19" s="19"/>
      <c r="AM19" s="19"/>
      <c r="AN19" s="19"/>
      <c r="AO19" s="19"/>
      <c r="AR19" s="10"/>
      <c r="AS19" s="10"/>
    </row>
    <row r="20" spans="1:45" s="26" customFormat="1" x14ac:dyDescent="0.25">
      <c r="A20" s="51"/>
      <c r="B20" s="8"/>
      <c r="C20" s="8"/>
      <c r="D20" s="8"/>
      <c r="E20" s="8"/>
      <c r="F20" s="8"/>
      <c r="G20" s="8"/>
      <c r="H20" s="8"/>
      <c r="I20" s="8"/>
      <c r="J20" s="8"/>
      <c r="K20" s="8"/>
      <c r="L20" s="8"/>
      <c r="M20" s="8"/>
      <c r="N20" s="8"/>
      <c r="O20" s="8"/>
      <c r="P20" s="8"/>
      <c r="Q20" s="8"/>
      <c r="S20" s="19"/>
      <c r="T20" s="19"/>
      <c r="U20" s="19"/>
      <c r="V20" s="19"/>
      <c r="W20" s="19"/>
      <c r="X20" s="19"/>
      <c r="Y20" s="19"/>
      <c r="Z20" s="19"/>
      <c r="AA20" s="19"/>
      <c r="AB20" s="19"/>
      <c r="AC20" s="19"/>
      <c r="AD20" s="19"/>
      <c r="AE20" s="19"/>
      <c r="AF20" s="19"/>
      <c r="AG20" s="19"/>
      <c r="AH20" s="19"/>
      <c r="AI20" s="19"/>
      <c r="AJ20" s="19"/>
      <c r="AK20" s="19"/>
      <c r="AL20" s="19"/>
      <c r="AM20" s="19"/>
      <c r="AN20" s="19"/>
      <c r="AO20" s="19"/>
      <c r="AR20" s="10"/>
      <c r="AS20" s="10"/>
    </row>
    <row r="21" spans="1:45" s="26" customFormat="1" x14ac:dyDescent="0.25">
      <c r="A21" s="98" t="s">
        <v>18</v>
      </c>
      <c r="B21" s="94">
        <v>1</v>
      </c>
      <c r="C21" s="94">
        <v>1</v>
      </c>
      <c r="D21" s="94">
        <v>1</v>
      </c>
      <c r="F21" s="8"/>
      <c r="G21" s="8"/>
      <c r="H21" s="8"/>
      <c r="I21" s="8"/>
      <c r="J21" s="8"/>
      <c r="K21" s="8"/>
      <c r="L21" s="8"/>
      <c r="M21" s="8"/>
      <c r="N21" s="8"/>
      <c r="O21" s="8"/>
      <c r="P21" s="8"/>
      <c r="Q21" s="8"/>
      <c r="S21" s="19"/>
      <c r="T21" s="19"/>
      <c r="U21" s="19"/>
      <c r="V21" s="19"/>
      <c r="W21" s="19"/>
      <c r="X21" s="19"/>
      <c r="Y21" s="19"/>
      <c r="Z21" s="19"/>
      <c r="AA21" s="19"/>
      <c r="AB21" s="19"/>
      <c r="AC21" s="19"/>
      <c r="AD21" s="19"/>
      <c r="AE21" s="19"/>
      <c r="AF21" s="19"/>
      <c r="AG21" s="19"/>
      <c r="AH21" s="19"/>
      <c r="AI21" s="19"/>
      <c r="AJ21" s="19"/>
      <c r="AK21" s="19"/>
      <c r="AL21" s="19"/>
      <c r="AM21" s="19"/>
      <c r="AN21" s="19"/>
      <c r="AO21" s="19"/>
      <c r="AR21" s="10"/>
      <c r="AS21" s="10"/>
    </row>
    <row r="22" spans="1:45" s="26" customFormat="1" x14ac:dyDescent="0.25">
      <c r="A22" s="51"/>
      <c r="B22" s="8"/>
      <c r="C22" s="8"/>
      <c r="D22" s="8"/>
      <c r="E22" s="8"/>
      <c r="F22" s="8"/>
      <c r="G22" s="8"/>
      <c r="H22" s="8"/>
      <c r="I22" s="8"/>
      <c r="J22" s="8"/>
      <c r="K22" s="8"/>
      <c r="L22" s="8"/>
      <c r="M22" s="8"/>
      <c r="N22" s="8"/>
      <c r="O22" s="8"/>
      <c r="P22" s="8"/>
      <c r="Q22" s="8"/>
      <c r="S22" s="19"/>
      <c r="T22" s="19"/>
      <c r="U22" s="19"/>
      <c r="V22" s="19"/>
      <c r="W22" s="19"/>
      <c r="X22" s="19"/>
      <c r="Y22" s="19"/>
      <c r="Z22" s="19"/>
      <c r="AA22" s="19"/>
      <c r="AB22" s="19"/>
      <c r="AC22" s="19"/>
      <c r="AD22" s="19"/>
      <c r="AE22" s="19"/>
      <c r="AF22" s="19"/>
      <c r="AG22" s="19"/>
      <c r="AH22" s="19"/>
      <c r="AI22" s="19"/>
      <c r="AJ22" s="19"/>
      <c r="AK22" s="19"/>
      <c r="AL22" s="19"/>
      <c r="AM22" s="19"/>
      <c r="AN22" s="19"/>
      <c r="AO22" s="19"/>
      <c r="AR22" s="10"/>
      <c r="AS22" s="10"/>
    </row>
    <row r="23" spans="1:45" s="26" customFormat="1" x14ac:dyDescent="0.25">
      <c r="A23" s="51"/>
      <c r="B23" s="8"/>
      <c r="C23" s="8"/>
      <c r="D23" s="8"/>
      <c r="E23" s="8"/>
      <c r="F23" s="8"/>
      <c r="G23" s="8"/>
      <c r="H23" s="8"/>
      <c r="I23" s="8"/>
      <c r="J23" s="8"/>
      <c r="K23" s="8"/>
      <c r="L23" s="8"/>
      <c r="M23" s="8"/>
      <c r="N23" s="8"/>
      <c r="O23" s="8"/>
      <c r="P23" s="8"/>
      <c r="Q23" s="8"/>
      <c r="S23" s="19"/>
      <c r="T23" s="19"/>
      <c r="U23" s="19"/>
      <c r="V23" s="19"/>
      <c r="W23" s="19"/>
      <c r="X23" s="19"/>
      <c r="Y23" s="19"/>
      <c r="Z23" s="19"/>
      <c r="AA23" s="19"/>
      <c r="AB23" s="19"/>
      <c r="AC23" s="19"/>
      <c r="AD23" s="19"/>
      <c r="AE23" s="19"/>
      <c r="AF23" s="19"/>
      <c r="AG23" s="19"/>
      <c r="AH23" s="19"/>
      <c r="AI23" s="19"/>
      <c r="AJ23" s="19"/>
      <c r="AK23" s="19"/>
      <c r="AL23" s="19"/>
      <c r="AM23" s="19"/>
      <c r="AN23" s="19"/>
      <c r="AO23" s="19"/>
      <c r="AR23" s="10"/>
      <c r="AS23" s="10"/>
    </row>
    <row r="24" spans="1:45" s="26" customFormat="1" x14ac:dyDescent="0.25">
      <c r="A24" s="51"/>
      <c r="B24" s="8"/>
      <c r="C24" s="8"/>
      <c r="D24" s="8"/>
      <c r="E24" s="8"/>
      <c r="F24" s="8"/>
      <c r="G24" s="8"/>
      <c r="H24" s="8"/>
      <c r="I24" s="8"/>
      <c r="J24" s="8"/>
      <c r="K24" s="8"/>
      <c r="L24" s="8"/>
      <c r="M24" s="8"/>
      <c r="N24" s="8"/>
      <c r="O24" s="8"/>
      <c r="P24" s="8"/>
      <c r="Q24" s="8"/>
      <c r="S24" s="19"/>
      <c r="T24" s="19"/>
      <c r="U24" s="19"/>
      <c r="V24" s="19"/>
      <c r="W24" s="19"/>
      <c r="X24" s="19"/>
      <c r="Y24" s="19"/>
      <c r="Z24" s="19"/>
      <c r="AA24" s="19"/>
      <c r="AB24" s="19"/>
      <c r="AC24" s="19"/>
      <c r="AD24" s="19"/>
      <c r="AE24" s="19"/>
      <c r="AF24" s="19"/>
      <c r="AG24" s="19"/>
      <c r="AH24" s="19"/>
      <c r="AI24" s="19"/>
      <c r="AJ24" s="19"/>
      <c r="AK24" s="19"/>
      <c r="AL24" s="19"/>
      <c r="AM24" s="19"/>
      <c r="AN24" s="19"/>
      <c r="AO24" s="19"/>
      <c r="AR24" s="10"/>
      <c r="AS24" s="10"/>
    </row>
    <row r="25" spans="1:45" s="26" customFormat="1" ht="18" customHeight="1" x14ac:dyDescent="0.25">
      <c r="A25" s="98" t="s">
        <v>20</v>
      </c>
      <c r="B25" s="94">
        <v>0.5</v>
      </c>
      <c r="C25" s="94">
        <v>0.8</v>
      </c>
      <c r="D25" s="94">
        <v>1.1000000000000001</v>
      </c>
      <c r="F25" s="8"/>
      <c r="G25" s="8"/>
      <c r="H25" s="8"/>
      <c r="I25" s="8"/>
      <c r="J25" s="8"/>
      <c r="K25" s="8"/>
      <c r="L25" s="8"/>
      <c r="M25" s="8"/>
      <c r="N25" s="8"/>
      <c r="O25" s="8"/>
      <c r="P25" s="8"/>
      <c r="Q25" s="8"/>
      <c r="S25" s="19"/>
      <c r="T25" s="19"/>
      <c r="U25" s="19"/>
      <c r="V25" s="19"/>
      <c r="W25" s="19"/>
      <c r="X25" s="19"/>
      <c r="Y25" s="19"/>
      <c r="Z25" s="19"/>
      <c r="AA25" s="19"/>
      <c r="AB25" s="19"/>
      <c r="AC25" s="19"/>
      <c r="AD25" s="19"/>
      <c r="AE25" s="19"/>
      <c r="AF25" s="19"/>
      <c r="AG25" s="19"/>
      <c r="AH25" s="19"/>
      <c r="AI25" s="19"/>
      <c r="AJ25" s="19"/>
      <c r="AK25" s="19"/>
      <c r="AL25" s="19"/>
      <c r="AM25" s="19"/>
      <c r="AN25" s="19"/>
      <c r="AO25" s="19"/>
      <c r="AR25" s="10"/>
      <c r="AS25" s="10"/>
    </row>
    <row r="26" spans="1:45" s="26" customFormat="1" ht="8.1" customHeight="1" x14ac:dyDescent="0.25">
      <c r="A26" s="53"/>
      <c r="B26" s="54"/>
      <c r="C26" s="54"/>
      <c r="D26" s="54"/>
      <c r="E26" s="8"/>
      <c r="F26" s="8"/>
      <c r="G26" s="8"/>
      <c r="H26" s="8"/>
      <c r="I26" s="8"/>
      <c r="J26" s="8"/>
      <c r="K26" s="8"/>
      <c r="L26" s="8"/>
      <c r="M26" s="8"/>
      <c r="N26" s="8"/>
      <c r="O26" s="8"/>
      <c r="P26" s="8"/>
      <c r="Q26" s="8"/>
      <c r="S26" s="19"/>
      <c r="T26" s="19"/>
      <c r="U26" s="19"/>
      <c r="V26" s="19"/>
      <c r="W26" s="19"/>
      <c r="X26" s="19"/>
      <c r="Y26" s="19"/>
      <c r="Z26" s="19"/>
      <c r="AA26" s="19"/>
      <c r="AB26" s="19"/>
      <c r="AC26" s="19"/>
      <c r="AD26" s="19"/>
      <c r="AE26" s="19"/>
      <c r="AF26" s="19"/>
      <c r="AG26" s="19"/>
      <c r="AH26" s="19"/>
      <c r="AI26" s="19"/>
      <c r="AJ26" s="19"/>
      <c r="AK26" s="19"/>
      <c r="AL26" s="19"/>
      <c r="AM26" s="19"/>
      <c r="AN26" s="19"/>
      <c r="AO26" s="19"/>
      <c r="AR26" s="10"/>
      <c r="AS26" s="10"/>
    </row>
    <row r="27" spans="1:45" s="26" customFormat="1" x14ac:dyDescent="0.25">
      <c r="B27" s="8"/>
      <c r="C27" s="8"/>
      <c r="D27" s="8"/>
      <c r="E27" s="8"/>
      <c r="F27" s="8"/>
      <c r="G27" s="8"/>
      <c r="H27" s="8"/>
      <c r="I27" s="8"/>
      <c r="J27" s="8"/>
      <c r="K27" s="8"/>
      <c r="L27" s="8"/>
      <c r="M27" s="8"/>
      <c r="N27" s="8"/>
      <c r="O27" s="8"/>
      <c r="P27" s="8"/>
      <c r="Q27" s="8"/>
      <c r="S27" s="19"/>
      <c r="T27" s="19"/>
      <c r="U27" s="19"/>
      <c r="V27" s="19"/>
      <c r="W27" s="19"/>
      <c r="X27" s="19"/>
      <c r="Y27" s="19"/>
      <c r="Z27" s="19"/>
      <c r="AA27" s="19"/>
      <c r="AB27" s="19"/>
      <c r="AC27" s="19"/>
      <c r="AD27" s="19"/>
      <c r="AE27" s="19"/>
      <c r="AF27" s="19"/>
      <c r="AG27" s="19"/>
      <c r="AH27" s="19"/>
      <c r="AI27" s="19"/>
      <c r="AJ27" s="19"/>
      <c r="AK27" s="19"/>
      <c r="AL27" s="19"/>
      <c r="AM27" s="19"/>
      <c r="AN27" s="19"/>
      <c r="AO27" s="19"/>
      <c r="AR27" s="10"/>
      <c r="AS27" s="10"/>
    </row>
    <row r="28" spans="1:45" s="26" customFormat="1" x14ac:dyDescent="0.25">
      <c r="B28" s="8"/>
      <c r="C28" s="8"/>
      <c r="D28" s="8"/>
      <c r="E28" s="8"/>
      <c r="F28" s="8"/>
      <c r="G28" s="8"/>
      <c r="H28" s="8"/>
      <c r="I28" s="8"/>
      <c r="J28" s="8"/>
      <c r="K28" s="8"/>
      <c r="L28" s="8"/>
      <c r="M28" s="8"/>
      <c r="N28" s="8"/>
      <c r="O28" s="8"/>
      <c r="P28" s="8"/>
      <c r="Q28" s="8"/>
      <c r="S28" s="19"/>
      <c r="T28" s="19"/>
      <c r="U28" s="19"/>
      <c r="V28" s="19"/>
      <c r="W28" s="19"/>
      <c r="X28" s="19"/>
      <c r="Y28" s="19"/>
      <c r="Z28" s="19"/>
      <c r="AA28" s="19"/>
      <c r="AB28" s="19"/>
      <c r="AC28" s="19"/>
      <c r="AD28" s="19"/>
      <c r="AE28" s="19"/>
      <c r="AF28" s="19"/>
      <c r="AG28" s="19"/>
      <c r="AH28" s="19"/>
      <c r="AI28" s="19"/>
      <c r="AJ28" s="19"/>
      <c r="AK28" s="19"/>
      <c r="AL28" s="19"/>
      <c r="AM28" s="19"/>
      <c r="AN28" s="19"/>
      <c r="AO28" s="19"/>
      <c r="AR28" s="10"/>
      <c r="AS28" s="10"/>
    </row>
    <row r="29" spans="1:45" s="26" customFormat="1" x14ac:dyDescent="0.25">
      <c r="B29" s="8"/>
      <c r="C29" s="8"/>
      <c r="D29" s="8"/>
      <c r="E29" s="8"/>
      <c r="F29" s="8"/>
      <c r="G29" s="8"/>
      <c r="H29" s="8"/>
      <c r="I29" s="8"/>
      <c r="J29" s="8"/>
      <c r="K29" s="8"/>
      <c r="L29" s="8"/>
      <c r="M29" s="8"/>
      <c r="N29" s="8"/>
      <c r="O29" s="8"/>
      <c r="P29" s="8"/>
      <c r="Q29" s="8"/>
      <c r="S29" s="19"/>
      <c r="T29" s="19"/>
      <c r="U29" s="19"/>
      <c r="V29" s="19"/>
      <c r="W29" s="19"/>
      <c r="X29" s="19"/>
      <c r="Y29" s="19"/>
      <c r="Z29" s="19"/>
      <c r="AA29" s="19"/>
      <c r="AB29" s="19"/>
      <c r="AC29" s="19"/>
      <c r="AD29" s="19"/>
      <c r="AE29" s="19"/>
      <c r="AF29" s="19"/>
      <c r="AG29" s="19"/>
      <c r="AH29" s="19"/>
      <c r="AI29" s="19"/>
      <c r="AJ29" s="19"/>
      <c r="AK29" s="19"/>
      <c r="AL29" s="19"/>
      <c r="AM29" s="19"/>
      <c r="AN29" s="19"/>
      <c r="AO29" s="19"/>
      <c r="AR29" s="10"/>
      <c r="AS29" s="10"/>
    </row>
    <row r="30" spans="1:45" s="10" customFormat="1" x14ac:dyDescent="0.25"/>
    <row r="31" spans="1:45" s="10" customFormat="1" x14ac:dyDescent="0.25"/>
    <row r="32" spans="1:45" s="10" customFormat="1" x14ac:dyDescent="0.25"/>
    <row r="33" s="10" customFormat="1" x14ac:dyDescent="0.25"/>
    <row r="34" s="10" customFormat="1" x14ac:dyDescent="0.25"/>
    <row r="35" s="10" customFormat="1" x14ac:dyDescent="0.25"/>
    <row r="36" s="10" customFormat="1" x14ac:dyDescent="0.25"/>
    <row r="37" s="10" customFormat="1" x14ac:dyDescent="0.25"/>
    <row r="38" s="10" customFormat="1" x14ac:dyDescent="0.25"/>
    <row r="39" s="10" customFormat="1" x14ac:dyDescent="0.25"/>
    <row r="40" s="10" customFormat="1" x14ac:dyDescent="0.25"/>
    <row r="41" s="10" customFormat="1" x14ac:dyDescent="0.25"/>
    <row r="42" s="10" customFormat="1" x14ac:dyDescent="0.25"/>
    <row r="43" s="10" customFormat="1" x14ac:dyDescent="0.25"/>
    <row r="44" s="10" customFormat="1" x14ac:dyDescent="0.25"/>
    <row r="45" s="10" customFormat="1" x14ac:dyDescent="0.25"/>
    <row r="46" s="10" customFormat="1" x14ac:dyDescent="0.25"/>
    <row r="47" s="10" customFormat="1" x14ac:dyDescent="0.25"/>
    <row r="48" s="10" customFormat="1" x14ac:dyDescent="0.25"/>
    <row r="49" s="10" customFormat="1" x14ac:dyDescent="0.25"/>
    <row r="50" s="10" customFormat="1" x14ac:dyDescent="0.25"/>
    <row r="51" s="10" customFormat="1" x14ac:dyDescent="0.25"/>
    <row r="52" s="10" customFormat="1" x14ac:dyDescent="0.25"/>
    <row r="53" s="10" customFormat="1" x14ac:dyDescent="0.25"/>
    <row r="54" s="10" customFormat="1" x14ac:dyDescent="0.25"/>
    <row r="55" s="10" customFormat="1" x14ac:dyDescent="0.25"/>
    <row r="56" s="10" customFormat="1" x14ac:dyDescent="0.25"/>
    <row r="57" s="10" customFormat="1" x14ac:dyDescent="0.25"/>
    <row r="58" s="10" customFormat="1" x14ac:dyDescent="0.25"/>
    <row r="59" s="10" customFormat="1" x14ac:dyDescent="0.25"/>
    <row r="60" s="10" customFormat="1" x14ac:dyDescent="0.25"/>
    <row r="61" s="10" customFormat="1" x14ac:dyDescent="0.25"/>
    <row r="62" s="10" customFormat="1" x14ac:dyDescent="0.25"/>
    <row r="63" s="10" customFormat="1" x14ac:dyDescent="0.25"/>
    <row r="64"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10" customFormat="1" x14ac:dyDescent="0.25"/>
    <row r="82" s="10" customFormat="1" x14ac:dyDescent="0.25"/>
    <row r="83" s="10" customFormat="1" x14ac:dyDescent="0.25"/>
    <row r="84" s="10" customFormat="1" x14ac:dyDescent="0.25"/>
    <row r="85" s="10" customFormat="1" x14ac:dyDescent="0.25"/>
    <row r="86" s="10" customFormat="1" x14ac:dyDescent="0.25"/>
    <row r="87" s="10" customFormat="1" x14ac:dyDescent="0.25"/>
  </sheetData>
  <pageMargins left="0.75" right="0.75" top="1" bottom="1" header="0.5" footer="0.5"/>
  <pageSetup paperSize="9" scale="21"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87"/>
  <sheetViews>
    <sheetView workbookViewId="0">
      <pane xSplit="1" ySplit="2" topLeftCell="B3" activePane="bottomRight" state="frozen"/>
      <selection pane="topRight" activeCell="B1" sqref="B1"/>
      <selection pane="bottomLeft" activeCell="A3" sqref="A3"/>
      <selection pane="bottomRight" sqref="A1:D13"/>
    </sheetView>
  </sheetViews>
  <sheetFormatPr baseColWidth="10" defaultRowHeight="15" x14ac:dyDescent="0.25"/>
  <cols>
    <col min="1" max="1" width="46.28515625" customWidth="1"/>
    <col min="2" max="2" width="15.42578125" customWidth="1"/>
    <col min="3" max="4" width="14.85546875" customWidth="1"/>
    <col min="9" max="29" width="12.42578125" bestFit="1" customWidth="1"/>
    <col min="35" max="38" width="12.42578125" bestFit="1" customWidth="1"/>
  </cols>
  <sheetData>
    <row r="1" spans="1:285" s="19" customFormat="1" ht="21" customHeight="1" x14ac:dyDescent="0.2">
      <c r="A1" s="20" t="s">
        <v>127</v>
      </c>
      <c r="B1" s="12">
        <f>+F1</f>
        <v>2020</v>
      </c>
      <c r="C1" s="12">
        <f>+B1+1</f>
        <v>2021</v>
      </c>
      <c r="D1" s="12">
        <f>+C1+1</f>
        <v>2022</v>
      </c>
      <c r="E1" s="12"/>
      <c r="F1" s="13">
        <v>2020</v>
      </c>
      <c r="G1" s="4"/>
      <c r="H1" s="4"/>
      <c r="I1" s="4"/>
      <c r="J1" s="4"/>
      <c r="K1" s="4"/>
      <c r="L1" s="4"/>
      <c r="M1" s="4"/>
      <c r="N1" s="4"/>
      <c r="O1" s="4"/>
      <c r="P1" s="4"/>
      <c r="Q1" s="4"/>
      <c r="R1" s="13">
        <f>1+F1</f>
        <v>2021</v>
      </c>
      <c r="S1" s="4"/>
      <c r="T1" s="4"/>
      <c r="U1" s="4"/>
      <c r="V1" s="4"/>
      <c r="W1" s="4"/>
      <c r="X1" s="4"/>
      <c r="Y1" s="4"/>
      <c r="Z1" s="4"/>
      <c r="AA1" s="4"/>
      <c r="AB1" s="4"/>
      <c r="AC1" s="4"/>
      <c r="AD1" s="13">
        <f>1+R1</f>
        <v>2022</v>
      </c>
      <c r="AS1" s="129" t="s">
        <v>23</v>
      </c>
      <c r="AT1" s="129"/>
      <c r="AU1" s="129"/>
    </row>
    <row r="2" spans="1:285" s="12" customFormat="1" ht="12.75" x14ac:dyDescent="0.2">
      <c r="A2" s="48"/>
      <c r="F2" s="3" t="s">
        <v>23</v>
      </c>
      <c r="G2" s="3" t="s">
        <v>0</v>
      </c>
      <c r="H2" s="3" t="s">
        <v>1</v>
      </c>
      <c r="I2" s="3" t="s">
        <v>2</v>
      </c>
      <c r="J2" s="3" t="s">
        <v>3</v>
      </c>
      <c r="K2" s="3" t="s">
        <v>4</v>
      </c>
      <c r="L2" s="3" t="s">
        <v>4</v>
      </c>
      <c r="M2" s="3" t="s">
        <v>6</v>
      </c>
      <c r="N2" s="3" t="s">
        <v>7</v>
      </c>
      <c r="O2" s="3" t="s">
        <v>8</v>
      </c>
      <c r="P2" s="3" t="s">
        <v>9</v>
      </c>
      <c r="Q2" s="3" t="s">
        <v>10</v>
      </c>
      <c r="R2" s="3" t="s">
        <v>23</v>
      </c>
      <c r="S2" s="3" t="s">
        <v>0</v>
      </c>
      <c r="T2" s="3" t="s">
        <v>1</v>
      </c>
      <c r="U2" s="3" t="s">
        <v>2</v>
      </c>
      <c r="V2" s="3" t="s">
        <v>3</v>
      </c>
      <c r="W2" s="3" t="s">
        <v>4</v>
      </c>
      <c r="X2" s="3" t="s">
        <v>5</v>
      </c>
      <c r="Y2" s="3" t="s">
        <v>6</v>
      </c>
      <c r="Z2" s="3" t="s">
        <v>7</v>
      </c>
      <c r="AA2" s="3" t="s">
        <v>8</v>
      </c>
      <c r="AB2" s="3" t="s">
        <v>9</v>
      </c>
      <c r="AC2" s="3" t="s">
        <v>10</v>
      </c>
      <c r="AD2" s="3" t="s">
        <v>23</v>
      </c>
      <c r="AE2" s="3" t="s">
        <v>0</v>
      </c>
      <c r="AF2" s="3" t="s">
        <v>1</v>
      </c>
      <c r="AG2" s="3" t="s">
        <v>2</v>
      </c>
      <c r="AH2" s="3" t="s">
        <v>3</v>
      </c>
      <c r="AI2" s="3" t="s">
        <v>4</v>
      </c>
      <c r="AJ2" s="3" t="s">
        <v>4</v>
      </c>
      <c r="AK2" s="3" t="s">
        <v>6</v>
      </c>
      <c r="AL2" s="3" t="s">
        <v>7</v>
      </c>
      <c r="AM2" s="3" t="s">
        <v>8</v>
      </c>
      <c r="AN2" s="3" t="s">
        <v>9</v>
      </c>
      <c r="AO2" s="3" t="s">
        <v>10</v>
      </c>
      <c r="AS2" s="73" t="s">
        <v>53</v>
      </c>
      <c r="AT2" s="74" t="s">
        <v>54</v>
      </c>
      <c r="AU2" s="74" t="s">
        <v>55</v>
      </c>
    </row>
    <row r="3" spans="1:285" s="21" customFormat="1" ht="12.75" x14ac:dyDescent="0.2">
      <c r="A3" s="33" t="s">
        <v>36</v>
      </c>
      <c r="B3" s="32">
        <f>+SUM(F3:Q3)</f>
        <v>0</v>
      </c>
      <c r="C3" s="32">
        <f>+SUM(R3:AC3)</f>
        <v>1036237.5000000001</v>
      </c>
      <c r="D3" s="32">
        <f>+SUM(AD3:AO3)</f>
        <v>5959096.25</v>
      </c>
      <c r="E3" s="17"/>
      <c r="F3" s="32">
        <v>0</v>
      </c>
      <c r="G3" s="32">
        <v>0</v>
      </c>
      <c r="H3" s="32">
        <v>0</v>
      </c>
      <c r="I3" s="32">
        <v>0</v>
      </c>
      <c r="J3" s="32">
        <v>0</v>
      </c>
      <c r="K3" s="32">
        <v>0</v>
      </c>
      <c r="L3" s="32">
        <v>0</v>
      </c>
      <c r="M3" s="32">
        <v>0</v>
      </c>
      <c r="N3" s="32">
        <v>0</v>
      </c>
      <c r="O3" s="32">
        <v>0</v>
      </c>
      <c r="P3" s="32">
        <v>0</v>
      </c>
      <c r="Q3" s="32">
        <v>0</v>
      </c>
      <c r="R3" s="32">
        <f>+'Income P&amp;L simul."INPUT"'!I4</f>
        <v>0</v>
      </c>
      <c r="S3" s="32">
        <f>+'Income P&amp;L simul."INPUT"'!J4</f>
        <v>0</v>
      </c>
      <c r="T3" s="32">
        <f>+'Income P&amp;L simul."INPUT"'!K4</f>
        <v>0</v>
      </c>
      <c r="U3" s="32">
        <f>+'Income P&amp;L simul."INPUT"'!L4</f>
        <v>0</v>
      </c>
      <c r="V3" s="32">
        <f>+'Income P&amp;L simul."INPUT"'!M4</f>
        <v>0</v>
      </c>
      <c r="W3" s="32">
        <f>+'Income P&amp;L simul."INPUT"'!N4</f>
        <v>0</v>
      </c>
      <c r="X3" s="32">
        <f>+'Income P&amp;L simul."INPUT"'!O4</f>
        <v>161947.50000000003</v>
      </c>
      <c r="Y3" s="32">
        <f>+'Income P&amp;L simul."INPUT"'!P4</f>
        <v>161947.50000000003</v>
      </c>
      <c r="Z3" s="32">
        <f>+'Income P&amp;L simul."INPUT"'!Q4</f>
        <v>164212.50000000003</v>
      </c>
      <c r="AA3" s="32">
        <f>+'Income P&amp;L simul."INPUT"'!R4</f>
        <v>176670.00000000003</v>
      </c>
      <c r="AB3" s="32">
        <f>+'Income P&amp;L simul."INPUT"'!S4</f>
        <v>183465.00000000003</v>
      </c>
      <c r="AC3" s="32">
        <f>+'Income P&amp;L simul."INPUT"'!T4</f>
        <v>187995.00000000003</v>
      </c>
      <c r="AD3" s="32">
        <f>+'Income P&amp;L simul."INPUT"'!U4</f>
        <v>180067.50000000003</v>
      </c>
      <c r="AE3" s="32">
        <f>+'Income P&amp;L simul."INPUT"'!V4</f>
        <v>161947.50000000003</v>
      </c>
      <c r="AF3" s="32">
        <f>+'Income P&amp;L simul."INPUT"'!W4</f>
        <v>161947.50000000003</v>
      </c>
      <c r="AG3" s="32">
        <f>+'Income P&amp;L simul."INPUT"'!X4</f>
        <v>163080.00000000003</v>
      </c>
      <c r="AH3" s="32">
        <f>+'Income P&amp;L simul."INPUT"'!Y4</f>
        <v>159682.50000000003</v>
      </c>
      <c r="AI3" s="32">
        <f>+'Income P&amp;L simul."INPUT"'!Z4</f>
        <v>2204600</v>
      </c>
      <c r="AJ3" s="32">
        <f>+'Income P&amp;L simul."INPUT"'!AA4</f>
        <v>457564.25</v>
      </c>
      <c r="AK3" s="32">
        <f>+'Income P&amp;L simul."INPUT"'!AB4</f>
        <v>457564.25</v>
      </c>
      <c r="AL3" s="32">
        <f>+'Income P&amp;L simul."INPUT"'!AC4</f>
        <v>463963.75</v>
      </c>
      <c r="AM3" s="32">
        <f>+'Income P&amp;L simul."INPUT"'!AD4</f>
        <v>499161</v>
      </c>
      <c r="AN3" s="32">
        <f>+'Income P&amp;L simul."INPUT"'!AE4</f>
        <v>518359.5</v>
      </c>
      <c r="AO3" s="32">
        <f>+'Income P&amp;L simul."INPUT"'!AF4</f>
        <v>531158.5</v>
      </c>
      <c r="AP3" s="19"/>
      <c r="AQ3" s="19"/>
      <c r="AR3" s="19"/>
      <c r="AS3" s="64"/>
      <c r="AT3" s="70">
        <f t="shared" ref="AT3:AT4" si="0">+R3</f>
        <v>0</v>
      </c>
      <c r="AU3" s="64">
        <f t="shared" ref="AU3:AU5" si="1">+AS3-AT3</f>
        <v>0</v>
      </c>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row>
    <row r="4" spans="1:285" s="37" customFormat="1" ht="12.75" x14ac:dyDescent="0.2">
      <c r="A4" s="35" t="s">
        <v>50</v>
      </c>
      <c r="B4" s="36">
        <f>+B3</f>
        <v>0</v>
      </c>
      <c r="C4" s="36">
        <f>+C3+B4</f>
        <v>1036237.5000000001</v>
      </c>
      <c r="D4" s="36">
        <f>+D3+C4</f>
        <v>6995333.75</v>
      </c>
      <c r="E4" s="36"/>
      <c r="F4" s="36">
        <f>+F3</f>
        <v>0</v>
      </c>
      <c r="G4" s="36">
        <f>+G3+F4</f>
        <v>0</v>
      </c>
      <c r="H4" s="36">
        <f t="shared" ref="H4:AO4" si="2">+H3+G4</f>
        <v>0</v>
      </c>
      <c r="I4" s="36">
        <f t="shared" si="2"/>
        <v>0</v>
      </c>
      <c r="J4" s="36">
        <f t="shared" si="2"/>
        <v>0</v>
      </c>
      <c r="K4" s="36">
        <f t="shared" si="2"/>
        <v>0</v>
      </c>
      <c r="L4" s="36">
        <f t="shared" si="2"/>
        <v>0</v>
      </c>
      <c r="M4" s="36">
        <f t="shared" si="2"/>
        <v>0</v>
      </c>
      <c r="N4" s="36">
        <f t="shared" si="2"/>
        <v>0</v>
      </c>
      <c r="O4" s="36">
        <f t="shared" si="2"/>
        <v>0</v>
      </c>
      <c r="P4" s="36">
        <f t="shared" si="2"/>
        <v>0</v>
      </c>
      <c r="Q4" s="36">
        <f t="shared" si="2"/>
        <v>0</v>
      </c>
      <c r="R4" s="36">
        <f t="shared" si="2"/>
        <v>0</v>
      </c>
      <c r="S4" s="36">
        <f t="shared" si="2"/>
        <v>0</v>
      </c>
      <c r="T4" s="36">
        <f t="shared" si="2"/>
        <v>0</v>
      </c>
      <c r="U4" s="36">
        <f t="shared" si="2"/>
        <v>0</v>
      </c>
      <c r="V4" s="36">
        <f t="shared" si="2"/>
        <v>0</v>
      </c>
      <c r="W4" s="36">
        <f t="shared" si="2"/>
        <v>0</v>
      </c>
      <c r="X4" s="36">
        <f t="shared" si="2"/>
        <v>161947.50000000003</v>
      </c>
      <c r="Y4" s="36">
        <f t="shared" si="2"/>
        <v>323895.00000000006</v>
      </c>
      <c r="Z4" s="36">
        <f t="shared" si="2"/>
        <v>488107.50000000012</v>
      </c>
      <c r="AA4" s="36">
        <f t="shared" si="2"/>
        <v>664777.50000000012</v>
      </c>
      <c r="AB4" s="36">
        <f t="shared" si="2"/>
        <v>848242.50000000012</v>
      </c>
      <c r="AC4" s="36">
        <f t="shared" si="2"/>
        <v>1036237.5000000001</v>
      </c>
      <c r="AD4" s="36">
        <f t="shared" si="2"/>
        <v>1216305.0000000002</v>
      </c>
      <c r="AE4" s="36">
        <f t="shared" si="2"/>
        <v>1378252.5000000002</v>
      </c>
      <c r="AF4" s="36">
        <f t="shared" si="2"/>
        <v>1540200.0000000002</v>
      </c>
      <c r="AG4" s="36">
        <f t="shared" si="2"/>
        <v>1703280.0000000002</v>
      </c>
      <c r="AH4" s="36">
        <f t="shared" si="2"/>
        <v>1862962.5000000002</v>
      </c>
      <c r="AI4" s="36">
        <f t="shared" si="2"/>
        <v>4067562.5</v>
      </c>
      <c r="AJ4" s="36">
        <f t="shared" si="2"/>
        <v>4525126.75</v>
      </c>
      <c r="AK4" s="36">
        <f t="shared" si="2"/>
        <v>4982691</v>
      </c>
      <c r="AL4" s="36">
        <f t="shared" si="2"/>
        <v>5446654.75</v>
      </c>
      <c r="AM4" s="36">
        <f t="shared" si="2"/>
        <v>5945815.75</v>
      </c>
      <c r="AN4" s="36">
        <f t="shared" si="2"/>
        <v>6464175.25</v>
      </c>
      <c r="AO4" s="36">
        <f t="shared" si="2"/>
        <v>6995333.75</v>
      </c>
      <c r="AS4" s="64"/>
      <c r="AT4" s="70">
        <f t="shared" si="0"/>
        <v>0</v>
      </c>
      <c r="AU4" s="64">
        <f t="shared" si="1"/>
        <v>0</v>
      </c>
    </row>
    <row r="5" spans="1:285" s="19" customFormat="1" ht="12.75" x14ac:dyDescent="0.2">
      <c r="A5" s="31" t="s">
        <v>35</v>
      </c>
      <c r="B5" s="47">
        <f>+SUM(F5:Q5)</f>
        <v>-224323.80000000005</v>
      </c>
      <c r="C5" s="47">
        <f>+SUM(R5:AC5)</f>
        <v>-626606.17500000005</v>
      </c>
      <c r="D5" s="47">
        <f>+SUM(AD5:AO5)</f>
        <v>-1126776.9500000004</v>
      </c>
      <c r="E5" s="41"/>
      <c r="F5" s="34">
        <f>+'Costs P&amp;L simul. "INPUT"'!F59</f>
        <v>-14701.983333333334</v>
      </c>
      <c r="G5" s="34">
        <f>+'Costs P&amp;L simul. "INPUT"'!G59</f>
        <v>-11701.983333333334</v>
      </c>
      <c r="H5" s="34">
        <f>+'Costs P&amp;L simul. "INPUT"'!H59</f>
        <v>-11701.983333333334</v>
      </c>
      <c r="I5" s="34">
        <f>+'Costs P&amp;L simul. "INPUT"'!I59</f>
        <v>-11701.983333333334</v>
      </c>
      <c r="J5" s="34">
        <f>+'Costs P&amp;L simul. "INPUT"'!J59</f>
        <v>-11701.983333333334</v>
      </c>
      <c r="K5" s="34">
        <f>+'Costs P&amp;L simul. "INPUT"'!K59</f>
        <v>-11701.983333333334</v>
      </c>
      <c r="L5" s="34">
        <f>+'Costs P&amp;L simul. "INPUT"'!L59</f>
        <v>-11701.983333333334</v>
      </c>
      <c r="M5" s="34">
        <f>+'Costs P&amp;L simul. "INPUT"'!M59</f>
        <v>-11701.983333333334</v>
      </c>
      <c r="N5" s="34">
        <f>+'Costs P&amp;L simul. "INPUT"'!N59</f>
        <v>-11701.983333333334</v>
      </c>
      <c r="O5" s="34">
        <f>+'Costs P&amp;L simul. "INPUT"'!O59</f>
        <v>-12401.983333333334</v>
      </c>
      <c r="P5" s="34">
        <f>+'Costs P&amp;L simul. "INPUT"'!P59</f>
        <v>-51801.983333333337</v>
      </c>
      <c r="Q5" s="34">
        <f>+'Costs P&amp;L simul. "INPUT"'!Q59</f>
        <v>-51801.983333333337</v>
      </c>
      <c r="R5" s="34">
        <f>+'Costs P&amp;L simul. "INPUT"'!R59</f>
        <v>-65329.983333333337</v>
      </c>
      <c r="S5" s="34">
        <f>+'Costs P&amp;L simul. "INPUT"'!S59</f>
        <v>-226429.98333333334</v>
      </c>
      <c r="T5" s="34">
        <f>+'Costs P&amp;L simul. "INPUT"'!T59</f>
        <v>-24929.983333333334</v>
      </c>
      <c r="U5" s="34">
        <f>+'Costs P&amp;L simul. "INPUT"'!U59</f>
        <v>-23729.983333333334</v>
      </c>
      <c r="V5" s="34">
        <f>+'Costs P&amp;L simul. "INPUT"'!V59</f>
        <v>-23729.983333333334</v>
      </c>
      <c r="W5" s="34">
        <f>+'Costs P&amp;L simul. "INPUT"'!W59</f>
        <v>-23729.983333333334</v>
      </c>
      <c r="X5" s="34">
        <f>+'Costs P&amp;L simul. "INPUT"'!X59</f>
        <v>-25033.983333333334</v>
      </c>
      <c r="Y5" s="34">
        <f>+'Costs P&amp;L simul. "INPUT"'!Y59</f>
        <v>-25033.983333333334</v>
      </c>
      <c r="Z5" s="34">
        <f>+'Costs P&amp;L simul. "INPUT"'!Z59</f>
        <v>-25033.983333333334</v>
      </c>
      <c r="AA5" s="34">
        <f>+'Costs P&amp;L simul. "INPUT"'!AA59</f>
        <v>-25033.983333333334</v>
      </c>
      <c r="AB5" s="34">
        <f>+'Costs P&amp;L simul. "INPUT"'!AB59</f>
        <v>-25083.983333333334</v>
      </c>
      <c r="AC5" s="34">
        <f>+'Costs P&amp;L simul. "INPUT"'!AC59</f>
        <v>-113506.35833333334</v>
      </c>
      <c r="AD5" s="34">
        <f>+'Costs P&amp;L simul. "INPUT"'!AD59</f>
        <v>-157123.35833333334</v>
      </c>
      <c r="AE5" s="34">
        <f>+'Costs P&amp;L simul. "INPUT"'!AE59</f>
        <v>-238227.60833333334</v>
      </c>
      <c r="AF5" s="34">
        <f>+'Costs P&amp;L simul. "INPUT"'!AF59</f>
        <v>-138850.48333333334</v>
      </c>
      <c r="AG5" s="34">
        <f>+'Costs P&amp;L simul. "INPUT"'!AG59</f>
        <v>-122406.23333333334</v>
      </c>
      <c r="AH5" s="34">
        <f>+'Costs P&amp;L simul. "INPUT"'!AH59</f>
        <v>-61432.733333333337</v>
      </c>
      <c r="AI5" s="34">
        <f>+'Costs P&amp;L simul. "INPUT"'!AI59</f>
        <v>-43036.358333333337</v>
      </c>
      <c r="AJ5" s="34">
        <f>+'Costs P&amp;L simul. "INPUT"'!AJ59</f>
        <v>-42130.358333333337</v>
      </c>
      <c r="AK5" s="34">
        <f>+'Costs P&amp;L simul. "INPUT"'!AK59</f>
        <v>-42398.358333333337</v>
      </c>
      <c r="AL5" s="34">
        <f>+'Costs P&amp;L simul. "INPUT"'!AL59</f>
        <v>-42454.983333333337</v>
      </c>
      <c r="AM5" s="34">
        <f>+'Costs P&amp;L simul. "INPUT"'!AM59</f>
        <v>-42285.108333333337</v>
      </c>
      <c r="AN5" s="34">
        <f>+'Costs P&amp;L simul. "INPUT"'!AN59</f>
        <v>-144530.98333333334</v>
      </c>
      <c r="AO5" s="34">
        <f>+'Costs P&amp;L simul. "INPUT"'!AO59</f>
        <v>-51900.383333333331</v>
      </c>
      <c r="AS5" s="78"/>
      <c r="AT5" s="78">
        <f>+R5</f>
        <v>-65329.983333333337</v>
      </c>
      <c r="AU5" s="78">
        <f t="shared" si="1"/>
        <v>65329.983333333337</v>
      </c>
    </row>
    <row r="6" spans="1:285" s="37" customFormat="1" x14ac:dyDescent="0.25">
      <c r="A6" s="35" t="s">
        <v>50</v>
      </c>
      <c r="B6" s="36">
        <f>+B5</f>
        <v>-224323.80000000005</v>
      </c>
      <c r="C6" s="36">
        <f>+C5+B6</f>
        <v>-850929.97500000009</v>
      </c>
      <c r="D6" s="36">
        <f>+D5+C6</f>
        <v>-1977706.9250000005</v>
      </c>
      <c r="E6" s="36"/>
      <c r="F6" s="36">
        <f>+F5</f>
        <v>-14701.983333333334</v>
      </c>
      <c r="G6" s="36">
        <f>+G5+F6</f>
        <v>-26403.966666666667</v>
      </c>
      <c r="H6" s="36">
        <f t="shared" ref="H6:AO6" si="3">+H5+G6</f>
        <v>-38105.949999999997</v>
      </c>
      <c r="I6" s="36">
        <f t="shared" si="3"/>
        <v>-49807.933333333334</v>
      </c>
      <c r="J6" s="36">
        <f t="shared" si="3"/>
        <v>-61509.916666666672</v>
      </c>
      <c r="K6" s="36">
        <f t="shared" si="3"/>
        <v>-73211.900000000009</v>
      </c>
      <c r="L6" s="36">
        <f t="shared" si="3"/>
        <v>-84913.883333333346</v>
      </c>
      <c r="M6" s="36">
        <f t="shared" si="3"/>
        <v>-96615.866666666683</v>
      </c>
      <c r="N6" s="36">
        <f t="shared" si="3"/>
        <v>-108317.85000000002</v>
      </c>
      <c r="O6" s="36">
        <f t="shared" si="3"/>
        <v>-120719.83333333336</v>
      </c>
      <c r="P6" s="36">
        <f t="shared" si="3"/>
        <v>-172521.81666666671</v>
      </c>
      <c r="Q6" s="36">
        <f t="shared" si="3"/>
        <v>-224323.80000000005</v>
      </c>
      <c r="R6" s="36">
        <f t="shared" si="3"/>
        <v>-289653.78333333338</v>
      </c>
      <c r="S6" s="36">
        <f t="shared" si="3"/>
        <v>-516083.76666666672</v>
      </c>
      <c r="T6" s="36">
        <f t="shared" si="3"/>
        <v>-541013.75</v>
      </c>
      <c r="U6" s="36">
        <f t="shared" si="3"/>
        <v>-564743.73333333328</v>
      </c>
      <c r="V6" s="36">
        <f t="shared" si="3"/>
        <v>-588473.71666666656</v>
      </c>
      <c r="W6" s="36">
        <f t="shared" si="3"/>
        <v>-612203.69999999984</v>
      </c>
      <c r="X6" s="36">
        <f t="shared" si="3"/>
        <v>-637237.68333333312</v>
      </c>
      <c r="Y6" s="36">
        <f t="shared" si="3"/>
        <v>-662271.6666666664</v>
      </c>
      <c r="Z6" s="36">
        <f t="shared" si="3"/>
        <v>-687305.64999999967</v>
      </c>
      <c r="AA6" s="36">
        <f t="shared" si="3"/>
        <v>-712339.63333333295</v>
      </c>
      <c r="AB6" s="36">
        <f t="shared" si="3"/>
        <v>-737423.61666666623</v>
      </c>
      <c r="AC6" s="36">
        <f t="shared" si="3"/>
        <v>-850929.97499999963</v>
      </c>
      <c r="AD6" s="36">
        <f t="shared" si="3"/>
        <v>-1008053.333333333</v>
      </c>
      <c r="AE6" s="36">
        <f t="shared" si="3"/>
        <v>-1246280.9416666664</v>
      </c>
      <c r="AF6" s="36">
        <f t="shared" si="3"/>
        <v>-1385131.4249999998</v>
      </c>
      <c r="AG6" s="36">
        <f t="shared" si="3"/>
        <v>-1507537.6583333332</v>
      </c>
      <c r="AH6" s="36">
        <f t="shared" si="3"/>
        <v>-1568970.3916666666</v>
      </c>
      <c r="AI6" s="36">
        <f t="shared" si="3"/>
        <v>-1612006.75</v>
      </c>
      <c r="AJ6" s="36">
        <f t="shared" si="3"/>
        <v>-1654137.1083333334</v>
      </c>
      <c r="AK6" s="36">
        <f t="shared" si="3"/>
        <v>-1696535.4666666668</v>
      </c>
      <c r="AL6" s="36">
        <f t="shared" si="3"/>
        <v>-1738990.4500000002</v>
      </c>
      <c r="AM6" s="36">
        <f t="shared" si="3"/>
        <v>-1781275.5583333336</v>
      </c>
      <c r="AN6" s="36">
        <f t="shared" si="3"/>
        <v>-1925806.541666667</v>
      </c>
      <c r="AO6" s="36">
        <f t="shared" si="3"/>
        <v>-1977706.9250000003</v>
      </c>
      <c r="AR6" s="10"/>
      <c r="AS6" s="10"/>
      <c r="AT6" s="10"/>
      <c r="AU6" s="10"/>
      <c r="AV6" s="10"/>
    </row>
    <row r="7" spans="1:285" s="19" customFormat="1" x14ac:dyDescent="0.25">
      <c r="A7" s="24"/>
      <c r="B7" s="7"/>
      <c r="C7" s="7"/>
      <c r="D7" s="7"/>
      <c r="E7" s="4"/>
      <c r="F7" s="7"/>
      <c r="G7" s="7"/>
      <c r="H7" s="7"/>
      <c r="I7" s="7"/>
      <c r="J7" s="7"/>
      <c r="K7" s="7"/>
      <c r="L7" s="7"/>
      <c r="M7" s="7"/>
      <c r="N7" s="7"/>
      <c r="O7" s="7"/>
      <c r="P7" s="7"/>
      <c r="Q7" s="7"/>
      <c r="AR7" s="10"/>
      <c r="AS7" s="10"/>
      <c r="AT7" s="10"/>
      <c r="AU7" s="10"/>
      <c r="AV7" s="10"/>
    </row>
    <row r="8" spans="1:285" s="21" customFormat="1" x14ac:dyDescent="0.25">
      <c r="A8" s="39" t="s">
        <v>78</v>
      </c>
      <c r="B8" s="15">
        <f>+SUM(F8:Q8)</f>
        <v>-224323.80000000005</v>
      </c>
      <c r="C8" s="15">
        <f>+SUM(R8:AC8)</f>
        <v>409631.32500000019</v>
      </c>
      <c r="D8" s="15">
        <f>+SUM(AD8:AO8)</f>
        <v>4832319.3000000007</v>
      </c>
      <c r="E8" s="12"/>
      <c r="F8" s="15">
        <f t="shared" ref="F8:AO8" si="4">+F3+F5</f>
        <v>-14701.983333333334</v>
      </c>
      <c r="G8" s="15">
        <f t="shared" si="4"/>
        <v>-11701.983333333334</v>
      </c>
      <c r="H8" s="15">
        <f t="shared" si="4"/>
        <v>-11701.983333333334</v>
      </c>
      <c r="I8" s="15">
        <f t="shared" si="4"/>
        <v>-11701.983333333334</v>
      </c>
      <c r="J8" s="15">
        <f t="shared" si="4"/>
        <v>-11701.983333333334</v>
      </c>
      <c r="K8" s="15">
        <f t="shared" si="4"/>
        <v>-11701.983333333334</v>
      </c>
      <c r="L8" s="15">
        <f t="shared" si="4"/>
        <v>-11701.983333333334</v>
      </c>
      <c r="M8" s="15">
        <f t="shared" si="4"/>
        <v>-11701.983333333334</v>
      </c>
      <c r="N8" s="15">
        <f t="shared" si="4"/>
        <v>-11701.983333333334</v>
      </c>
      <c r="O8" s="15">
        <f t="shared" si="4"/>
        <v>-12401.983333333334</v>
      </c>
      <c r="P8" s="15">
        <f t="shared" si="4"/>
        <v>-51801.983333333337</v>
      </c>
      <c r="Q8" s="15">
        <f t="shared" si="4"/>
        <v>-51801.983333333337</v>
      </c>
      <c r="R8" s="15">
        <f t="shared" si="4"/>
        <v>-65329.983333333337</v>
      </c>
      <c r="S8" s="15">
        <f t="shared" si="4"/>
        <v>-226429.98333333334</v>
      </c>
      <c r="T8" s="15">
        <f t="shared" si="4"/>
        <v>-24929.983333333334</v>
      </c>
      <c r="U8" s="15">
        <f t="shared" si="4"/>
        <v>-23729.983333333334</v>
      </c>
      <c r="V8" s="15">
        <f t="shared" si="4"/>
        <v>-23729.983333333334</v>
      </c>
      <c r="W8" s="15">
        <f t="shared" si="4"/>
        <v>-23729.983333333334</v>
      </c>
      <c r="X8" s="15">
        <f t="shared" si="4"/>
        <v>136913.51666666669</v>
      </c>
      <c r="Y8" s="15">
        <f t="shared" si="4"/>
        <v>136913.51666666669</v>
      </c>
      <c r="Z8" s="15">
        <f t="shared" si="4"/>
        <v>139178.51666666669</v>
      </c>
      <c r="AA8" s="15">
        <f t="shared" si="4"/>
        <v>151636.01666666669</v>
      </c>
      <c r="AB8" s="15">
        <f t="shared" si="4"/>
        <v>158381.01666666669</v>
      </c>
      <c r="AC8" s="15">
        <f t="shared" si="4"/>
        <v>74488.641666666692</v>
      </c>
      <c r="AD8" s="15">
        <f t="shared" si="4"/>
        <v>22944.141666666692</v>
      </c>
      <c r="AE8" s="15">
        <f t="shared" si="4"/>
        <v>-76280.108333333308</v>
      </c>
      <c r="AF8" s="15">
        <f t="shared" si="4"/>
        <v>23097.016666666692</v>
      </c>
      <c r="AG8" s="15">
        <f t="shared" si="4"/>
        <v>40673.766666666692</v>
      </c>
      <c r="AH8" s="15">
        <f t="shared" si="4"/>
        <v>98249.766666666692</v>
      </c>
      <c r="AI8" s="15">
        <f t="shared" si="4"/>
        <v>2161563.6416666666</v>
      </c>
      <c r="AJ8" s="15">
        <f t="shared" si="4"/>
        <v>415433.89166666666</v>
      </c>
      <c r="AK8" s="15">
        <f t="shared" si="4"/>
        <v>415165.89166666666</v>
      </c>
      <c r="AL8" s="15">
        <f t="shared" si="4"/>
        <v>421508.76666666666</v>
      </c>
      <c r="AM8" s="15">
        <f t="shared" si="4"/>
        <v>456875.89166666666</v>
      </c>
      <c r="AN8" s="15">
        <f t="shared" si="4"/>
        <v>373828.51666666666</v>
      </c>
      <c r="AO8" s="15">
        <f t="shared" si="4"/>
        <v>479258.1166666667</v>
      </c>
      <c r="AP8" s="19"/>
      <c r="AQ8" s="19"/>
      <c r="AR8" s="10"/>
      <c r="AS8" s="10"/>
      <c r="AT8" s="10"/>
      <c r="AU8" s="10"/>
      <c r="AV8" s="10"/>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row>
    <row r="9" spans="1:285" s="37" customFormat="1" x14ac:dyDescent="0.25">
      <c r="A9" s="35" t="s">
        <v>50</v>
      </c>
      <c r="B9" s="36">
        <f>+B8</f>
        <v>-224323.80000000005</v>
      </c>
      <c r="C9" s="36">
        <f>+C8+B9</f>
        <v>185307.52500000014</v>
      </c>
      <c r="D9" s="36">
        <f>+D8+C9</f>
        <v>5017626.8250000011</v>
      </c>
      <c r="E9" s="36"/>
      <c r="F9" s="36">
        <f>+F8</f>
        <v>-14701.983333333334</v>
      </c>
      <c r="G9" s="36">
        <f>+G8+F9</f>
        <v>-26403.966666666667</v>
      </c>
      <c r="H9" s="36">
        <f t="shared" ref="H9:AO9" si="5">+H8+G9</f>
        <v>-38105.949999999997</v>
      </c>
      <c r="I9" s="36">
        <f t="shared" si="5"/>
        <v>-49807.933333333334</v>
      </c>
      <c r="J9" s="36">
        <f t="shared" si="5"/>
        <v>-61509.916666666672</v>
      </c>
      <c r="K9" s="36">
        <f t="shared" si="5"/>
        <v>-73211.900000000009</v>
      </c>
      <c r="L9" s="36">
        <f t="shared" si="5"/>
        <v>-84913.883333333346</v>
      </c>
      <c r="M9" s="36">
        <f t="shared" si="5"/>
        <v>-96615.866666666683</v>
      </c>
      <c r="N9" s="36">
        <f t="shared" si="5"/>
        <v>-108317.85000000002</v>
      </c>
      <c r="O9" s="36">
        <f t="shared" si="5"/>
        <v>-120719.83333333336</v>
      </c>
      <c r="P9" s="36">
        <f t="shared" si="5"/>
        <v>-172521.81666666671</v>
      </c>
      <c r="Q9" s="36">
        <f t="shared" si="5"/>
        <v>-224323.80000000005</v>
      </c>
      <c r="R9" s="36">
        <f t="shared" si="5"/>
        <v>-289653.78333333338</v>
      </c>
      <c r="S9" s="36">
        <f t="shared" si="5"/>
        <v>-516083.76666666672</v>
      </c>
      <c r="T9" s="36">
        <f t="shared" si="5"/>
        <v>-541013.75</v>
      </c>
      <c r="U9" s="36">
        <f t="shared" si="5"/>
        <v>-564743.73333333328</v>
      </c>
      <c r="V9" s="36">
        <f t="shared" si="5"/>
        <v>-588473.71666666656</v>
      </c>
      <c r="W9" s="36">
        <f t="shared" si="5"/>
        <v>-612203.69999999984</v>
      </c>
      <c r="X9" s="36">
        <f t="shared" si="5"/>
        <v>-475290.18333333312</v>
      </c>
      <c r="Y9" s="36">
        <f t="shared" si="5"/>
        <v>-338376.6666666664</v>
      </c>
      <c r="Z9" s="36">
        <f t="shared" si="5"/>
        <v>-199198.1499999997</v>
      </c>
      <c r="AA9" s="36">
        <f t="shared" si="5"/>
        <v>-47562.133333333011</v>
      </c>
      <c r="AB9" s="36">
        <f t="shared" si="5"/>
        <v>110818.88333333368</v>
      </c>
      <c r="AC9" s="36">
        <f t="shared" si="5"/>
        <v>185307.52500000037</v>
      </c>
      <c r="AD9" s="36">
        <f t="shared" si="5"/>
        <v>208251.66666666706</v>
      </c>
      <c r="AE9" s="36">
        <f t="shared" si="5"/>
        <v>131971.55833333376</v>
      </c>
      <c r="AF9" s="36">
        <f t="shared" si="5"/>
        <v>155068.57500000045</v>
      </c>
      <c r="AG9" s="36">
        <f t="shared" si="5"/>
        <v>195742.34166666714</v>
      </c>
      <c r="AH9" s="36">
        <f t="shared" si="5"/>
        <v>293992.10833333386</v>
      </c>
      <c r="AI9" s="36">
        <f t="shared" si="5"/>
        <v>2455555.7500000005</v>
      </c>
      <c r="AJ9" s="36">
        <f t="shared" si="5"/>
        <v>2870989.6416666671</v>
      </c>
      <c r="AK9" s="36">
        <f t="shared" si="5"/>
        <v>3286155.5333333337</v>
      </c>
      <c r="AL9" s="36">
        <f t="shared" si="5"/>
        <v>3707664.3000000003</v>
      </c>
      <c r="AM9" s="36">
        <f t="shared" si="5"/>
        <v>4164540.1916666669</v>
      </c>
      <c r="AN9" s="36">
        <f t="shared" si="5"/>
        <v>4538368.708333334</v>
      </c>
      <c r="AO9" s="36">
        <f t="shared" si="5"/>
        <v>5017626.8250000011</v>
      </c>
      <c r="AR9" s="10"/>
      <c r="AS9" s="10"/>
      <c r="AT9" s="10"/>
      <c r="AU9" s="10"/>
      <c r="AV9" s="10"/>
    </row>
    <row r="10" spans="1:285" s="19" customFormat="1" x14ac:dyDescent="0.25">
      <c r="A10" s="24"/>
      <c r="B10" s="7"/>
      <c r="C10" s="7"/>
      <c r="D10" s="7"/>
      <c r="E10" s="4"/>
      <c r="F10" s="7"/>
      <c r="G10" s="7"/>
      <c r="H10" s="7"/>
      <c r="I10" s="7"/>
      <c r="J10" s="7"/>
      <c r="K10" s="7"/>
      <c r="L10" s="7"/>
      <c r="M10" s="7"/>
      <c r="N10" s="7"/>
      <c r="O10" s="7"/>
      <c r="P10" s="7"/>
      <c r="Q10" s="7"/>
      <c r="AR10" s="10"/>
      <c r="AS10" s="10"/>
      <c r="AT10" s="10"/>
      <c r="AU10" s="10"/>
      <c r="AV10" s="10"/>
    </row>
    <row r="11" spans="1:285" s="19" customFormat="1" x14ac:dyDescent="0.25">
      <c r="A11" s="45" t="s">
        <v>81</v>
      </c>
      <c r="B11" s="126">
        <f>+(B3+B5)/-B5</f>
        <v>-1</v>
      </c>
      <c r="C11" s="126">
        <f>+(C3+C5)/-C5</f>
        <v>0.65373011205962028</v>
      </c>
      <c r="D11" s="126">
        <f>+(D3+D5)/-D5</f>
        <v>4.2886210087985894</v>
      </c>
      <c r="E11" s="4"/>
      <c r="F11" s="43">
        <f t="shared" ref="F11:AO11" si="6">+(F3+F5)/-F5</f>
        <v>-1</v>
      </c>
      <c r="G11" s="43">
        <f t="shared" si="6"/>
        <v>-1</v>
      </c>
      <c r="H11" s="43">
        <f t="shared" si="6"/>
        <v>-1</v>
      </c>
      <c r="I11" s="43">
        <f t="shared" si="6"/>
        <v>-1</v>
      </c>
      <c r="J11" s="43">
        <f t="shared" si="6"/>
        <v>-1</v>
      </c>
      <c r="K11" s="43">
        <f t="shared" si="6"/>
        <v>-1</v>
      </c>
      <c r="L11" s="43">
        <f t="shared" si="6"/>
        <v>-1</v>
      </c>
      <c r="M11" s="43">
        <f t="shared" si="6"/>
        <v>-1</v>
      </c>
      <c r="N11" s="43">
        <f t="shared" si="6"/>
        <v>-1</v>
      </c>
      <c r="O11" s="43">
        <f t="shared" si="6"/>
        <v>-1</v>
      </c>
      <c r="P11" s="43">
        <f t="shared" si="6"/>
        <v>-1</v>
      </c>
      <c r="Q11" s="43">
        <f t="shared" si="6"/>
        <v>-1</v>
      </c>
      <c r="R11" s="43">
        <f t="shared" si="6"/>
        <v>-1</v>
      </c>
      <c r="S11" s="43">
        <f t="shared" si="6"/>
        <v>-1</v>
      </c>
      <c r="T11" s="43">
        <f t="shared" si="6"/>
        <v>-1</v>
      </c>
      <c r="U11" s="43">
        <f t="shared" si="6"/>
        <v>-1</v>
      </c>
      <c r="V11" s="43">
        <f t="shared" si="6"/>
        <v>-1</v>
      </c>
      <c r="W11" s="43">
        <f t="shared" si="6"/>
        <v>-1</v>
      </c>
      <c r="X11" s="43">
        <f t="shared" si="6"/>
        <v>5.4691063281312946</v>
      </c>
      <c r="Y11" s="43">
        <f t="shared" si="6"/>
        <v>5.4691063281312946</v>
      </c>
      <c r="Z11" s="43">
        <f t="shared" si="6"/>
        <v>5.5595833397135506</v>
      </c>
      <c r="AA11" s="43">
        <f t="shared" si="6"/>
        <v>6.0572069034159579</v>
      </c>
      <c r="AB11" s="43">
        <f t="shared" si="6"/>
        <v>6.314029736106507</v>
      </c>
      <c r="AC11" s="43">
        <f t="shared" si="6"/>
        <v>0.65625082823921121</v>
      </c>
      <c r="AD11" s="43">
        <f t="shared" si="6"/>
        <v>0.1460262936716975</v>
      </c>
      <c r="AE11" s="43">
        <f t="shared" si="6"/>
        <v>-0.32019843907680295</v>
      </c>
      <c r="AF11" s="43">
        <f t="shared" si="6"/>
        <v>0.16634451758600305</v>
      </c>
      <c r="AG11" s="43">
        <f t="shared" si="6"/>
        <v>0.33228509332449591</v>
      </c>
      <c r="AH11" s="43">
        <f t="shared" si="6"/>
        <v>1.599306450090126</v>
      </c>
      <c r="AI11" s="43">
        <f t="shared" si="6"/>
        <v>50.226453291528884</v>
      </c>
      <c r="AJ11" s="43">
        <f t="shared" si="6"/>
        <v>9.8606778603631611</v>
      </c>
      <c r="AK11" s="43">
        <f t="shared" si="6"/>
        <v>9.7920275215058439</v>
      </c>
      <c r="AL11" s="43">
        <f t="shared" si="6"/>
        <v>9.9283696181720309</v>
      </c>
      <c r="AM11" s="43">
        <f t="shared" si="6"/>
        <v>10.80465226824337</v>
      </c>
      <c r="AN11" s="43">
        <f t="shared" si="6"/>
        <v>2.5864939685942772</v>
      </c>
      <c r="AO11" s="43">
        <f t="shared" si="6"/>
        <v>9.234192233005345</v>
      </c>
      <c r="AR11" s="10"/>
      <c r="AS11" s="10"/>
      <c r="AT11" s="10"/>
      <c r="AU11" s="10"/>
      <c r="AV11" s="10"/>
    </row>
    <row r="12" spans="1:285" s="37" customFormat="1" x14ac:dyDescent="0.25">
      <c r="A12" s="46" t="s">
        <v>16</v>
      </c>
      <c r="B12" s="44">
        <f>+B11</f>
        <v>-1</v>
      </c>
      <c r="C12" s="44">
        <f>+C11+B12</f>
        <v>-0.34626988794037972</v>
      </c>
      <c r="D12" s="44">
        <f>+D11+C12</f>
        <v>3.9423511208582096</v>
      </c>
      <c r="E12" s="36"/>
      <c r="F12" s="44">
        <f>+F11</f>
        <v>-1</v>
      </c>
      <c r="G12" s="44">
        <f>+G11+F12</f>
        <v>-2</v>
      </c>
      <c r="H12" s="44">
        <f t="shared" ref="H12:AO12" si="7">+H11+G12</f>
        <v>-3</v>
      </c>
      <c r="I12" s="44">
        <f t="shared" si="7"/>
        <v>-4</v>
      </c>
      <c r="J12" s="44">
        <f t="shared" si="7"/>
        <v>-5</v>
      </c>
      <c r="K12" s="44">
        <f t="shared" si="7"/>
        <v>-6</v>
      </c>
      <c r="L12" s="44">
        <f t="shared" si="7"/>
        <v>-7</v>
      </c>
      <c r="M12" s="44">
        <f t="shared" si="7"/>
        <v>-8</v>
      </c>
      <c r="N12" s="44">
        <f t="shared" si="7"/>
        <v>-9</v>
      </c>
      <c r="O12" s="44">
        <f t="shared" si="7"/>
        <v>-10</v>
      </c>
      <c r="P12" s="44">
        <f t="shared" si="7"/>
        <v>-11</v>
      </c>
      <c r="Q12" s="44">
        <f t="shared" si="7"/>
        <v>-12</v>
      </c>
      <c r="R12" s="44">
        <f t="shared" si="7"/>
        <v>-13</v>
      </c>
      <c r="S12" s="44">
        <f t="shared" si="7"/>
        <v>-14</v>
      </c>
      <c r="T12" s="44">
        <f t="shared" si="7"/>
        <v>-15</v>
      </c>
      <c r="U12" s="44">
        <f t="shared" si="7"/>
        <v>-16</v>
      </c>
      <c r="V12" s="44">
        <f t="shared" si="7"/>
        <v>-17</v>
      </c>
      <c r="W12" s="44">
        <f t="shared" si="7"/>
        <v>-18</v>
      </c>
      <c r="X12" s="44">
        <f t="shared" si="7"/>
        <v>-12.530893671868705</v>
      </c>
      <c r="Y12" s="44">
        <f t="shared" si="7"/>
        <v>-7.0617873437374108</v>
      </c>
      <c r="Z12" s="44">
        <f t="shared" si="7"/>
        <v>-1.5022040040238602</v>
      </c>
      <c r="AA12" s="44">
        <f t="shared" si="7"/>
        <v>4.5550028993920977</v>
      </c>
      <c r="AB12" s="44">
        <f t="shared" si="7"/>
        <v>10.869032635498606</v>
      </c>
      <c r="AC12" s="44">
        <f t="shared" si="7"/>
        <v>11.525283463737816</v>
      </c>
      <c r="AD12" s="44">
        <f t="shared" si="7"/>
        <v>11.671309757409514</v>
      </c>
      <c r="AE12" s="44">
        <f t="shared" si="7"/>
        <v>11.351111318332711</v>
      </c>
      <c r="AF12" s="44">
        <f t="shared" si="7"/>
        <v>11.517455835918714</v>
      </c>
      <c r="AG12" s="44">
        <f t="shared" si="7"/>
        <v>11.849740929243209</v>
      </c>
      <c r="AH12" s="44">
        <f t="shared" si="7"/>
        <v>13.449047379333335</v>
      </c>
      <c r="AI12" s="44">
        <f t="shared" si="7"/>
        <v>63.67550067086222</v>
      </c>
      <c r="AJ12" s="44">
        <f t="shared" si="7"/>
        <v>73.536178531225374</v>
      </c>
      <c r="AK12" s="44">
        <f t="shared" si="7"/>
        <v>83.328206052731218</v>
      </c>
      <c r="AL12" s="44">
        <f t="shared" si="7"/>
        <v>93.256575670903246</v>
      </c>
      <c r="AM12" s="44">
        <f t="shared" si="7"/>
        <v>104.06122793914662</v>
      </c>
      <c r="AN12" s="44">
        <f t="shared" si="7"/>
        <v>106.6477219077409</v>
      </c>
      <c r="AO12" s="44">
        <f t="shared" si="7"/>
        <v>115.88191414074625</v>
      </c>
      <c r="AR12" s="10"/>
      <c r="AS12" s="10"/>
      <c r="AT12" s="10"/>
      <c r="AU12" s="10"/>
      <c r="AV12" s="10"/>
    </row>
    <row r="13" spans="1:285" s="10" customFormat="1" x14ac:dyDescent="0.25"/>
    <row r="14" spans="1:285" s="26" customFormat="1" x14ac:dyDescent="0.25">
      <c r="B14" s="8"/>
      <c r="C14" s="8"/>
      <c r="D14" s="8"/>
      <c r="E14" s="8"/>
      <c r="F14" s="8"/>
      <c r="G14" s="8"/>
      <c r="H14" s="8"/>
      <c r="I14" s="8"/>
      <c r="J14" s="8"/>
      <c r="K14" s="8"/>
      <c r="L14" s="8"/>
      <c r="M14" s="8"/>
      <c r="N14" s="8"/>
      <c r="O14" s="8"/>
      <c r="P14" s="8"/>
      <c r="Q14" s="8"/>
      <c r="S14" s="19"/>
      <c r="T14" s="19"/>
      <c r="U14" s="19"/>
      <c r="V14" s="19"/>
      <c r="W14" s="19"/>
      <c r="X14" s="19"/>
      <c r="Y14" s="19"/>
      <c r="Z14" s="19"/>
      <c r="AA14" s="19"/>
      <c r="AB14" s="19"/>
      <c r="AC14" s="19"/>
      <c r="AD14" s="19"/>
      <c r="AE14" s="19"/>
      <c r="AF14" s="19"/>
      <c r="AG14" s="19"/>
      <c r="AH14" s="19"/>
      <c r="AI14" s="19"/>
      <c r="AJ14" s="19"/>
      <c r="AK14" s="19"/>
      <c r="AL14" s="19"/>
      <c r="AM14" s="19"/>
      <c r="AN14" s="19"/>
      <c r="AO14" s="19"/>
      <c r="AR14" s="10"/>
      <c r="AS14" s="10"/>
      <c r="AT14" s="10"/>
      <c r="AU14" s="10"/>
      <c r="AV14" s="10"/>
    </row>
    <row r="15" spans="1:285" s="26" customFormat="1" ht="17.100000000000001" customHeight="1" x14ac:dyDescent="0.25">
      <c r="A15" s="53"/>
      <c r="B15" s="54"/>
      <c r="C15" s="54"/>
      <c r="D15" s="54"/>
      <c r="E15" s="8"/>
      <c r="F15" s="8"/>
      <c r="G15" s="8"/>
      <c r="H15" s="8"/>
      <c r="I15" s="8"/>
      <c r="J15" s="8"/>
      <c r="K15" s="8"/>
      <c r="L15" s="8"/>
      <c r="M15" s="8"/>
      <c r="N15" s="8"/>
      <c r="O15" s="8"/>
      <c r="P15" s="8"/>
      <c r="Q15" s="8"/>
      <c r="S15" s="19"/>
      <c r="T15" s="19"/>
      <c r="U15" s="19"/>
      <c r="V15" s="19"/>
      <c r="W15" s="19"/>
      <c r="X15" s="19"/>
      <c r="Y15" s="19"/>
      <c r="Z15" s="19"/>
      <c r="AA15" s="19"/>
      <c r="AB15" s="19"/>
      <c r="AC15" s="19"/>
      <c r="AD15" s="19"/>
      <c r="AE15" s="19"/>
      <c r="AF15" s="19"/>
      <c r="AG15" s="19"/>
      <c r="AH15" s="19"/>
      <c r="AI15" s="19"/>
      <c r="AJ15" s="19"/>
      <c r="AK15" s="19"/>
      <c r="AL15" s="19"/>
      <c r="AM15" s="19"/>
      <c r="AN15" s="19"/>
      <c r="AO15" s="19"/>
      <c r="AR15" s="10"/>
      <c r="AS15" s="10"/>
      <c r="AT15" s="10"/>
      <c r="AU15" s="10"/>
      <c r="AV15" s="10"/>
    </row>
    <row r="16" spans="1:285" s="26" customFormat="1" ht="50.1" customHeight="1" x14ac:dyDescent="0.25">
      <c r="A16" s="26" t="s">
        <v>19</v>
      </c>
      <c r="B16" s="49" t="s">
        <v>38</v>
      </c>
      <c r="C16" s="49" t="s">
        <v>39</v>
      </c>
      <c r="D16" s="49" t="s">
        <v>79</v>
      </c>
      <c r="E16" s="8"/>
      <c r="F16" s="8"/>
      <c r="G16" s="8"/>
      <c r="H16" s="8"/>
      <c r="I16" s="8"/>
      <c r="J16" s="8"/>
      <c r="K16" s="8"/>
      <c r="L16" s="8"/>
      <c r="M16" s="8"/>
      <c r="N16" s="8"/>
      <c r="O16" s="8"/>
      <c r="P16" s="8"/>
      <c r="Q16" s="8"/>
      <c r="S16" s="19"/>
      <c r="T16" s="19"/>
      <c r="U16" s="19"/>
      <c r="V16" s="19"/>
      <c r="W16" s="19"/>
      <c r="X16" s="19"/>
      <c r="Y16" s="19"/>
      <c r="Z16" s="19"/>
      <c r="AA16" s="19"/>
      <c r="AB16" s="19"/>
      <c r="AC16" s="19"/>
      <c r="AD16" s="19"/>
      <c r="AE16" s="19"/>
      <c r="AF16" s="19"/>
      <c r="AG16" s="19"/>
      <c r="AH16" s="19"/>
      <c r="AI16" s="19"/>
      <c r="AJ16" s="19"/>
      <c r="AK16" s="19"/>
      <c r="AL16" s="19"/>
      <c r="AM16" s="19"/>
      <c r="AN16" s="19"/>
      <c r="AO16" s="19"/>
      <c r="AR16" s="10"/>
      <c r="AS16" s="10"/>
      <c r="AT16" s="10"/>
      <c r="AU16" s="10"/>
      <c r="AV16" s="10"/>
    </row>
    <row r="17" spans="1:48" s="26" customFormat="1" x14ac:dyDescent="0.25">
      <c r="A17" s="98" t="s">
        <v>17</v>
      </c>
      <c r="B17" s="94">
        <v>1.5</v>
      </c>
      <c r="C17" s="94">
        <v>1.1000000000000001</v>
      </c>
      <c r="D17" s="94">
        <v>1</v>
      </c>
      <c r="E17" s="8"/>
      <c r="F17" s="8"/>
      <c r="G17" s="8"/>
      <c r="H17" s="8"/>
      <c r="I17" s="8"/>
      <c r="J17" s="8"/>
      <c r="K17" s="8"/>
      <c r="L17" s="8"/>
      <c r="M17" s="8"/>
      <c r="N17" s="8"/>
      <c r="O17" s="8"/>
      <c r="P17" s="8"/>
      <c r="Q17" s="8"/>
      <c r="S17" s="19"/>
      <c r="T17" s="19"/>
      <c r="U17" s="19"/>
      <c r="V17" s="19"/>
      <c r="W17" s="19"/>
      <c r="X17" s="19"/>
      <c r="Y17" s="19"/>
      <c r="Z17" s="19"/>
      <c r="AA17" s="19"/>
      <c r="AB17" s="19"/>
      <c r="AC17" s="19"/>
      <c r="AD17" s="19"/>
      <c r="AE17" s="19"/>
      <c r="AF17" s="19"/>
      <c r="AG17" s="19"/>
      <c r="AH17" s="19"/>
      <c r="AI17" s="19"/>
      <c r="AJ17" s="19"/>
      <c r="AK17" s="19"/>
      <c r="AL17" s="19"/>
      <c r="AM17" s="19"/>
      <c r="AN17" s="19"/>
      <c r="AO17" s="19"/>
      <c r="AR17" s="10"/>
      <c r="AS17" s="10"/>
      <c r="AT17" s="10"/>
      <c r="AU17" s="10"/>
      <c r="AV17" s="10"/>
    </row>
    <row r="18" spans="1:48" s="26" customFormat="1" x14ac:dyDescent="0.25">
      <c r="A18" s="51"/>
      <c r="B18" s="8"/>
      <c r="C18" s="8"/>
      <c r="D18" s="8"/>
      <c r="E18" s="8"/>
      <c r="F18" s="8"/>
      <c r="G18" s="8"/>
      <c r="H18" s="8"/>
      <c r="I18" s="8"/>
      <c r="J18" s="8"/>
      <c r="K18" s="8"/>
      <c r="L18" s="8"/>
      <c r="M18" s="8"/>
      <c r="N18" s="8"/>
      <c r="O18" s="8"/>
      <c r="P18" s="8"/>
      <c r="Q18" s="8"/>
      <c r="S18" s="19"/>
      <c r="T18" s="19"/>
      <c r="U18" s="19"/>
      <c r="V18" s="19"/>
      <c r="W18" s="19"/>
      <c r="X18" s="19"/>
      <c r="Y18" s="19"/>
      <c r="Z18" s="19"/>
      <c r="AA18" s="19"/>
      <c r="AB18" s="19"/>
      <c r="AC18" s="19"/>
      <c r="AD18" s="19"/>
      <c r="AE18" s="19"/>
      <c r="AF18" s="19"/>
      <c r="AG18" s="19"/>
      <c r="AH18" s="19"/>
      <c r="AI18" s="19"/>
      <c r="AJ18" s="19"/>
      <c r="AK18" s="19"/>
      <c r="AL18" s="19"/>
      <c r="AM18" s="19"/>
      <c r="AN18" s="19"/>
      <c r="AO18" s="19"/>
      <c r="AR18" s="10"/>
      <c r="AS18" s="10"/>
      <c r="AT18" s="10"/>
      <c r="AU18" s="10"/>
      <c r="AV18" s="10"/>
    </row>
    <row r="19" spans="1:48" s="26" customFormat="1" x14ac:dyDescent="0.25">
      <c r="A19" s="51"/>
      <c r="B19" s="8"/>
      <c r="C19" s="8"/>
      <c r="D19" s="8"/>
      <c r="E19" s="8"/>
      <c r="F19" s="8"/>
      <c r="G19" s="8"/>
      <c r="H19" s="8"/>
      <c r="I19" s="8"/>
      <c r="J19" s="8"/>
      <c r="K19" s="8"/>
      <c r="L19" s="8"/>
      <c r="M19" s="8"/>
      <c r="N19" s="8"/>
      <c r="O19" s="8"/>
      <c r="P19" s="8"/>
      <c r="Q19" s="8"/>
      <c r="S19" s="128"/>
      <c r="T19" s="19"/>
      <c r="U19" s="19"/>
      <c r="V19" s="19"/>
      <c r="W19" s="19"/>
      <c r="X19" s="19"/>
      <c r="Y19" s="19"/>
      <c r="Z19" s="19"/>
      <c r="AA19" s="19"/>
      <c r="AB19" s="19"/>
      <c r="AC19" s="19"/>
      <c r="AD19" s="19"/>
      <c r="AE19" s="19"/>
      <c r="AF19" s="19"/>
      <c r="AG19" s="19"/>
      <c r="AH19" s="19"/>
      <c r="AI19" s="19"/>
      <c r="AJ19" s="19"/>
      <c r="AK19" s="19"/>
      <c r="AL19" s="19"/>
      <c r="AM19" s="19"/>
      <c r="AN19" s="19"/>
      <c r="AO19" s="19"/>
      <c r="AR19" s="10"/>
      <c r="AS19" s="10"/>
      <c r="AT19" s="10"/>
      <c r="AU19" s="10"/>
      <c r="AV19" s="10"/>
    </row>
    <row r="20" spans="1:48" s="26" customFormat="1" x14ac:dyDescent="0.25">
      <c r="A20" s="51"/>
      <c r="B20" s="8"/>
      <c r="C20" s="8"/>
      <c r="D20" s="8"/>
      <c r="E20" s="8"/>
      <c r="F20" s="8"/>
      <c r="G20" s="8"/>
      <c r="H20" s="8"/>
      <c r="I20" s="8"/>
      <c r="J20" s="8"/>
      <c r="K20" s="8"/>
      <c r="L20" s="8"/>
      <c r="M20" s="8"/>
      <c r="N20" s="8"/>
      <c r="O20" s="8"/>
      <c r="P20" s="8"/>
      <c r="Q20" s="8"/>
      <c r="S20" s="19"/>
      <c r="T20" s="19"/>
      <c r="U20" s="19"/>
      <c r="V20" s="19"/>
      <c r="W20" s="19"/>
      <c r="X20" s="19"/>
      <c r="Y20" s="19"/>
      <c r="Z20" s="19"/>
      <c r="AA20" s="19"/>
      <c r="AB20" s="19"/>
      <c r="AC20" s="19"/>
      <c r="AD20" s="19"/>
      <c r="AE20" s="19"/>
      <c r="AF20" s="19"/>
      <c r="AG20" s="19"/>
      <c r="AH20" s="19"/>
      <c r="AI20" s="19"/>
      <c r="AJ20" s="19"/>
      <c r="AK20" s="19"/>
      <c r="AL20" s="19"/>
      <c r="AM20" s="19"/>
      <c r="AN20" s="19"/>
      <c r="AO20" s="19"/>
      <c r="AR20" s="10"/>
      <c r="AS20" s="10"/>
      <c r="AT20" s="10"/>
      <c r="AU20" s="10"/>
      <c r="AV20" s="10"/>
    </row>
    <row r="21" spans="1:48" s="26" customFormat="1" x14ac:dyDescent="0.25">
      <c r="A21" s="52" t="s">
        <v>86</v>
      </c>
      <c r="B21" s="95">
        <v>1</v>
      </c>
      <c r="C21" s="95">
        <v>1</v>
      </c>
      <c r="D21" s="95">
        <v>1</v>
      </c>
      <c r="E21" s="96" t="s">
        <v>91</v>
      </c>
      <c r="F21" s="8"/>
      <c r="G21" s="8"/>
      <c r="H21" s="8"/>
      <c r="I21" s="8"/>
      <c r="J21" s="8"/>
      <c r="K21" s="8"/>
      <c r="L21" s="8"/>
      <c r="M21" s="8"/>
      <c r="N21" s="8"/>
      <c r="O21" s="8"/>
      <c r="P21" s="8"/>
      <c r="Q21" s="8"/>
      <c r="S21" s="19"/>
      <c r="T21" s="19"/>
      <c r="U21" s="19"/>
      <c r="V21" s="19"/>
      <c r="W21" s="19"/>
      <c r="X21" s="19"/>
      <c r="Y21" s="19"/>
      <c r="Z21" s="19"/>
      <c r="AA21" s="19"/>
      <c r="AB21" s="19"/>
      <c r="AC21" s="19"/>
      <c r="AD21" s="19"/>
      <c r="AE21" s="19"/>
      <c r="AF21" s="19"/>
      <c r="AG21" s="19"/>
      <c r="AH21" s="19"/>
      <c r="AI21" s="19"/>
      <c r="AJ21" s="19"/>
      <c r="AK21" s="19"/>
      <c r="AL21" s="19"/>
      <c r="AM21" s="19"/>
      <c r="AN21" s="19"/>
      <c r="AO21" s="19"/>
      <c r="AR21" s="10"/>
      <c r="AS21" s="10"/>
      <c r="AT21" s="10"/>
      <c r="AU21" s="10"/>
      <c r="AV21" s="10"/>
    </row>
    <row r="22" spans="1:48" s="26" customFormat="1" x14ac:dyDescent="0.25">
      <c r="A22" s="51"/>
      <c r="B22" s="8"/>
      <c r="C22" s="8"/>
      <c r="D22" s="8"/>
      <c r="E22" s="8"/>
      <c r="F22" s="8"/>
      <c r="G22" s="8"/>
      <c r="H22" s="8"/>
      <c r="I22" s="8"/>
      <c r="J22" s="8"/>
      <c r="K22" s="8"/>
      <c r="L22" s="8"/>
      <c r="M22" s="8"/>
      <c r="N22" s="8"/>
      <c r="O22" s="8"/>
      <c r="P22" s="8"/>
      <c r="Q22" s="8"/>
      <c r="S22" s="19"/>
      <c r="T22" s="19"/>
      <c r="U22" s="19"/>
      <c r="V22" s="19"/>
      <c r="W22" s="19"/>
      <c r="X22" s="19"/>
      <c r="Y22" s="19"/>
      <c r="Z22" s="19"/>
      <c r="AA22" s="19"/>
      <c r="AB22" s="19"/>
      <c r="AC22" s="19"/>
      <c r="AD22" s="19"/>
      <c r="AE22" s="19"/>
      <c r="AF22" s="19"/>
      <c r="AG22" s="19"/>
      <c r="AH22" s="19"/>
      <c r="AI22" s="19"/>
      <c r="AJ22" s="19"/>
      <c r="AK22" s="19"/>
      <c r="AL22" s="19"/>
      <c r="AM22" s="19"/>
      <c r="AN22" s="19"/>
      <c r="AO22" s="19"/>
      <c r="AR22" s="10"/>
      <c r="AS22" s="10"/>
      <c r="AT22" s="10"/>
      <c r="AU22" s="10"/>
      <c r="AV22" s="10"/>
    </row>
    <row r="23" spans="1:48" s="26" customFormat="1" x14ac:dyDescent="0.25">
      <c r="A23" s="51"/>
      <c r="B23" s="8"/>
      <c r="C23" s="8"/>
      <c r="D23" s="8"/>
      <c r="E23" s="8"/>
      <c r="F23" s="8"/>
      <c r="G23" s="8"/>
      <c r="H23" s="8"/>
      <c r="I23" s="8"/>
      <c r="J23" s="8"/>
      <c r="K23" s="8"/>
      <c r="L23" s="8"/>
      <c r="M23" s="8"/>
      <c r="N23" s="8"/>
      <c r="O23" s="8"/>
      <c r="P23" s="8"/>
      <c r="Q23" s="8"/>
      <c r="S23" s="19"/>
      <c r="T23" s="19"/>
      <c r="U23" s="19"/>
      <c r="V23" s="19"/>
      <c r="W23" s="19"/>
      <c r="X23" s="19"/>
      <c r="Y23" s="19"/>
      <c r="Z23" s="19"/>
      <c r="AA23" s="19"/>
      <c r="AB23" s="19"/>
      <c r="AC23" s="19"/>
      <c r="AD23" s="19"/>
      <c r="AE23" s="19"/>
      <c r="AF23" s="19"/>
      <c r="AG23" s="19"/>
      <c r="AH23" s="19"/>
      <c r="AI23" s="19"/>
      <c r="AJ23" s="19"/>
      <c r="AK23" s="19"/>
      <c r="AL23" s="19"/>
      <c r="AM23" s="19"/>
      <c r="AN23" s="19"/>
      <c r="AO23" s="19"/>
      <c r="AR23" s="10"/>
      <c r="AS23" s="10"/>
      <c r="AT23" s="10"/>
      <c r="AU23" s="10"/>
      <c r="AV23" s="10"/>
    </row>
    <row r="24" spans="1:48" s="26" customFormat="1" x14ac:dyDescent="0.25">
      <c r="A24" s="51"/>
      <c r="B24" s="8"/>
      <c r="C24" s="8"/>
      <c r="D24" s="8"/>
      <c r="E24" s="8"/>
      <c r="F24" s="8"/>
      <c r="G24" s="8"/>
      <c r="H24" s="8"/>
      <c r="I24" s="8"/>
      <c r="J24" s="8"/>
      <c r="K24" s="8"/>
      <c r="L24" s="8"/>
      <c r="M24" s="8"/>
      <c r="N24" s="8"/>
      <c r="O24" s="8"/>
      <c r="P24" s="8"/>
      <c r="Q24" s="8"/>
      <c r="S24" s="19"/>
      <c r="T24" s="19"/>
      <c r="U24" s="19"/>
      <c r="V24" s="19"/>
      <c r="W24" s="19"/>
      <c r="X24" s="19"/>
      <c r="Y24" s="19"/>
      <c r="Z24" s="19"/>
      <c r="AA24" s="19"/>
      <c r="AB24" s="19"/>
      <c r="AC24" s="19"/>
      <c r="AD24" s="19"/>
      <c r="AE24" s="19"/>
      <c r="AF24" s="19"/>
      <c r="AG24" s="19"/>
      <c r="AH24" s="19"/>
      <c r="AI24" s="19"/>
      <c r="AJ24" s="19"/>
      <c r="AK24" s="19"/>
      <c r="AL24" s="19"/>
      <c r="AM24" s="19"/>
      <c r="AN24" s="19"/>
      <c r="AO24" s="19"/>
      <c r="AR24" s="10"/>
      <c r="AS24" s="10"/>
      <c r="AT24" s="10"/>
      <c r="AU24" s="10"/>
      <c r="AV24" s="10"/>
    </row>
    <row r="25" spans="1:48" s="26" customFormat="1" ht="18" customHeight="1" x14ac:dyDescent="0.25">
      <c r="A25" s="98" t="s">
        <v>20</v>
      </c>
      <c r="B25" s="94">
        <v>0.5</v>
      </c>
      <c r="C25" s="94">
        <v>0.8</v>
      </c>
      <c r="D25" s="94">
        <v>1.1000000000000001</v>
      </c>
      <c r="F25" s="8"/>
      <c r="G25" s="8"/>
      <c r="H25" s="8"/>
      <c r="I25" s="8"/>
      <c r="J25" s="8"/>
      <c r="K25" s="8"/>
      <c r="L25" s="8"/>
      <c r="M25" s="8"/>
      <c r="N25" s="8"/>
      <c r="O25" s="8"/>
      <c r="P25" s="8"/>
      <c r="Q25" s="8"/>
      <c r="S25" s="19"/>
      <c r="T25" s="19"/>
      <c r="U25" s="19"/>
      <c r="V25" s="19"/>
      <c r="W25" s="19"/>
      <c r="X25" s="19"/>
      <c r="Y25" s="19"/>
      <c r="Z25" s="19"/>
      <c r="AA25" s="19"/>
      <c r="AB25" s="19"/>
      <c r="AC25" s="19"/>
      <c r="AD25" s="19"/>
      <c r="AE25" s="19"/>
      <c r="AF25" s="19"/>
      <c r="AG25" s="19"/>
      <c r="AH25" s="19"/>
      <c r="AI25" s="19"/>
      <c r="AJ25" s="19"/>
      <c r="AK25" s="19"/>
      <c r="AL25" s="19"/>
      <c r="AM25" s="19"/>
      <c r="AN25" s="19"/>
      <c r="AO25" s="19"/>
      <c r="AR25" s="10"/>
      <c r="AS25" s="10"/>
      <c r="AT25" s="10"/>
      <c r="AU25" s="10"/>
      <c r="AV25" s="10"/>
    </row>
    <row r="26" spans="1:48" s="26" customFormat="1" ht="8.1" customHeight="1" x14ac:dyDescent="0.25">
      <c r="A26" s="53"/>
      <c r="B26" s="54"/>
      <c r="C26" s="54"/>
      <c r="D26" s="54"/>
      <c r="E26" s="8"/>
      <c r="F26" s="8"/>
      <c r="G26" s="8"/>
      <c r="H26" s="8"/>
      <c r="I26" s="8"/>
      <c r="J26" s="8"/>
      <c r="K26" s="8"/>
      <c r="L26" s="8"/>
      <c r="M26" s="8"/>
      <c r="N26" s="8"/>
      <c r="O26" s="8"/>
      <c r="P26" s="8"/>
      <c r="Q26" s="8"/>
      <c r="S26" s="19"/>
      <c r="T26" s="19"/>
      <c r="U26" s="19"/>
      <c r="V26" s="19"/>
      <c r="W26" s="19"/>
      <c r="X26" s="19"/>
      <c r="Y26" s="19"/>
      <c r="Z26" s="19"/>
      <c r="AA26" s="19"/>
      <c r="AB26" s="19"/>
      <c r="AC26" s="19"/>
      <c r="AD26" s="19"/>
      <c r="AE26" s="19"/>
      <c r="AF26" s="19"/>
      <c r="AG26" s="19"/>
      <c r="AH26" s="19"/>
      <c r="AI26" s="19"/>
      <c r="AJ26" s="19"/>
      <c r="AK26" s="19"/>
      <c r="AL26" s="19"/>
      <c r="AM26" s="19"/>
      <c r="AN26" s="19"/>
      <c r="AO26" s="19"/>
      <c r="AR26" s="10"/>
      <c r="AS26" s="10"/>
      <c r="AT26" s="10"/>
      <c r="AU26" s="10"/>
      <c r="AV26" s="10"/>
    </row>
    <row r="27" spans="1:48" s="26" customFormat="1" x14ac:dyDescent="0.25">
      <c r="B27" s="8"/>
      <c r="C27" s="8"/>
      <c r="D27" s="8"/>
      <c r="E27" s="8"/>
      <c r="F27" s="8"/>
      <c r="G27" s="8"/>
      <c r="H27" s="8"/>
      <c r="I27" s="8"/>
      <c r="J27" s="8"/>
      <c r="K27" s="8"/>
      <c r="L27" s="8"/>
      <c r="M27" s="8"/>
      <c r="N27" s="8"/>
      <c r="O27" s="8"/>
      <c r="P27" s="8"/>
      <c r="Q27" s="8"/>
      <c r="S27" s="19"/>
      <c r="T27" s="19"/>
      <c r="U27" s="19"/>
      <c r="V27" s="19"/>
      <c r="W27" s="19"/>
      <c r="X27" s="19"/>
      <c r="Y27" s="19"/>
      <c r="Z27" s="19"/>
      <c r="AA27" s="19"/>
      <c r="AB27" s="19"/>
      <c r="AC27" s="19"/>
      <c r="AD27" s="19"/>
      <c r="AE27" s="19"/>
      <c r="AF27" s="19"/>
      <c r="AG27" s="19"/>
      <c r="AH27" s="19"/>
      <c r="AI27" s="19"/>
      <c r="AJ27" s="19"/>
      <c r="AK27" s="19"/>
      <c r="AL27" s="19"/>
      <c r="AM27" s="19"/>
      <c r="AN27" s="19"/>
      <c r="AO27" s="19"/>
      <c r="AR27" s="10"/>
      <c r="AS27" s="10"/>
      <c r="AT27" s="10"/>
      <c r="AU27" s="10"/>
      <c r="AV27" s="10"/>
    </row>
    <row r="28" spans="1:48" s="26" customFormat="1" x14ac:dyDescent="0.25">
      <c r="B28" s="8"/>
      <c r="C28" s="8"/>
      <c r="D28" s="8"/>
      <c r="E28" s="8"/>
      <c r="F28" s="8"/>
      <c r="G28" s="8"/>
      <c r="H28" s="8"/>
      <c r="I28" s="8"/>
      <c r="J28" s="8"/>
      <c r="K28" s="8"/>
      <c r="L28" s="8"/>
      <c r="M28" s="8"/>
      <c r="N28" s="8"/>
      <c r="O28" s="8"/>
      <c r="P28" s="8"/>
      <c r="Q28" s="8"/>
      <c r="S28" s="19"/>
      <c r="T28" s="19"/>
      <c r="U28" s="19"/>
      <c r="V28" s="19"/>
      <c r="W28" s="19"/>
      <c r="X28" s="19"/>
      <c r="Y28" s="19"/>
      <c r="Z28" s="19"/>
      <c r="AA28" s="19"/>
      <c r="AB28" s="19"/>
      <c r="AC28" s="19"/>
      <c r="AD28" s="19"/>
      <c r="AE28" s="19"/>
      <c r="AF28" s="19"/>
      <c r="AG28" s="19"/>
      <c r="AH28" s="19"/>
      <c r="AI28" s="19"/>
      <c r="AJ28" s="19"/>
      <c r="AK28" s="19"/>
      <c r="AL28" s="19"/>
      <c r="AM28" s="19"/>
      <c r="AN28" s="19"/>
      <c r="AO28" s="19"/>
      <c r="AR28" s="10"/>
      <c r="AS28" s="10"/>
      <c r="AT28" s="10"/>
      <c r="AU28" s="10"/>
      <c r="AV28" s="10"/>
    </row>
    <row r="29" spans="1:48" s="26" customFormat="1" x14ac:dyDescent="0.25">
      <c r="B29" s="8"/>
      <c r="C29" s="8"/>
      <c r="D29" s="8"/>
      <c r="E29" s="8"/>
      <c r="F29" s="8"/>
      <c r="G29" s="8"/>
      <c r="H29" s="8"/>
      <c r="I29" s="8"/>
      <c r="J29" s="8"/>
      <c r="K29" s="8"/>
      <c r="L29" s="8"/>
      <c r="M29" s="8"/>
      <c r="N29" s="8"/>
      <c r="O29" s="8"/>
      <c r="P29" s="8"/>
      <c r="Q29" s="8"/>
      <c r="S29" s="19"/>
      <c r="T29" s="19"/>
      <c r="U29" s="19"/>
      <c r="V29" s="19"/>
      <c r="W29" s="19"/>
      <c r="X29" s="19"/>
      <c r="Y29" s="19"/>
      <c r="Z29" s="19"/>
      <c r="AA29" s="19"/>
      <c r="AB29" s="19"/>
      <c r="AC29" s="19"/>
      <c r="AD29" s="19"/>
      <c r="AE29" s="19"/>
      <c r="AF29" s="19"/>
      <c r="AG29" s="19"/>
      <c r="AH29" s="19"/>
      <c r="AI29" s="19"/>
      <c r="AJ29" s="19"/>
      <c r="AK29" s="19"/>
      <c r="AL29" s="19"/>
      <c r="AM29" s="19"/>
      <c r="AN29" s="19"/>
      <c r="AO29" s="19"/>
      <c r="AR29" s="10"/>
      <c r="AS29" s="10"/>
      <c r="AT29" s="10"/>
      <c r="AU29" s="10"/>
      <c r="AV29" s="10"/>
    </row>
    <row r="30" spans="1:48" s="10" customFormat="1" x14ac:dyDescent="0.25"/>
    <row r="31" spans="1:48" s="10" customFormat="1" x14ac:dyDescent="0.25"/>
    <row r="32" spans="1:48" s="10" customFormat="1" x14ac:dyDescent="0.25"/>
    <row r="33" s="10" customFormat="1" x14ac:dyDescent="0.25"/>
    <row r="34" s="10" customFormat="1" x14ac:dyDescent="0.25"/>
    <row r="35" s="10" customFormat="1" x14ac:dyDescent="0.25"/>
    <row r="36" s="10" customFormat="1" x14ac:dyDescent="0.25"/>
    <row r="37" s="10" customFormat="1" x14ac:dyDescent="0.25"/>
    <row r="38" s="10" customFormat="1" x14ac:dyDescent="0.25"/>
    <row r="39" s="10" customFormat="1" x14ac:dyDescent="0.25"/>
    <row r="40" s="10" customFormat="1" x14ac:dyDescent="0.25"/>
    <row r="41" s="10" customFormat="1" x14ac:dyDescent="0.25"/>
    <row r="42" s="10" customFormat="1" x14ac:dyDescent="0.25"/>
    <row r="43" s="10" customFormat="1" x14ac:dyDescent="0.25"/>
    <row r="44" s="10" customFormat="1" x14ac:dyDescent="0.25"/>
    <row r="45" s="10" customFormat="1" x14ac:dyDescent="0.25"/>
    <row r="46" s="10" customFormat="1" x14ac:dyDescent="0.25"/>
    <row r="47" s="10" customFormat="1" x14ac:dyDescent="0.25"/>
    <row r="48" s="10" customFormat="1" x14ac:dyDescent="0.25"/>
    <row r="49" s="10" customFormat="1" x14ac:dyDescent="0.25"/>
    <row r="50" s="10" customFormat="1" x14ac:dyDescent="0.25"/>
    <row r="51" s="10" customFormat="1" x14ac:dyDescent="0.25"/>
    <row r="52" s="10" customFormat="1" x14ac:dyDescent="0.25"/>
    <row r="53" s="10" customFormat="1" x14ac:dyDescent="0.25"/>
    <row r="54" s="10" customFormat="1" x14ac:dyDescent="0.25"/>
    <row r="55" s="10" customFormat="1" x14ac:dyDescent="0.25"/>
    <row r="56" s="10" customFormat="1" x14ac:dyDescent="0.25"/>
    <row r="57" s="10" customFormat="1" x14ac:dyDescent="0.25"/>
    <row r="58" s="10" customFormat="1" x14ac:dyDescent="0.25"/>
    <row r="59" s="10" customFormat="1" x14ac:dyDescent="0.25"/>
    <row r="60" s="10" customFormat="1" x14ac:dyDescent="0.25"/>
    <row r="61" s="10" customFormat="1" x14ac:dyDescent="0.25"/>
    <row r="62" s="10" customFormat="1" x14ac:dyDescent="0.25"/>
    <row r="63" s="10" customFormat="1" x14ac:dyDescent="0.25"/>
    <row r="64"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10" customFormat="1" x14ac:dyDescent="0.25"/>
    <row r="82" s="10" customFormat="1" x14ac:dyDescent="0.25"/>
    <row r="83" s="10" customFormat="1" x14ac:dyDescent="0.25"/>
    <row r="84" s="10" customFormat="1" x14ac:dyDescent="0.25"/>
    <row r="85" s="10" customFormat="1" x14ac:dyDescent="0.25"/>
    <row r="86" s="10" customFormat="1" x14ac:dyDescent="0.25"/>
    <row r="87" s="10" customFormat="1" x14ac:dyDescent="0.25"/>
  </sheetData>
  <mergeCells count="1">
    <mergeCell ref="AS1:AU1"/>
  </mergeCells>
  <pageMargins left="0.75" right="0.75" top="1" bottom="1" header="0.5" footer="0.5"/>
  <pageSetup paperSize="9" scale="21"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87"/>
  <sheetViews>
    <sheetView tabSelected="1" workbookViewId="0">
      <pane xSplit="1" ySplit="2" topLeftCell="B3" activePane="bottomRight" state="frozen"/>
      <selection pane="topRight" activeCell="B1" sqref="B1"/>
      <selection pane="bottomLeft" activeCell="A3" sqref="A3"/>
      <selection pane="bottomRight" activeCell="I18" sqref="I18"/>
    </sheetView>
  </sheetViews>
  <sheetFormatPr baseColWidth="10" defaultRowHeight="15" x14ac:dyDescent="0.25"/>
  <cols>
    <col min="1" max="1" width="46.28515625" customWidth="1"/>
    <col min="2" max="2" width="15.42578125" customWidth="1"/>
    <col min="3" max="3" width="12.42578125" bestFit="1" customWidth="1"/>
    <col min="4" max="4" width="13.28515625" bestFit="1" customWidth="1"/>
    <col min="9" max="40" width="12.42578125" bestFit="1" customWidth="1"/>
    <col min="41" max="41" width="13.28515625" bestFit="1" customWidth="1"/>
  </cols>
  <sheetData>
    <row r="1" spans="1:285" s="19" customFormat="1" ht="15.95" customHeight="1" x14ac:dyDescent="0.2">
      <c r="A1" s="20" t="s">
        <v>126</v>
      </c>
      <c r="B1" s="12">
        <f>+F1</f>
        <v>2020</v>
      </c>
      <c r="C1" s="12">
        <f>+B1+1</f>
        <v>2021</v>
      </c>
      <c r="D1" s="12">
        <f>+C1+1</f>
        <v>2022</v>
      </c>
      <c r="E1" s="12"/>
      <c r="F1" s="13">
        <v>2020</v>
      </c>
      <c r="G1" s="4"/>
      <c r="H1" s="4"/>
      <c r="I1" s="4"/>
      <c r="J1" s="4"/>
      <c r="K1" s="4"/>
      <c r="L1" s="4"/>
      <c r="M1" s="4"/>
      <c r="N1" s="4"/>
      <c r="O1" s="4"/>
      <c r="P1" s="4"/>
      <c r="Q1" s="4"/>
      <c r="R1" s="13">
        <f>1+F1</f>
        <v>2021</v>
      </c>
      <c r="S1" s="4"/>
      <c r="T1" s="4"/>
      <c r="U1" s="4"/>
      <c r="V1" s="4"/>
      <c r="W1" s="4"/>
      <c r="X1" s="4"/>
      <c r="Y1" s="4"/>
      <c r="Z1" s="4"/>
      <c r="AA1" s="4"/>
      <c r="AB1" s="4"/>
      <c r="AC1" s="4"/>
      <c r="AD1" s="13">
        <f>1+R1</f>
        <v>2022</v>
      </c>
      <c r="AS1" s="129" t="s">
        <v>23</v>
      </c>
      <c r="AT1" s="129"/>
      <c r="AU1" s="129"/>
    </row>
    <row r="2" spans="1:285" s="12" customFormat="1" ht="12.75" x14ac:dyDescent="0.2">
      <c r="A2" s="20"/>
      <c r="F2" s="3" t="s">
        <v>23</v>
      </c>
      <c r="G2" s="3" t="s">
        <v>0</v>
      </c>
      <c r="H2" s="3" t="s">
        <v>1</v>
      </c>
      <c r="I2" s="3" t="s">
        <v>2</v>
      </c>
      <c r="J2" s="3" t="s">
        <v>3</v>
      </c>
      <c r="K2" s="3" t="s">
        <v>4</v>
      </c>
      <c r="L2" s="3" t="s">
        <v>4</v>
      </c>
      <c r="M2" s="3" t="s">
        <v>6</v>
      </c>
      <c r="N2" s="3" t="s">
        <v>7</v>
      </c>
      <c r="O2" s="3" t="s">
        <v>8</v>
      </c>
      <c r="P2" s="3" t="s">
        <v>9</v>
      </c>
      <c r="Q2" s="3" t="s">
        <v>10</v>
      </c>
      <c r="R2" s="3" t="s">
        <v>23</v>
      </c>
      <c r="S2" s="3" t="s">
        <v>0</v>
      </c>
      <c r="T2" s="3" t="s">
        <v>1</v>
      </c>
      <c r="U2" s="3" t="s">
        <v>2</v>
      </c>
      <c r="V2" s="3" t="s">
        <v>3</v>
      </c>
      <c r="W2" s="3" t="s">
        <v>4</v>
      </c>
      <c r="X2" s="3" t="s">
        <v>4</v>
      </c>
      <c r="Y2" s="3" t="s">
        <v>6</v>
      </c>
      <c r="Z2" s="3" t="s">
        <v>7</v>
      </c>
      <c r="AA2" s="3" t="s">
        <v>8</v>
      </c>
      <c r="AB2" s="3" t="s">
        <v>9</v>
      </c>
      <c r="AC2" s="3" t="s">
        <v>10</v>
      </c>
      <c r="AD2" s="3" t="s">
        <v>23</v>
      </c>
      <c r="AE2" s="3" t="s">
        <v>0</v>
      </c>
      <c r="AF2" s="3" t="s">
        <v>1</v>
      </c>
      <c r="AG2" s="3" t="s">
        <v>2</v>
      </c>
      <c r="AH2" s="3" t="s">
        <v>3</v>
      </c>
      <c r="AI2" s="3" t="s">
        <v>4</v>
      </c>
      <c r="AJ2" s="3" t="s">
        <v>4</v>
      </c>
      <c r="AK2" s="3" t="s">
        <v>6</v>
      </c>
      <c r="AL2" s="3" t="s">
        <v>7</v>
      </c>
      <c r="AM2" s="3" t="s">
        <v>8</v>
      </c>
      <c r="AN2" s="3" t="s">
        <v>9</v>
      </c>
      <c r="AO2" s="3" t="s">
        <v>10</v>
      </c>
      <c r="AS2" s="73" t="s">
        <v>53</v>
      </c>
      <c r="AT2" s="74" t="s">
        <v>54</v>
      </c>
      <c r="AU2" s="74" t="s">
        <v>55</v>
      </c>
    </row>
    <row r="3" spans="1:285" s="21" customFormat="1" ht="12.75" x14ac:dyDescent="0.2">
      <c r="A3" s="33" t="s">
        <v>36</v>
      </c>
      <c r="B3" s="32">
        <f t="shared" ref="B3" si="0">+SUM(F3:Q3)</f>
        <v>0</v>
      </c>
      <c r="C3" s="32">
        <f t="shared" ref="C3" ca="1" si="1">+SUM(R3:AC3)</f>
        <v>0</v>
      </c>
      <c r="D3" s="32">
        <f>+SUM(AD3:AO3)</f>
        <v>1862962.5000000002</v>
      </c>
      <c r="E3" s="17"/>
      <c r="F3" s="32">
        <v>0</v>
      </c>
      <c r="G3" s="32">
        <v>0</v>
      </c>
      <c r="H3" s="32">
        <v>0</v>
      </c>
      <c r="I3" s="32">
        <v>0</v>
      </c>
      <c r="J3" s="32">
        <v>0</v>
      </c>
      <c r="K3" s="32">
        <v>0</v>
      </c>
      <c r="L3" s="32">
        <v>0</v>
      </c>
      <c r="M3" s="32">
        <v>0</v>
      </c>
      <c r="N3" s="32">
        <v>0</v>
      </c>
      <c r="O3" s="32">
        <v>0</v>
      </c>
      <c r="P3" s="32">
        <v>0</v>
      </c>
      <c r="Q3" s="32">
        <v>0</v>
      </c>
      <c r="R3" s="32">
        <f ca="1">+'Income P&amp;L simul."INPUT"'!B4</f>
        <v>0</v>
      </c>
      <c r="S3" s="32">
        <f>+'Income P&amp;L simul."INPUT"'!C4</f>
        <v>0</v>
      </c>
      <c r="T3" s="32">
        <f>+'Income P&amp;L simul."INPUT"'!D4</f>
        <v>0</v>
      </c>
      <c r="U3" s="32">
        <f>+'Income P&amp;L simul."INPUT"'!E4</f>
        <v>0</v>
      </c>
      <c r="V3" s="32">
        <f>+'Income P&amp;L simul."INPUT"'!F4</f>
        <v>0</v>
      </c>
      <c r="W3" s="32">
        <f>+'Income P&amp;L simul."INPUT"'!G4</f>
        <v>0</v>
      </c>
      <c r="X3" s="32">
        <f>+'Income P&amp;L simul."INPUT"'!H4</f>
        <v>0</v>
      </c>
      <c r="Y3" s="32">
        <f>+'Income P&amp;L simul."INPUT"'!I4</f>
        <v>0</v>
      </c>
      <c r="Z3" s="32">
        <f>+'Income P&amp;L simul."INPUT"'!J4</f>
        <v>0</v>
      </c>
      <c r="AA3" s="32">
        <f>+'Income P&amp;L simul."INPUT"'!K4</f>
        <v>0</v>
      </c>
      <c r="AB3" s="32">
        <f>+'Income P&amp;L simul."INPUT"'!L4</f>
        <v>0</v>
      </c>
      <c r="AC3" s="32">
        <f>+'Income P&amp;L simul."INPUT"'!M4</f>
        <v>0</v>
      </c>
      <c r="AD3" s="32">
        <f>+'Income P&amp;L simul."INPUT"'!N4</f>
        <v>0</v>
      </c>
      <c r="AE3" s="32">
        <f>+'Income P&amp;L simul."INPUT"'!O4</f>
        <v>161947.50000000003</v>
      </c>
      <c r="AF3" s="32">
        <f>+'Income P&amp;L simul."INPUT"'!P4</f>
        <v>161947.50000000003</v>
      </c>
      <c r="AG3" s="32">
        <f>+'Income P&amp;L simul."INPUT"'!Q4</f>
        <v>164212.50000000003</v>
      </c>
      <c r="AH3" s="32">
        <f>+'Income P&amp;L simul."INPUT"'!R4</f>
        <v>176670.00000000003</v>
      </c>
      <c r="AI3" s="32">
        <f>+'Income P&amp;L simul."INPUT"'!S4</f>
        <v>183465.00000000003</v>
      </c>
      <c r="AJ3" s="32">
        <f>+'Income P&amp;L simul."INPUT"'!T4</f>
        <v>187995.00000000003</v>
      </c>
      <c r="AK3" s="32">
        <f>+'Income P&amp;L simul."INPUT"'!U4</f>
        <v>180067.50000000003</v>
      </c>
      <c r="AL3" s="32">
        <f>+'Income P&amp;L simul."INPUT"'!V4</f>
        <v>161947.50000000003</v>
      </c>
      <c r="AM3" s="32">
        <f>+'Income P&amp;L simul."INPUT"'!W4</f>
        <v>161947.50000000003</v>
      </c>
      <c r="AN3" s="32">
        <f>+'Income P&amp;L simul."INPUT"'!X4</f>
        <v>163080.00000000003</v>
      </c>
      <c r="AO3" s="32">
        <f>+'Income P&amp;L simul."INPUT"'!Y4</f>
        <v>159682.50000000003</v>
      </c>
      <c r="AP3" s="19"/>
      <c r="AQ3" s="19"/>
      <c r="AR3" s="19"/>
      <c r="AS3" s="64"/>
      <c r="AT3" s="70">
        <f t="shared" ref="AT3:AT4" ca="1" si="2">+R3</f>
        <v>0</v>
      </c>
      <c r="AU3" s="64">
        <f t="shared" ref="AU3:AU5" ca="1" si="3">+AS3-AT3</f>
        <v>0</v>
      </c>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row>
    <row r="4" spans="1:285" s="37" customFormat="1" ht="12.75" x14ac:dyDescent="0.2">
      <c r="A4" s="35" t="s">
        <v>50</v>
      </c>
      <c r="B4" s="36">
        <f>+B3</f>
        <v>0</v>
      </c>
      <c r="C4" s="36">
        <f ca="1">+C3+B4</f>
        <v>0</v>
      </c>
      <c r="D4" s="36">
        <f>D3</f>
        <v>1862962.5000000002</v>
      </c>
      <c r="E4" s="36"/>
      <c r="F4" s="36">
        <f>+F3</f>
        <v>0</v>
      </c>
      <c r="G4" s="36">
        <f>+G3+F4</f>
        <v>0</v>
      </c>
      <c r="H4" s="36">
        <f t="shared" ref="H4:AO4" si="4">+H3+G4</f>
        <v>0</v>
      </c>
      <c r="I4" s="36">
        <f t="shared" si="4"/>
        <v>0</v>
      </c>
      <c r="J4" s="36">
        <f t="shared" si="4"/>
        <v>0</v>
      </c>
      <c r="K4" s="36">
        <f t="shared" si="4"/>
        <v>0</v>
      </c>
      <c r="L4" s="36">
        <f t="shared" si="4"/>
        <v>0</v>
      </c>
      <c r="M4" s="36">
        <f t="shared" si="4"/>
        <v>0</v>
      </c>
      <c r="N4" s="36">
        <f t="shared" si="4"/>
        <v>0</v>
      </c>
      <c r="O4" s="36">
        <f t="shared" si="4"/>
        <v>0</v>
      </c>
      <c r="P4" s="36">
        <f t="shared" si="4"/>
        <v>0</v>
      </c>
      <c r="Q4" s="36">
        <f t="shared" si="4"/>
        <v>0</v>
      </c>
      <c r="R4" s="36">
        <f t="shared" ca="1" si="4"/>
        <v>0</v>
      </c>
      <c r="S4" s="36">
        <f t="shared" ca="1" si="4"/>
        <v>0</v>
      </c>
      <c r="T4" s="36">
        <f t="shared" ca="1" si="4"/>
        <v>0</v>
      </c>
      <c r="U4" s="36">
        <f t="shared" ca="1" si="4"/>
        <v>0</v>
      </c>
      <c r="V4" s="36">
        <f t="shared" ca="1" si="4"/>
        <v>0</v>
      </c>
      <c r="W4" s="36">
        <f t="shared" ca="1" si="4"/>
        <v>0</v>
      </c>
      <c r="X4" s="36">
        <f t="shared" ca="1" si="4"/>
        <v>0</v>
      </c>
      <c r="Y4" s="36">
        <f t="shared" ca="1" si="4"/>
        <v>0</v>
      </c>
      <c r="Z4" s="36">
        <f t="shared" ca="1" si="4"/>
        <v>0</v>
      </c>
      <c r="AA4" s="36">
        <f t="shared" ca="1" si="4"/>
        <v>0</v>
      </c>
      <c r="AB4" s="36">
        <f t="shared" ca="1" si="4"/>
        <v>0</v>
      </c>
      <c r="AC4" s="36">
        <f t="shared" ca="1" si="4"/>
        <v>0</v>
      </c>
      <c r="AD4" s="36">
        <f t="shared" ca="1" si="4"/>
        <v>0</v>
      </c>
      <c r="AE4" s="36">
        <f t="shared" ca="1" si="4"/>
        <v>5157.9397695010384</v>
      </c>
      <c r="AF4" s="36">
        <f t="shared" ca="1" si="4"/>
        <v>19209.254387792113</v>
      </c>
      <c r="AG4" s="36">
        <f t="shared" ca="1" si="4"/>
        <v>57419.977915938769</v>
      </c>
      <c r="AH4" s="36">
        <f t="shared" ca="1" si="4"/>
        <v>161295.13850241486</v>
      </c>
      <c r="AI4" s="36">
        <f t="shared" ca="1" si="4"/>
        <v>267757.78053153359</v>
      </c>
      <c r="AJ4" s="36">
        <f t="shared" ca="1" si="4"/>
        <v>381252.01505575224</v>
      </c>
      <c r="AK4" s="36">
        <f t="shared" ca="1" si="4"/>
        <v>513859.1440385746</v>
      </c>
      <c r="AL4" s="36">
        <f t="shared" ca="1" si="4"/>
        <v>656022.72025069874</v>
      </c>
      <c r="AM4" s="36">
        <f t="shared" ca="1" si="4"/>
        <v>802964.52007747383</v>
      </c>
      <c r="AN4" s="36">
        <f t="shared" ca="1" si="4"/>
        <v>952295.43171157443</v>
      </c>
      <c r="AO4" s="36">
        <f t="shared" ca="1" si="4"/>
        <v>1102820.8992493378</v>
      </c>
      <c r="AS4" s="64"/>
      <c r="AT4" s="70">
        <f t="shared" ca="1" si="2"/>
        <v>0</v>
      </c>
      <c r="AU4" s="64">
        <f t="shared" ca="1" si="3"/>
        <v>0</v>
      </c>
    </row>
    <row r="5" spans="1:285" s="19" customFormat="1" ht="12.75" x14ac:dyDescent="0.2">
      <c r="A5" s="31" t="s">
        <v>35</v>
      </c>
      <c r="B5" s="47">
        <f>+SUM(F5:Q5)</f>
        <v>-224323.80000000005</v>
      </c>
      <c r="C5" s="47">
        <f>+SUM(R5:AC5)</f>
        <v>-626606.17500000005</v>
      </c>
      <c r="D5" s="47">
        <f>+SUM(AD5:AO5)</f>
        <v>-1126776.9500000004</v>
      </c>
      <c r="E5" s="41"/>
      <c r="F5" s="34">
        <f>+'Costs P&amp;L simul. "INPUT"'!F59</f>
        <v>-14701.983333333334</v>
      </c>
      <c r="G5" s="34">
        <f>+'Costs P&amp;L simul. "INPUT"'!G59</f>
        <v>-11701.983333333334</v>
      </c>
      <c r="H5" s="34">
        <f>+'Costs P&amp;L simul. "INPUT"'!H59</f>
        <v>-11701.983333333334</v>
      </c>
      <c r="I5" s="34">
        <f>+'Costs P&amp;L simul. "INPUT"'!I59</f>
        <v>-11701.983333333334</v>
      </c>
      <c r="J5" s="34">
        <f>+'Costs P&amp;L simul. "INPUT"'!J59</f>
        <v>-11701.983333333334</v>
      </c>
      <c r="K5" s="34">
        <f>+'Costs P&amp;L simul. "INPUT"'!K59</f>
        <v>-11701.983333333334</v>
      </c>
      <c r="L5" s="34">
        <f>+'Costs P&amp;L simul. "INPUT"'!L59</f>
        <v>-11701.983333333334</v>
      </c>
      <c r="M5" s="34">
        <f>+'Costs P&amp;L simul. "INPUT"'!M59</f>
        <v>-11701.983333333334</v>
      </c>
      <c r="N5" s="34">
        <f>+'Costs P&amp;L simul. "INPUT"'!N59</f>
        <v>-11701.983333333334</v>
      </c>
      <c r="O5" s="34">
        <f>+'Costs P&amp;L simul. "INPUT"'!O59</f>
        <v>-12401.983333333334</v>
      </c>
      <c r="P5" s="34">
        <f>+'Costs P&amp;L simul. "INPUT"'!P59</f>
        <v>-51801.983333333337</v>
      </c>
      <c r="Q5" s="34">
        <f>+'Costs P&amp;L simul. "INPUT"'!Q59</f>
        <v>-51801.983333333337</v>
      </c>
      <c r="R5" s="34">
        <f>+'Costs P&amp;L simul. "INPUT"'!R59</f>
        <v>-65329.983333333337</v>
      </c>
      <c r="S5" s="34">
        <f>+'Costs P&amp;L simul. "INPUT"'!S59</f>
        <v>-226429.98333333334</v>
      </c>
      <c r="T5" s="34">
        <f>+'Costs P&amp;L simul. "INPUT"'!T59</f>
        <v>-24929.983333333334</v>
      </c>
      <c r="U5" s="34">
        <f>+'Costs P&amp;L simul. "INPUT"'!U59</f>
        <v>-23729.983333333334</v>
      </c>
      <c r="V5" s="34">
        <f>+'Costs P&amp;L simul. "INPUT"'!V59</f>
        <v>-23729.983333333334</v>
      </c>
      <c r="W5" s="34">
        <f>+'Costs P&amp;L simul. "INPUT"'!W59</f>
        <v>-23729.983333333334</v>
      </c>
      <c r="X5" s="34">
        <f>+'Costs P&amp;L simul. "INPUT"'!X59</f>
        <v>-25033.983333333334</v>
      </c>
      <c r="Y5" s="34">
        <f>+'Costs P&amp;L simul. "INPUT"'!Y59</f>
        <v>-25033.983333333334</v>
      </c>
      <c r="Z5" s="34">
        <f>+'Costs P&amp;L simul. "INPUT"'!Z59</f>
        <v>-25033.983333333334</v>
      </c>
      <c r="AA5" s="34">
        <f>+'Costs P&amp;L simul. "INPUT"'!AA59</f>
        <v>-25033.983333333334</v>
      </c>
      <c r="AB5" s="34">
        <f>+'Costs P&amp;L simul. "INPUT"'!AB59</f>
        <v>-25083.983333333334</v>
      </c>
      <c r="AC5" s="34">
        <f>+'Costs P&amp;L simul. "INPUT"'!AC59</f>
        <v>-113506.35833333334</v>
      </c>
      <c r="AD5" s="34">
        <f>+'Costs P&amp;L simul. "INPUT"'!AD59</f>
        <v>-157123.35833333334</v>
      </c>
      <c r="AE5" s="34">
        <f>+'Costs P&amp;L simul. "INPUT"'!AE59</f>
        <v>-238227.60833333334</v>
      </c>
      <c r="AF5" s="34">
        <f>+'Costs P&amp;L simul. "INPUT"'!AF59</f>
        <v>-138850.48333333334</v>
      </c>
      <c r="AG5" s="34">
        <f>+'Costs P&amp;L simul. "INPUT"'!AG59</f>
        <v>-122406.23333333334</v>
      </c>
      <c r="AH5" s="34">
        <f>+'Costs P&amp;L simul. "INPUT"'!AH59</f>
        <v>-61432.733333333337</v>
      </c>
      <c r="AI5" s="34">
        <f>+'Costs P&amp;L simul. "INPUT"'!AI59</f>
        <v>-43036.358333333337</v>
      </c>
      <c r="AJ5" s="34">
        <f>+'Costs P&amp;L simul. "INPUT"'!AJ59</f>
        <v>-42130.358333333337</v>
      </c>
      <c r="AK5" s="34">
        <f>+'Costs P&amp;L simul. "INPUT"'!AK59</f>
        <v>-42398.358333333337</v>
      </c>
      <c r="AL5" s="34">
        <f>+'Costs P&amp;L simul. "INPUT"'!AL59</f>
        <v>-42454.983333333337</v>
      </c>
      <c r="AM5" s="34">
        <f>+'Costs P&amp;L simul. "INPUT"'!AM59</f>
        <v>-42285.108333333337</v>
      </c>
      <c r="AN5" s="34">
        <f>+'Costs P&amp;L simul. "INPUT"'!AN59</f>
        <v>-144530.98333333334</v>
      </c>
      <c r="AO5" s="34">
        <f>+'Costs P&amp;L simul. "INPUT"'!AO59</f>
        <v>-51900.383333333331</v>
      </c>
      <c r="AP5" s="106"/>
      <c r="AQ5" s="106"/>
      <c r="AS5" s="78"/>
      <c r="AT5" s="78">
        <f>+R5</f>
        <v>-65329.983333333337</v>
      </c>
      <c r="AU5" s="78">
        <f t="shared" si="3"/>
        <v>65329.983333333337</v>
      </c>
    </row>
    <row r="6" spans="1:285" s="37" customFormat="1" x14ac:dyDescent="0.25">
      <c r="A6" s="35" t="s">
        <v>50</v>
      </c>
      <c r="B6" s="36">
        <f>+B5</f>
        <v>-224323.80000000005</v>
      </c>
      <c r="C6" s="36">
        <f>+C5+B6</f>
        <v>-850929.97500000009</v>
      </c>
      <c r="D6" s="36">
        <f>+D5+C6</f>
        <v>-1977706.9250000005</v>
      </c>
      <c r="E6" s="36"/>
      <c r="F6" s="36">
        <f>+F5</f>
        <v>-14701.983333333334</v>
      </c>
      <c r="G6" s="36">
        <f>+G5+F6</f>
        <v>-26403.966666666667</v>
      </c>
      <c r="H6" s="36">
        <f t="shared" ref="H6:AO6" si="5">+H5+G6</f>
        <v>-38105.949999999997</v>
      </c>
      <c r="I6" s="36">
        <f t="shared" si="5"/>
        <v>-49807.933333333334</v>
      </c>
      <c r="J6" s="36">
        <f t="shared" si="5"/>
        <v>-61509.916666666672</v>
      </c>
      <c r="K6" s="36">
        <f t="shared" si="5"/>
        <v>-73211.900000000009</v>
      </c>
      <c r="L6" s="36">
        <f t="shared" si="5"/>
        <v>-84913.883333333346</v>
      </c>
      <c r="M6" s="36">
        <f t="shared" si="5"/>
        <v>-96615.866666666683</v>
      </c>
      <c r="N6" s="36">
        <f t="shared" si="5"/>
        <v>-108317.85000000002</v>
      </c>
      <c r="O6" s="36">
        <f t="shared" si="5"/>
        <v>-120719.83333333336</v>
      </c>
      <c r="P6" s="36">
        <f t="shared" si="5"/>
        <v>-172521.81666666671</v>
      </c>
      <c r="Q6" s="36">
        <f t="shared" si="5"/>
        <v>-224323.80000000005</v>
      </c>
      <c r="R6" s="36">
        <f t="shared" si="5"/>
        <v>-289653.78333333338</v>
      </c>
      <c r="S6" s="36">
        <f t="shared" si="5"/>
        <v>-516083.76666666672</v>
      </c>
      <c r="T6" s="36">
        <f t="shared" si="5"/>
        <v>-541013.75</v>
      </c>
      <c r="U6" s="36">
        <f t="shared" si="5"/>
        <v>-564743.73333333328</v>
      </c>
      <c r="V6" s="36">
        <f t="shared" si="5"/>
        <v>-588473.71666666656</v>
      </c>
      <c r="W6" s="36">
        <f t="shared" si="5"/>
        <v>-612203.69999999984</v>
      </c>
      <c r="X6" s="36">
        <f t="shared" si="5"/>
        <v>-637237.68333333312</v>
      </c>
      <c r="Y6" s="36">
        <f t="shared" si="5"/>
        <v>-662271.6666666664</v>
      </c>
      <c r="Z6" s="36">
        <f t="shared" si="5"/>
        <v>-687305.64999999967</v>
      </c>
      <c r="AA6" s="36">
        <f t="shared" si="5"/>
        <v>-712339.63333333295</v>
      </c>
      <c r="AB6" s="36">
        <f t="shared" si="5"/>
        <v>-737423.61666666623</v>
      </c>
      <c r="AC6" s="36">
        <f t="shared" si="5"/>
        <v>-850929.97499999963</v>
      </c>
      <c r="AD6" s="36">
        <f t="shared" si="5"/>
        <v>-1008053.333333333</v>
      </c>
      <c r="AE6" s="36">
        <f t="shared" si="5"/>
        <v>-1246280.9416666664</v>
      </c>
      <c r="AF6" s="36">
        <f t="shared" si="5"/>
        <v>-1385131.4249999998</v>
      </c>
      <c r="AG6" s="36">
        <f t="shared" si="5"/>
        <v>-1507537.6583333332</v>
      </c>
      <c r="AH6" s="36">
        <f t="shared" si="5"/>
        <v>-1568970.3916666666</v>
      </c>
      <c r="AI6" s="36">
        <f t="shared" si="5"/>
        <v>-1612006.75</v>
      </c>
      <c r="AJ6" s="36">
        <f t="shared" si="5"/>
        <v>-1654137.1083333334</v>
      </c>
      <c r="AK6" s="36">
        <f t="shared" si="5"/>
        <v>-1696535.4666666668</v>
      </c>
      <c r="AL6" s="36">
        <f t="shared" si="5"/>
        <v>-1738990.4500000002</v>
      </c>
      <c r="AM6" s="36">
        <f t="shared" si="5"/>
        <v>-1781275.5583333336</v>
      </c>
      <c r="AN6" s="36">
        <f t="shared" si="5"/>
        <v>-1925806.541666667</v>
      </c>
      <c r="AO6" s="36">
        <f t="shared" si="5"/>
        <v>-1977706.9250000003</v>
      </c>
      <c r="AR6" s="10"/>
      <c r="AS6" s="10"/>
      <c r="AT6" s="10"/>
      <c r="AU6" s="10"/>
      <c r="AV6" s="10"/>
    </row>
    <row r="7" spans="1:285" s="19" customFormat="1" x14ac:dyDescent="0.25">
      <c r="A7" s="24"/>
      <c r="B7" s="7"/>
      <c r="C7" s="7"/>
      <c r="D7" s="7"/>
      <c r="E7" s="4"/>
      <c r="F7" s="7"/>
      <c r="G7" s="7"/>
      <c r="H7" s="7"/>
      <c r="I7" s="7"/>
      <c r="J7" s="7"/>
      <c r="K7" s="7"/>
      <c r="L7" s="7"/>
      <c r="M7" s="7"/>
      <c r="N7" s="7"/>
      <c r="O7" s="7"/>
      <c r="P7" s="7"/>
      <c r="Q7" s="7"/>
      <c r="AR7" s="10"/>
      <c r="AS7" s="10"/>
      <c r="AT7" s="10"/>
      <c r="AU7" s="10"/>
      <c r="AV7" s="10"/>
    </row>
    <row r="8" spans="1:285" s="21" customFormat="1" x14ac:dyDescent="0.25">
      <c r="A8" s="39" t="s">
        <v>78</v>
      </c>
      <c r="B8" s="15">
        <f>+SUM(F8:Q8)</f>
        <v>-224323.80000000005</v>
      </c>
      <c r="C8" s="15">
        <f>SUM(R8:AC8)</f>
        <v>-626606.17500000005</v>
      </c>
      <c r="D8" s="15">
        <f>+SUM(AD8:AO8)</f>
        <v>736185.5500000004</v>
      </c>
      <c r="E8" s="12"/>
      <c r="F8" s="15">
        <f>+F3+F5</f>
        <v>-14701.983333333334</v>
      </c>
      <c r="G8" s="15">
        <f t="shared" ref="G8:AN8" si="6">+G3+G5</f>
        <v>-11701.983333333334</v>
      </c>
      <c r="H8" s="15">
        <f t="shared" si="6"/>
        <v>-11701.983333333334</v>
      </c>
      <c r="I8" s="15">
        <f t="shared" si="6"/>
        <v>-11701.983333333334</v>
      </c>
      <c r="J8" s="15">
        <f t="shared" si="6"/>
        <v>-11701.983333333334</v>
      </c>
      <c r="K8" s="15">
        <f t="shared" si="6"/>
        <v>-11701.983333333334</v>
      </c>
      <c r="L8" s="15">
        <f t="shared" si="6"/>
        <v>-11701.983333333334</v>
      </c>
      <c r="M8" s="15">
        <f t="shared" si="6"/>
        <v>-11701.983333333334</v>
      </c>
      <c r="N8" s="15">
        <f t="shared" si="6"/>
        <v>-11701.983333333334</v>
      </c>
      <c r="O8" s="15">
        <f t="shared" si="6"/>
        <v>-12401.983333333334</v>
      </c>
      <c r="P8" s="15">
        <f t="shared" si="6"/>
        <v>-51801.983333333337</v>
      </c>
      <c r="Q8" s="15">
        <f t="shared" si="6"/>
        <v>-51801.983333333337</v>
      </c>
      <c r="R8" s="15">
        <f>+R5</f>
        <v>-65329.983333333337</v>
      </c>
      <c r="S8" s="15">
        <f t="shared" si="6"/>
        <v>-226429.98333333334</v>
      </c>
      <c r="T8" s="15">
        <f t="shared" si="6"/>
        <v>-24929.983333333334</v>
      </c>
      <c r="U8" s="15">
        <f t="shared" si="6"/>
        <v>-23729.983333333334</v>
      </c>
      <c r="V8" s="15">
        <f t="shared" si="6"/>
        <v>-23729.983333333334</v>
      </c>
      <c r="W8" s="15">
        <f t="shared" si="6"/>
        <v>-23729.983333333334</v>
      </c>
      <c r="X8" s="15">
        <f t="shared" si="6"/>
        <v>-25033.983333333334</v>
      </c>
      <c r="Y8" s="15">
        <f t="shared" si="6"/>
        <v>-25033.983333333334</v>
      </c>
      <c r="Z8" s="15">
        <f t="shared" si="6"/>
        <v>-25033.983333333334</v>
      </c>
      <c r="AA8" s="15">
        <f t="shared" si="6"/>
        <v>-25033.983333333334</v>
      </c>
      <c r="AB8" s="15">
        <f t="shared" si="6"/>
        <v>-25083.983333333334</v>
      </c>
      <c r="AC8" s="15">
        <f t="shared" si="6"/>
        <v>-113506.35833333334</v>
      </c>
      <c r="AD8" s="15">
        <f t="shared" si="6"/>
        <v>-157123.35833333334</v>
      </c>
      <c r="AE8" s="15">
        <f t="shared" si="6"/>
        <v>-76280.108333333308</v>
      </c>
      <c r="AF8" s="15">
        <f t="shared" si="6"/>
        <v>23097.016666666692</v>
      </c>
      <c r="AG8" s="15">
        <f t="shared" si="6"/>
        <v>41806.266666666692</v>
      </c>
      <c r="AH8" s="15">
        <f t="shared" si="6"/>
        <v>115237.26666666669</v>
      </c>
      <c r="AI8" s="15">
        <f t="shared" si="6"/>
        <v>140428.64166666669</v>
      </c>
      <c r="AJ8" s="15">
        <f t="shared" si="6"/>
        <v>145864.64166666669</v>
      </c>
      <c r="AK8" s="15">
        <f t="shared" si="6"/>
        <v>137669.14166666669</v>
      </c>
      <c r="AL8" s="15">
        <f t="shared" si="6"/>
        <v>119492.51666666669</v>
      </c>
      <c r="AM8" s="15">
        <f t="shared" si="6"/>
        <v>119662.39166666669</v>
      </c>
      <c r="AN8" s="15">
        <f t="shared" si="6"/>
        <v>18549.016666666692</v>
      </c>
      <c r="AO8" s="15">
        <f>+AO3+AO5</f>
        <v>107782.1166666667</v>
      </c>
      <c r="AP8" s="105"/>
      <c r="AQ8" s="19"/>
      <c r="AR8" s="10"/>
      <c r="AS8" s="10"/>
      <c r="AT8" s="10"/>
      <c r="AU8" s="10"/>
      <c r="AV8" s="10"/>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row>
    <row r="9" spans="1:285" s="37" customFormat="1" x14ac:dyDescent="0.25">
      <c r="A9" s="35" t="s">
        <v>50</v>
      </c>
      <c r="B9" s="36">
        <f>B8</f>
        <v>-224323.80000000005</v>
      </c>
      <c r="C9" s="36">
        <f>C8+B9</f>
        <v>-850929.97500000009</v>
      </c>
      <c r="D9" s="36">
        <f>+D8+C9</f>
        <v>-114744.4249999997</v>
      </c>
      <c r="E9" s="36"/>
      <c r="F9" s="36">
        <f>+F8</f>
        <v>-14701.983333333334</v>
      </c>
      <c r="G9" s="36">
        <f>+G8+F9</f>
        <v>-26403.966666666667</v>
      </c>
      <c r="H9" s="36">
        <f t="shared" ref="H9:AN9" si="7">+H8+G9</f>
        <v>-38105.949999999997</v>
      </c>
      <c r="I9" s="36">
        <f t="shared" si="7"/>
        <v>-49807.933333333334</v>
      </c>
      <c r="J9" s="36">
        <f t="shared" si="7"/>
        <v>-61509.916666666672</v>
      </c>
      <c r="K9" s="36">
        <f t="shared" si="7"/>
        <v>-73211.900000000009</v>
      </c>
      <c r="L9" s="36">
        <f t="shared" si="7"/>
        <v>-84913.883333333346</v>
      </c>
      <c r="M9" s="36">
        <f t="shared" si="7"/>
        <v>-96615.866666666683</v>
      </c>
      <c r="N9" s="36">
        <f t="shared" si="7"/>
        <v>-108317.85000000002</v>
      </c>
      <c r="O9" s="36">
        <f t="shared" si="7"/>
        <v>-120719.83333333336</v>
      </c>
      <c r="P9" s="36">
        <f t="shared" si="7"/>
        <v>-172521.81666666671</v>
      </c>
      <c r="Q9" s="36">
        <f t="shared" si="7"/>
        <v>-224323.80000000005</v>
      </c>
      <c r="R9" s="36">
        <f t="shared" si="7"/>
        <v>-289653.78333333338</v>
      </c>
      <c r="S9" s="36">
        <f t="shared" si="7"/>
        <v>-516083.76666666672</v>
      </c>
      <c r="T9" s="36">
        <f t="shared" si="7"/>
        <v>-541013.75</v>
      </c>
      <c r="U9" s="36">
        <f t="shared" si="7"/>
        <v>-564743.73333333328</v>
      </c>
      <c r="V9" s="36">
        <f t="shared" si="7"/>
        <v>-588473.71666666656</v>
      </c>
      <c r="W9" s="36">
        <f t="shared" si="7"/>
        <v>-612203.69999999984</v>
      </c>
      <c r="X9" s="36">
        <f t="shared" si="7"/>
        <v>-637237.68333333312</v>
      </c>
      <c r="Y9" s="36">
        <f t="shared" si="7"/>
        <v>-662271.6666666664</v>
      </c>
      <c r="Z9" s="36">
        <f t="shared" si="7"/>
        <v>-687305.64999999967</v>
      </c>
      <c r="AA9" s="36">
        <f t="shared" si="7"/>
        <v>-712339.63333333295</v>
      </c>
      <c r="AB9" s="36">
        <f t="shared" si="7"/>
        <v>-737423.61666666623</v>
      </c>
      <c r="AC9" s="36">
        <f t="shared" si="7"/>
        <v>-850929.97499999963</v>
      </c>
      <c r="AD9" s="36">
        <f t="shared" si="7"/>
        <v>-1008053.333333333</v>
      </c>
      <c r="AE9" s="36">
        <f t="shared" si="7"/>
        <v>-1084333.4416666664</v>
      </c>
      <c r="AF9" s="36">
        <f t="shared" si="7"/>
        <v>-1061236.4249999998</v>
      </c>
      <c r="AG9" s="36">
        <f t="shared" si="7"/>
        <v>-1019430.1583333331</v>
      </c>
      <c r="AH9" s="36">
        <f t="shared" si="7"/>
        <v>-904192.89166666637</v>
      </c>
      <c r="AI9" s="36">
        <f t="shared" si="7"/>
        <v>-763764.24999999965</v>
      </c>
      <c r="AJ9" s="36">
        <f t="shared" si="7"/>
        <v>-617899.60833333293</v>
      </c>
      <c r="AK9" s="36">
        <f t="shared" si="7"/>
        <v>-480230.46666666621</v>
      </c>
      <c r="AL9" s="36">
        <f t="shared" si="7"/>
        <v>-360737.94999999949</v>
      </c>
      <c r="AM9" s="36">
        <f t="shared" si="7"/>
        <v>-241075.5583333328</v>
      </c>
      <c r="AN9" s="36">
        <f t="shared" si="7"/>
        <v>-222526.5416666661</v>
      </c>
      <c r="AO9" s="36">
        <f>+AO8+AN9</f>
        <v>-114744.42499999941</v>
      </c>
      <c r="AR9" s="10"/>
      <c r="AS9" s="10"/>
      <c r="AT9" s="10"/>
      <c r="AU9" s="10"/>
      <c r="AV9" s="10"/>
    </row>
    <row r="10" spans="1:285" s="19" customFormat="1" x14ac:dyDescent="0.25">
      <c r="A10" s="24"/>
      <c r="B10" s="7"/>
      <c r="C10" s="7"/>
      <c r="D10" s="7"/>
      <c r="E10" s="4"/>
      <c r="F10" s="7"/>
      <c r="G10" s="7"/>
      <c r="H10" s="7"/>
      <c r="I10" s="7"/>
      <c r="J10" s="7"/>
      <c r="K10" s="7"/>
      <c r="L10" s="7"/>
      <c r="M10" s="7"/>
      <c r="N10" s="7"/>
      <c r="O10" s="7"/>
      <c r="P10" s="7"/>
      <c r="Q10" s="7"/>
      <c r="AR10" s="10"/>
      <c r="AS10" s="10"/>
      <c r="AT10" s="10"/>
      <c r="AU10" s="10"/>
      <c r="AV10" s="10"/>
    </row>
    <row r="11" spans="1:285" s="19" customFormat="1" x14ac:dyDescent="0.25">
      <c r="A11" s="45" t="s">
        <v>81</v>
      </c>
      <c r="B11" s="126">
        <f>+(B3+B5)/-B5</f>
        <v>-1</v>
      </c>
      <c r="C11" s="126">
        <f ca="1">+(C3+C5)/-C5</f>
        <v>-1</v>
      </c>
      <c r="D11" s="126">
        <f>+(D3+D5)/-D5</f>
        <v>0.65335517379903763</v>
      </c>
      <c r="E11" s="4"/>
      <c r="F11" s="43">
        <f t="shared" ref="F11:AO11" si="8">+(F3+F5)/-F5</f>
        <v>-1</v>
      </c>
      <c r="G11" s="43">
        <f t="shared" si="8"/>
        <v>-1</v>
      </c>
      <c r="H11" s="43">
        <f t="shared" si="8"/>
        <v>-1</v>
      </c>
      <c r="I11" s="43">
        <f t="shared" si="8"/>
        <v>-1</v>
      </c>
      <c r="J11" s="43">
        <f t="shared" si="8"/>
        <v>-1</v>
      </c>
      <c r="K11" s="43">
        <f t="shared" si="8"/>
        <v>-1</v>
      </c>
      <c r="L11" s="43">
        <f t="shared" si="8"/>
        <v>-1</v>
      </c>
      <c r="M11" s="43">
        <f t="shared" si="8"/>
        <v>-1</v>
      </c>
      <c r="N11" s="43">
        <f t="shared" si="8"/>
        <v>-1</v>
      </c>
      <c r="O11" s="43">
        <f t="shared" si="8"/>
        <v>-1</v>
      </c>
      <c r="P11" s="43">
        <f t="shared" si="8"/>
        <v>-1</v>
      </c>
      <c r="Q11" s="43">
        <f t="shared" si="8"/>
        <v>-1</v>
      </c>
      <c r="R11" s="43">
        <f t="shared" ca="1" si="8"/>
        <v>-1</v>
      </c>
      <c r="S11" s="43">
        <f t="shared" si="8"/>
        <v>-1</v>
      </c>
      <c r="T11" s="43">
        <f t="shared" si="8"/>
        <v>-1</v>
      </c>
      <c r="U11" s="43">
        <f t="shared" si="8"/>
        <v>-1</v>
      </c>
      <c r="V11" s="43">
        <f t="shared" si="8"/>
        <v>-1</v>
      </c>
      <c r="W11" s="43">
        <f t="shared" si="8"/>
        <v>-1</v>
      </c>
      <c r="X11" s="43">
        <f t="shared" si="8"/>
        <v>-1</v>
      </c>
      <c r="Y11" s="43">
        <f t="shared" si="8"/>
        <v>-1</v>
      </c>
      <c r="Z11" s="43">
        <f t="shared" si="8"/>
        <v>-1</v>
      </c>
      <c r="AA11" s="43">
        <f t="shared" si="8"/>
        <v>-1</v>
      </c>
      <c r="AB11" s="43">
        <f t="shared" si="8"/>
        <v>-1</v>
      </c>
      <c r="AC11" s="43">
        <f t="shared" si="8"/>
        <v>-1</v>
      </c>
      <c r="AD11" s="43">
        <f t="shared" si="8"/>
        <v>-1</v>
      </c>
      <c r="AE11" s="43">
        <f t="shared" si="8"/>
        <v>-0.32019843907680295</v>
      </c>
      <c r="AF11" s="43">
        <f t="shared" si="8"/>
        <v>0.16634451758600305</v>
      </c>
      <c r="AG11" s="43">
        <f t="shared" si="8"/>
        <v>0.34153707313924936</v>
      </c>
      <c r="AH11" s="43">
        <f t="shared" si="8"/>
        <v>1.8758284128656713</v>
      </c>
      <c r="AI11" s="43">
        <f t="shared" si="8"/>
        <v>3.2630233389868222</v>
      </c>
      <c r="AJ11" s="43">
        <f t="shared" si="8"/>
        <v>3.4622217193737774</v>
      </c>
      <c r="AK11" s="43">
        <f t="shared" si="8"/>
        <v>3.2470394392235709</v>
      </c>
      <c r="AL11" s="43">
        <f t="shared" si="8"/>
        <v>2.8145698640010464</v>
      </c>
      <c r="AM11" s="43">
        <f t="shared" si="8"/>
        <v>2.829894409241394</v>
      </c>
      <c r="AN11" s="43">
        <f t="shared" si="8"/>
        <v>0.12833937913427806</v>
      </c>
      <c r="AO11" s="43">
        <f t="shared" si="8"/>
        <v>2.076711379459947</v>
      </c>
      <c r="AR11" s="10"/>
      <c r="AS11" s="10"/>
      <c r="AT11" s="10"/>
      <c r="AU11" s="10"/>
      <c r="AV11" s="10"/>
    </row>
    <row r="12" spans="1:285" s="37" customFormat="1" x14ac:dyDescent="0.25">
      <c r="A12" s="46" t="s">
        <v>16</v>
      </c>
      <c r="B12" s="44">
        <f>+B11</f>
        <v>-1</v>
      </c>
      <c r="C12" s="44">
        <f>-200%</f>
        <v>-2</v>
      </c>
      <c r="D12" s="44">
        <f>+D11+C12</f>
        <v>-1.3466448262009623</v>
      </c>
      <c r="E12" s="36"/>
      <c r="F12" s="44">
        <f>+F11</f>
        <v>-1</v>
      </c>
      <c r="G12" s="44">
        <f>+G11+F12</f>
        <v>-2</v>
      </c>
      <c r="H12" s="44">
        <f t="shared" ref="H12:AO12" si="9">+H11+G12</f>
        <v>-3</v>
      </c>
      <c r="I12" s="44">
        <f t="shared" si="9"/>
        <v>-4</v>
      </c>
      <c r="J12" s="44">
        <f t="shared" si="9"/>
        <v>-5</v>
      </c>
      <c r="K12" s="44">
        <f t="shared" si="9"/>
        <v>-6</v>
      </c>
      <c r="L12" s="44">
        <f t="shared" si="9"/>
        <v>-7</v>
      </c>
      <c r="M12" s="44">
        <f t="shared" si="9"/>
        <v>-8</v>
      </c>
      <c r="N12" s="44">
        <f t="shared" si="9"/>
        <v>-9</v>
      </c>
      <c r="O12" s="44">
        <f t="shared" si="9"/>
        <v>-10</v>
      </c>
      <c r="P12" s="44">
        <f t="shared" si="9"/>
        <v>-11</v>
      </c>
      <c r="Q12" s="44">
        <f t="shared" si="9"/>
        <v>-12</v>
      </c>
      <c r="R12" s="44">
        <f t="shared" ca="1" si="9"/>
        <v>-13</v>
      </c>
      <c r="S12" s="44">
        <f t="shared" ca="1" si="9"/>
        <v>-14</v>
      </c>
      <c r="T12" s="44">
        <f t="shared" ca="1" si="9"/>
        <v>-15</v>
      </c>
      <c r="U12" s="44">
        <f t="shared" ca="1" si="9"/>
        <v>-16</v>
      </c>
      <c r="V12" s="44">
        <f t="shared" ca="1" si="9"/>
        <v>-17</v>
      </c>
      <c r="W12" s="44">
        <f t="shared" ca="1" si="9"/>
        <v>-18</v>
      </c>
      <c r="X12" s="44">
        <f t="shared" ca="1" si="9"/>
        <v>-19</v>
      </c>
      <c r="Y12" s="44">
        <f t="shared" ca="1" si="9"/>
        <v>-20</v>
      </c>
      <c r="Z12" s="44">
        <f t="shared" ca="1" si="9"/>
        <v>-21</v>
      </c>
      <c r="AA12" s="44">
        <f t="shared" ca="1" si="9"/>
        <v>-22</v>
      </c>
      <c r="AB12" s="44">
        <f t="shared" ca="1" si="9"/>
        <v>-23</v>
      </c>
      <c r="AC12" s="44">
        <f t="shared" ca="1" si="9"/>
        <v>-24</v>
      </c>
      <c r="AD12" s="44">
        <f t="shared" ca="1" si="9"/>
        <v>-25</v>
      </c>
      <c r="AE12" s="44">
        <f t="shared" ca="1" si="9"/>
        <v>-25.772572723090892</v>
      </c>
      <c r="AF12" s="44">
        <f t="shared" ca="1" si="9"/>
        <v>-26.153012905908266</v>
      </c>
      <c r="AG12" s="44">
        <f t="shared" ca="1" si="9"/>
        <v>-25.67743973360103</v>
      </c>
      <c r="AH12" s="44">
        <f t="shared" ca="1" si="9"/>
        <v>-22.471203455391535</v>
      </c>
      <c r="AI12" s="44">
        <f t="shared" ca="1" si="9"/>
        <v>-19.160191807865743</v>
      </c>
      <c r="AJ12" s="44">
        <f t="shared" ca="1" si="9"/>
        <v>-15.564448572157692</v>
      </c>
      <c r="AK12" s="44">
        <f t="shared" ca="1" si="9"/>
        <v>-11.223742467564525</v>
      </c>
      <c r="AL12" s="44">
        <f t="shared" ca="1" si="9"/>
        <v>-6.4981537669356184</v>
      </c>
      <c r="AM12" s="44">
        <f t="shared" ca="1" si="9"/>
        <v>-1.5801237682888418</v>
      </c>
      <c r="AN12" s="44">
        <f t="shared" ca="1" si="9"/>
        <v>3.43412687936687</v>
      </c>
      <c r="AO12" s="44">
        <f t="shared" ca="1" si="9"/>
        <v>8.4181612564100874</v>
      </c>
      <c r="AR12" s="10"/>
      <c r="AS12" s="10"/>
      <c r="AT12" s="10"/>
      <c r="AU12" s="10"/>
      <c r="AV12" s="10"/>
    </row>
    <row r="13" spans="1:285" s="10" customFormat="1" x14ac:dyDescent="0.25"/>
    <row r="14" spans="1:285" s="26" customFormat="1" x14ac:dyDescent="0.25">
      <c r="B14" s="8"/>
      <c r="C14" s="8"/>
      <c r="D14" s="8"/>
      <c r="E14" s="8"/>
      <c r="F14" s="8"/>
      <c r="G14" s="8"/>
      <c r="H14" s="8"/>
      <c r="I14" s="8"/>
      <c r="J14" s="8"/>
      <c r="K14" s="8"/>
      <c r="L14" s="8"/>
      <c r="M14" s="8"/>
      <c r="N14" s="8"/>
      <c r="O14" s="8"/>
      <c r="P14" s="8"/>
      <c r="Q14" s="8"/>
      <c r="S14" s="19"/>
      <c r="T14" s="19"/>
      <c r="U14" s="19"/>
      <c r="V14" s="19"/>
      <c r="W14" s="19"/>
      <c r="X14" s="19"/>
      <c r="Y14" s="19"/>
      <c r="Z14" s="19"/>
      <c r="AA14" s="19"/>
      <c r="AB14" s="19"/>
      <c r="AC14" s="19"/>
      <c r="AD14" s="19"/>
      <c r="AE14" s="19"/>
      <c r="AF14" s="19"/>
      <c r="AG14" s="19"/>
      <c r="AH14" s="19"/>
      <c r="AI14" s="19"/>
      <c r="AJ14" s="19"/>
      <c r="AK14" s="19"/>
      <c r="AL14" s="19"/>
      <c r="AM14" s="19"/>
      <c r="AN14" s="19"/>
      <c r="AO14" s="19"/>
      <c r="AR14" s="10"/>
      <c r="AS14" s="10"/>
      <c r="AT14" s="10"/>
      <c r="AU14" s="10"/>
      <c r="AV14" s="10"/>
    </row>
    <row r="15" spans="1:285" s="26" customFormat="1" ht="17.100000000000001" customHeight="1" x14ac:dyDescent="0.25">
      <c r="A15" s="53"/>
      <c r="B15" s="54"/>
      <c r="C15" s="54"/>
      <c r="D15" s="54"/>
      <c r="E15" s="8"/>
      <c r="F15" s="8"/>
      <c r="G15" s="8"/>
      <c r="H15" s="8"/>
      <c r="I15" s="8"/>
      <c r="J15" s="8"/>
      <c r="K15" s="8"/>
      <c r="L15" s="8"/>
      <c r="M15" s="8"/>
      <c r="N15" s="8"/>
      <c r="O15" s="8"/>
      <c r="P15" s="8"/>
      <c r="Q15" s="8"/>
      <c r="S15" s="19"/>
      <c r="T15" s="19"/>
      <c r="U15" s="19"/>
      <c r="V15" s="19"/>
      <c r="W15" s="19"/>
      <c r="X15" s="19"/>
      <c r="Y15" s="19"/>
      <c r="Z15" s="19"/>
      <c r="AA15" s="19"/>
      <c r="AB15" s="19"/>
      <c r="AC15" s="19"/>
      <c r="AD15" s="19"/>
      <c r="AE15" s="19"/>
      <c r="AF15" s="19"/>
      <c r="AG15" s="19"/>
      <c r="AH15" s="19"/>
      <c r="AI15" s="19"/>
      <c r="AJ15" s="19"/>
      <c r="AK15" s="19"/>
      <c r="AL15" s="19"/>
      <c r="AM15" s="19"/>
      <c r="AN15" s="19"/>
      <c r="AO15" s="19"/>
      <c r="AR15" s="10"/>
      <c r="AS15" s="10"/>
      <c r="AT15" s="10"/>
      <c r="AU15" s="10"/>
      <c r="AV15" s="10"/>
    </row>
    <row r="16" spans="1:285" s="26" customFormat="1" ht="50.1" customHeight="1" x14ac:dyDescent="0.25">
      <c r="A16" s="26" t="s">
        <v>19</v>
      </c>
      <c r="B16" s="49" t="s">
        <v>38</v>
      </c>
      <c r="C16" s="49" t="s">
        <v>39</v>
      </c>
      <c r="D16" s="49" t="s">
        <v>90</v>
      </c>
      <c r="E16" s="8"/>
      <c r="F16" s="8"/>
      <c r="G16" s="8"/>
      <c r="H16" s="8"/>
      <c r="I16" s="8"/>
      <c r="J16" s="8"/>
      <c r="K16" s="8"/>
      <c r="L16" s="8"/>
      <c r="M16" s="8"/>
      <c r="N16" s="8"/>
      <c r="O16" s="8"/>
      <c r="P16" s="8"/>
      <c r="Q16" s="8"/>
      <c r="S16" s="19"/>
      <c r="T16" s="19"/>
      <c r="U16" s="19"/>
      <c r="V16" s="19"/>
      <c r="W16" s="19"/>
      <c r="X16" s="19"/>
      <c r="Y16" s="19"/>
      <c r="Z16" s="19"/>
      <c r="AA16" s="19"/>
      <c r="AB16" s="19"/>
      <c r="AC16" s="19"/>
      <c r="AD16" s="19"/>
      <c r="AE16" s="19"/>
      <c r="AF16" s="19"/>
      <c r="AG16" s="19"/>
      <c r="AH16" s="19"/>
      <c r="AI16" s="19"/>
      <c r="AJ16" s="19"/>
      <c r="AK16" s="19"/>
      <c r="AL16" s="19"/>
      <c r="AM16" s="19"/>
      <c r="AN16" s="19"/>
      <c r="AO16" s="19"/>
      <c r="AR16" s="10"/>
      <c r="AS16" s="10"/>
      <c r="AT16" s="10"/>
      <c r="AU16" s="10"/>
      <c r="AV16" s="10"/>
    </row>
    <row r="17" spans="1:48" s="26" customFormat="1" x14ac:dyDescent="0.25">
      <c r="A17" s="98" t="s">
        <v>17</v>
      </c>
      <c r="B17" s="94">
        <v>1.5</v>
      </c>
      <c r="C17" s="94">
        <v>1.1000000000000001</v>
      </c>
      <c r="D17" s="94">
        <v>1</v>
      </c>
      <c r="E17" s="8"/>
      <c r="F17" s="8"/>
      <c r="G17" s="8"/>
      <c r="H17" s="8"/>
      <c r="I17" s="8"/>
      <c r="J17" s="8"/>
      <c r="K17" s="8"/>
      <c r="L17" s="8"/>
      <c r="M17" s="8"/>
      <c r="N17" s="8"/>
      <c r="O17" s="8"/>
      <c r="P17" s="8"/>
      <c r="Q17" s="8"/>
      <c r="S17" s="19"/>
      <c r="T17" s="19"/>
      <c r="U17" s="19"/>
      <c r="V17" s="19"/>
      <c r="W17" s="19"/>
      <c r="X17" s="19"/>
      <c r="Y17" s="19"/>
      <c r="Z17" s="19"/>
      <c r="AA17" s="19"/>
      <c r="AB17" s="19"/>
      <c r="AC17" s="19"/>
      <c r="AD17" s="19"/>
      <c r="AE17" s="19"/>
      <c r="AF17" s="19"/>
      <c r="AG17" s="19"/>
      <c r="AH17" s="19"/>
      <c r="AI17" s="19"/>
      <c r="AJ17" s="19"/>
      <c r="AK17" s="19"/>
      <c r="AL17" s="19"/>
      <c r="AM17" s="19"/>
      <c r="AN17" s="19"/>
      <c r="AO17" s="19"/>
      <c r="AR17" s="10"/>
      <c r="AS17" s="10"/>
      <c r="AT17" s="10"/>
      <c r="AU17" s="10"/>
      <c r="AV17" s="10"/>
    </row>
    <row r="18" spans="1:48" s="26" customFormat="1" x14ac:dyDescent="0.25">
      <c r="A18" s="51"/>
      <c r="B18" s="8"/>
      <c r="C18" s="8"/>
      <c r="D18" s="8"/>
      <c r="E18" s="8"/>
      <c r="F18" s="8"/>
      <c r="G18" s="8"/>
      <c r="H18" s="8"/>
      <c r="I18" s="8"/>
      <c r="J18" s="8"/>
      <c r="K18" s="8"/>
      <c r="L18" s="8"/>
      <c r="M18" s="8"/>
      <c r="N18" s="8"/>
      <c r="O18" s="8"/>
      <c r="P18" s="8"/>
      <c r="Q18" s="8"/>
      <c r="S18" s="19"/>
      <c r="T18" s="19"/>
      <c r="U18" s="19"/>
      <c r="V18" s="19"/>
      <c r="W18" s="19"/>
      <c r="X18" s="19"/>
      <c r="Y18" s="19"/>
      <c r="Z18" s="19"/>
      <c r="AA18" s="19"/>
      <c r="AB18" s="19"/>
      <c r="AC18" s="19"/>
      <c r="AD18" s="19"/>
      <c r="AE18" s="19"/>
      <c r="AF18" s="19"/>
      <c r="AG18" s="19"/>
      <c r="AH18" s="19"/>
      <c r="AI18" s="19"/>
      <c r="AJ18" s="19"/>
      <c r="AK18" s="19"/>
      <c r="AL18" s="19"/>
      <c r="AM18" s="19"/>
      <c r="AN18" s="19"/>
      <c r="AO18" s="19"/>
      <c r="AR18" s="10"/>
      <c r="AS18" s="10"/>
      <c r="AT18" s="10"/>
      <c r="AU18" s="10"/>
      <c r="AV18" s="10"/>
    </row>
    <row r="19" spans="1:48" s="26" customFormat="1" x14ac:dyDescent="0.25">
      <c r="A19" s="51"/>
      <c r="B19" s="8"/>
      <c r="C19" s="8"/>
      <c r="D19" s="8"/>
      <c r="E19" s="8"/>
      <c r="F19" s="8"/>
      <c r="G19" s="8"/>
      <c r="H19" s="8"/>
      <c r="I19" s="8"/>
      <c r="J19" s="8"/>
      <c r="K19" s="8"/>
      <c r="L19" s="8"/>
      <c r="M19" s="8"/>
      <c r="N19" s="8"/>
      <c r="O19" s="8"/>
      <c r="P19" s="8"/>
      <c r="Q19" s="8"/>
      <c r="S19" s="19"/>
      <c r="T19" s="19"/>
      <c r="U19" s="19"/>
      <c r="V19" s="19"/>
      <c r="W19" s="19"/>
      <c r="X19" s="19"/>
      <c r="Y19" s="19"/>
      <c r="Z19" s="19"/>
      <c r="AA19" s="19"/>
      <c r="AB19" s="19"/>
      <c r="AC19" s="19"/>
      <c r="AD19" s="19"/>
      <c r="AE19" s="19"/>
      <c r="AF19" s="19"/>
      <c r="AG19" s="19"/>
      <c r="AH19" s="19"/>
      <c r="AI19" s="19"/>
      <c r="AJ19" s="19"/>
      <c r="AK19" s="19"/>
      <c r="AL19" s="19"/>
      <c r="AM19" s="19"/>
      <c r="AN19" s="19"/>
      <c r="AO19" s="19"/>
      <c r="AR19" s="10"/>
      <c r="AS19" s="10"/>
      <c r="AT19" s="10"/>
      <c r="AU19" s="10"/>
      <c r="AV19" s="10"/>
    </row>
    <row r="20" spans="1:48" s="26" customFormat="1" x14ac:dyDescent="0.25">
      <c r="A20" s="51"/>
      <c r="B20" s="8"/>
      <c r="C20" s="8"/>
      <c r="D20" s="8"/>
      <c r="E20" s="8"/>
      <c r="F20" s="8"/>
      <c r="G20" s="8"/>
      <c r="H20" s="8"/>
      <c r="I20" s="8"/>
      <c r="J20" s="8"/>
      <c r="K20" s="8"/>
      <c r="L20" s="8"/>
      <c r="M20" s="8"/>
      <c r="N20" s="8"/>
      <c r="O20" s="8"/>
      <c r="P20" s="8"/>
      <c r="Q20" s="8"/>
      <c r="S20" s="19"/>
      <c r="T20" s="19"/>
      <c r="U20" s="19"/>
      <c r="V20" s="19"/>
      <c r="W20" s="19"/>
      <c r="X20" s="19"/>
      <c r="Y20" s="19"/>
      <c r="Z20" s="19"/>
      <c r="AA20" s="19"/>
      <c r="AB20" s="19"/>
      <c r="AC20" s="19"/>
      <c r="AD20" s="19"/>
      <c r="AE20" s="19"/>
      <c r="AF20" s="19"/>
      <c r="AG20" s="19"/>
      <c r="AH20" s="19"/>
      <c r="AI20" s="19"/>
      <c r="AJ20" s="19"/>
      <c r="AK20" s="19"/>
      <c r="AL20" s="19"/>
      <c r="AM20" s="19"/>
      <c r="AN20" s="19"/>
      <c r="AO20" s="19"/>
      <c r="AR20" s="10"/>
      <c r="AS20" s="10"/>
      <c r="AT20" s="10"/>
      <c r="AU20" s="10"/>
      <c r="AV20" s="10"/>
    </row>
    <row r="21" spans="1:48" s="26" customFormat="1" x14ac:dyDescent="0.25">
      <c r="A21" s="98" t="s">
        <v>86</v>
      </c>
      <c r="B21" s="94">
        <v>1</v>
      </c>
      <c r="C21" s="94">
        <v>1</v>
      </c>
      <c r="D21" s="94">
        <v>1</v>
      </c>
      <c r="E21" s="8"/>
      <c r="F21" s="8"/>
      <c r="G21" s="8"/>
      <c r="H21" s="8"/>
      <c r="I21" s="8"/>
      <c r="J21" s="8"/>
      <c r="K21" s="8"/>
      <c r="L21" s="8"/>
      <c r="M21" s="8"/>
      <c r="N21" s="8"/>
      <c r="O21" s="8"/>
      <c r="P21" s="8"/>
      <c r="Q21" s="8"/>
      <c r="S21" s="19"/>
      <c r="T21" s="19"/>
      <c r="U21" s="19"/>
      <c r="V21" s="19"/>
      <c r="W21" s="19"/>
      <c r="X21" s="19"/>
      <c r="Y21" s="19"/>
      <c r="Z21" s="19"/>
      <c r="AA21" s="19"/>
      <c r="AB21" s="19"/>
      <c r="AC21" s="19"/>
      <c r="AD21" s="19"/>
      <c r="AE21" s="19"/>
      <c r="AF21" s="19"/>
      <c r="AG21" s="19"/>
      <c r="AH21" s="19"/>
      <c r="AI21" s="19"/>
      <c r="AJ21" s="19"/>
      <c r="AK21" s="19"/>
      <c r="AL21" s="19"/>
      <c r="AM21" s="19"/>
      <c r="AN21" s="19"/>
      <c r="AO21" s="19"/>
      <c r="AR21" s="10"/>
      <c r="AS21" s="10"/>
      <c r="AT21" s="10"/>
      <c r="AU21" s="10"/>
      <c r="AV21" s="10"/>
    </row>
    <row r="22" spans="1:48" s="26" customFormat="1" x14ac:dyDescent="0.25">
      <c r="A22" s="51"/>
      <c r="B22" s="8"/>
      <c r="C22" s="8"/>
      <c r="D22" s="8"/>
      <c r="E22" s="8"/>
      <c r="F22" s="8"/>
      <c r="G22" s="8"/>
      <c r="H22" s="8"/>
      <c r="I22" s="8"/>
      <c r="J22" s="8"/>
      <c r="K22" s="8"/>
      <c r="L22" s="8"/>
      <c r="M22" s="8"/>
      <c r="N22" s="8"/>
      <c r="O22" s="8"/>
      <c r="P22" s="8"/>
      <c r="Q22" s="8"/>
      <c r="S22" s="19"/>
      <c r="T22" s="19"/>
      <c r="U22" s="19"/>
      <c r="V22" s="19"/>
      <c r="W22" s="19"/>
      <c r="X22" s="19"/>
      <c r="Y22" s="19"/>
      <c r="Z22" s="19"/>
      <c r="AA22" s="19"/>
      <c r="AB22" s="19"/>
      <c r="AC22" s="19"/>
      <c r="AD22" s="19"/>
      <c r="AE22" s="19"/>
      <c r="AF22" s="19"/>
      <c r="AG22" s="19"/>
      <c r="AH22" s="19"/>
      <c r="AI22" s="19"/>
      <c r="AJ22" s="19"/>
      <c r="AK22" s="19"/>
      <c r="AL22" s="19"/>
      <c r="AM22" s="19"/>
      <c r="AN22" s="19"/>
      <c r="AO22" s="19"/>
      <c r="AR22" s="10"/>
      <c r="AS22" s="10"/>
      <c r="AT22" s="10"/>
      <c r="AU22" s="10"/>
      <c r="AV22" s="10"/>
    </row>
    <row r="23" spans="1:48" s="26" customFormat="1" x14ac:dyDescent="0.25">
      <c r="A23" s="51"/>
      <c r="B23" s="8"/>
      <c r="C23" s="8"/>
      <c r="D23" s="8"/>
      <c r="E23" s="8"/>
      <c r="F23" s="8"/>
      <c r="G23" s="8"/>
      <c r="H23" s="8"/>
      <c r="I23" s="8"/>
      <c r="J23" s="8"/>
      <c r="K23" s="8"/>
      <c r="L23" s="8"/>
      <c r="M23" s="8"/>
      <c r="N23" s="8"/>
      <c r="O23" s="8"/>
      <c r="P23" s="8"/>
      <c r="Q23" s="8"/>
      <c r="S23" s="19"/>
      <c r="T23" s="19"/>
      <c r="U23" s="19"/>
      <c r="V23" s="19"/>
      <c r="W23" s="19"/>
      <c r="X23" s="19"/>
      <c r="Y23" s="19"/>
      <c r="Z23" s="19"/>
      <c r="AA23" s="19"/>
      <c r="AB23" s="19"/>
      <c r="AC23" s="19"/>
      <c r="AD23" s="19"/>
      <c r="AE23" s="19"/>
      <c r="AF23" s="19"/>
      <c r="AG23" s="19"/>
      <c r="AH23" s="19"/>
      <c r="AI23" s="19"/>
      <c r="AJ23" s="19"/>
      <c r="AK23" s="19"/>
      <c r="AL23" s="19"/>
      <c r="AM23" s="19"/>
      <c r="AN23" s="19"/>
      <c r="AO23" s="19"/>
      <c r="AR23" s="10"/>
      <c r="AS23" s="10"/>
      <c r="AT23" s="10"/>
      <c r="AU23" s="10"/>
      <c r="AV23" s="10"/>
    </row>
    <row r="24" spans="1:48" s="26" customFormat="1" x14ac:dyDescent="0.25">
      <c r="A24" s="51"/>
      <c r="B24" s="8"/>
      <c r="C24" s="8"/>
      <c r="D24" s="8"/>
      <c r="E24" s="8"/>
      <c r="F24" s="8"/>
      <c r="G24" s="8"/>
      <c r="H24" s="8"/>
      <c r="I24" s="8"/>
      <c r="J24" s="8"/>
      <c r="K24" s="8"/>
      <c r="L24" s="8"/>
      <c r="M24" s="8"/>
      <c r="N24" s="8"/>
      <c r="O24" s="8"/>
      <c r="P24" s="8"/>
      <c r="Q24" s="8"/>
      <c r="S24" s="19"/>
      <c r="T24" s="19"/>
      <c r="U24" s="19"/>
      <c r="V24" s="19"/>
      <c r="W24" s="19"/>
      <c r="X24" s="19"/>
      <c r="Y24" s="19"/>
      <c r="Z24" s="19"/>
      <c r="AA24" s="19"/>
      <c r="AB24" s="19"/>
      <c r="AC24" s="19"/>
      <c r="AD24" s="19"/>
      <c r="AE24" s="19"/>
      <c r="AF24" s="19"/>
      <c r="AG24" s="19"/>
      <c r="AH24" s="19"/>
      <c r="AI24" s="19"/>
      <c r="AJ24" s="19"/>
      <c r="AK24" s="19"/>
      <c r="AL24" s="19"/>
      <c r="AM24" s="19"/>
      <c r="AN24" s="19"/>
      <c r="AO24" s="19"/>
      <c r="AR24" s="10"/>
      <c r="AS24" s="10"/>
      <c r="AT24" s="10"/>
      <c r="AU24" s="10"/>
      <c r="AV24" s="10"/>
    </row>
    <row r="25" spans="1:48" s="26" customFormat="1" ht="18" customHeight="1" x14ac:dyDescent="0.25">
      <c r="A25" s="52" t="s">
        <v>20</v>
      </c>
      <c r="B25" s="95">
        <v>0.5</v>
      </c>
      <c r="C25" s="95">
        <v>0.8</v>
      </c>
      <c r="D25" s="95">
        <v>1.1000000000000001</v>
      </c>
      <c r="E25" s="97" t="s">
        <v>91</v>
      </c>
      <c r="F25" s="8"/>
      <c r="G25" s="8"/>
      <c r="H25" s="8"/>
      <c r="I25" s="8"/>
      <c r="J25" s="8"/>
      <c r="K25" s="8"/>
      <c r="L25" s="8"/>
      <c r="M25" s="8"/>
      <c r="N25" s="8"/>
      <c r="O25" s="8"/>
      <c r="P25" s="8"/>
      <c r="Q25" s="8"/>
      <c r="S25" s="19"/>
      <c r="T25" s="19"/>
      <c r="U25" s="19"/>
      <c r="V25" s="19"/>
      <c r="W25" s="19"/>
      <c r="X25" s="19"/>
      <c r="Y25" s="19"/>
      <c r="Z25" s="19"/>
      <c r="AA25" s="19"/>
      <c r="AB25" s="19"/>
      <c r="AC25" s="19"/>
      <c r="AD25" s="19"/>
      <c r="AE25" s="19"/>
      <c r="AF25" s="19"/>
      <c r="AG25" s="19"/>
      <c r="AH25" s="19"/>
      <c r="AI25" s="19"/>
      <c r="AJ25" s="19"/>
      <c r="AK25" s="19"/>
      <c r="AL25" s="19"/>
      <c r="AM25" s="19"/>
      <c r="AN25" s="19"/>
      <c r="AO25" s="19"/>
      <c r="AR25" s="10"/>
      <c r="AS25" s="10"/>
      <c r="AT25" s="10"/>
      <c r="AU25" s="10"/>
      <c r="AV25" s="10"/>
    </row>
    <row r="26" spans="1:48" s="26" customFormat="1" ht="8.1" customHeight="1" x14ac:dyDescent="0.25">
      <c r="A26" s="53"/>
      <c r="B26" s="54"/>
      <c r="C26" s="54"/>
      <c r="D26" s="54"/>
      <c r="E26" s="8"/>
      <c r="F26" s="8"/>
      <c r="G26" s="8"/>
      <c r="H26" s="8"/>
      <c r="I26" s="8"/>
      <c r="J26" s="8"/>
      <c r="K26" s="8"/>
      <c r="L26" s="8"/>
      <c r="M26" s="8"/>
      <c r="N26" s="8"/>
      <c r="O26" s="8"/>
      <c r="P26" s="8"/>
      <c r="Q26" s="8"/>
      <c r="S26" s="19"/>
      <c r="T26" s="19"/>
      <c r="U26" s="19"/>
      <c r="V26" s="19"/>
      <c r="W26" s="19"/>
      <c r="X26" s="19"/>
      <c r="Y26" s="19"/>
      <c r="Z26" s="19"/>
      <c r="AA26" s="19"/>
      <c r="AB26" s="19"/>
      <c r="AC26" s="19"/>
      <c r="AD26" s="19"/>
      <c r="AE26" s="19"/>
      <c r="AF26" s="19"/>
      <c r="AG26" s="19"/>
      <c r="AH26" s="19"/>
      <c r="AI26" s="19"/>
      <c r="AJ26" s="19"/>
      <c r="AK26" s="19"/>
      <c r="AL26" s="19"/>
      <c r="AM26" s="19"/>
      <c r="AN26" s="19"/>
      <c r="AO26" s="19"/>
      <c r="AR26" s="10"/>
      <c r="AS26" s="10"/>
      <c r="AT26" s="10"/>
      <c r="AU26" s="10"/>
      <c r="AV26" s="10"/>
    </row>
    <row r="27" spans="1:48" s="26" customFormat="1" x14ac:dyDescent="0.25">
      <c r="B27" s="8"/>
      <c r="C27" s="8"/>
      <c r="D27" s="8"/>
      <c r="E27" s="8"/>
      <c r="F27" s="8"/>
      <c r="G27" s="8"/>
      <c r="H27" s="8"/>
      <c r="I27" s="8"/>
      <c r="J27" s="8"/>
      <c r="K27" s="8"/>
      <c r="L27" s="8"/>
      <c r="M27" s="8"/>
      <c r="N27" s="8"/>
      <c r="O27" s="8"/>
      <c r="P27" s="8"/>
      <c r="Q27" s="8"/>
      <c r="S27" s="19"/>
      <c r="T27" s="19"/>
      <c r="U27" s="19"/>
      <c r="V27" s="19"/>
      <c r="W27" s="19"/>
      <c r="X27" s="19"/>
      <c r="Y27" s="19"/>
      <c r="Z27" s="19"/>
      <c r="AA27" s="19"/>
      <c r="AB27" s="19"/>
      <c r="AC27" s="19"/>
      <c r="AD27" s="19"/>
      <c r="AE27" s="19"/>
      <c r="AF27" s="19"/>
      <c r="AG27" s="19"/>
      <c r="AH27" s="19"/>
      <c r="AI27" s="19"/>
      <c r="AJ27" s="19"/>
      <c r="AK27" s="19"/>
      <c r="AL27" s="19"/>
      <c r="AM27" s="19"/>
      <c r="AN27" s="19"/>
      <c r="AO27" s="19"/>
      <c r="AR27" s="10"/>
      <c r="AS27" s="10"/>
      <c r="AT27" s="10"/>
      <c r="AU27" s="10"/>
      <c r="AV27" s="10"/>
    </row>
    <row r="28" spans="1:48" s="26" customFormat="1" x14ac:dyDescent="0.25">
      <c r="B28" s="8"/>
      <c r="C28" s="8"/>
      <c r="D28" s="8"/>
      <c r="E28" s="8"/>
      <c r="F28" s="8"/>
      <c r="G28" s="8"/>
      <c r="H28" s="8"/>
      <c r="I28" s="8"/>
      <c r="J28" s="8"/>
      <c r="K28" s="8"/>
      <c r="L28" s="8"/>
      <c r="M28" s="8"/>
      <c r="N28" s="8"/>
      <c r="O28" s="8"/>
      <c r="P28" s="8"/>
      <c r="Q28" s="8"/>
      <c r="S28" s="19"/>
      <c r="T28" s="19"/>
      <c r="U28" s="19"/>
      <c r="V28" s="19"/>
      <c r="W28" s="19"/>
      <c r="X28" s="19"/>
      <c r="Y28" s="19"/>
      <c r="Z28" s="19"/>
      <c r="AA28" s="19"/>
      <c r="AB28" s="19"/>
      <c r="AC28" s="19"/>
      <c r="AD28" s="19"/>
      <c r="AE28" s="19"/>
      <c r="AF28" s="19"/>
      <c r="AG28" s="19"/>
      <c r="AH28" s="19"/>
      <c r="AI28" s="19"/>
      <c r="AJ28" s="19"/>
      <c r="AK28" s="19"/>
      <c r="AL28" s="19"/>
      <c r="AM28" s="19"/>
      <c r="AN28" s="19"/>
      <c r="AO28" s="19"/>
      <c r="AR28" s="10"/>
      <c r="AS28" s="10"/>
      <c r="AT28" s="10"/>
      <c r="AU28" s="10"/>
      <c r="AV28" s="10"/>
    </row>
    <row r="29" spans="1:48" s="26" customFormat="1" x14ac:dyDescent="0.25">
      <c r="B29" s="8"/>
      <c r="C29" s="8"/>
      <c r="D29" s="8"/>
      <c r="E29" s="8"/>
      <c r="F29" s="8"/>
      <c r="G29" s="8"/>
      <c r="H29" s="8"/>
      <c r="I29" s="8"/>
      <c r="J29" s="8"/>
      <c r="K29" s="8"/>
      <c r="L29" s="8"/>
      <c r="M29" s="8"/>
      <c r="N29" s="8"/>
      <c r="O29" s="8"/>
      <c r="P29" s="8"/>
      <c r="Q29" s="8"/>
      <c r="S29" s="19"/>
      <c r="T29" s="19"/>
      <c r="U29" s="19"/>
      <c r="V29" s="19"/>
      <c r="W29" s="19"/>
      <c r="X29" s="19"/>
      <c r="Y29" s="19"/>
      <c r="Z29" s="19"/>
      <c r="AA29" s="19"/>
      <c r="AB29" s="19"/>
      <c r="AC29" s="19"/>
      <c r="AD29" s="19"/>
      <c r="AE29" s="19"/>
      <c r="AF29" s="19"/>
      <c r="AG29" s="19"/>
      <c r="AH29" s="19"/>
      <c r="AI29" s="19"/>
      <c r="AJ29" s="19"/>
      <c r="AK29" s="19"/>
      <c r="AL29" s="19"/>
      <c r="AM29" s="19"/>
      <c r="AN29" s="19"/>
      <c r="AO29" s="19"/>
      <c r="AR29" s="10"/>
      <c r="AS29" s="10"/>
      <c r="AT29" s="10"/>
      <c r="AU29" s="10"/>
      <c r="AV29" s="10"/>
    </row>
    <row r="30" spans="1:48" s="10" customFormat="1" x14ac:dyDescent="0.25"/>
    <row r="31" spans="1:48" s="10" customFormat="1" x14ac:dyDescent="0.25"/>
    <row r="32" spans="1:48" s="10" customFormat="1" x14ac:dyDescent="0.25"/>
    <row r="33" s="10" customFormat="1" x14ac:dyDescent="0.25"/>
    <row r="34" s="10" customFormat="1" x14ac:dyDescent="0.25"/>
    <row r="35" s="10" customFormat="1" x14ac:dyDescent="0.25"/>
    <row r="36" s="10" customFormat="1" x14ac:dyDescent="0.25"/>
    <row r="37" s="10" customFormat="1" x14ac:dyDescent="0.25"/>
    <row r="38" s="10" customFormat="1" x14ac:dyDescent="0.25"/>
    <row r="39" s="10" customFormat="1" x14ac:dyDescent="0.25"/>
    <row r="40" s="10" customFormat="1" x14ac:dyDescent="0.25"/>
    <row r="41" s="10" customFormat="1" x14ac:dyDescent="0.25"/>
    <row r="42" s="10" customFormat="1" x14ac:dyDescent="0.25"/>
    <row r="43" s="10" customFormat="1" x14ac:dyDescent="0.25"/>
    <row r="44" s="10" customFormat="1" x14ac:dyDescent="0.25"/>
    <row r="45" s="10" customFormat="1" x14ac:dyDescent="0.25"/>
    <row r="46" s="10" customFormat="1" x14ac:dyDescent="0.25"/>
    <row r="47" s="10" customFormat="1" x14ac:dyDescent="0.25"/>
    <row r="48" s="10" customFormat="1" x14ac:dyDescent="0.25"/>
    <row r="49" s="10" customFormat="1" x14ac:dyDescent="0.25"/>
    <row r="50" s="10" customFormat="1" x14ac:dyDescent="0.25"/>
    <row r="51" s="10" customFormat="1" x14ac:dyDescent="0.25"/>
    <row r="52" s="10" customFormat="1" x14ac:dyDescent="0.25"/>
    <row r="53" s="10" customFormat="1" x14ac:dyDescent="0.25"/>
    <row r="54" s="10" customFormat="1" x14ac:dyDescent="0.25"/>
    <row r="55" s="10" customFormat="1" x14ac:dyDescent="0.25"/>
    <row r="56" s="10" customFormat="1" x14ac:dyDescent="0.25"/>
    <row r="57" s="10" customFormat="1" x14ac:dyDescent="0.25"/>
    <row r="58" s="10" customFormat="1" x14ac:dyDescent="0.25"/>
    <row r="59" s="10" customFormat="1" x14ac:dyDescent="0.25"/>
    <row r="60" s="10" customFormat="1" x14ac:dyDescent="0.25"/>
    <row r="61" s="10" customFormat="1" x14ac:dyDescent="0.25"/>
    <row r="62" s="10" customFormat="1" x14ac:dyDescent="0.25"/>
    <row r="63" s="10" customFormat="1" x14ac:dyDescent="0.25"/>
    <row r="64"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10" customFormat="1" x14ac:dyDescent="0.25"/>
    <row r="82" s="10" customFormat="1" x14ac:dyDescent="0.25"/>
    <row r="83" s="10" customFormat="1" x14ac:dyDescent="0.25"/>
    <row r="84" s="10" customFormat="1" x14ac:dyDescent="0.25"/>
    <row r="85" s="10" customFormat="1" x14ac:dyDescent="0.25"/>
    <row r="86" s="10" customFormat="1" x14ac:dyDescent="0.25"/>
    <row r="87" s="10" customFormat="1" x14ac:dyDescent="0.25"/>
  </sheetData>
  <mergeCells count="1">
    <mergeCell ref="AS1:AU1"/>
  </mergeCells>
  <pageMargins left="0.75" right="0.75" top="1" bottom="1" header="0.5" footer="0.5"/>
  <pageSetup paperSize="9" scale="21"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222"/>
  <sheetViews>
    <sheetView topLeftCell="Y1" zoomScale="125" zoomScaleNormal="125" zoomScalePageLayoutView="125" workbookViewId="0">
      <selection activeCell="AF35" sqref="AF35"/>
    </sheetView>
  </sheetViews>
  <sheetFormatPr baseColWidth="10" defaultColWidth="10.85546875" defaultRowHeight="15" outlineLevelRow="2" x14ac:dyDescent="0.25"/>
  <cols>
    <col min="1" max="1" width="50.140625" style="10" customWidth="1"/>
    <col min="2" max="5" width="14.28515625" style="10" customWidth="1"/>
    <col min="6" max="11" width="15.28515625" style="10" bestFit="1" customWidth="1"/>
    <col min="12" max="22" width="16.42578125" style="10" bestFit="1" customWidth="1"/>
    <col min="23" max="25" width="20" style="10" bestFit="1" customWidth="1"/>
    <col min="26" max="26" width="14.28515625" style="10" bestFit="1" customWidth="1"/>
    <col min="27" max="27" width="16.42578125" style="10" bestFit="1" customWidth="1"/>
    <col min="28" max="28" width="14.85546875" style="10" bestFit="1" customWidth="1"/>
    <col min="29" max="37" width="14.85546875" bestFit="1" customWidth="1"/>
  </cols>
  <sheetData>
    <row r="1" spans="1:38" ht="25.5" x14ac:dyDescent="0.25">
      <c r="B1" s="16" t="s">
        <v>112</v>
      </c>
      <c r="E1" s="103"/>
      <c r="G1" s="103"/>
      <c r="H1" s="103"/>
      <c r="N1" s="16" t="s">
        <v>114</v>
      </c>
      <c r="Z1" s="16" t="s">
        <v>120</v>
      </c>
    </row>
    <row r="2" spans="1:38" x14ac:dyDescent="0.25">
      <c r="B2" s="16">
        <v>2020</v>
      </c>
      <c r="C2" s="1"/>
      <c r="D2" s="1"/>
      <c r="E2" s="1"/>
      <c r="F2" s="1"/>
      <c r="G2" s="1"/>
      <c r="H2" s="1"/>
      <c r="I2" s="1"/>
      <c r="J2" s="1"/>
      <c r="K2" s="1"/>
      <c r="L2" s="1"/>
      <c r="M2" s="1"/>
      <c r="N2" s="16">
        <v>2021</v>
      </c>
      <c r="O2" s="1"/>
      <c r="P2" s="1"/>
      <c r="Q2" s="1"/>
      <c r="R2" s="1"/>
      <c r="S2" s="1"/>
      <c r="T2" s="1"/>
      <c r="U2" s="1"/>
      <c r="V2" s="1"/>
      <c r="Z2" s="104">
        <v>2022</v>
      </c>
    </row>
    <row r="3" spans="1:38" x14ac:dyDescent="0.25">
      <c r="B3" s="14" t="s">
        <v>23</v>
      </c>
      <c r="C3" s="3" t="s">
        <v>0</v>
      </c>
      <c r="D3" s="3" t="s">
        <v>1</v>
      </c>
      <c r="E3" s="3" t="s">
        <v>2</v>
      </c>
      <c r="F3" s="3" t="s">
        <v>3</v>
      </c>
      <c r="G3" s="3" t="s">
        <v>4</v>
      </c>
      <c r="H3" s="3" t="s">
        <v>5</v>
      </c>
      <c r="I3" s="3" t="s">
        <v>6</v>
      </c>
      <c r="J3" s="3" t="s">
        <v>7</v>
      </c>
      <c r="K3" s="3" t="s">
        <v>8</v>
      </c>
      <c r="L3" s="3" t="s">
        <v>9</v>
      </c>
      <c r="M3" s="3" t="s">
        <v>10</v>
      </c>
      <c r="N3" s="14" t="s">
        <v>23</v>
      </c>
      <c r="O3" s="3" t="s">
        <v>0</v>
      </c>
      <c r="P3" s="3" t="s">
        <v>1</v>
      </c>
      <c r="Q3" s="3" t="s">
        <v>2</v>
      </c>
      <c r="R3" s="3" t="s">
        <v>3</v>
      </c>
      <c r="S3" s="3" t="s">
        <v>4</v>
      </c>
      <c r="T3" s="3" t="s">
        <v>5</v>
      </c>
      <c r="U3" s="3" t="s">
        <v>6</v>
      </c>
      <c r="V3" s="3" t="s">
        <v>7</v>
      </c>
      <c r="W3" s="3" t="s">
        <v>8</v>
      </c>
      <c r="X3" s="3" t="s">
        <v>9</v>
      </c>
      <c r="Y3" s="3" t="s">
        <v>115</v>
      </c>
      <c r="Z3" s="3" t="s">
        <v>117</v>
      </c>
      <c r="AA3" s="3" t="s">
        <v>0</v>
      </c>
      <c r="AB3" s="3" t="s">
        <v>1</v>
      </c>
      <c r="AC3" s="3" t="s">
        <v>118</v>
      </c>
      <c r="AD3" s="3" t="s">
        <v>3</v>
      </c>
      <c r="AE3" s="3" t="s">
        <v>4</v>
      </c>
      <c r="AF3" s="3" t="s">
        <v>5</v>
      </c>
      <c r="AG3" s="3" t="s">
        <v>119</v>
      </c>
      <c r="AH3" s="3" t="s">
        <v>7</v>
      </c>
      <c r="AI3" s="3" t="s">
        <v>8</v>
      </c>
      <c r="AJ3" s="3" t="s">
        <v>9</v>
      </c>
      <c r="AK3" s="3" t="s">
        <v>115</v>
      </c>
    </row>
    <row r="4" spans="1:38" s="21" customFormat="1" ht="12.75" x14ac:dyDescent="0.25">
      <c r="A4" s="91" t="s">
        <v>82</v>
      </c>
      <c r="B4" s="59">
        <f t="shared" ref="B4:AK4" ca="1" si="0">+B5+B12</f>
        <v>0</v>
      </c>
      <c r="C4" s="59">
        <f t="shared" si="0"/>
        <v>0</v>
      </c>
      <c r="D4" s="59">
        <f t="shared" si="0"/>
        <v>0</v>
      </c>
      <c r="E4" s="59">
        <f t="shared" si="0"/>
        <v>0</v>
      </c>
      <c r="F4" s="59">
        <f t="shared" si="0"/>
        <v>0</v>
      </c>
      <c r="G4" s="59">
        <f t="shared" si="0"/>
        <v>0</v>
      </c>
      <c r="H4" s="59">
        <f t="shared" si="0"/>
        <v>0</v>
      </c>
      <c r="I4" s="59">
        <f t="shared" si="0"/>
        <v>0</v>
      </c>
      <c r="J4" s="59">
        <f t="shared" si="0"/>
        <v>0</v>
      </c>
      <c r="K4" s="59">
        <f t="shared" si="0"/>
        <v>0</v>
      </c>
      <c r="L4" s="59">
        <f t="shared" si="0"/>
        <v>0</v>
      </c>
      <c r="M4" s="59">
        <f t="shared" si="0"/>
        <v>0</v>
      </c>
      <c r="N4" s="59">
        <f t="shared" si="0"/>
        <v>0</v>
      </c>
      <c r="O4" s="59">
        <f t="shared" si="0"/>
        <v>161947.50000000003</v>
      </c>
      <c r="P4" s="59">
        <f t="shared" si="0"/>
        <v>161947.50000000003</v>
      </c>
      <c r="Q4" s="59">
        <f t="shared" si="0"/>
        <v>164212.50000000003</v>
      </c>
      <c r="R4" s="59">
        <f t="shared" si="0"/>
        <v>176670.00000000003</v>
      </c>
      <c r="S4" s="59">
        <f t="shared" si="0"/>
        <v>183465.00000000003</v>
      </c>
      <c r="T4" s="59">
        <f t="shared" si="0"/>
        <v>187995.00000000003</v>
      </c>
      <c r="U4" s="59">
        <f t="shared" si="0"/>
        <v>180067.50000000003</v>
      </c>
      <c r="V4" s="59">
        <f t="shared" si="0"/>
        <v>161947.50000000003</v>
      </c>
      <c r="W4" s="59">
        <f t="shared" si="0"/>
        <v>161947.50000000003</v>
      </c>
      <c r="X4" s="59">
        <f t="shared" si="0"/>
        <v>163080.00000000003</v>
      </c>
      <c r="Y4" s="59">
        <f t="shared" si="0"/>
        <v>159682.50000000003</v>
      </c>
      <c r="Z4" s="59">
        <f t="shared" si="0"/>
        <v>2204600</v>
      </c>
      <c r="AA4" s="59">
        <f t="shared" si="0"/>
        <v>457564.25</v>
      </c>
      <c r="AB4" s="59">
        <f t="shared" si="0"/>
        <v>457564.25</v>
      </c>
      <c r="AC4" s="59">
        <f t="shared" si="0"/>
        <v>463963.75</v>
      </c>
      <c r="AD4" s="59">
        <f t="shared" si="0"/>
        <v>499161</v>
      </c>
      <c r="AE4" s="59">
        <f t="shared" si="0"/>
        <v>518359.5</v>
      </c>
      <c r="AF4" s="59">
        <f t="shared" si="0"/>
        <v>531158.5</v>
      </c>
      <c r="AG4" s="59">
        <f t="shared" si="0"/>
        <v>508760.25</v>
      </c>
      <c r="AH4" s="59">
        <f t="shared" si="0"/>
        <v>457564.25</v>
      </c>
      <c r="AI4" s="59">
        <f t="shared" si="0"/>
        <v>457564.25</v>
      </c>
      <c r="AJ4" s="59">
        <f t="shared" si="0"/>
        <v>460764</v>
      </c>
      <c r="AK4" s="59">
        <f t="shared" si="0"/>
        <v>451164.75</v>
      </c>
    </row>
    <row r="5" spans="1:38" s="22" customFormat="1" ht="12.75" outlineLevel="2" x14ac:dyDescent="0.25">
      <c r="A5" s="30" t="s">
        <v>113</v>
      </c>
      <c r="B5" s="6"/>
      <c r="C5" s="11">
        <f t="shared" ref="C5:AK5" si="1">(1-C7)*(B8+B9)</f>
        <v>0</v>
      </c>
      <c r="D5" s="11">
        <f t="shared" si="1"/>
        <v>0</v>
      </c>
      <c r="E5" s="11">
        <f t="shared" si="1"/>
        <v>0</v>
      </c>
      <c r="F5" s="11">
        <f t="shared" si="1"/>
        <v>0</v>
      </c>
      <c r="G5" s="11">
        <f t="shared" si="1"/>
        <v>0</v>
      </c>
      <c r="H5" s="11">
        <f t="shared" si="1"/>
        <v>0</v>
      </c>
      <c r="I5" s="11">
        <f t="shared" si="1"/>
        <v>0</v>
      </c>
      <c r="J5" s="11">
        <f t="shared" si="1"/>
        <v>0</v>
      </c>
      <c r="K5" s="11">
        <f t="shared" si="1"/>
        <v>0</v>
      </c>
      <c r="L5" s="11">
        <f t="shared" si="1"/>
        <v>0</v>
      </c>
      <c r="M5" s="11">
        <f t="shared" si="1"/>
        <v>0</v>
      </c>
      <c r="N5" s="11">
        <f t="shared" si="1"/>
        <v>0</v>
      </c>
      <c r="O5" s="11">
        <f t="shared" si="1"/>
        <v>161947.50000000003</v>
      </c>
      <c r="P5" s="11">
        <f t="shared" si="1"/>
        <v>161947.50000000003</v>
      </c>
      <c r="Q5" s="11">
        <f t="shared" si="1"/>
        <v>164212.50000000003</v>
      </c>
      <c r="R5" s="11">
        <f t="shared" si="1"/>
        <v>176670.00000000003</v>
      </c>
      <c r="S5" s="11">
        <f t="shared" si="1"/>
        <v>183465.00000000003</v>
      </c>
      <c r="T5" s="11">
        <f t="shared" si="1"/>
        <v>187995.00000000003</v>
      </c>
      <c r="U5" s="11">
        <f t="shared" si="1"/>
        <v>180067.50000000003</v>
      </c>
      <c r="V5" s="11">
        <f t="shared" si="1"/>
        <v>161947.50000000003</v>
      </c>
      <c r="W5" s="11">
        <f t="shared" si="1"/>
        <v>161947.50000000003</v>
      </c>
      <c r="X5" s="11">
        <f t="shared" si="1"/>
        <v>163080.00000000003</v>
      </c>
      <c r="Y5" s="11">
        <f t="shared" si="1"/>
        <v>159682.50000000003</v>
      </c>
      <c r="Z5" s="11">
        <f t="shared" si="1"/>
        <v>2204600</v>
      </c>
      <c r="AA5" s="11">
        <f t="shared" si="1"/>
        <v>345488</v>
      </c>
      <c r="AB5" s="11">
        <f t="shared" si="1"/>
        <v>345488</v>
      </c>
      <c r="AC5" s="11">
        <f t="shared" si="1"/>
        <v>350320</v>
      </c>
      <c r="AD5" s="11">
        <f t="shared" si="1"/>
        <v>376896</v>
      </c>
      <c r="AE5" s="11">
        <f t="shared" si="1"/>
        <v>391392</v>
      </c>
      <c r="AF5" s="11">
        <f t="shared" si="1"/>
        <v>401056</v>
      </c>
      <c r="AG5" s="11">
        <f t="shared" si="1"/>
        <v>384144</v>
      </c>
      <c r="AH5" s="11">
        <f t="shared" si="1"/>
        <v>345488</v>
      </c>
      <c r="AI5" s="11">
        <f t="shared" si="1"/>
        <v>345488</v>
      </c>
      <c r="AJ5" s="11">
        <f t="shared" si="1"/>
        <v>347904</v>
      </c>
      <c r="AK5" s="11">
        <f t="shared" si="1"/>
        <v>340656</v>
      </c>
      <c r="AL5" s="11"/>
    </row>
    <row r="6" spans="1:38" s="61" customFormat="1" ht="12.75" x14ac:dyDescent="0.25">
      <c r="A6" s="60" t="s">
        <v>40</v>
      </c>
      <c r="B6" s="72">
        <f ca="1">+B4</f>
        <v>0</v>
      </c>
      <c r="C6" s="72">
        <f ca="1">+C5+B6</f>
        <v>0</v>
      </c>
      <c r="D6" s="72">
        <f ca="1">+D5+C6</f>
        <v>0</v>
      </c>
      <c r="E6" s="72">
        <f ca="1">+E5+D6</f>
        <v>0</v>
      </c>
      <c r="F6" s="72">
        <f t="shared" ref="F6:V6" ca="1" si="2">+F5+E6</f>
        <v>0</v>
      </c>
      <c r="G6" s="72">
        <f ca="1">+G5+F6</f>
        <v>0</v>
      </c>
      <c r="H6" s="72">
        <f t="shared" ca="1" si="2"/>
        <v>0</v>
      </c>
      <c r="I6" s="72">
        <f t="shared" ca="1" si="2"/>
        <v>0</v>
      </c>
      <c r="J6" s="72">
        <f t="shared" ca="1" si="2"/>
        <v>0</v>
      </c>
      <c r="K6" s="72">
        <f t="shared" ca="1" si="2"/>
        <v>0</v>
      </c>
      <c r="L6" s="72">
        <f t="shared" ca="1" si="2"/>
        <v>0</v>
      </c>
      <c r="M6" s="72">
        <f t="shared" ca="1" si="2"/>
        <v>0</v>
      </c>
      <c r="N6" s="72">
        <f t="shared" ca="1" si="2"/>
        <v>0</v>
      </c>
      <c r="O6" s="72">
        <f t="shared" ca="1" si="2"/>
        <v>5157.9397695010384</v>
      </c>
      <c r="P6" s="72">
        <f ca="1">+P5+O6</f>
        <v>19209.254387792113</v>
      </c>
      <c r="Q6" s="72">
        <f t="shared" ca="1" si="2"/>
        <v>57419.977915938769</v>
      </c>
      <c r="R6" s="72">
        <f t="shared" ca="1" si="2"/>
        <v>161295.13850241486</v>
      </c>
      <c r="S6" s="72">
        <f t="shared" ca="1" si="2"/>
        <v>267757.78053153359</v>
      </c>
      <c r="T6" s="72">
        <f t="shared" ca="1" si="2"/>
        <v>381252.01505575224</v>
      </c>
      <c r="U6" s="72">
        <f t="shared" ca="1" si="2"/>
        <v>513859.1440385746</v>
      </c>
      <c r="V6" s="72">
        <f t="shared" ca="1" si="2"/>
        <v>656022.72025069874</v>
      </c>
      <c r="W6" s="72">
        <f t="shared" ref="W6" ca="1" si="3">+W5+V6</f>
        <v>802964.52007747383</v>
      </c>
      <c r="X6" s="72">
        <f t="shared" ref="X6" ca="1" si="4">+X5+W6</f>
        <v>952295.43171157443</v>
      </c>
      <c r="Y6" s="72">
        <f t="shared" ref="Y6" ca="1" si="5">+Y5+X6</f>
        <v>1102820.8992493378</v>
      </c>
    </row>
    <row r="7" spans="1:38" s="61" customFormat="1" ht="12.75" x14ac:dyDescent="0.25">
      <c r="A7" s="55" t="s">
        <v>80</v>
      </c>
      <c r="B7" s="92">
        <v>0.25</v>
      </c>
      <c r="C7" s="92">
        <v>0.25</v>
      </c>
      <c r="D7" s="92">
        <v>0.25</v>
      </c>
      <c r="E7" s="92">
        <v>0.25</v>
      </c>
      <c r="F7" s="92">
        <v>0.25</v>
      </c>
      <c r="G7" s="92">
        <v>0.25</v>
      </c>
      <c r="H7" s="92">
        <v>0.25</v>
      </c>
      <c r="I7" s="92">
        <v>0.25</v>
      </c>
      <c r="J7" s="92">
        <v>0.25</v>
      </c>
      <c r="K7" s="92">
        <v>0.25</v>
      </c>
      <c r="L7" s="92">
        <v>0.25</v>
      </c>
      <c r="M7" s="92">
        <v>0.25</v>
      </c>
      <c r="N7" s="92">
        <v>0.25</v>
      </c>
      <c r="O7" s="92">
        <v>0.25</v>
      </c>
      <c r="P7" s="92">
        <v>0.25</v>
      </c>
      <c r="Q7" s="92">
        <v>0.25</v>
      </c>
      <c r="R7" s="92">
        <v>0.25</v>
      </c>
      <c r="S7" s="92">
        <v>0.25</v>
      </c>
      <c r="T7" s="92">
        <v>0.25</v>
      </c>
      <c r="U7" s="92">
        <v>0.25</v>
      </c>
      <c r="V7" s="92">
        <v>0.25</v>
      </c>
      <c r="W7" s="92">
        <v>0.25</v>
      </c>
      <c r="X7" s="92">
        <v>0.25</v>
      </c>
      <c r="Y7" s="92">
        <v>0.25</v>
      </c>
    </row>
    <row r="8" spans="1:38" s="57" customFormat="1" ht="12.75" outlineLevel="2" x14ac:dyDescent="0.25">
      <c r="A8" s="55" t="s">
        <v>116</v>
      </c>
      <c r="B8" s="56">
        <v>0</v>
      </c>
      <c r="C8" s="56">
        <f>+B8*4</f>
        <v>0</v>
      </c>
      <c r="D8" s="56">
        <f>+C8*1.2</f>
        <v>0</v>
      </c>
      <c r="E8" s="56">
        <v>0</v>
      </c>
      <c r="F8" s="56">
        <f>+E8*0.8</f>
        <v>0</v>
      </c>
      <c r="G8" s="56">
        <f>+F8*0.4</f>
        <v>0</v>
      </c>
      <c r="H8" s="58">
        <f>+G8*0.6</f>
        <v>0</v>
      </c>
      <c r="I8" s="58">
        <f>+H8</f>
        <v>0</v>
      </c>
      <c r="J8" s="58">
        <f>+I8*0.5</f>
        <v>0</v>
      </c>
      <c r="K8" s="58">
        <f t="shared" ref="K8:M8" si="6">+J8*0.6</f>
        <v>0</v>
      </c>
      <c r="L8" s="58">
        <f t="shared" si="6"/>
        <v>0</v>
      </c>
      <c r="M8" s="58">
        <f t="shared" si="6"/>
        <v>0</v>
      </c>
      <c r="N8" s="58">
        <f>N10*0.03</f>
        <v>2145</v>
      </c>
      <c r="O8" s="58">
        <f t="shared" ref="O8:AJ8" si="7">O10*0.03</f>
        <v>2145</v>
      </c>
      <c r="P8" s="58">
        <f t="shared" si="7"/>
        <v>2175</v>
      </c>
      <c r="Q8" s="58">
        <f t="shared" si="7"/>
        <v>2340</v>
      </c>
      <c r="R8" s="58">
        <f t="shared" si="7"/>
        <v>2430</v>
      </c>
      <c r="S8" s="58">
        <f t="shared" si="7"/>
        <v>2490</v>
      </c>
      <c r="T8" s="58">
        <f t="shared" si="7"/>
        <v>2385</v>
      </c>
      <c r="U8" s="58">
        <f t="shared" si="7"/>
        <v>2145</v>
      </c>
      <c r="V8" s="58">
        <f t="shared" si="7"/>
        <v>2145</v>
      </c>
      <c r="W8" s="58">
        <f t="shared" si="7"/>
        <v>2160</v>
      </c>
      <c r="X8" s="58">
        <f t="shared" si="7"/>
        <v>2115</v>
      </c>
      <c r="Y8" s="58">
        <f t="shared" si="7"/>
        <v>21900</v>
      </c>
      <c r="Z8" s="58">
        <f t="shared" si="7"/>
        <v>3432</v>
      </c>
      <c r="AA8" s="58">
        <f t="shared" si="7"/>
        <v>3432</v>
      </c>
      <c r="AB8" s="58">
        <f t="shared" si="7"/>
        <v>3480</v>
      </c>
      <c r="AC8" s="58">
        <f t="shared" si="7"/>
        <v>3744</v>
      </c>
      <c r="AD8" s="58">
        <f t="shared" si="7"/>
        <v>3888</v>
      </c>
      <c r="AE8" s="58">
        <f t="shared" si="7"/>
        <v>3984</v>
      </c>
      <c r="AF8" s="58">
        <f t="shared" si="7"/>
        <v>3816</v>
      </c>
      <c r="AG8" s="58">
        <f t="shared" si="7"/>
        <v>3432</v>
      </c>
      <c r="AH8" s="58">
        <f t="shared" si="7"/>
        <v>3432</v>
      </c>
      <c r="AI8" s="58">
        <f t="shared" si="7"/>
        <v>3456</v>
      </c>
      <c r="AJ8" s="58">
        <f t="shared" si="7"/>
        <v>3384</v>
      </c>
      <c r="AK8" s="58">
        <f>AK10*0.03</f>
        <v>35040</v>
      </c>
    </row>
    <row r="9" spans="1:38" s="57" customFormat="1" ht="12.75" outlineLevel="2" x14ac:dyDescent="0.25">
      <c r="A9" s="55" t="s">
        <v>131</v>
      </c>
      <c r="B9" s="56">
        <v>0</v>
      </c>
      <c r="C9" s="56">
        <v>0</v>
      </c>
      <c r="D9" s="56">
        <v>0</v>
      </c>
      <c r="E9" s="56">
        <v>0</v>
      </c>
      <c r="F9" s="56">
        <v>0</v>
      </c>
      <c r="G9" s="56">
        <v>0</v>
      </c>
      <c r="H9" s="56">
        <v>0</v>
      </c>
      <c r="I9" s="56">
        <v>0</v>
      </c>
      <c r="J9" s="56">
        <v>0</v>
      </c>
      <c r="K9" s="56">
        <v>0</v>
      </c>
      <c r="L9" s="56">
        <v>0</v>
      </c>
      <c r="M9" s="56">
        <v>0</v>
      </c>
      <c r="N9" s="58">
        <f>N10*2.99</f>
        <v>213785.00000000003</v>
      </c>
      <c r="O9" s="58">
        <f t="shared" ref="O9:AJ9" si="8">O10*2.99</f>
        <v>213785.00000000003</v>
      </c>
      <c r="P9" s="58">
        <f t="shared" si="8"/>
        <v>216775.00000000003</v>
      </c>
      <c r="Q9" s="58">
        <f t="shared" si="8"/>
        <v>233220.00000000003</v>
      </c>
      <c r="R9" s="58">
        <f t="shared" si="8"/>
        <v>242190.00000000003</v>
      </c>
      <c r="S9" s="58">
        <f t="shared" si="8"/>
        <v>248170.00000000003</v>
      </c>
      <c r="T9" s="58">
        <f t="shared" si="8"/>
        <v>237705.00000000003</v>
      </c>
      <c r="U9" s="58">
        <f t="shared" si="8"/>
        <v>213785.00000000003</v>
      </c>
      <c r="V9" s="58">
        <f t="shared" si="8"/>
        <v>213785.00000000003</v>
      </c>
      <c r="W9" s="58">
        <f t="shared" si="8"/>
        <v>215280.00000000003</v>
      </c>
      <c r="X9" s="58">
        <f t="shared" si="8"/>
        <v>210795.00000000003</v>
      </c>
      <c r="Y9" s="58">
        <f t="shared" si="8"/>
        <v>2182700</v>
      </c>
      <c r="Z9" s="58">
        <f>Z10*2.99</f>
        <v>342056</v>
      </c>
      <c r="AA9" s="58">
        <f t="shared" si="8"/>
        <v>342056</v>
      </c>
      <c r="AB9" s="58">
        <f t="shared" si="8"/>
        <v>346840</v>
      </c>
      <c r="AC9" s="58">
        <f t="shared" si="8"/>
        <v>373152</v>
      </c>
      <c r="AD9" s="58">
        <f t="shared" si="8"/>
        <v>387504</v>
      </c>
      <c r="AE9" s="58">
        <f t="shared" si="8"/>
        <v>397072</v>
      </c>
      <c r="AF9" s="58">
        <f t="shared" si="8"/>
        <v>380328</v>
      </c>
      <c r="AG9" s="58">
        <f t="shared" si="8"/>
        <v>342056</v>
      </c>
      <c r="AH9" s="58">
        <f t="shared" si="8"/>
        <v>342056</v>
      </c>
      <c r="AI9" s="58">
        <f t="shared" si="8"/>
        <v>344448</v>
      </c>
      <c r="AJ9" s="58">
        <f t="shared" si="8"/>
        <v>337272</v>
      </c>
      <c r="AK9" s="58">
        <f>AK10*2.99</f>
        <v>3492320.0000000005</v>
      </c>
    </row>
    <row r="10" spans="1:38" s="10" customFormat="1" x14ac:dyDescent="0.25">
      <c r="A10" s="55" t="s">
        <v>132</v>
      </c>
      <c r="B10" s="10">
        <v>0</v>
      </c>
      <c r="C10" s="10">
        <v>0</v>
      </c>
      <c r="D10" s="10">
        <v>0</v>
      </c>
      <c r="E10" s="10">
        <v>0</v>
      </c>
      <c r="F10" s="10">
        <v>0</v>
      </c>
      <c r="G10" s="10">
        <v>0</v>
      </c>
      <c r="H10" s="10">
        <v>0</v>
      </c>
      <c r="I10" s="10">
        <v>0</v>
      </c>
      <c r="J10" s="10">
        <v>0</v>
      </c>
      <c r="K10" s="10">
        <v>0</v>
      </c>
      <c r="L10" s="10">
        <v>0</v>
      </c>
      <c r="M10" s="10">
        <v>0</v>
      </c>
      <c r="N10" s="10">
        <f>14300000*0.005</f>
        <v>71500</v>
      </c>
      <c r="O10" s="10">
        <f>14300000*0.005</f>
        <v>71500</v>
      </c>
      <c r="P10" s="10">
        <f>14500000*0.005</f>
        <v>72500</v>
      </c>
      <c r="Q10" s="10">
        <f>15600000*0.005</f>
        <v>78000</v>
      </c>
      <c r="R10" s="10">
        <f>16200000*0.005</f>
        <v>81000</v>
      </c>
      <c r="S10" s="10">
        <f>16600000*0.005</f>
        <v>83000</v>
      </c>
      <c r="T10" s="10">
        <f>15900000*0.005</f>
        <v>79500</v>
      </c>
      <c r="U10" s="10">
        <f>14300000*0.005</f>
        <v>71500</v>
      </c>
      <c r="V10" s="10">
        <f>14300000*0.005</f>
        <v>71500</v>
      </c>
      <c r="W10" s="10">
        <f>14400000*0.005</f>
        <v>72000</v>
      </c>
      <c r="X10" s="10">
        <f>14100000*0.005</f>
        <v>70500</v>
      </c>
      <c r="Y10" s="10">
        <f>146000000*0.005</f>
        <v>730000</v>
      </c>
      <c r="Z10" s="10">
        <f>14300000*0.008</f>
        <v>114400</v>
      </c>
      <c r="AA10" s="10">
        <f>14300000*0.008</f>
        <v>114400</v>
      </c>
      <c r="AB10" s="10">
        <f>14500000*0.008</f>
        <v>116000</v>
      </c>
      <c r="AC10" s="10">
        <f>15600000*0.008</f>
        <v>124800</v>
      </c>
      <c r="AD10" s="10">
        <f>16200000*0.008</f>
        <v>129600</v>
      </c>
      <c r="AE10" s="10">
        <f>16600000*0.008</f>
        <v>132800</v>
      </c>
      <c r="AF10" s="10">
        <f>15900000*0.008</f>
        <v>127200</v>
      </c>
      <c r="AG10" s="10">
        <f>14300000*0.008</f>
        <v>114400</v>
      </c>
      <c r="AH10" s="10">
        <f>14300000*0.008</f>
        <v>114400</v>
      </c>
      <c r="AI10" s="10">
        <f>14400000*0.008</f>
        <v>115200</v>
      </c>
      <c r="AJ10" s="10">
        <f>14100000*0.008</f>
        <v>112800</v>
      </c>
      <c r="AK10" s="10">
        <f>146000000*0.008</f>
        <v>1168000</v>
      </c>
    </row>
    <row r="11" spans="1:38" s="10" customFormat="1" x14ac:dyDescent="0.25"/>
    <row r="12" spans="1:38" s="10" customFormat="1" x14ac:dyDescent="0.25">
      <c r="A12" s="90" t="s">
        <v>121</v>
      </c>
      <c r="B12" s="59">
        <f ca="1">+SUM(B13:B13)</f>
        <v>0</v>
      </c>
      <c r="C12" s="59">
        <f>+SUM(C13:C13)</f>
        <v>0</v>
      </c>
      <c r="D12" s="59">
        <f t="shared" ref="D12:AK12" si="9">+SUM(D13:D13)</f>
        <v>0</v>
      </c>
      <c r="E12" s="59">
        <f t="shared" si="9"/>
        <v>0</v>
      </c>
      <c r="F12" s="59">
        <f t="shared" si="9"/>
        <v>0</v>
      </c>
      <c r="G12" s="59">
        <f>+SUM(G13:G13)</f>
        <v>0</v>
      </c>
      <c r="H12" s="59">
        <f t="shared" si="9"/>
        <v>0</v>
      </c>
      <c r="I12" s="59">
        <f t="shared" si="9"/>
        <v>0</v>
      </c>
      <c r="J12" s="59">
        <f t="shared" si="9"/>
        <v>0</v>
      </c>
      <c r="K12" s="59">
        <f t="shared" si="9"/>
        <v>0</v>
      </c>
      <c r="L12" s="59">
        <f t="shared" si="9"/>
        <v>0</v>
      </c>
      <c r="M12" s="59">
        <f t="shared" si="9"/>
        <v>0</v>
      </c>
      <c r="N12" s="59">
        <f t="shared" si="9"/>
        <v>0</v>
      </c>
      <c r="O12" s="59">
        <f t="shared" si="9"/>
        <v>0</v>
      </c>
      <c r="P12" s="59">
        <f t="shared" si="9"/>
        <v>0</v>
      </c>
      <c r="Q12" s="59">
        <f t="shared" si="9"/>
        <v>0</v>
      </c>
      <c r="R12" s="59">
        <f t="shared" si="9"/>
        <v>0</v>
      </c>
      <c r="S12" s="59">
        <f t="shared" si="9"/>
        <v>0</v>
      </c>
      <c r="T12" s="59">
        <f t="shared" si="9"/>
        <v>0</v>
      </c>
      <c r="U12" s="59">
        <f t="shared" si="9"/>
        <v>0</v>
      </c>
      <c r="V12" s="59">
        <f t="shared" si="9"/>
        <v>0</v>
      </c>
      <c r="W12" s="59">
        <f t="shared" si="9"/>
        <v>0</v>
      </c>
      <c r="X12" s="59">
        <f t="shared" si="9"/>
        <v>0</v>
      </c>
      <c r="Y12" s="59">
        <f t="shared" si="9"/>
        <v>0</v>
      </c>
      <c r="Z12" s="59">
        <f t="shared" si="9"/>
        <v>0</v>
      </c>
      <c r="AA12" s="59">
        <f t="shared" si="9"/>
        <v>112076.25</v>
      </c>
      <c r="AB12" s="59">
        <f t="shared" si="9"/>
        <v>112076.25</v>
      </c>
      <c r="AC12" s="59">
        <f t="shared" si="9"/>
        <v>113643.75</v>
      </c>
      <c r="AD12" s="59">
        <f t="shared" si="9"/>
        <v>122265</v>
      </c>
      <c r="AE12" s="59">
        <f>+SUM(AE13:AE13)</f>
        <v>126967.5</v>
      </c>
      <c r="AF12" s="59">
        <f t="shared" si="9"/>
        <v>130102.5</v>
      </c>
      <c r="AG12" s="59">
        <f t="shared" si="9"/>
        <v>124616.25</v>
      </c>
      <c r="AH12" s="59">
        <f t="shared" si="9"/>
        <v>112076.25</v>
      </c>
      <c r="AI12" s="59">
        <f t="shared" si="9"/>
        <v>112076.25</v>
      </c>
      <c r="AJ12" s="59">
        <f t="shared" si="9"/>
        <v>112860</v>
      </c>
      <c r="AK12" s="59">
        <f t="shared" si="9"/>
        <v>110508.75</v>
      </c>
    </row>
    <row r="13" spans="1:38" s="61" customFormat="1" ht="12.75" x14ac:dyDescent="0.25">
      <c r="A13" s="60" t="s">
        <v>40</v>
      </c>
      <c r="B13" s="72">
        <f ca="1">+B12</f>
        <v>0</v>
      </c>
      <c r="C13" s="72">
        <f>(1-C14)*(B15+B16+B17)</f>
        <v>0</v>
      </c>
      <c r="D13" s="72">
        <f t="shared" ref="D13:U13" si="10">(1-D14)*(C15+C16+C17)</f>
        <v>0</v>
      </c>
      <c r="E13" s="72">
        <f t="shared" si="10"/>
        <v>0</v>
      </c>
      <c r="F13" s="72">
        <f t="shared" si="10"/>
        <v>0</v>
      </c>
      <c r="G13" s="72">
        <f t="shared" si="10"/>
        <v>0</v>
      </c>
      <c r="H13" s="72">
        <f t="shared" si="10"/>
        <v>0</v>
      </c>
      <c r="I13" s="72">
        <f t="shared" si="10"/>
        <v>0</v>
      </c>
      <c r="J13" s="72">
        <f t="shared" si="10"/>
        <v>0</v>
      </c>
      <c r="K13" s="72">
        <f t="shared" si="10"/>
        <v>0</v>
      </c>
      <c r="L13" s="72">
        <f t="shared" si="10"/>
        <v>0</v>
      </c>
      <c r="M13" s="72">
        <f t="shared" si="10"/>
        <v>0</v>
      </c>
      <c r="N13" s="72">
        <f t="shared" si="10"/>
        <v>0</v>
      </c>
      <c r="O13" s="72">
        <f t="shared" si="10"/>
        <v>0</v>
      </c>
      <c r="P13" s="72">
        <f t="shared" si="10"/>
        <v>0</v>
      </c>
      <c r="Q13" s="72">
        <f t="shared" si="10"/>
        <v>0</v>
      </c>
      <c r="R13" s="72">
        <f t="shared" si="10"/>
        <v>0</v>
      </c>
      <c r="S13" s="72">
        <f t="shared" si="10"/>
        <v>0</v>
      </c>
      <c r="T13" s="72">
        <f t="shared" si="10"/>
        <v>0</v>
      </c>
      <c r="U13" s="72">
        <f t="shared" si="10"/>
        <v>0</v>
      </c>
      <c r="V13" s="72">
        <f>(1-V14)*(SUM(U15:U18))</f>
        <v>0</v>
      </c>
      <c r="W13" s="72">
        <f t="shared" ref="W13:Y13" si="11">(1-W14)*(SUM(V15:V18))</f>
        <v>0</v>
      </c>
      <c r="X13" s="72">
        <f t="shared" si="11"/>
        <v>0</v>
      </c>
      <c r="Y13" s="72">
        <f t="shared" si="11"/>
        <v>0</v>
      </c>
      <c r="Z13" s="72">
        <f>(1-Z14)*(SUM(Y15:Y18))</f>
        <v>0</v>
      </c>
      <c r="AA13" s="72">
        <f t="shared" ref="AA13:AK13" si="12">(1-AA14)*(SUM(Z15:Z18))</f>
        <v>112076.25</v>
      </c>
      <c r="AB13" s="72">
        <f t="shared" si="12"/>
        <v>112076.25</v>
      </c>
      <c r="AC13" s="72">
        <f t="shared" si="12"/>
        <v>113643.75</v>
      </c>
      <c r="AD13" s="72">
        <f t="shared" si="12"/>
        <v>122265</v>
      </c>
      <c r="AE13" s="72">
        <f t="shared" si="12"/>
        <v>126967.5</v>
      </c>
      <c r="AF13" s="72">
        <f t="shared" si="12"/>
        <v>130102.5</v>
      </c>
      <c r="AG13" s="72">
        <f t="shared" si="12"/>
        <v>124616.25</v>
      </c>
      <c r="AH13" s="72">
        <f t="shared" si="12"/>
        <v>112076.25</v>
      </c>
      <c r="AI13" s="72">
        <f t="shared" si="12"/>
        <v>112076.25</v>
      </c>
      <c r="AJ13" s="72">
        <f t="shared" si="12"/>
        <v>112860</v>
      </c>
      <c r="AK13" s="72">
        <f t="shared" si="12"/>
        <v>110508.75</v>
      </c>
    </row>
    <row r="14" spans="1:38" s="61" customFormat="1" ht="12.75" x14ac:dyDescent="0.25">
      <c r="A14" s="55" t="s">
        <v>80</v>
      </c>
      <c r="B14" s="92">
        <v>0.25</v>
      </c>
      <c r="C14" s="92">
        <v>0.25</v>
      </c>
      <c r="D14" s="92">
        <v>0.25</v>
      </c>
      <c r="E14" s="92">
        <v>0.25</v>
      </c>
      <c r="F14" s="92">
        <v>0.25</v>
      </c>
      <c r="G14" s="92">
        <v>0.25</v>
      </c>
      <c r="H14" s="92">
        <v>0.25</v>
      </c>
      <c r="I14" s="92">
        <v>0.25</v>
      </c>
      <c r="J14" s="92">
        <v>0.25</v>
      </c>
      <c r="K14" s="92">
        <v>0.25</v>
      </c>
      <c r="L14" s="92">
        <v>0.25</v>
      </c>
      <c r="M14" s="92">
        <v>0.25</v>
      </c>
      <c r="N14" s="92">
        <v>0.25</v>
      </c>
      <c r="O14" s="92">
        <v>0.25</v>
      </c>
      <c r="P14" s="92">
        <v>0.25</v>
      </c>
      <c r="Q14" s="92">
        <v>0.25</v>
      </c>
      <c r="R14" s="92">
        <v>0.25</v>
      </c>
      <c r="S14" s="92">
        <v>0.25</v>
      </c>
      <c r="T14" s="92">
        <v>0.25</v>
      </c>
      <c r="U14" s="92">
        <v>0.25</v>
      </c>
      <c r="V14" s="92">
        <v>0.25</v>
      </c>
      <c r="W14" s="92">
        <v>0.25</v>
      </c>
      <c r="X14" s="92">
        <v>0.25</v>
      </c>
      <c r="Y14" s="92">
        <v>0.25</v>
      </c>
    </row>
    <row r="15" spans="1:38" s="57" customFormat="1" ht="12.75" outlineLevel="2" x14ac:dyDescent="0.25">
      <c r="A15" s="55" t="s">
        <v>116</v>
      </c>
      <c r="B15" s="56">
        <v>0</v>
      </c>
      <c r="C15" s="56">
        <v>0</v>
      </c>
      <c r="D15" s="56">
        <v>0</v>
      </c>
      <c r="E15" s="56">
        <v>0</v>
      </c>
      <c r="F15" s="56">
        <v>0</v>
      </c>
      <c r="G15" s="56">
        <v>0</v>
      </c>
      <c r="H15" s="56">
        <v>0</v>
      </c>
      <c r="I15" s="56">
        <v>0</v>
      </c>
      <c r="J15" s="56">
        <v>0</v>
      </c>
      <c r="K15" s="56">
        <v>0</v>
      </c>
      <c r="L15" s="56">
        <v>0</v>
      </c>
      <c r="M15" s="56">
        <v>0</v>
      </c>
      <c r="N15" s="56">
        <v>0</v>
      </c>
      <c r="O15" s="56">
        <v>0</v>
      </c>
      <c r="P15" s="56">
        <v>0</v>
      </c>
      <c r="Q15" s="56">
        <v>0</v>
      </c>
      <c r="R15" s="56">
        <v>0</v>
      </c>
      <c r="S15" s="56">
        <v>0</v>
      </c>
      <c r="T15" s="56">
        <v>0</v>
      </c>
      <c r="U15" s="56">
        <v>0</v>
      </c>
      <c r="V15" s="56">
        <v>0</v>
      </c>
      <c r="W15" s="56">
        <v>0</v>
      </c>
      <c r="X15" s="56">
        <v>0</v>
      </c>
      <c r="Y15" s="56">
        <v>0</v>
      </c>
      <c r="Z15" s="58">
        <f>N8</f>
        <v>2145</v>
      </c>
      <c r="AA15" s="58">
        <f t="shared" ref="AA15:AJ15" si="13">O8</f>
        <v>2145</v>
      </c>
      <c r="AB15" s="58">
        <f t="shared" si="13"/>
        <v>2175</v>
      </c>
      <c r="AC15" s="58">
        <f t="shared" si="13"/>
        <v>2340</v>
      </c>
      <c r="AD15" s="58">
        <f t="shared" si="13"/>
        <v>2430</v>
      </c>
      <c r="AE15" s="58">
        <f t="shared" si="13"/>
        <v>2490</v>
      </c>
      <c r="AF15" s="58">
        <f t="shared" si="13"/>
        <v>2385</v>
      </c>
      <c r="AG15" s="58">
        <f t="shared" si="13"/>
        <v>2145</v>
      </c>
      <c r="AH15" s="58">
        <f t="shared" si="13"/>
        <v>2145</v>
      </c>
      <c r="AI15" s="58">
        <f t="shared" si="13"/>
        <v>2160</v>
      </c>
      <c r="AJ15" s="58">
        <f t="shared" si="13"/>
        <v>2115</v>
      </c>
      <c r="AK15" s="58">
        <f>Y8</f>
        <v>21900</v>
      </c>
    </row>
    <row r="16" spans="1:38" s="57" customFormat="1" ht="12.75" outlineLevel="2" x14ac:dyDescent="0.25">
      <c r="A16" s="55" t="s">
        <v>122</v>
      </c>
      <c r="B16" s="56">
        <v>0</v>
      </c>
      <c r="C16" s="56">
        <v>0</v>
      </c>
      <c r="D16" s="56">
        <v>0</v>
      </c>
      <c r="E16" s="56">
        <v>0</v>
      </c>
      <c r="F16" s="56">
        <v>0</v>
      </c>
      <c r="G16" s="56">
        <v>0</v>
      </c>
      <c r="H16" s="56">
        <v>0</v>
      </c>
      <c r="I16" s="56">
        <v>0</v>
      </c>
      <c r="J16" s="56">
        <v>0</v>
      </c>
      <c r="K16" s="56">
        <v>0</v>
      </c>
      <c r="L16" s="56">
        <v>0</v>
      </c>
      <c r="M16" s="56">
        <v>0</v>
      </c>
      <c r="N16" s="56">
        <v>0</v>
      </c>
      <c r="O16" s="56">
        <v>0</v>
      </c>
      <c r="P16" s="56">
        <v>0</v>
      </c>
      <c r="Q16" s="56">
        <v>0</v>
      </c>
      <c r="R16" s="56">
        <v>0</v>
      </c>
      <c r="S16" s="56">
        <v>0</v>
      </c>
      <c r="T16" s="56">
        <v>0</v>
      </c>
      <c r="U16" s="56">
        <v>0</v>
      </c>
      <c r="V16" s="56">
        <v>0</v>
      </c>
      <c r="W16" s="56">
        <v>0</v>
      </c>
      <c r="X16" s="56">
        <v>0</v>
      </c>
      <c r="Y16" s="56">
        <v>0</v>
      </c>
      <c r="Z16" s="58">
        <f>N10*100*0.01</f>
        <v>71500</v>
      </c>
      <c r="AA16" s="58">
        <f t="shared" ref="AA16:AK16" si="14">O10*100*0.01</f>
        <v>71500</v>
      </c>
      <c r="AB16" s="58">
        <f t="shared" si="14"/>
        <v>72500</v>
      </c>
      <c r="AC16" s="58">
        <f t="shared" si="14"/>
        <v>78000</v>
      </c>
      <c r="AD16" s="58">
        <f t="shared" si="14"/>
        <v>81000</v>
      </c>
      <c r="AE16" s="58">
        <f t="shared" si="14"/>
        <v>83000</v>
      </c>
      <c r="AF16" s="58">
        <f t="shared" si="14"/>
        <v>79500</v>
      </c>
      <c r="AG16" s="58">
        <f t="shared" si="14"/>
        <v>71500</v>
      </c>
      <c r="AH16" s="58">
        <f t="shared" si="14"/>
        <v>71500</v>
      </c>
      <c r="AI16" s="58">
        <f t="shared" si="14"/>
        <v>72000</v>
      </c>
      <c r="AJ16" s="58">
        <f t="shared" si="14"/>
        <v>70500</v>
      </c>
      <c r="AK16" s="58">
        <f t="shared" si="14"/>
        <v>730000</v>
      </c>
    </row>
    <row r="17" spans="1:37" s="57" customFormat="1" ht="12.75" outlineLevel="2" x14ac:dyDescent="0.25">
      <c r="A17" s="55" t="s">
        <v>123</v>
      </c>
      <c r="B17" s="56">
        <v>0</v>
      </c>
      <c r="C17" s="56">
        <v>0</v>
      </c>
      <c r="D17" s="56">
        <v>0</v>
      </c>
      <c r="E17" s="56">
        <v>0</v>
      </c>
      <c r="F17" s="56">
        <v>0</v>
      </c>
      <c r="G17" s="56">
        <v>0</v>
      </c>
      <c r="H17" s="56">
        <v>0</v>
      </c>
      <c r="I17" s="56">
        <v>0</v>
      </c>
      <c r="J17" s="56">
        <v>0</v>
      </c>
      <c r="K17" s="56">
        <v>0</v>
      </c>
      <c r="L17" s="56">
        <v>0</v>
      </c>
      <c r="M17" s="56">
        <v>0</v>
      </c>
      <c r="N17" s="56">
        <v>0</v>
      </c>
      <c r="O17" s="56">
        <v>0</v>
      </c>
      <c r="P17" s="56">
        <v>0</v>
      </c>
      <c r="Q17" s="56">
        <v>0</v>
      </c>
      <c r="R17" s="56">
        <v>0</v>
      </c>
      <c r="S17" s="56">
        <v>0</v>
      </c>
      <c r="T17" s="56">
        <v>0</v>
      </c>
      <c r="U17" s="56">
        <v>0</v>
      </c>
      <c r="V17" s="56">
        <v>0</v>
      </c>
      <c r="W17" s="56">
        <v>0</v>
      </c>
      <c r="X17" s="56">
        <v>0</v>
      </c>
      <c r="Y17" s="56">
        <v>0</v>
      </c>
      <c r="Z17" s="58">
        <f>N10*0.01*50</f>
        <v>35750</v>
      </c>
      <c r="AA17" s="58">
        <f t="shared" ref="AA17:AK17" si="15">O10*0.01*50</f>
        <v>35750</v>
      </c>
      <c r="AB17" s="58">
        <f t="shared" si="15"/>
        <v>36250</v>
      </c>
      <c r="AC17" s="58">
        <f t="shared" si="15"/>
        <v>39000</v>
      </c>
      <c r="AD17" s="58">
        <f t="shared" si="15"/>
        <v>40500</v>
      </c>
      <c r="AE17" s="58">
        <f t="shared" si="15"/>
        <v>41500</v>
      </c>
      <c r="AF17" s="58">
        <f t="shared" si="15"/>
        <v>39750</v>
      </c>
      <c r="AG17" s="58">
        <f t="shared" si="15"/>
        <v>35750</v>
      </c>
      <c r="AH17" s="58">
        <f t="shared" si="15"/>
        <v>35750</v>
      </c>
      <c r="AI17" s="58">
        <f t="shared" si="15"/>
        <v>36000</v>
      </c>
      <c r="AJ17" s="58">
        <f t="shared" si="15"/>
        <v>35250</v>
      </c>
      <c r="AK17" s="58">
        <f t="shared" si="15"/>
        <v>365000</v>
      </c>
    </row>
    <row r="18" spans="1:37" s="57" customFormat="1" ht="12.75" outlineLevel="2" x14ac:dyDescent="0.25">
      <c r="A18" s="55" t="s">
        <v>125</v>
      </c>
      <c r="B18" s="56">
        <v>0</v>
      </c>
      <c r="C18" s="56">
        <v>0</v>
      </c>
      <c r="D18" s="56">
        <v>0</v>
      </c>
      <c r="E18" s="56">
        <v>0</v>
      </c>
      <c r="F18" s="56">
        <v>0</v>
      </c>
      <c r="G18" s="56">
        <v>0</v>
      </c>
      <c r="H18" s="56">
        <v>0</v>
      </c>
      <c r="I18" s="56">
        <v>0</v>
      </c>
      <c r="J18" s="56">
        <v>0</v>
      </c>
      <c r="K18" s="56">
        <v>0</v>
      </c>
      <c r="L18" s="56">
        <v>0</v>
      </c>
      <c r="M18" s="56">
        <v>0</v>
      </c>
      <c r="N18" s="56">
        <v>0</v>
      </c>
      <c r="O18" s="56">
        <v>0</v>
      </c>
      <c r="P18" s="56">
        <v>0</v>
      </c>
      <c r="Q18" s="56">
        <v>0</v>
      </c>
      <c r="R18" s="56">
        <v>0</v>
      </c>
      <c r="S18" s="56">
        <v>0</v>
      </c>
      <c r="T18" s="56">
        <v>0</v>
      </c>
      <c r="U18" s="56">
        <v>0</v>
      </c>
      <c r="V18" s="56">
        <v>0</v>
      </c>
      <c r="W18" s="56">
        <v>0</v>
      </c>
      <c r="X18" s="56">
        <v>0</v>
      </c>
      <c r="Y18" s="56">
        <v>0</v>
      </c>
      <c r="Z18" s="56">
        <f>N10*0.001*750*0.05</f>
        <v>2681.25</v>
      </c>
      <c r="AA18" s="56">
        <f t="shared" ref="AA18:AK18" si="16">O10*0.001*750*0.05</f>
        <v>2681.25</v>
      </c>
      <c r="AB18" s="56">
        <f t="shared" si="16"/>
        <v>2718.75</v>
      </c>
      <c r="AC18" s="56">
        <f t="shared" si="16"/>
        <v>2925</v>
      </c>
      <c r="AD18" s="56">
        <f>R10*0.001*750*0.05</f>
        <v>3037.5</v>
      </c>
      <c r="AE18" s="56">
        <f t="shared" si="16"/>
        <v>3112.5</v>
      </c>
      <c r="AF18" s="56">
        <f t="shared" si="16"/>
        <v>2981.25</v>
      </c>
      <c r="AG18" s="56">
        <f t="shared" si="16"/>
        <v>2681.25</v>
      </c>
      <c r="AH18" s="56">
        <f t="shared" si="16"/>
        <v>2681.25</v>
      </c>
      <c r="AI18" s="56">
        <f t="shared" si="16"/>
        <v>2700</v>
      </c>
      <c r="AJ18" s="56">
        <f t="shared" si="16"/>
        <v>2643.75</v>
      </c>
      <c r="AK18" s="56">
        <f t="shared" si="16"/>
        <v>27375</v>
      </c>
    </row>
    <row r="19" spans="1:37" s="57" customFormat="1" ht="12.75" outlineLevel="2" x14ac:dyDescent="0.25">
      <c r="A19" s="55"/>
      <c r="B19" s="56"/>
      <c r="C19" s="56"/>
      <c r="D19" s="56"/>
      <c r="E19" s="56"/>
      <c r="F19" s="56"/>
      <c r="G19" s="56"/>
      <c r="H19" s="56"/>
      <c r="I19" s="56"/>
      <c r="J19" s="56"/>
      <c r="K19" s="56"/>
      <c r="L19" s="56"/>
      <c r="M19" s="56"/>
      <c r="N19" s="58"/>
      <c r="O19" s="58"/>
      <c r="P19" s="58"/>
      <c r="Q19" s="58"/>
      <c r="R19" s="58"/>
      <c r="S19" s="58"/>
      <c r="T19" s="58"/>
      <c r="U19" s="58"/>
      <c r="V19" s="58"/>
      <c r="W19" s="58"/>
      <c r="X19" s="58"/>
      <c r="Y19" s="58"/>
      <c r="Z19" s="58"/>
      <c r="AA19" s="58"/>
      <c r="AB19" s="58"/>
      <c r="AC19" s="58"/>
      <c r="AD19" s="58"/>
      <c r="AE19" s="58"/>
      <c r="AF19" s="58"/>
      <c r="AG19" s="58"/>
      <c r="AH19" s="58"/>
      <c r="AI19" s="58"/>
      <c r="AJ19" s="58"/>
      <c r="AK19" s="58"/>
    </row>
    <row r="20" spans="1:37" s="26" customFormat="1" ht="17.100000000000001" customHeight="1" x14ac:dyDescent="0.25">
      <c r="A20" s="53"/>
      <c r="B20" s="54"/>
      <c r="C20" s="54"/>
      <c r="D20" s="54"/>
      <c r="E20" s="8"/>
      <c r="F20" s="8"/>
      <c r="G20" s="8"/>
      <c r="H20" s="8"/>
      <c r="I20" s="8"/>
      <c r="J20" s="8"/>
      <c r="K20" s="8"/>
      <c r="L20" s="8"/>
      <c r="M20" s="8"/>
      <c r="N20" s="8"/>
      <c r="O20" s="8"/>
      <c r="P20" s="8"/>
      <c r="Q20" s="8"/>
      <c r="S20" s="19"/>
      <c r="T20" s="19"/>
      <c r="U20" s="19"/>
      <c r="V20" s="19"/>
      <c r="W20" s="19"/>
      <c r="X20" s="19"/>
      <c r="Y20" s="19"/>
      <c r="Z20" s="19"/>
      <c r="AA20" s="19"/>
      <c r="AB20" s="19"/>
    </row>
    <row r="21" spans="1:37" s="26" customFormat="1" ht="50.1" customHeight="1" x14ac:dyDescent="0.25">
      <c r="A21" s="26" t="s">
        <v>19</v>
      </c>
      <c r="B21" s="49" t="s">
        <v>38</v>
      </c>
      <c r="C21" s="49" t="s">
        <v>39</v>
      </c>
      <c r="D21" s="49" t="s">
        <v>79</v>
      </c>
      <c r="E21" s="8"/>
      <c r="F21" s="8"/>
      <c r="G21" s="8"/>
      <c r="H21" s="8"/>
      <c r="I21" s="8"/>
      <c r="J21" s="8"/>
      <c r="K21" s="8"/>
      <c r="L21" s="8"/>
      <c r="M21" s="8"/>
      <c r="N21" s="8"/>
      <c r="O21" s="8"/>
      <c r="P21" s="8"/>
      <c r="Q21" s="8"/>
      <c r="S21" s="19"/>
      <c r="T21" s="19"/>
      <c r="U21" s="19"/>
      <c r="V21" s="19"/>
      <c r="W21" s="19"/>
      <c r="X21" s="19"/>
      <c r="Y21" s="19"/>
      <c r="Z21" s="19"/>
      <c r="AA21" s="19"/>
      <c r="AB21" s="19"/>
    </row>
    <row r="22" spans="1:37" s="26" customFormat="1" ht="12.75" x14ac:dyDescent="0.25">
      <c r="A22" s="52" t="s">
        <v>17</v>
      </c>
      <c r="B22" s="50"/>
      <c r="C22" s="50"/>
      <c r="D22" s="50"/>
      <c r="E22" s="8"/>
      <c r="F22" s="8"/>
      <c r="G22" s="8"/>
      <c r="H22" s="8"/>
      <c r="I22" s="8"/>
      <c r="J22" s="8"/>
      <c r="K22" s="8"/>
      <c r="L22" s="8"/>
      <c r="M22" s="8"/>
      <c r="N22" s="8"/>
      <c r="O22" s="8"/>
      <c r="P22" s="8"/>
      <c r="Q22" s="8"/>
      <c r="S22" s="19"/>
      <c r="T22" s="19"/>
      <c r="U22" s="19"/>
      <c r="V22" s="19"/>
      <c r="W22" s="19"/>
      <c r="X22" s="19"/>
      <c r="Y22" s="19"/>
      <c r="Z22" s="19"/>
      <c r="AA22" s="19"/>
      <c r="AB22" s="19"/>
    </row>
    <row r="23" spans="1:37" s="26" customFormat="1" ht="12.75" x14ac:dyDescent="0.25">
      <c r="A23" s="51"/>
      <c r="B23" s="8"/>
      <c r="C23" s="8"/>
      <c r="D23" s="8"/>
      <c r="E23" s="8"/>
      <c r="F23" s="8"/>
      <c r="G23" s="8"/>
      <c r="H23" s="8"/>
      <c r="I23" s="8"/>
      <c r="J23" s="8"/>
      <c r="K23" s="8"/>
      <c r="L23" s="8"/>
      <c r="M23" s="8"/>
      <c r="N23" s="8"/>
      <c r="O23" s="8"/>
      <c r="P23" s="8"/>
      <c r="Q23" s="8"/>
      <c r="S23" s="19"/>
      <c r="T23" s="19"/>
      <c r="U23" s="19"/>
      <c r="V23" s="19"/>
      <c r="W23" s="19"/>
      <c r="X23" s="19"/>
      <c r="Y23" s="19"/>
      <c r="Z23" s="19"/>
      <c r="AA23" s="19"/>
      <c r="AB23" s="19"/>
    </row>
    <row r="24" spans="1:37" s="26" customFormat="1" ht="12.75" x14ac:dyDescent="0.25">
      <c r="A24" s="51"/>
      <c r="B24" s="8"/>
      <c r="C24" s="8"/>
      <c r="D24" s="8"/>
      <c r="E24" s="8"/>
      <c r="F24" s="8"/>
      <c r="G24" s="8"/>
      <c r="H24" s="8"/>
      <c r="I24" s="8"/>
      <c r="J24" s="8"/>
      <c r="K24" s="8"/>
      <c r="L24" s="8"/>
      <c r="M24" s="8"/>
      <c r="N24" s="8"/>
      <c r="O24" s="8"/>
      <c r="P24" s="8"/>
      <c r="Q24" s="8"/>
      <c r="S24" s="19"/>
      <c r="T24" s="19"/>
      <c r="U24" s="19"/>
      <c r="V24" s="19"/>
      <c r="W24" s="19"/>
      <c r="X24" s="19"/>
      <c r="Y24" s="19"/>
      <c r="Z24" s="19"/>
      <c r="AA24" s="19"/>
      <c r="AB24" s="19"/>
    </row>
    <row r="25" spans="1:37" s="26" customFormat="1" ht="12.75" x14ac:dyDescent="0.25">
      <c r="A25" s="51"/>
      <c r="B25" s="8"/>
      <c r="C25" s="8"/>
      <c r="D25" s="8"/>
      <c r="E25" s="8"/>
      <c r="F25" s="8"/>
      <c r="G25" s="8"/>
      <c r="H25" s="8"/>
      <c r="I25" s="8"/>
      <c r="J25" s="8"/>
      <c r="K25" s="8"/>
      <c r="L25" s="8"/>
      <c r="M25" s="8"/>
      <c r="N25" s="8"/>
      <c r="O25" s="8"/>
      <c r="P25" s="8"/>
      <c r="Q25" s="8"/>
      <c r="S25" s="19"/>
      <c r="T25" s="19"/>
      <c r="U25" s="19"/>
      <c r="V25" s="19"/>
      <c r="W25" s="19"/>
      <c r="X25" s="19"/>
      <c r="Y25" s="19"/>
      <c r="Z25" s="19"/>
      <c r="AA25" s="19"/>
      <c r="AB25" s="19"/>
    </row>
    <row r="26" spans="1:37" s="26" customFormat="1" ht="12.75" x14ac:dyDescent="0.25">
      <c r="A26" s="52" t="s">
        <v>18</v>
      </c>
      <c r="B26" s="50"/>
      <c r="C26" s="50"/>
      <c r="D26" s="50"/>
      <c r="E26" s="8"/>
      <c r="F26" s="8"/>
      <c r="G26" s="8"/>
      <c r="H26" s="8"/>
      <c r="I26" s="8"/>
      <c r="J26" s="8"/>
      <c r="K26" s="8"/>
      <c r="L26" s="8"/>
      <c r="M26" s="8"/>
      <c r="N26" s="8"/>
      <c r="O26" s="8"/>
      <c r="P26" s="8"/>
      <c r="Q26" s="8"/>
      <c r="S26" s="19"/>
      <c r="T26" s="19"/>
      <c r="U26" s="19"/>
      <c r="V26" s="19"/>
      <c r="W26" s="19"/>
      <c r="X26" s="19"/>
      <c r="Y26" s="19"/>
      <c r="Z26" s="19"/>
      <c r="AA26" s="19"/>
      <c r="AB26" s="19"/>
    </row>
    <row r="27" spans="1:37" s="26" customFormat="1" ht="12.75" x14ac:dyDescent="0.25">
      <c r="A27" s="51"/>
      <c r="B27" s="8"/>
      <c r="C27" s="8"/>
      <c r="D27" s="8"/>
      <c r="E27" s="8"/>
      <c r="F27" s="8"/>
      <c r="G27" s="8"/>
      <c r="H27" s="8"/>
      <c r="I27" s="8"/>
      <c r="J27" s="8"/>
      <c r="K27" s="8"/>
      <c r="L27" s="8"/>
      <c r="M27" s="8"/>
      <c r="N27" s="8"/>
      <c r="O27" s="8"/>
      <c r="P27" s="8"/>
      <c r="Q27" s="8"/>
      <c r="S27" s="19"/>
      <c r="T27" s="19"/>
      <c r="U27" s="19"/>
      <c r="V27" s="19"/>
      <c r="W27" s="19"/>
      <c r="X27" s="19"/>
      <c r="Y27" s="19"/>
      <c r="Z27" s="19"/>
      <c r="AA27" s="19"/>
      <c r="AB27" s="19"/>
    </row>
    <row r="28" spans="1:37" s="26" customFormat="1" ht="12.75" x14ac:dyDescent="0.25">
      <c r="A28" s="51"/>
      <c r="B28" s="8"/>
      <c r="C28" s="8"/>
      <c r="D28" s="8"/>
      <c r="E28" s="8"/>
      <c r="F28" s="8"/>
      <c r="G28" s="8"/>
      <c r="H28" s="8"/>
      <c r="I28" s="8"/>
      <c r="J28" s="8"/>
      <c r="K28" s="8"/>
      <c r="L28" s="8"/>
      <c r="M28" s="8"/>
      <c r="N28" s="8"/>
      <c r="O28" s="8"/>
      <c r="P28" s="8"/>
      <c r="Q28" s="8"/>
      <c r="S28" s="19"/>
      <c r="T28" s="19"/>
      <c r="U28" s="19"/>
      <c r="V28" s="19"/>
      <c r="W28" s="19"/>
      <c r="X28" s="19"/>
      <c r="Y28" s="19"/>
      <c r="Z28" s="19"/>
      <c r="AA28" s="19"/>
      <c r="AB28" s="19"/>
    </row>
    <row r="29" spans="1:37" s="26" customFormat="1" ht="12.75" x14ac:dyDescent="0.25">
      <c r="A29" s="51"/>
      <c r="B29" s="8"/>
      <c r="C29" s="8"/>
      <c r="D29" s="8"/>
      <c r="E29" s="8"/>
      <c r="F29" s="8"/>
      <c r="G29" s="8"/>
      <c r="H29" s="8"/>
      <c r="I29" s="8"/>
      <c r="J29" s="8"/>
      <c r="K29" s="8"/>
      <c r="L29" s="8"/>
      <c r="M29" s="8"/>
      <c r="N29" s="8"/>
      <c r="O29" s="8"/>
      <c r="P29" s="8"/>
      <c r="Q29" s="8"/>
      <c r="S29" s="19"/>
      <c r="T29" s="19"/>
      <c r="U29" s="19"/>
      <c r="V29" s="19"/>
      <c r="W29" s="19"/>
      <c r="X29" s="19"/>
      <c r="Y29" s="19"/>
      <c r="Z29" s="19"/>
      <c r="AA29" s="19"/>
      <c r="AB29" s="19"/>
    </row>
    <row r="30" spans="1:37" s="26" customFormat="1" ht="18" customHeight="1" x14ac:dyDescent="0.25">
      <c r="A30" s="52" t="s">
        <v>20</v>
      </c>
      <c r="B30" s="50"/>
      <c r="C30" s="50"/>
      <c r="D30" s="50"/>
      <c r="E30" s="8"/>
      <c r="F30" s="8"/>
      <c r="G30" s="8"/>
      <c r="H30" s="8"/>
      <c r="I30" s="8"/>
      <c r="J30" s="8"/>
      <c r="K30" s="8"/>
      <c r="L30" s="8"/>
      <c r="M30" s="8"/>
      <c r="N30" s="8"/>
      <c r="O30" s="8"/>
      <c r="P30" s="8"/>
      <c r="Q30" s="8"/>
      <c r="S30" s="19"/>
      <c r="T30" s="19"/>
      <c r="U30" s="19"/>
      <c r="V30" s="19"/>
      <c r="W30" s="19"/>
      <c r="X30" s="19"/>
      <c r="Y30" s="19"/>
      <c r="Z30" s="19"/>
      <c r="AA30" s="19"/>
      <c r="AB30" s="19"/>
    </row>
    <row r="31" spans="1:37" s="26" customFormat="1" ht="8.1" customHeight="1" x14ac:dyDescent="0.25">
      <c r="A31" s="53"/>
      <c r="B31" s="54"/>
      <c r="C31" s="54"/>
      <c r="D31" s="54"/>
      <c r="E31" s="8"/>
      <c r="F31" s="8"/>
      <c r="G31" s="8"/>
      <c r="H31" s="8"/>
      <c r="I31" s="8"/>
      <c r="J31" s="8"/>
      <c r="K31" s="8"/>
      <c r="L31" s="8"/>
      <c r="M31" s="8"/>
      <c r="N31" s="8"/>
      <c r="O31" s="8"/>
      <c r="P31" s="8"/>
      <c r="Q31" s="8"/>
      <c r="S31" s="19"/>
      <c r="T31" s="19"/>
      <c r="U31" s="19"/>
      <c r="V31" s="19"/>
      <c r="W31" s="19"/>
      <c r="X31" s="19"/>
      <c r="Y31" s="19"/>
      <c r="Z31" s="19"/>
      <c r="AA31" s="19"/>
      <c r="AB31" s="19"/>
    </row>
    <row r="32" spans="1:37" s="10" customFormat="1" x14ac:dyDescent="0.25"/>
    <row r="33" s="10" customFormat="1" x14ac:dyDescent="0.25"/>
    <row r="34" s="10" customFormat="1" x14ac:dyDescent="0.25"/>
    <row r="35" s="10" customFormat="1" x14ac:dyDescent="0.25"/>
    <row r="36" s="10" customFormat="1" x14ac:dyDescent="0.25"/>
    <row r="37" s="10" customFormat="1" x14ac:dyDescent="0.25"/>
    <row r="38" s="10" customFormat="1" x14ac:dyDescent="0.25"/>
    <row r="39" s="10" customFormat="1" x14ac:dyDescent="0.25"/>
    <row r="40" s="10" customFormat="1" x14ac:dyDescent="0.25"/>
    <row r="41" s="10" customFormat="1" x14ac:dyDescent="0.25"/>
    <row r="42" s="10" customFormat="1" x14ac:dyDescent="0.25"/>
    <row r="43" s="10" customFormat="1" x14ac:dyDescent="0.25"/>
    <row r="44" s="10" customFormat="1" x14ac:dyDescent="0.25"/>
    <row r="45" s="10" customFormat="1" x14ac:dyDescent="0.25"/>
    <row r="46" s="10" customFormat="1" x14ac:dyDescent="0.25"/>
    <row r="47" s="10" customFormat="1" x14ac:dyDescent="0.25"/>
    <row r="48" s="10" customFormat="1" x14ac:dyDescent="0.25"/>
    <row r="49" s="10" customFormat="1" x14ac:dyDescent="0.25"/>
    <row r="50" s="10" customFormat="1" x14ac:dyDescent="0.25"/>
    <row r="51" s="10" customFormat="1" x14ac:dyDescent="0.25"/>
    <row r="52" s="10" customFormat="1" x14ac:dyDescent="0.25"/>
    <row r="53" s="10" customFormat="1" x14ac:dyDescent="0.25"/>
    <row r="54" s="10" customFormat="1" x14ac:dyDescent="0.25"/>
    <row r="55" s="10" customFormat="1" x14ac:dyDescent="0.25"/>
    <row r="56" s="10" customFormat="1" x14ac:dyDescent="0.25"/>
    <row r="57" s="10" customFormat="1" x14ac:dyDescent="0.25"/>
    <row r="58" s="10" customFormat="1" x14ac:dyDescent="0.25"/>
    <row r="59" s="10" customFormat="1" x14ac:dyDescent="0.25"/>
    <row r="60" s="10" customFormat="1" x14ac:dyDescent="0.25"/>
    <row r="61" s="10" customFormat="1" x14ac:dyDescent="0.25"/>
    <row r="62" s="10" customFormat="1" x14ac:dyDescent="0.25"/>
    <row r="63" s="10" customFormat="1" x14ac:dyDescent="0.25"/>
    <row r="64"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10" customFormat="1" x14ac:dyDescent="0.25"/>
    <row r="82" s="10" customFormat="1" x14ac:dyDescent="0.25"/>
    <row r="83" s="10" customFormat="1" x14ac:dyDescent="0.25"/>
    <row r="84" s="10" customFormat="1" x14ac:dyDescent="0.25"/>
    <row r="85" s="10" customFormat="1" x14ac:dyDescent="0.25"/>
    <row r="86" s="10" customFormat="1" x14ac:dyDescent="0.25"/>
    <row r="87" s="10" customFormat="1" x14ac:dyDescent="0.25"/>
    <row r="88" s="10" customFormat="1" x14ac:dyDescent="0.25"/>
    <row r="89" s="10" customFormat="1" x14ac:dyDescent="0.25"/>
    <row r="90" s="10" customFormat="1" x14ac:dyDescent="0.25"/>
    <row r="91" s="10" customFormat="1" x14ac:dyDescent="0.25"/>
    <row r="92" s="10" customFormat="1" x14ac:dyDescent="0.25"/>
    <row r="93" s="10" customFormat="1" x14ac:dyDescent="0.25"/>
    <row r="94" s="10" customFormat="1" x14ac:dyDescent="0.25"/>
    <row r="95" s="10" customFormat="1" x14ac:dyDescent="0.25"/>
    <row r="96" s="10" customFormat="1" x14ac:dyDescent="0.25"/>
    <row r="97" s="10" customFormat="1" x14ac:dyDescent="0.25"/>
    <row r="98" s="10" customFormat="1" x14ac:dyDescent="0.25"/>
    <row r="99" s="10" customFormat="1" x14ac:dyDescent="0.25"/>
    <row r="100" s="10" customFormat="1" x14ac:dyDescent="0.25"/>
    <row r="101" s="10" customFormat="1" x14ac:dyDescent="0.25"/>
    <row r="102" s="10" customFormat="1" x14ac:dyDescent="0.25"/>
    <row r="103" s="10" customFormat="1" x14ac:dyDescent="0.25"/>
    <row r="104" s="10" customFormat="1" x14ac:dyDescent="0.25"/>
    <row r="105" s="10" customFormat="1" x14ac:dyDescent="0.25"/>
    <row r="106" s="10" customFormat="1" x14ac:dyDescent="0.25"/>
    <row r="107" s="10" customFormat="1" x14ac:dyDescent="0.25"/>
    <row r="108" s="10" customFormat="1" x14ac:dyDescent="0.25"/>
    <row r="109" s="10" customFormat="1" x14ac:dyDescent="0.25"/>
    <row r="110" s="10" customFormat="1" x14ac:dyDescent="0.25"/>
    <row r="111" s="10" customFormat="1" x14ac:dyDescent="0.25"/>
    <row r="112" s="10" customFormat="1" x14ac:dyDescent="0.25"/>
    <row r="113" s="10" customFormat="1" x14ac:dyDescent="0.25"/>
    <row r="114" s="10" customFormat="1" x14ac:dyDescent="0.25"/>
    <row r="115" s="10" customFormat="1" x14ac:dyDescent="0.25"/>
    <row r="116" s="10" customFormat="1" x14ac:dyDescent="0.25"/>
    <row r="117" s="10" customFormat="1" x14ac:dyDescent="0.25"/>
    <row r="118" s="10" customFormat="1" x14ac:dyDescent="0.25"/>
    <row r="119" s="10" customFormat="1" x14ac:dyDescent="0.25"/>
    <row r="120" s="10" customFormat="1" x14ac:dyDescent="0.25"/>
    <row r="121" s="10" customFormat="1" x14ac:dyDescent="0.25"/>
    <row r="122" s="10" customFormat="1" x14ac:dyDescent="0.25"/>
    <row r="123" s="10" customFormat="1" x14ac:dyDescent="0.25"/>
    <row r="124" s="10" customFormat="1" x14ac:dyDescent="0.25"/>
    <row r="125" s="10" customFormat="1" x14ac:dyDescent="0.25"/>
    <row r="126" s="10" customFormat="1" x14ac:dyDescent="0.25"/>
    <row r="127" s="10" customFormat="1" x14ac:dyDescent="0.25"/>
    <row r="128" s="10" customFormat="1" x14ac:dyDescent="0.25"/>
    <row r="129" s="10" customFormat="1" x14ac:dyDescent="0.25"/>
    <row r="130" s="10" customFormat="1" x14ac:dyDescent="0.25"/>
    <row r="131" s="10" customFormat="1" x14ac:dyDescent="0.25"/>
    <row r="132" s="10" customFormat="1" x14ac:dyDescent="0.25"/>
    <row r="133" s="10" customFormat="1" x14ac:dyDescent="0.25"/>
    <row r="134" s="10" customFormat="1" x14ac:dyDescent="0.25"/>
    <row r="135" s="10" customFormat="1" x14ac:dyDescent="0.25"/>
    <row r="136" s="10" customFormat="1" x14ac:dyDescent="0.25"/>
    <row r="137" s="10" customFormat="1" x14ac:dyDescent="0.25"/>
    <row r="138" s="10" customFormat="1" x14ac:dyDescent="0.25"/>
    <row r="139" s="10" customFormat="1" x14ac:dyDescent="0.25"/>
    <row r="140" s="10" customFormat="1" x14ac:dyDescent="0.25"/>
    <row r="141" s="10" customFormat="1" x14ac:dyDescent="0.25"/>
    <row r="142" s="10" customFormat="1" x14ac:dyDescent="0.25"/>
    <row r="143" s="10" customFormat="1" x14ac:dyDescent="0.25"/>
    <row r="144" s="10" customFormat="1" x14ac:dyDescent="0.25"/>
    <row r="145" s="10" customFormat="1" x14ac:dyDescent="0.25"/>
    <row r="146" s="10" customFormat="1" x14ac:dyDescent="0.25"/>
    <row r="147" s="10" customFormat="1" x14ac:dyDescent="0.25"/>
    <row r="148" s="10" customFormat="1" x14ac:dyDescent="0.25"/>
    <row r="149" s="10" customFormat="1" x14ac:dyDescent="0.25"/>
    <row r="150" s="10" customFormat="1" x14ac:dyDescent="0.25"/>
    <row r="151" s="10" customFormat="1" x14ac:dyDescent="0.25"/>
    <row r="152" s="10" customFormat="1" x14ac:dyDescent="0.25"/>
    <row r="153" s="10" customFormat="1" x14ac:dyDescent="0.25"/>
    <row r="154" s="10" customFormat="1" x14ac:dyDescent="0.25"/>
    <row r="155" s="10" customFormat="1" x14ac:dyDescent="0.25"/>
    <row r="156" s="10" customFormat="1" x14ac:dyDescent="0.25"/>
    <row r="157" s="10" customFormat="1" x14ac:dyDescent="0.25"/>
    <row r="158" s="10" customFormat="1" x14ac:dyDescent="0.25"/>
    <row r="159" s="10" customFormat="1" x14ac:dyDescent="0.25"/>
    <row r="160" s="10" customFormat="1" x14ac:dyDescent="0.25"/>
    <row r="161" s="10" customFormat="1" x14ac:dyDescent="0.25"/>
    <row r="162" s="10" customFormat="1" x14ac:dyDescent="0.25"/>
    <row r="163" s="10" customFormat="1" x14ac:dyDescent="0.25"/>
    <row r="164" s="10" customFormat="1" x14ac:dyDescent="0.25"/>
    <row r="165" s="10" customFormat="1" x14ac:dyDescent="0.25"/>
    <row r="166" s="10" customFormat="1" x14ac:dyDescent="0.25"/>
    <row r="167" s="10" customFormat="1" x14ac:dyDescent="0.25"/>
    <row r="168" s="10" customFormat="1" x14ac:dyDescent="0.25"/>
    <row r="169" s="10" customFormat="1" x14ac:dyDescent="0.25"/>
    <row r="170" s="10" customFormat="1" x14ac:dyDescent="0.25"/>
    <row r="171" s="10" customFormat="1" x14ac:dyDescent="0.25"/>
    <row r="172" s="10" customFormat="1" x14ac:dyDescent="0.25"/>
    <row r="173" s="10" customFormat="1" x14ac:dyDescent="0.25"/>
    <row r="174" s="10" customFormat="1" x14ac:dyDescent="0.25"/>
    <row r="175" s="10" customFormat="1" x14ac:dyDescent="0.25"/>
    <row r="176" s="10" customFormat="1" x14ac:dyDescent="0.25"/>
    <row r="177" s="10" customFormat="1" x14ac:dyDescent="0.25"/>
    <row r="178" s="10" customFormat="1" x14ac:dyDescent="0.25"/>
    <row r="179" s="10" customFormat="1" x14ac:dyDescent="0.25"/>
    <row r="180" s="10" customFormat="1" x14ac:dyDescent="0.25"/>
    <row r="181" s="10" customFormat="1" x14ac:dyDescent="0.25"/>
    <row r="182" s="10" customFormat="1" x14ac:dyDescent="0.25"/>
    <row r="183" s="10" customFormat="1" x14ac:dyDescent="0.25"/>
    <row r="184" s="10" customFormat="1" x14ac:dyDescent="0.25"/>
    <row r="185" s="10" customFormat="1" x14ac:dyDescent="0.25"/>
    <row r="186" s="10" customFormat="1" x14ac:dyDescent="0.25"/>
    <row r="187" s="10" customFormat="1" x14ac:dyDescent="0.25"/>
    <row r="188" s="10" customFormat="1" x14ac:dyDescent="0.25"/>
    <row r="189" s="10" customFormat="1" x14ac:dyDescent="0.25"/>
    <row r="190" s="10" customFormat="1" x14ac:dyDescent="0.25"/>
    <row r="191" s="10" customFormat="1" x14ac:dyDescent="0.25"/>
    <row r="192" s="10" customFormat="1" x14ac:dyDescent="0.25"/>
    <row r="193" s="10" customFormat="1" x14ac:dyDescent="0.25"/>
    <row r="194" s="10" customFormat="1" x14ac:dyDescent="0.25"/>
    <row r="195" s="10" customFormat="1" x14ac:dyDescent="0.25"/>
    <row r="196" s="10" customFormat="1" x14ac:dyDescent="0.25"/>
    <row r="197" s="10" customFormat="1" x14ac:dyDescent="0.25"/>
    <row r="198" s="10" customFormat="1" x14ac:dyDescent="0.25"/>
    <row r="199" s="10" customFormat="1" x14ac:dyDescent="0.25"/>
    <row r="200" s="10" customFormat="1" x14ac:dyDescent="0.25"/>
    <row r="201" s="10" customFormat="1" x14ac:dyDescent="0.25"/>
    <row r="202" s="10" customFormat="1" x14ac:dyDescent="0.25"/>
    <row r="203" s="10" customFormat="1" x14ac:dyDescent="0.25"/>
    <row r="204" s="10" customFormat="1" x14ac:dyDescent="0.25"/>
    <row r="205" s="10" customFormat="1" x14ac:dyDescent="0.25"/>
    <row r="206" s="10" customFormat="1" x14ac:dyDescent="0.25"/>
    <row r="207" s="10" customFormat="1" x14ac:dyDescent="0.25"/>
    <row r="208" s="10" customFormat="1" x14ac:dyDescent="0.25"/>
    <row r="209" s="10" customFormat="1" x14ac:dyDescent="0.25"/>
    <row r="210" s="10" customFormat="1" x14ac:dyDescent="0.25"/>
    <row r="211" s="10" customFormat="1" x14ac:dyDescent="0.25"/>
    <row r="212" s="10" customFormat="1" x14ac:dyDescent="0.25"/>
    <row r="213" s="10" customFormat="1" x14ac:dyDescent="0.25"/>
    <row r="214" s="10" customFormat="1" x14ac:dyDescent="0.25"/>
    <row r="215" s="10" customFormat="1" x14ac:dyDescent="0.25"/>
    <row r="216" s="10" customFormat="1" x14ac:dyDescent="0.25"/>
    <row r="217" s="10" customFormat="1" x14ac:dyDescent="0.25"/>
    <row r="218" s="10" customFormat="1" x14ac:dyDescent="0.25"/>
    <row r="219" s="10" customFormat="1" x14ac:dyDescent="0.25"/>
    <row r="220" s="10" customFormat="1" x14ac:dyDescent="0.25"/>
    <row r="221" s="10" customFormat="1" x14ac:dyDescent="0.25"/>
    <row r="222" s="10" customFormat="1" x14ac:dyDescent="0.25"/>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JY216"/>
  <sheetViews>
    <sheetView zoomScale="90" zoomScaleNormal="90" zoomScalePageLayoutView="91" workbookViewId="0">
      <pane xSplit="1" ySplit="4" topLeftCell="B5" activePane="bottomRight" state="frozen"/>
      <selection pane="topRight" activeCell="C1" sqref="C1"/>
      <selection pane="bottomLeft" activeCell="A7" sqref="A7"/>
      <selection pane="bottomRight" activeCell="AE17" sqref="AE17:AO17"/>
    </sheetView>
  </sheetViews>
  <sheetFormatPr baseColWidth="10" defaultColWidth="10.85546875" defaultRowHeight="12.75" outlineLevelRow="2" outlineLevelCol="1" x14ac:dyDescent="0.2"/>
  <cols>
    <col min="1" max="1" width="56" style="27" customWidth="1"/>
    <col min="2" max="4" width="15" style="8" customWidth="1" outlineLevel="1"/>
    <col min="5" max="5" width="15" style="8" customWidth="1"/>
    <col min="6" max="6" width="13" style="9" customWidth="1"/>
    <col min="7" max="14" width="13" style="9" customWidth="1" outlineLevel="1"/>
    <col min="15" max="17" width="12.42578125" style="9" bestFit="1" customWidth="1" outlineLevel="1"/>
    <col min="18" max="18" width="11.7109375" style="26" customWidth="1"/>
    <col min="19" max="19" width="15.7109375" style="19" customWidth="1" outlineLevel="1"/>
    <col min="20" max="29" width="13.42578125" style="19" customWidth="1" outlineLevel="1"/>
    <col min="30" max="30" width="13.42578125" style="19" customWidth="1"/>
    <col min="31" max="41" width="13.42578125" style="19" customWidth="1" outlineLevel="1"/>
    <col min="42" max="44" width="10.85546875" style="26"/>
    <col min="45" max="45" width="16" style="64" customWidth="1" collapsed="1"/>
    <col min="46" max="47" width="16" style="64" customWidth="1"/>
    <col min="48" max="285" width="10.85546875" style="26"/>
    <col min="286" max="16384" width="10.85546875" style="27"/>
  </cols>
  <sheetData>
    <row r="1" spans="1:47" s="19" customFormat="1" x14ac:dyDescent="0.25">
      <c r="A1" s="18"/>
      <c r="B1" s="4"/>
      <c r="C1" s="4"/>
      <c r="D1" s="4"/>
      <c r="E1" s="12"/>
      <c r="F1" s="4"/>
      <c r="G1" s="4"/>
      <c r="H1" s="4"/>
      <c r="I1" s="4"/>
      <c r="J1" s="4"/>
      <c r="K1" s="5"/>
      <c r="L1" s="4"/>
      <c r="M1" s="4"/>
      <c r="N1" s="4"/>
      <c r="O1" s="4"/>
      <c r="P1" s="4"/>
      <c r="Q1" s="4"/>
      <c r="AS1" s="99" t="s">
        <v>63</v>
      </c>
      <c r="AT1" s="99"/>
      <c r="AU1" s="99"/>
    </row>
    <row r="2" spans="1:47" s="19" customFormat="1" ht="25.5" x14ac:dyDescent="0.2">
      <c r="A2" s="18"/>
      <c r="B2" s="4"/>
      <c r="C2" s="4"/>
      <c r="D2" s="4"/>
      <c r="E2" s="12"/>
      <c r="F2" s="4"/>
      <c r="G2" s="4"/>
      <c r="H2" s="7"/>
      <c r="I2" s="4"/>
      <c r="J2" s="4"/>
      <c r="K2" s="4"/>
      <c r="L2" s="4"/>
      <c r="M2" s="4"/>
      <c r="N2" s="4"/>
      <c r="O2" s="4"/>
      <c r="P2" s="4"/>
      <c r="Q2" s="4"/>
      <c r="R2" s="13" t="s">
        <v>97</v>
      </c>
      <c r="AD2" s="13" t="s">
        <v>101</v>
      </c>
      <c r="AS2" s="71">
        <v>2020</v>
      </c>
      <c r="AT2" s="75"/>
      <c r="AU2" s="75"/>
    </row>
    <row r="3" spans="1:47" s="19" customFormat="1" x14ac:dyDescent="0.2">
      <c r="A3" s="20" t="s">
        <v>93</v>
      </c>
      <c r="B3" s="12">
        <f>+F3</f>
        <v>2020</v>
      </c>
      <c r="C3" s="12">
        <f>+B3+1</f>
        <v>2021</v>
      </c>
      <c r="D3" s="12">
        <f>+C3+1</f>
        <v>2022</v>
      </c>
      <c r="E3" s="12"/>
      <c r="F3" s="13">
        <v>2020</v>
      </c>
      <c r="G3" s="4"/>
      <c r="H3" s="4"/>
      <c r="I3" s="4"/>
      <c r="J3" s="4"/>
      <c r="K3" s="4"/>
      <c r="L3" s="4"/>
      <c r="M3" s="4"/>
      <c r="N3" s="4"/>
      <c r="O3" s="4"/>
      <c r="P3" s="4"/>
      <c r="Q3" s="4"/>
      <c r="R3" s="13">
        <f>1+F3</f>
        <v>2021</v>
      </c>
      <c r="S3" s="4"/>
      <c r="T3" s="4"/>
      <c r="U3" s="4"/>
      <c r="V3" s="4"/>
      <c r="W3" s="4"/>
      <c r="X3" s="4"/>
      <c r="Y3" s="4"/>
      <c r="Z3" s="4"/>
      <c r="AA3" s="4"/>
      <c r="AB3" s="4"/>
      <c r="AC3" s="4"/>
      <c r="AD3" s="13">
        <f>1+R3</f>
        <v>2022</v>
      </c>
      <c r="AS3" s="129" t="s">
        <v>23</v>
      </c>
      <c r="AT3" s="129"/>
      <c r="AU3" s="129"/>
    </row>
    <row r="4" spans="1:47" s="12" customFormat="1" x14ac:dyDescent="0.2">
      <c r="A4" s="48"/>
      <c r="F4" s="3" t="s">
        <v>23</v>
      </c>
      <c r="G4" s="3" t="s">
        <v>0</v>
      </c>
      <c r="H4" s="3" t="s">
        <v>1</v>
      </c>
      <c r="I4" s="3" t="s">
        <v>2</v>
      </c>
      <c r="J4" s="3" t="s">
        <v>3</v>
      </c>
      <c r="K4" s="3" t="s">
        <v>4</v>
      </c>
      <c r="L4" s="3" t="s">
        <v>5</v>
      </c>
      <c r="M4" s="3" t="s">
        <v>6</v>
      </c>
      <c r="N4" s="3" t="s">
        <v>7</v>
      </c>
      <c r="O4" s="3" t="s">
        <v>8</v>
      </c>
      <c r="P4" s="3" t="s">
        <v>9</v>
      </c>
      <c r="Q4" s="3" t="s">
        <v>10</v>
      </c>
      <c r="R4" s="3" t="s">
        <v>23</v>
      </c>
      <c r="S4" s="3" t="s">
        <v>0</v>
      </c>
      <c r="T4" s="3" t="s">
        <v>1</v>
      </c>
      <c r="U4" s="3" t="s">
        <v>2</v>
      </c>
      <c r="V4" s="3" t="s">
        <v>3</v>
      </c>
      <c r="W4" s="3" t="s">
        <v>4</v>
      </c>
      <c r="X4" s="3" t="s">
        <v>5</v>
      </c>
      <c r="Y4" s="3" t="s">
        <v>6</v>
      </c>
      <c r="Z4" s="3" t="s">
        <v>7</v>
      </c>
      <c r="AA4" s="3" t="s">
        <v>8</v>
      </c>
      <c r="AB4" s="3" t="s">
        <v>9</v>
      </c>
      <c r="AC4" s="3" t="s">
        <v>10</v>
      </c>
      <c r="AD4" s="3" t="s">
        <v>23</v>
      </c>
      <c r="AE4" s="3" t="s">
        <v>0</v>
      </c>
      <c r="AF4" s="3" t="s">
        <v>1</v>
      </c>
      <c r="AG4" s="3" t="s">
        <v>2</v>
      </c>
      <c r="AH4" s="3" t="s">
        <v>3</v>
      </c>
      <c r="AI4" s="3" t="s">
        <v>4</v>
      </c>
      <c r="AJ4" s="3" t="s">
        <v>5</v>
      </c>
      <c r="AK4" s="3" t="s">
        <v>6</v>
      </c>
      <c r="AL4" s="3" t="s">
        <v>7</v>
      </c>
      <c r="AM4" s="3" t="s">
        <v>8</v>
      </c>
      <c r="AN4" s="3" t="s">
        <v>9</v>
      </c>
      <c r="AO4" s="3" t="s">
        <v>10</v>
      </c>
      <c r="AS4" s="73" t="s">
        <v>53</v>
      </c>
      <c r="AT4" s="74" t="s">
        <v>54</v>
      </c>
      <c r="AU4" s="74" t="s">
        <v>55</v>
      </c>
    </row>
    <row r="5" spans="1:47" s="19" customFormat="1" outlineLevel="1" x14ac:dyDescent="0.2">
      <c r="A5" s="29" t="s">
        <v>83</v>
      </c>
      <c r="B5" s="17">
        <f>+SUM(F5:Q5)</f>
        <v>-141436</v>
      </c>
      <c r="C5" s="17">
        <f>+SUM(R5:AC5)</f>
        <v>-294521</v>
      </c>
      <c r="D5" s="17">
        <f>+SUM(AD5:AO5)</f>
        <v>-375734</v>
      </c>
      <c r="E5" s="17"/>
      <c r="F5" s="17">
        <f t="shared" ref="F5:AO5" si="0">+F6+F21+F23+F33+F41</f>
        <v>-14478</v>
      </c>
      <c r="G5" s="17">
        <f t="shared" si="0"/>
        <v>-11478</v>
      </c>
      <c r="H5" s="17">
        <f t="shared" si="0"/>
        <v>-11478</v>
      </c>
      <c r="I5" s="17">
        <f t="shared" si="0"/>
        <v>-11478</v>
      </c>
      <c r="J5" s="17">
        <f t="shared" si="0"/>
        <v>-11478</v>
      </c>
      <c r="K5" s="17">
        <f t="shared" si="0"/>
        <v>-11478</v>
      </c>
      <c r="L5" s="17">
        <f t="shared" si="0"/>
        <v>-11478</v>
      </c>
      <c r="M5" s="17">
        <f t="shared" si="0"/>
        <v>-11478</v>
      </c>
      <c r="N5" s="17">
        <f t="shared" si="0"/>
        <v>-11478</v>
      </c>
      <c r="O5" s="17">
        <f t="shared" si="0"/>
        <v>-12178</v>
      </c>
      <c r="P5" s="17">
        <f t="shared" si="0"/>
        <v>-11478</v>
      </c>
      <c r="Q5" s="17">
        <f t="shared" si="0"/>
        <v>-11478</v>
      </c>
      <c r="R5" s="17">
        <f t="shared" si="0"/>
        <v>-25006</v>
      </c>
      <c r="S5" s="17">
        <f t="shared" si="0"/>
        <v>-26106</v>
      </c>
      <c r="T5" s="17">
        <f t="shared" si="0"/>
        <v>-24606</v>
      </c>
      <c r="U5" s="17">
        <f t="shared" si="0"/>
        <v>-23406</v>
      </c>
      <c r="V5" s="17">
        <f t="shared" si="0"/>
        <v>-23406</v>
      </c>
      <c r="W5" s="17">
        <f t="shared" si="0"/>
        <v>-23406</v>
      </c>
      <c r="X5" s="17">
        <f t="shared" si="0"/>
        <v>-24710</v>
      </c>
      <c r="Y5" s="17">
        <f t="shared" si="0"/>
        <v>-24710</v>
      </c>
      <c r="Z5" s="17">
        <f t="shared" si="0"/>
        <v>-24710</v>
      </c>
      <c r="AA5" s="17">
        <f t="shared" si="0"/>
        <v>-24710</v>
      </c>
      <c r="AB5" s="17">
        <f t="shared" si="0"/>
        <v>-24710</v>
      </c>
      <c r="AC5" s="17">
        <f t="shared" si="0"/>
        <v>-25035</v>
      </c>
      <c r="AD5" s="17">
        <f t="shared" si="0"/>
        <v>-28652</v>
      </c>
      <c r="AE5" s="17">
        <f t="shared" si="0"/>
        <v>-29643</v>
      </c>
      <c r="AF5" s="17">
        <f t="shared" si="0"/>
        <v>-29643</v>
      </c>
      <c r="AG5" s="17">
        <f t="shared" si="0"/>
        <v>-32859</v>
      </c>
      <c r="AH5" s="17">
        <f t="shared" si="0"/>
        <v>-31659</v>
      </c>
      <c r="AI5" s="17">
        <f t="shared" si="0"/>
        <v>-31659</v>
      </c>
      <c r="AJ5" s="17">
        <f t="shared" si="0"/>
        <v>-31659</v>
      </c>
      <c r="AK5" s="17">
        <f t="shared" si="0"/>
        <v>-31927</v>
      </c>
      <c r="AL5" s="17">
        <f t="shared" si="0"/>
        <v>-31927</v>
      </c>
      <c r="AM5" s="17">
        <f t="shared" si="0"/>
        <v>-31927</v>
      </c>
      <c r="AN5" s="17">
        <f t="shared" si="0"/>
        <v>-31927</v>
      </c>
      <c r="AO5" s="17">
        <f t="shared" si="0"/>
        <v>-32252</v>
      </c>
      <c r="AS5" s="68">
        <f>+SUM(AS6:AS8)</f>
        <v>0</v>
      </c>
      <c r="AT5" s="76">
        <f t="shared" ref="AT5:AT13" si="1">+R5</f>
        <v>-25006</v>
      </c>
      <c r="AU5" s="68">
        <f t="shared" ref="AU5:AU9" si="2">+AS5-AT5</f>
        <v>25006</v>
      </c>
    </row>
    <row r="6" spans="1:47" s="20" customFormat="1" outlineLevel="1" x14ac:dyDescent="0.2">
      <c r="A6" s="38" t="s">
        <v>27</v>
      </c>
      <c r="B6" s="7">
        <f>+SUM(F6:Q6)</f>
        <v>-107736</v>
      </c>
      <c r="C6" s="7">
        <f>+SUM(R6:AC6)</f>
        <v>-257976</v>
      </c>
      <c r="D6" s="7">
        <f>+SUM(AD6:AO6)</f>
        <v>-334484</v>
      </c>
      <c r="E6" s="17"/>
      <c r="F6" s="17">
        <f t="shared" ref="F6:AO6" si="3">+SUM(F7:F20)</f>
        <v>-8978</v>
      </c>
      <c r="G6" s="17">
        <f t="shared" si="3"/>
        <v>-8978</v>
      </c>
      <c r="H6" s="17">
        <f t="shared" si="3"/>
        <v>-8978</v>
      </c>
      <c r="I6" s="17">
        <f t="shared" si="3"/>
        <v>-8978</v>
      </c>
      <c r="J6" s="17">
        <f t="shared" si="3"/>
        <v>-8978</v>
      </c>
      <c r="K6" s="17">
        <f t="shared" si="3"/>
        <v>-8978</v>
      </c>
      <c r="L6" s="17">
        <f t="shared" si="3"/>
        <v>-8978</v>
      </c>
      <c r="M6" s="17">
        <f t="shared" si="3"/>
        <v>-8978</v>
      </c>
      <c r="N6" s="17">
        <f t="shared" si="3"/>
        <v>-8978</v>
      </c>
      <c r="O6" s="17">
        <f t="shared" si="3"/>
        <v>-8978</v>
      </c>
      <c r="P6" s="17">
        <f t="shared" si="3"/>
        <v>-8978</v>
      </c>
      <c r="Q6" s="17">
        <f t="shared" si="3"/>
        <v>-8978</v>
      </c>
      <c r="R6" s="17">
        <f t="shared" si="3"/>
        <v>-21746</v>
      </c>
      <c r="S6" s="17">
        <f t="shared" si="3"/>
        <v>-21746</v>
      </c>
      <c r="T6" s="17">
        <f t="shared" si="3"/>
        <v>-21746</v>
      </c>
      <c r="U6" s="17">
        <f t="shared" si="3"/>
        <v>-20546</v>
      </c>
      <c r="V6" s="17">
        <f t="shared" si="3"/>
        <v>-20546</v>
      </c>
      <c r="W6" s="17">
        <f t="shared" si="3"/>
        <v>-20546</v>
      </c>
      <c r="X6" s="17">
        <f t="shared" si="3"/>
        <v>-21850</v>
      </c>
      <c r="Y6" s="17">
        <f t="shared" si="3"/>
        <v>-21850</v>
      </c>
      <c r="Z6" s="17">
        <f t="shared" si="3"/>
        <v>-21850</v>
      </c>
      <c r="AA6" s="17">
        <f t="shared" si="3"/>
        <v>-21850</v>
      </c>
      <c r="AB6" s="17">
        <f t="shared" si="3"/>
        <v>-21850</v>
      </c>
      <c r="AC6" s="17">
        <f t="shared" si="3"/>
        <v>-21850</v>
      </c>
      <c r="AD6" s="17">
        <f t="shared" si="3"/>
        <v>-25292</v>
      </c>
      <c r="AE6" s="17">
        <f t="shared" si="3"/>
        <v>-26228</v>
      </c>
      <c r="AF6" s="17">
        <f t="shared" si="3"/>
        <v>-26228</v>
      </c>
      <c r="AG6" s="17">
        <f t="shared" si="3"/>
        <v>-29444</v>
      </c>
      <c r="AH6" s="17">
        <f t="shared" si="3"/>
        <v>-28244</v>
      </c>
      <c r="AI6" s="17">
        <f t="shared" si="3"/>
        <v>-28244</v>
      </c>
      <c r="AJ6" s="17">
        <f t="shared" si="3"/>
        <v>-28244</v>
      </c>
      <c r="AK6" s="17">
        <f t="shared" si="3"/>
        <v>-28512</v>
      </c>
      <c r="AL6" s="17">
        <f t="shared" si="3"/>
        <v>-28512</v>
      </c>
      <c r="AM6" s="17">
        <f t="shared" si="3"/>
        <v>-28512</v>
      </c>
      <c r="AN6" s="17">
        <f t="shared" si="3"/>
        <v>-28512</v>
      </c>
      <c r="AO6" s="17">
        <f t="shared" si="3"/>
        <v>-28512</v>
      </c>
      <c r="AS6" s="64"/>
      <c r="AT6" s="70">
        <f t="shared" si="1"/>
        <v>-21746</v>
      </c>
      <c r="AU6" s="64">
        <f t="shared" si="2"/>
        <v>21746</v>
      </c>
    </row>
    <row r="7" spans="1:47" s="19" customFormat="1" outlineLevel="2" x14ac:dyDescent="0.2">
      <c r="A7" s="24" t="s">
        <v>21</v>
      </c>
      <c r="B7" s="7">
        <f t="shared" ref="B7" si="4">+SUM(F7:Q7)</f>
        <v>0</v>
      </c>
      <c r="C7" s="7">
        <f t="shared" ref="C7" si="5">+SUM(R7:AC7)</f>
        <v>0</v>
      </c>
      <c r="D7" s="7">
        <f t="shared" ref="D7" si="6">+SUM(AD7:AO7)</f>
        <v>0</v>
      </c>
      <c r="E7" s="7"/>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c r="AI7" s="7">
        <v>0</v>
      </c>
      <c r="AJ7" s="7">
        <v>0</v>
      </c>
      <c r="AK7" s="7">
        <v>0</v>
      </c>
      <c r="AL7" s="7">
        <v>0</v>
      </c>
      <c r="AM7" s="7">
        <v>0</v>
      </c>
      <c r="AN7" s="7">
        <v>0</v>
      </c>
      <c r="AO7" s="7">
        <v>0</v>
      </c>
      <c r="AS7" s="64"/>
      <c r="AT7" s="70">
        <f t="shared" si="1"/>
        <v>0</v>
      </c>
      <c r="AU7" s="64">
        <f t="shared" si="2"/>
        <v>0</v>
      </c>
    </row>
    <row r="8" spans="1:47" s="19" customFormat="1" outlineLevel="2" x14ac:dyDescent="0.2">
      <c r="A8" s="24" t="s">
        <v>37</v>
      </c>
      <c r="B8" s="7">
        <f t="shared" ref="B8" si="7">+SUM(F8:Q8)</f>
        <v>0</v>
      </c>
      <c r="C8" s="7">
        <f t="shared" ref="C8" si="8">+SUM(R8:AC8)</f>
        <v>-33000</v>
      </c>
      <c r="D8" s="7">
        <f t="shared" ref="D8" si="9">+SUM(AD8:AO8)</f>
        <v>-42000</v>
      </c>
      <c r="E8" s="7"/>
      <c r="F8" s="7">
        <v>0</v>
      </c>
      <c r="G8" s="7">
        <v>0</v>
      </c>
      <c r="H8" s="7">
        <v>0</v>
      </c>
      <c r="I8" s="7">
        <v>0</v>
      </c>
      <c r="J8" s="7">
        <v>0</v>
      </c>
      <c r="K8" s="7">
        <v>0</v>
      </c>
      <c r="L8" s="7">
        <v>0</v>
      </c>
      <c r="M8" s="7">
        <v>0</v>
      </c>
      <c r="N8" s="7">
        <v>0</v>
      </c>
      <c r="O8" s="7">
        <v>0</v>
      </c>
      <c r="P8" s="7">
        <v>0</v>
      </c>
      <c r="Q8" s="7">
        <v>0</v>
      </c>
      <c r="R8" s="7">
        <v>-2500</v>
      </c>
      <c r="S8" s="7">
        <v>-2500</v>
      </c>
      <c r="T8" s="7">
        <v>-2500</v>
      </c>
      <c r="U8" s="7">
        <v>-2500</v>
      </c>
      <c r="V8" s="7">
        <v>-2500</v>
      </c>
      <c r="W8" s="7">
        <v>-2500</v>
      </c>
      <c r="X8" s="7">
        <v>-3000</v>
      </c>
      <c r="Y8" s="7">
        <v>-3000</v>
      </c>
      <c r="Z8" s="7">
        <v>-3000</v>
      </c>
      <c r="AA8" s="7">
        <v>-3000</v>
      </c>
      <c r="AB8" s="7">
        <v>-3000</v>
      </c>
      <c r="AC8" s="7">
        <v>-3000</v>
      </c>
      <c r="AD8" s="7">
        <v>-3500</v>
      </c>
      <c r="AE8" s="7">
        <v>-3500</v>
      </c>
      <c r="AF8" s="7">
        <v>-3500</v>
      </c>
      <c r="AG8" s="7">
        <v>-3500</v>
      </c>
      <c r="AH8" s="7">
        <v>-3500</v>
      </c>
      <c r="AI8" s="7">
        <v>-3500</v>
      </c>
      <c r="AJ8" s="7">
        <v>-3500</v>
      </c>
      <c r="AK8" s="7">
        <v>-3500</v>
      </c>
      <c r="AL8" s="7">
        <v>-3500</v>
      </c>
      <c r="AM8" s="7">
        <v>-3500</v>
      </c>
      <c r="AN8" s="7">
        <v>-3500</v>
      </c>
      <c r="AO8" s="7">
        <v>-3500</v>
      </c>
      <c r="AS8" s="64"/>
      <c r="AT8" s="70">
        <f t="shared" si="1"/>
        <v>-2500</v>
      </c>
      <c r="AU8" s="64">
        <f t="shared" si="2"/>
        <v>2500</v>
      </c>
    </row>
    <row r="9" spans="1:47" s="20" customFormat="1" outlineLevel="2" x14ac:dyDescent="0.2">
      <c r="A9" s="24" t="s">
        <v>104</v>
      </c>
      <c r="B9" s="7">
        <f t="shared" ref="B9:B21" si="10">+SUM(F9:Q9)</f>
        <v>0</v>
      </c>
      <c r="C9" s="7">
        <f t="shared" ref="C9:C21" si="11">+SUM(R9:AC9)</f>
        <v>0</v>
      </c>
      <c r="D9" s="7">
        <f t="shared" ref="D9:D21" si="12">+SUM(AD9:AO9)</f>
        <v>-21600</v>
      </c>
      <c r="E9" s="4"/>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-2400</v>
      </c>
      <c r="AH9" s="7">
        <v>-2400</v>
      </c>
      <c r="AI9" s="7">
        <v>-2400</v>
      </c>
      <c r="AJ9" s="7">
        <v>-2400</v>
      </c>
      <c r="AK9" s="7">
        <v>-2400</v>
      </c>
      <c r="AL9" s="7">
        <v>-2400</v>
      </c>
      <c r="AM9" s="7">
        <v>-2400</v>
      </c>
      <c r="AN9" s="7">
        <v>-2400</v>
      </c>
      <c r="AO9" s="7">
        <v>-2400</v>
      </c>
      <c r="AS9" s="69"/>
      <c r="AT9" s="77">
        <f t="shared" si="1"/>
        <v>0</v>
      </c>
      <c r="AU9" s="69">
        <f t="shared" si="2"/>
        <v>0</v>
      </c>
    </row>
    <row r="10" spans="1:47" s="19" customFormat="1" outlineLevel="2" x14ac:dyDescent="0.2">
      <c r="A10" s="24" t="s">
        <v>15</v>
      </c>
      <c r="B10" s="7">
        <f t="shared" si="10"/>
        <v>0</v>
      </c>
      <c r="C10" s="7">
        <f t="shared" si="11"/>
        <v>0</v>
      </c>
      <c r="D10" s="7">
        <f t="shared" si="12"/>
        <v>0</v>
      </c>
      <c r="E10" s="4"/>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c r="AO10" s="7">
        <v>0</v>
      </c>
      <c r="AS10" s="64"/>
      <c r="AT10" s="70">
        <f t="shared" si="1"/>
        <v>0</v>
      </c>
      <c r="AU10" s="64"/>
    </row>
    <row r="11" spans="1:47" s="19" customFormat="1" outlineLevel="2" x14ac:dyDescent="0.2">
      <c r="A11" s="24" t="s">
        <v>24</v>
      </c>
      <c r="B11" s="7">
        <f t="shared" si="10"/>
        <v>-31200</v>
      </c>
      <c r="C11" s="7">
        <f t="shared" si="11"/>
        <v>-35400</v>
      </c>
      <c r="D11" s="7">
        <f t="shared" si="12"/>
        <v>-42000</v>
      </c>
      <c r="E11" s="4"/>
      <c r="F11" s="7">
        <v>-2600</v>
      </c>
      <c r="G11" s="7">
        <v>-2600</v>
      </c>
      <c r="H11" s="7">
        <v>-2600</v>
      </c>
      <c r="I11" s="7">
        <v>-2600</v>
      </c>
      <c r="J11" s="7">
        <v>-2600</v>
      </c>
      <c r="K11" s="7">
        <v>-2600</v>
      </c>
      <c r="L11" s="7">
        <v>-2600</v>
      </c>
      <c r="M11" s="7">
        <v>-2600</v>
      </c>
      <c r="N11" s="7">
        <v>-2600</v>
      </c>
      <c r="O11" s="7">
        <v>-2600</v>
      </c>
      <c r="P11" s="7">
        <v>-2600</v>
      </c>
      <c r="Q11" s="7">
        <v>-2600</v>
      </c>
      <c r="R11" s="7">
        <v>-2800</v>
      </c>
      <c r="S11" s="7">
        <v>-2800</v>
      </c>
      <c r="T11" s="7">
        <v>-2800</v>
      </c>
      <c r="U11" s="7">
        <v>-2800</v>
      </c>
      <c r="V11" s="7">
        <v>-2800</v>
      </c>
      <c r="W11" s="7">
        <v>-2800</v>
      </c>
      <c r="X11" s="7">
        <v>-3100</v>
      </c>
      <c r="Y11" s="7">
        <v>-3100</v>
      </c>
      <c r="Z11" s="7">
        <v>-3100</v>
      </c>
      <c r="AA11" s="7">
        <v>-3100</v>
      </c>
      <c r="AB11" s="7">
        <v>-3100</v>
      </c>
      <c r="AC11" s="7">
        <v>-3100</v>
      </c>
      <c r="AD11" s="7">
        <v>-3500</v>
      </c>
      <c r="AE11" s="7">
        <v>-3500</v>
      </c>
      <c r="AF11" s="7">
        <v>-3500</v>
      </c>
      <c r="AG11" s="7">
        <v>-3500</v>
      </c>
      <c r="AH11" s="7">
        <v>-3500</v>
      </c>
      <c r="AI11" s="7">
        <v>-3500</v>
      </c>
      <c r="AJ11" s="7">
        <v>-3500</v>
      </c>
      <c r="AK11" s="7">
        <v>-3500</v>
      </c>
      <c r="AL11" s="7">
        <v>-3500</v>
      </c>
      <c r="AM11" s="7">
        <v>-3500</v>
      </c>
      <c r="AN11" s="7">
        <v>-3500</v>
      </c>
      <c r="AO11" s="7">
        <v>-3500</v>
      </c>
      <c r="AS11" s="65"/>
      <c r="AT11" s="78">
        <f t="shared" si="1"/>
        <v>-2800</v>
      </c>
      <c r="AU11" s="66">
        <v>0</v>
      </c>
    </row>
    <row r="12" spans="1:47" s="19" customFormat="1" outlineLevel="2" x14ac:dyDescent="0.2">
      <c r="A12" s="24" t="s">
        <v>98</v>
      </c>
      <c r="B12" s="7">
        <f t="shared" si="10"/>
        <v>0</v>
      </c>
      <c r="C12" s="7">
        <f t="shared" si="11"/>
        <v>-28200</v>
      </c>
      <c r="D12" s="7">
        <f t="shared" si="12"/>
        <v>-33200</v>
      </c>
      <c r="E12" s="4"/>
      <c r="F12" s="7">
        <v>0</v>
      </c>
      <c r="G12" s="7">
        <v>0</v>
      </c>
      <c r="H12" s="7">
        <v>0</v>
      </c>
      <c r="I12" s="7">
        <v>0</v>
      </c>
      <c r="J12" s="7">
        <v>0</v>
      </c>
      <c r="K12" s="7">
        <v>0</v>
      </c>
      <c r="L12" s="7">
        <v>0</v>
      </c>
      <c r="M12" s="7">
        <v>0</v>
      </c>
      <c r="N12" s="7">
        <v>0</v>
      </c>
      <c r="O12" s="7">
        <v>0</v>
      </c>
      <c r="P12" s="7">
        <v>0</v>
      </c>
      <c r="Q12" s="7">
        <v>0</v>
      </c>
      <c r="R12" s="7">
        <v>-2200</v>
      </c>
      <c r="S12" s="7">
        <v>-2200</v>
      </c>
      <c r="T12" s="7">
        <v>-2200</v>
      </c>
      <c r="U12" s="7">
        <v>-2200</v>
      </c>
      <c r="V12" s="7">
        <v>-2200</v>
      </c>
      <c r="W12" s="7">
        <v>-2200</v>
      </c>
      <c r="X12" s="7">
        <v>-2500</v>
      </c>
      <c r="Y12" s="7">
        <v>-2500</v>
      </c>
      <c r="Z12" s="7">
        <v>-2500</v>
      </c>
      <c r="AA12" s="7">
        <v>-2500</v>
      </c>
      <c r="AB12" s="7">
        <v>-2500</v>
      </c>
      <c r="AC12" s="7">
        <v>-2500</v>
      </c>
      <c r="AD12" s="7">
        <v>-2500</v>
      </c>
      <c r="AE12" s="7">
        <v>-2700</v>
      </c>
      <c r="AF12" s="7">
        <v>-2700</v>
      </c>
      <c r="AG12" s="7">
        <v>-2700</v>
      </c>
      <c r="AH12" s="7">
        <v>-2700</v>
      </c>
      <c r="AI12" s="7">
        <v>-2700</v>
      </c>
      <c r="AJ12" s="7">
        <v>-2700</v>
      </c>
      <c r="AK12" s="7">
        <v>-2900</v>
      </c>
      <c r="AL12" s="7">
        <v>-2900</v>
      </c>
      <c r="AM12" s="7">
        <v>-2900</v>
      </c>
      <c r="AN12" s="7">
        <v>-2900</v>
      </c>
      <c r="AO12" s="7">
        <v>-2900</v>
      </c>
      <c r="AS12" s="67"/>
      <c r="AT12" s="79">
        <f t="shared" si="1"/>
        <v>-2200</v>
      </c>
      <c r="AU12" s="67">
        <f>+AS12-AT12</f>
        <v>2200</v>
      </c>
    </row>
    <row r="13" spans="1:47" s="19" customFormat="1" outlineLevel="2" x14ac:dyDescent="0.2">
      <c r="A13" s="24" t="s">
        <v>95</v>
      </c>
      <c r="B13" s="7">
        <f t="shared" si="10"/>
        <v>-25200</v>
      </c>
      <c r="C13" s="7">
        <f t="shared" si="11"/>
        <v>-27600</v>
      </c>
      <c r="D13" s="7">
        <f t="shared" si="12"/>
        <v>-29800</v>
      </c>
      <c r="E13" s="4"/>
      <c r="F13" s="7">
        <v>-2100</v>
      </c>
      <c r="G13" s="7">
        <v>-2100</v>
      </c>
      <c r="H13" s="7">
        <v>-2100</v>
      </c>
      <c r="I13" s="7">
        <v>-2100</v>
      </c>
      <c r="J13" s="7">
        <v>-2100</v>
      </c>
      <c r="K13" s="7">
        <v>-2100</v>
      </c>
      <c r="L13" s="7">
        <v>-2100</v>
      </c>
      <c r="M13" s="7">
        <v>-2100</v>
      </c>
      <c r="N13" s="7">
        <v>-2100</v>
      </c>
      <c r="O13" s="7">
        <v>-2100</v>
      </c>
      <c r="P13" s="7">
        <v>-2100</v>
      </c>
      <c r="Q13" s="7">
        <v>-2100</v>
      </c>
      <c r="R13" s="7">
        <v>-2300</v>
      </c>
      <c r="S13" s="7">
        <v>-2300</v>
      </c>
      <c r="T13" s="7">
        <v>-2300</v>
      </c>
      <c r="U13" s="7">
        <v>-2300</v>
      </c>
      <c r="V13" s="7">
        <v>-2300</v>
      </c>
      <c r="W13" s="7">
        <v>-2300</v>
      </c>
      <c r="X13" s="7">
        <v>-2300</v>
      </c>
      <c r="Y13" s="7">
        <v>-2300</v>
      </c>
      <c r="Z13" s="7">
        <v>-2300</v>
      </c>
      <c r="AA13" s="7">
        <v>-2300</v>
      </c>
      <c r="AB13" s="7">
        <v>-2300</v>
      </c>
      <c r="AC13" s="7">
        <v>-2300</v>
      </c>
      <c r="AD13" s="7">
        <v>-2300</v>
      </c>
      <c r="AE13" s="7">
        <v>-2500</v>
      </c>
      <c r="AF13" s="7">
        <v>-2500</v>
      </c>
      <c r="AG13" s="7">
        <v>-2500</v>
      </c>
      <c r="AH13" s="7">
        <v>-2500</v>
      </c>
      <c r="AI13" s="7">
        <v>-2500</v>
      </c>
      <c r="AJ13" s="7">
        <v>-2500</v>
      </c>
      <c r="AK13" s="7">
        <v>-2500</v>
      </c>
      <c r="AL13" s="7">
        <v>-2500</v>
      </c>
      <c r="AM13" s="7">
        <v>-2500</v>
      </c>
      <c r="AN13" s="7">
        <v>-2500</v>
      </c>
      <c r="AO13" s="7">
        <v>-2500</v>
      </c>
      <c r="AS13" s="64"/>
      <c r="AT13" s="70">
        <f t="shared" si="1"/>
        <v>-2300</v>
      </c>
      <c r="AU13" s="64">
        <f>+AS13-AT13</f>
        <v>2300</v>
      </c>
    </row>
    <row r="14" spans="1:47" s="19" customFormat="1" outlineLevel="2" x14ac:dyDescent="0.2">
      <c r="A14" s="24" t="s">
        <v>99</v>
      </c>
      <c r="B14" s="7">
        <f t="shared" si="10"/>
        <v>-24000</v>
      </c>
      <c r="C14" s="7">
        <f t="shared" si="11"/>
        <v>0</v>
      </c>
      <c r="D14" s="7">
        <f t="shared" si="12"/>
        <v>0</v>
      </c>
      <c r="E14" s="4"/>
      <c r="F14" s="7">
        <v>-2000</v>
      </c>
      <c r="G14" s="7">
        <v>-2000</v>
      </c>
      <c r="H14" s="7">
        <v>-2000</v>
      </c>
      <c r="I14" s="7">
        <v>-2000</v>
      </c>
      <c r="J14" s="7">
        <v>-2000</v>
      </c>
      <c r="K14" s="7">
        <v>-2000</v>
      </c>
      <c r="L14" s="7">
        <v>-2000</v>
      </c>
      <c r="M14" s="7">
        <v>-2000</v>
      </c>
      <c r="N14" s="7">
        <v>-2000</v>
      </c>
      <c r="O14" s="7">
        <v>-2000</v>
      </c>
      <c r="P14" s="7">
        <v>-2000</v>
      </c>
      <c r="Q14" s="7">
        <v>-2000</v>
      </c>
      <c r="R14" s="7">
        <v>0</v>
      </c>
      <c r="S14" s="7">
        <v>0</v>
      </c>
      <c r="T14" s="7">
        <v>0</v>
      </c>
      <c r="U14" s="7">
        <v>0</v>
      </c>
      <c r="V14" s="7">
        <v>0</v>
      </c>
      <c r="W14" s="7">
        <v>0</v>
      </c>
      <c r="X14" s="7">
        <v>0</v>
      </c>
      <c r="Y14" s="7">
        <v>0</v>
      </c>
      <c r="Z14" s="7">
        <v>0</v>
      </c>
      <c r="AA14" s="7">
        <v>0</v>
      </c>
      <c r="AB14" s="7">
        <v>0</v>
      </c>
      <c r="AC14" s="7">
        <v>0</v>
      </c>
      <c r="AD14" s="7">
        <v>0</v>
      </c>
      <c r="AE14" s="7">
        <v>0</v>
      </c>
      <c r="AF14" s="7">
        <v>0</v>
      </c>
      <c r="AG14" s="7">
        <v>0</v>
      </c>
      <c r="AH14" s="7">
        <v>0</v>
      </c>
      <c r="AI14" s="7">
        <v>0</v>
      </c>
      <c r="AJ14" s="7">
        <v>0</v>
      </c>
      <c r="AK14" s="7">
        <v>0</v>
      </c>
      <c r="AL14" s="7">
        <v>0</v>
      </c>
      <c r="AM14" s="7">
        <v>0</v>
      </c>
      <c r="AN14" s="7">
        <v>0</v>
      </c>
      <c r="AO14" s="7">
        <v>0</v>
      </c>
      <c r="AS14" s="64">
        <v>-2000</v>
      </c>
      <c r="AT14" s="70">
        <f t="shared" ref="AT14:AT56" si="13">+R14</f>
        <v>0</v>
      </c>
      <c r="AU14" s="64">
        <f>+AS14-AT14</f>
        <v>-2000</v>
      </c>
    </row>
    <row r="15" spans="1:47" s="19" customFormat="1" outlineLevel="2" x14ac:dyDescent="0.2">
      <c r="A15" s="24" t="s">
        <v>96</v>
      </c>
      <c r="B15" s="7">
        <f t="shared" si="10"/>
        <v>0</v>
      </c>
      <c r="C15" s="7">
        <f t="shared" si="11"/>
        <v>-30000</v>
      </c>
      <c r="D15" s="7">
        <f t="shared" si="12"/>
        <v>-36000</v>
      </c>
      <c r="E15" s="4"/>
      <c r="F15" s="7">
        <v>0</v>
      </c>
      <c r="G15" s="7">
        <v>0</v>
      </c>
      <c r="H15" s="7">
        <v>0</v>
      </c>
      <c r="I15" s="7">
        <v>0</v>
      </c>
      <c r="J15" s="7">
        <v>0</v>
      </c>
      <c r="K15" s="7">
        <v>0</v>
      </c>
      <c r="L15" s="7">
        <v>0</v>
      </c>
      <c r="M15" s="7">
        <v>0</v>
      </c>
      <c r="N15" s="7">
        <v>0</v>
      </c>
      <c r="O15" s="7">
        <v>0</v>
      </c>
      <c r="P15" s="7">
        <v>0</v>
      </c>
      <c r="Q15" s="7">
        <v>0</v>
      </c>
      <c r="R15" s="7">
        <v>-2500</v>
      </c>
      <c r="S15" s="7">
        <v>-2500</v>
      </c>
      <c r="T15" s="7">
        <v>-2500</v>
      </c>
      <c r="U15" s="7">
        <v>-2500</v>
      </c>
      <c r="V15" s="7">
        <v>-2500</v>
      </c>
      <c r="W15" s="7">
        <v>-2500</v>
      </c>
      <c r="X15" s="7">
        <v>-2500</v>
      </c>
      <c r="Y15" s="7">
        <v>-2500</v>
      </c>
      <c r="Z15" s="7">
        <v>-2500</v>
      </c>
      <c r="AA15" s="7">
        <v>-2500</v>
      </c>
      <c r="AB15" s="7">
        <v>-2500</v>
      </c>
      <c r="AC15" s="7">
        <v>-2500</v>
      </c>
      <c r="AD15" s="7">
        <v>-3000</v>
      </c>
      <c r="AE15" s="7">
        <v>-3000</v>
      </c>
      <c r="AF15" s="7">
        <v>-3000</v>
      </c>
      <c r="AG15" s="7">
        <v>-3000</v>
      </c>
      <c r="AH15" s="7">
        <v>-3000</v>
      </c>
      <c r="AI15" s="7">
        <v>-3000</v>
      </c>
      <c r="AJ15" s="7">
        <v>-3000</v>
      </c>
      <c r="AK15" s="7">
        <v>-3000</v>
      </c>
      <c r="AL15" s="7">
        <v>-3000</v>
      </c>
      <c r="AM15" s="7">
        <v>-3000</v>
      </c>
      <c r="AN15" s="7">
        <v>-3000</v>
      </c>
      <c r="AO15" s="7">
        <v>-3000</v>
      </c>
      <c r="AS15" s="64">
        <v>0</v>
      </c>
      <c r="AT15" s="70">
        <f t="shared" si="13"/>
        <v>-2500</v>
      </c>
      <c r="AU15" s="64">
        <f t="shared" ref="AU15:AU57" si="14">+AS15-AT15</f>
        <v>2500</v>
      </c>
    </row>
    <row r="16" spans="1:47" s="19" customFormat="1" outlineLevel="2" x14ac:dyDescent="0.2">
      <c r="A16" s="24" t="s">
        <v>100</v>
      </c>
      <c r="B16" s="7">
        <f t="shared" si="10"/>
        <v>0</v>
      </c>
      <c r="C16" s="7">
        <f>+SUM(R16:AC16)</f>
        <v>-25200</v>
      </c>
      <c r="D16" s="7">
        <f t="shared" si="12"/>
        <v>-30000</v>
      </c>
      <c r="E16" s="4"/>
      <c r="F16" s="7">
        <v>0</v>
      </c>
      <c r="G16" s="7">
        <v>0</v>
      </c>
      <c r="H16" s="7">
        <v>0</v>
      </c>
      <c r="I16" s="7">
        <v>0</v>
      </c>
      <c r="J16" s="7">
        <v>0</v>
      </c>
      <c r="K16" s="7">
        <v>0</v>
      </c>
      <c r="L16" s="7">
        <v>0</v>
      </c>
      <c r="M16" s="7">
        <v>0</v>
      </c>
      <c r="N16" s="7">
        <v>0</v>
      </c>
      <c r="O16" s="7">
        <v>0</v>
      </c>
      <c r="P16" s="7">
        <v>0</v>
      </c>
      <c r="Q16" s="7">
        <v>0</v>
      </c>
      <c r="R16" s="7">
        <v>-2100</v>
      </c>
      <c r="S16" s="7">
        <v>-2100</v>
      </c>
      <c r="T16" s="7">
        <v>-2100</v>
      </c>
      <c r="U16" s="7">
        <v>-2100</v>
      </c>
      <c r="V16" s="7">
        <v>-2100</v>
      </c>
      <c r="W16" s="7">
        <v>-2100</v>
      </c>
      <c r="X16" s="7">
        <v>-2100</v>
      </c>
      <c r="Y16" s="7">
        <v>-2100</v>
      </c>
      <c r="Z16" s="7">
        <v>-2100</v>
      </c>
      <c r="AA16" s="7">
        <v>-2100</v>
      </c>
      <c r="AB16" s="7">
        <v>-2100</v>
      </c>
      <c r="AC16" s="7">
        <v>-2100</v>
      </c>
      <c r="AD16" s="7">
        <v>-2500</v>
      </c>
      <c r="AE16" s="7">
        <v>-2500</v>
      </c>
      <c r="AF16" s="7">
        <v>-2500</v>
      </c>
      <c r="AG16" s="7">
        <v>-2500</v>
      </c>
      <c r="AH16" s="7">
        <v>-2500</v>
      </c>
      <c r="AI16" s="7">
        <v>-2500</v>
      </c>
      <c r="AJ16" s="7">
        <v>-2500</v>
      </c>
      <c r="AK16" s="7">
        <v>-2500</v>
      </c>
      <c r="AL16" s="7">
        <v>-2500</v>
      </c>
      <c r="AM16" s="7">
        <v>-2500</v>
      </c>
      <c r="AN16" s="7">
        <v>-2500</v>
      </c>
      <c r="AO16" s="7">
        <v>-2500</v>
      </c>
      <c r="AS16" s="64">
        <v>0</v>
      </c>
      <c r="AT16" s="70">
        <f t="shared" si="13"/>
        <v>-2100</v>
      </c>
      <c r="AU16" s="64">
        <f t="shared" si="14"/>
        <v>2100</v>
      </c>
    </row>
    <row r="17" spans="1:47" s="19" customFormat="1" outlineLevel="2" x14ac:dyDescent="0.2">
      <c r="A17" s="24" t="s">
        <v>134</v>
      </c>
      <c r="B17" s="7">
        <f t="shared" ref="B17" si="15">+SUM(F17:Q17)</f>
        <v>0</v>
      </c>
      <c r="C17" s="7">
        <f t="shared" ref="C17" si="16">+SUM(R17:AC17)</f>
        <v>-25200</v>
      </c>
      <c r="D17" s="7">
        <f>+SUM(AD17:AO17)</f>
        <v>-29600</v>
      </c>
      <c r="E17" s="4"/>
      <c r="F17" s="7">
        <v>0</v>
      </c>
      <c r="G17" s="7">
        <v>0</v>
      </c>
      <c r="H17" s="7">
        <v>0</v>
      </c>
      <c r="I17" s="7">
        <v>0</v>
      </c>
      <c r="J17" s="7">
        <v>0</v>
      </c>
      <c r="K17" s="7">
        <v>0</v>
      </c>
      <c r="L17" s="7">
        <v>0</v>
      </c>
      <c r="M17" s="7">
        <v>0</v>
      </c>
      <c r="N17" s="7">
        <v>0</v>
      </c>
      <c r="O17" s="7">
        <v>0</v>
      </c>
      <c r="P17" s="7">
        <v>0</v>
      </c>
      <c r="Q17" s="7">
        <v>0</v>
      </c>
      <c r="R17" s="7">
        <v>-2100</v>
      </c>
      <c r="S17" s="7">
        <v>-2100</v>
      </c>
      <c r="T17" s="7">
        <v>-2100</v>
      </c>
      <c r="U17" s="7">
        <v>-2100</v>
      </c>
      <c r="V17" s="7">
        <v>-2100</v>
      </c>
      <c r="W17" s="7">
        <v>-2100</v>
      </c>
      <c r="X17" s="7">
        <v>-2100</v>
      </c>
      <c r="Y17" s="7">
        <v>-2100</v>
      </c>
      <c r="Z17" s="7">
        <v>-2100</v>
      </c>
      <c r="AA17" s="7">
        <v>-2100</v>
      </c>
      <c r="AB17" s="7">
        <v>-2100</v>
      </c>
      <c r="AC17" s="7">
        <v>-2100</v>
      </c>
      <c r="AD17" s="7">
        <v>-2100</v>
      </c>
      <c r="AE17" s="7">
        <v>-2500</v>
      </c>
      <c r="AF17" s="7">
        <v>-2500</v>
      </c>
      <c r="AG17" s="7">
        <v>-2500</v>
      </c>
      <c r="AH17" s="7">
        <v>-2500</v>
      </c>
      <c r="AI17" s="7">
        <v>-2500</v>
      </c>
      <c r="AJ17" s="7">
        <v>-2500</v>
      </c>
      <c r="AK17" s="7">
        <v>-2500</v>
      </c>
      <c r="AL17" s="7">
        <v>-2500</v>
      </c>
      <c r="AM17" s="7">
        <v>-2500</v>
      </c>
      <c r="AN17" s="7">
        <v>-2500</v>
      </c>
      <c r="AO17" s="7">
        <v>-2500</v>
      </c>
      <c r="AS17" s="64">
        <v>0</v>
      </c>
      <c r="AT17" s="70">
        <f t="shared" ref="AT17" si="17">+R17</f>
        <v>-2100</v>
      </c>
      <c r="AU17" s="64">
        <f t="shared" ref="AU17" si="18">+AS17-AT17</f>
        <v>2100</v>
      </c>
    </row>
    <row r="18" spans="1:47" s="19" customFormat="1" outlineLevel="2" x14ac:dyDescent="0.2">
      <c r="A18" s="24" t="s">
        <v>102</v>
      </c>
      <c r="B18" s="7">
        <f t="shared" si="10"/>
        <v>0</v>
      </c>
      <c r="C18" s="7">
        <f t="shared" si="11"/>
        <v>-3600</v>
      </c>
      <c r="D18" s="7">
        <f t="shared" si="12"/>
        <v>-4800</v>
      </c>
      <c r="E18" s="4"/>
      <c r="F18" s="7">
        <v>0</v>
      </c>
      <c r="G18" s="7">
        <v>0</v>
      </c>
      <c r="H18" s="7">
        <v>0</v>
      </c>
      <c r="I18" s="7">
        <v>0</v>
      </c>
      <c r="J18" s="7">
        <v>0</v>
      </c>
      <c r="K18" s="7">
        <v>0</v>
      </c>
      <c r="L18" s="7">
        <v>0</v>
      </c>
      <c r="M18" s="7">
        <v>0</v>
      </c>
      <c r="N18" s="7">
        <v>0</v>
      </c>
      <c r="O18" s="7">
        <v>0</v>
      </c>
      <c r="P18" s="7">
        <v>0</v>
      </c>
      <c r="Q18" s="7">
        <v>0</v>
      </c>
      <c r="R18" s="7">
        <v>-1200</v>
      </c>
      <c r="S18" s="7">
        <v>-1200</v>
      </c>
      <c r="T18" s="7">
        <v>-1200</v>
      </c>
      <c r="U18" s="7">
        <v>0</v>
      </c>
      <c r="V18" s="7">
        <v>0</v>
      </c>
      <c r="W18" s="7">
        <v>0</v>
      </c>
      <c r="X18" s="7">
        <v>0</v>
      </c>
      <c r="Y18" s="7">
        <v>0</v>
      </c>
      <c r="Z18" s="7">
        <v>0</v>
      </c>
      <c r="AA18" s="7">
        <v>0</v>
      </c>
      <c r="AB18" s="7">
        <v>0</v>
      </c>
      <c r="AC18" s="7">
        <v>0</v>
      </c>
      <c r="AD18" s="7">
        <v>-1200</v>
      </c>
      <c r="AE18" s="7">
        <v>-1200</v>
      </c>
      <c r="AF18" s="7">
        <v>-1200</v>
      </c>
      <c r="AG18" s="7">
        <v>-1200</v>
      </c>
      <c r="AH18" s="7">
        <v>0</v>
      </c>
      <c r="AI18" s="7">
        <v>0</v>
      </c>
      <c r="AJ18" s="7">
        <v>0</v>
      </c>
      <c r="AK18" s="7">
        <v>0</v>
      </c>
      <c r="AL18" s="7">
        <v>0</v>
      </c>
      <c r="AM18" s="7">
        <v>0</v>
      </c>
      <c r="AN18" s="7">
        <v>0</v>
      </c>
      <c r="AO18" s="7">
        <v>0</v>
      </c>
      <c r="AS18" s="64"/>
      <c r="AT18" s="70">
        <f t="shared" si="13"/>
        <v>-1200</v>
      </c>
      <c r="AU18" s="64">
        <f t="shared" si="14"/>
        <v>1200</v>
      </c>
    </row>
    <row r="19" spans="1:47" s="19" customFormat="1" outlineLevel="2" x14ac:dyDescent="0.2">
      <c r="A19" s="28" t="s">
        <v>52</v>
      </c>
      <c r="B19" s="7">
        <f t="shared" si="10"/>
        <v>-20100</v>
      </c>
      <c r="C19" s="7">
        <f t="shared" si="11"/>
        <v>-36600</v>
      </c>
      <c r="D19" s="7">
        <f t="shared" si="12"/>
        <v>-48150</v>
      </c>
      <c r="E19" s="4"/>
      <c r="F19" s="7">
        <f t="shared" ref="F19:AO19" si="19">0.25*SUM(F9:F16)</f>
        <v>-1675</v>
      </c>
      <c r="G19" s="7">
        <f t="shared" si="19"/>
        <v>-1675</v>
      </c>
      <c r="H19" s="7">
        <f t="shared" si="19"/>
        <v>-1675</v>
      </c>
      <c r="I19" s="7">
        <f t="shared" si="19"/>
        <v>-1675</v>
      </c>
      <c r="J19" s="7">
        <f t="shared" si="19"/>
        <v>-1675</v>
      </c>
      <c r="K19" s="7">
        <f t="shared" si="19"/>
        <v>-1675</v>
      </c>
      <c r="L19" s="7">
        <f t="shared" si="19"/>
        <v>-1675</v>
      </c>
      <c r="M19" s="7">
        <f t="shared" si="19"/>
        <v>-1675</v>
      </c>
      <c r="N19" s="7">
        <f t="shared" si="19"/>
        <v>-1675</v>
      </c>
      <c r="O19" s="7">
        <f t="shared" si="19"/>
        <v>-1675</v>
      </c>
      <c r="P19" s="7">
        <f t="shared" si="19"/>
        <v>-1675</v>
      </c>
      <c r="Q19" s="7">
        <f t="shared" si="19"/>
        <v>-1675</v>
      </c>
      <c r="R19" s="7">
        <f t="shared" si="19"/>
        <v>-2975</v>
      </c>
      <c r="S19" s="7">
        <f t="shared" si="19"/>
        <v>-2975</v>
      </c>
      <c r="T19" s="7">
        <f t="shared" si="19"/>
        <v>-2975</v>
      </c>
      <c r="U19" s="7">
        <f t="shared" si="19"/>
        <v>-2975</v>
      </c>
      <c r="V19" s="7">
        <f t="shared" si="19"/>
        <v>-2975</v>
      </c>
      <c r="W19" s="7">
        <f t="shared" si="19"/>
        <v>-2975</v>
      </c>
      <c r="X19" s="7">
        <f t="shared" si="19"/>
        <v>-3125</v>
      </c>
      <c r="Y19" s="7">
        <f t="shared" si="19"/>
        <v>-3125</v>
      </c>
      <c r="Z19" s="7">
        <f t="shared" si="19"/>
        <v>-3125</v>
      </c>
      <c r="AA19" s="7">
        <f t="shared" si="19"/>
        <v>-3125</v>
      </c>
      <c r="AB19" s="7">
        <f t="shared" si="19"/>
        <v>-3125</v>
      </c>
      <c r="AC19" s="7">
        <f t="shared" si="19"/>
        <v>-3125</v>
      </c>
      <c r="AD19" s="7">
        <f t="shared" si="19"/>
        <v>-3450</v>
      </c>
      <c r="AE19" s="7">
        <f t="shared" si="19"/>
        <v>-3550</v>
      </c>
      <c r="AF19" s="7">
        <f t="shared" si="19"/>
        <v>-3550</v>
      </c>
      <c r="AG19" s="7">
        <f t="shared" si="19"/>
        <v>-4150</v>
      </c>
      <c r="AH19" s="7">
        <f t="shared" si="19"/>
        <v>-4150</v>
      </c>
      <c r="AI19" s="7">
        <f t="shared" si="19"/>
        <v>-4150</v>
      </c>
      <c r="AJ19" s="7">
        <f t="shared" si="19"/>
        <v>-4150</v>
      </c>
      <c r="AK19" s="7">
        <f t="shared" si="19"/>
        <v>-4200</v>
      </c>
      <c r="AL19" s="7">
        <f t="shared" si="19"/>
        <v>-4200</v>
      </c>
      <c r="AM19" s="7">
        <f t="shared" si="19"/>
        <v>-4200</v>
      </c>
      <c r="AN19" s="7">
        <f t="shared" si="19"/>
        <v>-4200</v>
      </c>
      <c r="AO19" s="7">
        <f t="shared" si="19"/>
        <v>-4200</v>
      </c>
      <c r="AS19" s="64"/>
      <c r="AT19" s="70">
        <f t="shared" si="13"/>
        <v>-2975</v>
      </c>
      <c r="AU19" s="64">
        <f t="shared" si="14"/>
        <v>2975</v>
      </c>
    </row>
    <row r="20" spans="1:47" s="19" customFormat="1" outlineLevel="2" x14ac:dyDescent="0.2">
      <c r="A20" s="28" t="s">
        <v>51</v>
      </c>
      <c r="B20" s="7">
        <f t="shared" si="10"/>
        <v>-7236</v>
      </c>
      <c r="C20" s="7">
        <f t="shared" si="11"/>
        <v>-13176</v>
      </c>
      <c r="D20" s="7">
        <f t="shared" si="12"/>
        <v>-17334</v>
      </c>
      <c r="E20" s="4"/>
      <c r="F20" s="7">
        <f t="shared" ref="F20:AO20" si="20">0.09*SUM(F9:F16)</f>
        <v>-603</v>
      </c>
      <c r="G20" s="7">
        <f t="shared" si="20"/>
        <v>-603</v>
      </c>
      <c r="H20" s="7">
        <f t="shared" si="20"/>
        <v>-603</v>
      </c>
      <c r="I20" s="7">
        <f t="shared" si="20"/>
        <v>-603</v>
      </c>
      <c r="J20" s="7">
        <f t="shared" si="20"/>
        <v>-603</v>
      </c>
      <c r="K20" s="7">
        <f t="shared" si="20"/>
        <v>-603</v>
      </c>
      <c r="L20" s="7">
        <f t="shared" si="20"/>
        <v>-603</v>
      </c>
      <c r="M20" s="7">
        <f t="shared" si="20"/>
        <v>-603</v>
      </c>
      <c r="N20" s="7">
        <f t="shared" si="20"/>
        <v>-603</v>
      </c>
      <c r="O20" s="7">
        <f t="shared" si="20"/>
        <v>-603</v>
      </c>
      <c r="P20" s="7">
        <f t="shared" si="20"/>
        <v>-603</v>
      </c>
      <c r="Q20" s="7">
        <f t="shared" si="20"/>
        <v>-603</v>
      </c>
      <c r="R20" s="7">
        <f t="shared" si="20"/>
        <v>-1071</v>
      </c>
      <c r="S20" s="7">
        <f t="shared" si="20"/>
        <v>-1071</v>
      </c>
      <c r="T20" s="7">
        <f t="shared" si="20"/>
        <v>-1071</v>
      </c>
      <c r="U20" s="7">
        <f t="shared" si="20"/>
        <v>-1071</v>
      </c>
      <c r="V20" s="7">
        <f t="shared" si="20"/>
        <v>-1071</v>
      </c>
      <c r="W20" s="7">
        <f t="shared" si="20"/>
        <v>-1071</v>
      </c>
      <c r="X20" s="7">
        <f t="shared" si="20"/>
        <v>-1125</v>
      </c>
      <c r="Y20" s="7">
        <f t="shared" si="20"/>
        <v>-1125</v>
      </c>
      <c r="Z20" s="7">
        <f t="shared" si="20"/>
        <v>-1125</v>
      </c>
      <c r="AA20" s="7">
        <f t="shared" si="20"/>
        <v>-1125</v>
      </c>
      <c r="AB20" s="7">
        <f t="shared" si="20"/>
        <v>-1125</v>
      </c>
      <c r="AC20" s="7">
        <f t="shared" si="20"/>
        <v>-1125</v>
      </c>
      <c r="AD20" s="7">
        <f t="shared" si="20"/>
        <v>-1242</v>
      </c>
      <c r="AE20" s="7">
        <f t="shared" si="20"/>
        <v>-1278</v>
      </c>
      <c r="AF20" s="7">
        <f t="shared" si="20"/>
        <v>-1278</v>
      </c>
      <c r="AG20" s="7">
        <f t="shared" si="20"/>
        <v>-1494</v>
      </c>
      <c r="AH20" s="7">
        <f t="shared" si="20"/>
        <v>-1494</v>
      </c>
      <c r="AI20" s="7">
        <f t="shared" si="20"/>
        <v>-1494</v>
      </c>
      <c r="AJ20" s="7">
        <f t="shared" si="20"/>
        <v>-1494</v>
      </c>
      <c r="AK20" s="7">
        <f t="shared" si="20"/>
        <v>-1512</v>
      </c>
      <c r="AL20" s="7">
        <f t="shared" si="20"/>
        <v>-1512</v>
      </c>
      <c r="AM20" s="7">
        <f t="shared" si="20"/>
        <v>-1512</v>
      </c>
      <c r="AN20" s="7">
        <f t="shared" si="20"/>
        <v>-1512</v>
      </c>
      <c r="AO20" s="7">
        <f t="shared" si="20"/>
        <v>-1512</v>
      </c>
      <c r="AS20" s="64"/>
      <c r="AT20" s="70">
        <f t="shared" si="13"/>
        <v>-1071</v>
      </c>
      <c r="AU20" s="64">
        <f t="shared" si="14"/>
        <v>1071</v>
      </c>
    </row>
    <row r="21" spans="1:47" s="20" customFormat="1" outlineLevel="2" x14ac:dyDescent="0.2">
      <c r="A21" s="38" t="s">
        <v>25</v>
      </c>
      <c r="B21" s="17">
        <f t="shared" si="10"/>
        <v>-3000</v>
      </c>
      <c r="C21" s="17">
        <f t="shared" si="11"/>
        <v>0</v>
      </c>
      <c r="D21" s="17">
        <f t="shared" si="12"/>
        <v>0</v>
      </c>
      <c r="E21" s="12"/>
      <c r="F21" s="17">
        <f t="shared" ref="F21:AO21" si="21">+SUM(F22:F22)</f>
        <v>-3000</v>
      </c>
      <c r="G21" s="17">
        <f t="shared" si="21"/>
        <v>0</v>
      </c>
      <c r="H21" s="17">
        <f t="shared" si="21"/>
        <v>0</v>
      </c>
      <c r="I21" s="17">
        <f t="shared" si="21"/>
        <v>0</v>
      </c>
      <c r="J21" s="17">
        <f t="shared" si="21"/>
        <v>0</v>
      </c>
      <c r="K21" s="17">
        <f t="shared" si="21"/>
        <v>0</v>
      </c>
      <c r="L21" s="17">
        <f t="shared" si="21"/>
        <v>0</v>
      </c>
      <c r="M21" s="17">
        <f t="shared" si="21"/>
        <v>0</v>
      </c>
      <c r="N21" s="17">
        <f t="shared" si="21"/>
        <v>0</v>
      </c>
      <c r="O21" s="17">
        <f t="shared" si="21"/>
        <v>0</v>
      </c>
      <c r="P21" s="17">
        <f t="shared" si="21"/>
        <v>0</v>
      </c>
      <c r="Q21" s="17">
        <f t="shared" si="21"/>
        <v>0</v>
      </c>
      <c r="R21" s="17">
        <f t="shared" si="21"/>
        <v>0</v>
      </c>
      <c r="S21" s="17">
        <f t="shared" si="21"/>
        <v>0</v>
      </c>
      <c r="T21" s="17">
        <f t="shared" si="21"/>
        <v>0</v>
      </c>
      <c r="U21" s="17">
        <f t="shared" si="21"/>
        <v>0</v>
      </c>
      <c r="V21" s="17">
        <f t="shared" si="21"/>
        <v>0</v>
      </c>
      <c r="W21" s="17">
        <f t="shared" si="21"/>
        <v>0</v>
      </c>
      <c r="X21" s="17">
        <f t="shared" si="21"/>
        <v>0</v>
      </c>
      <c r="Y21" s="17">
        <f t="shared" si="21"/>
        <v>0</v>
      </c>
      <c r="Z21" s="17">
        <f t="shared" si="21"/>
        <v>0</v>
      </c>
      <c r="AA21" s="17">
        <f t="shared" si="21"/>
        <v>0</v>
      </c>
      <c r="AB21" s="17">
        <f t="shared" si="21"/>
        <v>0</v>
      </c>
      <c r="AC21" s="17">
        <f t="shared" si="21"/>
        <v>0</v>
      </c>
      <c r="AD21" s="17">
        <f t="shared" si="21"/>
        <v>0</v>
      </c>
      <c r="AE21" s="17">
        <f t="shared" si="21"/>
        <v>0</v>
      </c>
      <c r="AF21" s="17">
        <f t="shared" si="21"/>
        <v>0</v>
      </c>
      <c r="AG21" s="17">
        <f t="shared" si="21"/>
        <v>0</v>
      </c>
      <c r="AH21" s="17">
        <f t="shared" si="21"/>
        <v>0</v>
      </c>
      <c r="AI21" s="17">
        <f t="shared" si="21"/>
        <v>0</v>
      </c>
      <c r="AJ21" s="17">
        <f t="shared" si="21"/>
        <v>0</v>
      </c>
      <c r="AK21" s="17">
        <f t="shared" si="21"/>
        <v>0</v>
      </c>
      <c r="AL21" s="17">
        <f t="shared" si="21"/>
        <v>0</v>
      </c>
      <c r="AM21" s="17">
        <f t="shared" si="21"/>
        <v>0</v>
      </c>
      <c r="AN21" s="17">
        <f t="shared" si="21"/>
        <v>0</v>
      </c>
      <c r="AO21" s="17">
        <f t="shared" si="21"/>
        <v>0</v>
      </c>
      <c r="AS21" s="64"/>
      <c r="AT21" s="70">
        <f t="shared" si="13"/>
        <v>0</v>
      </c>
      <c r="AU21" s="64">
        <f t="shared" si="14"/>
        <v>0</v>
      </c>
    </row>
    <row r="22" spans="1:47" s="19" customFormat="1" outlineLevel="2" x14ac:dyDescent="0.2">
      <c r="A22" s="2" t="s">
        <v>103</v>
      </c>
      <c r="B22" s="7">
        <f t="shared" ref="B22" si="22">+SUM(F22:Q22)</f>
        <v>-3000</v>
      </c>
      <c r="C22" s="7">
        <f t="shared" ref="C22" si="23">+SUM(R22:AC22)</f>
        <v>0</v>
      </c>
      <c r="D22" s="7">
        <f t="shared" ref="D22" si="24">+SUM(AD22:AO22)</f>
        <v>0</v>
      </c>
      <c r="E22" s="4"/>
      <c r="F22" s="7">
        <v>-3000</v>
      </c>
      <c r="G22" s="7">
        <v>0</v>
      </c>
      <c r="H22" s="7">
        <v>0</v>
      </c>
      <c r="I22" s="7">
        <v>0</v>
      </c>
      <c r="J22" s="7">
        <v>0</v>
      </c>
      <c r="K22" s="7">
        <v>0</v>
      </c>
      <c r="L22" s="7">
        <f>+K22</f>
        <v>0</v>
      </c>
      <c r="M22" s="7">
        <f t="shared" ref="M22:O22" si="25">+L22</f>
        <v>0</v>
      </c>
      <c r="N22" s="7">
        <f t="shared" si="25"/>
        <v>0</v>
      </c>
      <c r="O22" s="7">
        <f t="shared" si="25"/>
        <v>0</v>
      </c>
      <c r="P22" s="7">
        <v>0</v>
      </c>
      <c r="Q22" s="7">
        <v>0</v>
      </c>
      <c r="R22" s="7">
        <v>0</v>
      </c>
      <c r="S22" s="7">
        <v>0</v>
      </c>
      <c r="T22" s="7">
        <v>0</v>
      </c>
      <c r="U22" s="7">
        <v>0</v>
      </c>
      <c r="V22" s="7">
        <v>0</v>
      </c>
      <c r="W22" s="7">
        <v>0</v>
      </c>
      <c r="X22" s="7">
        <f>+W22</f>
        <v>0</v>
      </c>
      <c r="Y22" s="7">
        <f t="shared" ref="Y22:AB22" si="26">+X22</f>
        <v>0</v>
      </c>
      <c r="Z22" s="7">
        <f t="shared" si="26"/>
        <v>0</v>
      </c>
      <c r="AA22" s="7">
        <f t="shared" si="26"/>
        <v>0</v>
      </c>
      <c r="AB22" s="7">
        <f t="shared" si="26"/>
        <v>0</v>
      </c>
      <c r="AC22" s="7">
        <v>0</v>
      </c>
      <c r="AD22" s="7">
        <v>0</v>
      </c>
      <c r="AE22" s="7">
        <v>0</v>
      </c>
      <c r="AF22" s="7">
        <v>0</v>
      </c>
      <c r="AG22" s="7">
        <v>0</v>
      </c>
      <c r="AH22" s="7">
        <v>0</v>
      </c>
      <c r="AI22" s="7">
        <v>0</v>
      </c>
      <c r="AJ22" s="7">
        <f>+AI22</f>
        <v>0</v>
      </c>
      <c r="AK22" s="7">
        <f t="shared" ref="AK22:AN22" si="27">+AJ22</f>
        <v>0</v>
      </c>
      <c r="AL22" s="7">
        <f t="shared" si="27"/>
        <v>0</v>
      </c>
      <c r="AM22" s="7">
        <f t="shared" si="27"/>
        <v>0</v>
      </c>
      <c r="AN22" s="7">
        <f t="shared" si="27"/>
        <v>0</v>
      </c>
      <c r="AO22" s="7">
        <v>0</v>
      </c>
      <c r="AS22" s="64"/>
      <c r="AT22" s="70">
        <f t="shared" si="13"/>
        <v>0</v>
      </c>
      <c r="AU22" s="64">
        <f t="shared" si="14"/>
        <v>0</v>
      </c>
    </row>
    <row r="23" spans="1:47" s="19" customFormat="1" outlineLevel="1" x14ac:dyDescent="0.2">
      <c r="A23" s="38" t="s">
        <v>85</v>
      </c>
      <c r="B23" s="17">
        <f t="shared" ref="B23:B32" si="28">+SUM(F23:Q23)</f>
        <v>-23980</v>
      </c>
      <c r="C23" s="17">
        <f t="shared" ref="C23:C32" si="29">+SUM(R23:AC23)</f>
        <v>-29105</v>
      </c>
      <c r="D23" s="17">
        <f t="shared" ref="D23:D32" si="30">+SUM(AD23:AO23)</f>
        <v>-33810</v>
      </c>
      <c r="E23" s="12"/>
      <c r="F23" s="17">
        <f t="shared" ref="F23:AO23" si="31">SUM(F24:F32)</f>
        <v>-1940</v>
      </c>
      <c r="G23" s="17">
        <f t="shared" si="31"/>
        <v>-1940</v>
      </c>
      <c r="H23" s="17">
        <f t="shared" si="31"/>
        <v>-1940</v>
      </c>
      <c r="I23" s="17">
        <f t="shared" si="31"/>
        <v>-1940</v>
      </c>
      <c r="J23" s="17">
        <f t="shared" si="31"/>
        <v>-1940</v>
      </c>
      <c r="K23" s="17">
        <f t="shared" si="31"/>
        <v>-1940</v>
      </c>
      <c r="L23" s="17">
        <f t="shared" si="31"/>
        <v>-1940</v>
      </c>
      <c r="M23" s="17">
        <f t="shared" si="31"/>
        <v>-1940</v>
      </c>
      <c r="N23" s="17">
        <f t="shared" si="31"/>
        <v>-1940</v>
      </c>
      <c r="O23" s="17">
        <f t="shared" si="31"/>
        <v>-2640</v>
      </c>
      <c r="P23" s="17">
        <f t="shared" si="31"/>
        <v>-1940</v>
      </c>
      <c r="Q23" s="17">
        <f t="shared" si="31"/>
        <v>-1940</v>
      </c>
      <c r="R23" s="17">
        <f t="shared" si="31"/>
        <v>-2640</v>
      </c>
      <c r="S23" s="17">
        <f t="shared" si="31"/>
        <v>-3740</v>
      </c>
      <c r="T23" s="17">
        <f t="shared" si="31"/>
        <v>-2240</v>
      </c>
      <c r="U23" s="17">
        <f t="shared" si="31"/>
        <v>-2240</v>
      </c>
      <c r="V23" s="17">
        <f t="shared" si="31"/>
        <v>-2240</v>
      </c>
      <c r="W23" s="17">
        <f t="shared" si="31"/>
        <v>-2240</v>
      </c>
      <c r="X23" s="17">
        <f t="shared" si="31"/>
        <v>-2240</v>
      </c>
      <c r="Y23" s="17">
        <f t="shared" si="31"/>
        <v>-2240</v>
      </c>
      <c r="Z23" s="17">
        <f t="shared" si="31"/>
        <v>-2240</v>
      </c>
      <c r="AA23" s="17">
        <f t="shared" si="31"/>
        <v>-2240</v>
      </c>
      <c r="AB23" s="17">
        <f t="shared" si="31"/>
        <v>-2240</v>
      </c>
      <c r="AC23" s="17">
        <f t="shared" si="31"/>
        <v>-2565</v>
      </c>
      <c r="AD23" s="17">
        <f t="shared" si="31"/>
        <v>-2740</v>
      </c>
      <c r="AE23" s="17">
        <f t="shared" si="31"/>
        <v>-2795</v>
      </c>
      <c r="AF23" s="17">
        <f t="shared" si="31"/>
        <v>-2795</v>
      </c>
      <c r="AG23" s="17">
        <f t="shared" si="31"/>
        <v>-2795</v>
      </c>
      <c r="AH23" s="17">
        <f t="shared" si="31"/>
        <v>-2795</v>
      </c>
      <c r="AI23" s="17">
        <f t="shared" si="31"/>
        <v>-2795</v>
      </c>
      <c r="AJ23" s="17">
        <f t="shared" si="31"/>
        <v>-2795</v>
      </c>
      <c r="AK23" s="17">
        <f t="shared" si="31"/>
        <v>-2795</v>
      </c>
      <c r="AL23" s="17">
        <f t="shared" si="31"/>
        <v>-2795</v>
      </c>
      <c r="AM23" s="17">
        <f t="shared" si="31"/>
        <v>-2795</v>
      </c>
      <c r="AN23" s="17">
        <f t="shared" si="31"/>
        <v>-2795</v>
      </c>
      <c r="AO23" s="17">
        <f t="shared" si="31"/>
        <v>-3120</v>
      </c>
      <c r="AS23" s="64"/>
      <c r="AT23" s="70">
        <f t="shared" si="13"/>
        <v>-2640</v>
      </c>
      <c r="AU23" s="64"/>
    </row>
    <row r="24" spans="1:47" s="19" customFormat="1" outlineLevel="2" x14ac:dyDescent="0.2">
      <c r="A24" s="2" t="s">
        <v>106</v>
      </c>
      <c r="B24" s="7">
        <f t="shared" si="28"/>
        <v>-18000</v>
      </c>
      <c r="C24" s="7">
        <f t="shared" si="29"/>
        <v>-18000</v>
      </c>
      <c r="D24" s="7">
        <f t="shared" si="30"/>
        <v>-24000</v>
      </c>
      <c r="E24" s="4"/>
      <c r="F24" s="7">
        <v>-1500</v>
      </c>
      <c r="G24" s="7">
        <v>-1500</v>
      </c>
      <c r="H24" s="7">
        <v>-1500</v>
      </c>
      <c r="I24" s="7">
        <v>-1500</v>
      </c>
      <c r="J24" s="7">
        <v>-1500</v>
      </c>
      <c r="K24" s="7">
        <v>-1500</v>
      </c>
      <c r="L24" s="7">
        <v>-1500</v>
      </c>
      <c r="M24" s="7">
        <v>-1500</v>
      </c>
      <c r="N24" s="7">
        <v>-1500</v>
      </c>
      <c r="O24" s="7">
        <v>-1500</v>
      </c>
      <c r="P24" s="7">
        <v>-1500</v>
      </c>
      <c r="Q24" s="7">
        <v>-1500</v>
      </c>
      <c r="R24" s="7">
        <v>-1500</v>
      </c>
      <c r="S24" s="7">
        <v>-1500</v>
      </c>
      <c r="T24" s="7">
        <v>-1500</v>
      </c>
      <c r="U24" s="7">
        <v>-1500</v>
      </c>
      <c r="V24" s="7">
        <v>-1500</v>
      </c>
      <c r="W24" s="7">
        <v>-1500</v>
      </c>
      <c r="X24" s="7">
        <v>-1500</v>
      </c>
      <c r="Y24" s="7">
        <v>-1500</v>
      </c>
      <c r="Z24" s="7">
        <v>-1500</v>
      </c>
      <c r="AA24" s="7">
        <v>-1500</v>
      </c>
      <c r="AB24" s="7">
        <v>-1500</v>
      </c>
      <c r="AC24" s="7">
        <v>-1500</v>
      </c>
      <c r="AD24" s="7">
        <v>-2000</v>
      </c>
      <c r="AE24" s="7">
        <v>-2000</v>
      </c>
      <c r="AF24" s="7">
        <v>-2000</v>
      </c>
      <c r="AG24" s="7">
        <v>-2000</v>
      </c>
      <c r="AH24" s="7">
        <v>-2000</v>
      </c>
      <c r="AI24" s="7">
        <v>-2000</v>
      </c>
      <c r="AJ24" s="7">
        <v>-2000</v>
      </c>
      <c r="AK24" s="7">
        <v>-2000</v>
      </c>
      <c r="AL24" s="7">
        <v>-2000</v>
      </c>
      <c r="AM24" s="7">
        <v>-2000</v>
      </c>
      <c r="AN24" s="7">
        <v>-2000</v>
      </c>
      <c r="AO24" s="7">
        <v>-2000</v>
      </c>
      <c r="AS24" s="64"/>
      <c r="AT24" s="70">
        <f t="shared" si="13"/>
        <v>-1500</v>
      </c>
      <c r="AU24" s="64">
        <f t="shared" si="14"/>
        <v>1500</v>
      </c>
    </row>
    <row r="25" spans="1:47" s="19" customFormat="1" outlineLevel="2" x14ac:dyDescent="0.2">
      <c r="A25" s="2" t="s">
        <v>43</v>
      </c>
      <c r="B25" s="7">
        <f t="shared" si="28"/>
        <v>-2400</v>
      </c>
      <c r="C25" s="7">
        <f t="shared" si="29"/>
        <v>-2400</v>
      </c>
      <c r="D25" s="7">
        <f t="shared" si="30"/>
        <v>-2400</v>
      </c>
      <c r="E25" s="4"/>
      <c r="F25" s="7">
        <v>-200</v>
      </c>
      <c r="G25" s="7">
        <v>-200</v>
      </c>
      <c r="H25" s="7">
        <v>-200</v>
      </c>
      <c r="I25" s="7">
        <v>-200</v>
      </c>
      <c r="J25" s="7">
        <v>-200</v>
      </c>
      <c r="K25" s="7">
        <v>-200</v>
      </c>
      <c r="L25" s="7">
        <v>-200</v>
      </c>
      <c r="M25" s="7">
        <v>-200</v>
      </c>
      <c r="N25" s="7">
        <v>-200</v>
      </c>
      <c r="O25" s="7">
        <v>-200</v>
      </c>
      <c r="P25" s="7">
        <v>-200</v>
      </c>
      <c r="Q25" s="7">
        <v>-200</v>
      </c>
      <c r="R25" s="7">
        <v>-200</v>
      </c>
      <c r="S25" s="7">
        <v>-200</v>
      </c>
      <c r="T25" s="7">
        <v>-200</v>
      </c>
      <c r="U25" s="7">
        <v>-200</v>
      </c>
      <c r="V25" s="7">
        <v>-200</v>
      </c>
      <c r="W25" s="7">
        <v>-200</v>
      </c>
      <c r="X25" s="7">
        <v>-200</v>
      </c>
      <c r="Y25" s="7">
        <v>-200</v>
      </c>
      <c r="Z25" s="7">
        <v>-200</v>
      </c>
      <c r="AA25" s="7">
        <v>-200</v>
      </c>
      <c r="AB25" s="7">
        <v>-200</v>
      </c>
      <c r="AC25" s="7">
        <v>-200</v>
      </c>
      <c r="AD25" s="7">
        <v>-200</v>
      </c>
      <c r="AE25" s="7">
        <v>-200</v>
      </c>
      <c r="AF25" s="7">
        <v>-200</v>
      </c>
      <c r="AG25" s="7">
        <v>-200</v>
      </c>
      <c r="AH25" s="7">
        <v>-200</v>
      </c>
      <c r="AI25" s="7">
        <v>-200</v>
      </c>
      <c r="AJ25" s="7">
        <v>-200</v>
      </c>
      <c r="AK25" s="7">
        <v>-200</v>
      </c>
      <c r="AL25" s="7">
        <v>-200</v>
      </c>
      <c r="AM25" s="7">
        <v>-200</v>
      </c>
      <c r="AN25" s="7">
        <v>-200</v>
      </c>
      <c r="AO25" s="7">
        <v>-200</v>
      </c>
      <c r="AS25" s="64"/>
      <c r="AT25" s="70">
        <f t="shared" si="13"/>
        <v>-200</v>
      </c>
      <c r="AU25" s="64">
        <f t="shared" si="14"/>
        <v>200</v>
      </c>
    </row>
    <row r="26" spans="1:47" s="19" customFormat="1" outlineLevel="2" x14ac:dyDescent="0.2">
      <c r="A26" s="2" t="s">
        <v>59</v>
      </c>
      <c r="B26" s="7">
        <f t="shared" si="28"/>
        <v>-600</v>
      </c>
      <c r="C26" s="7">
        <f t="shared" si="29"/>
        <v>-600</v>
      </c>
      <c r="D26" s="7">
        <f t="shared" si="30"/>
        <v>-875</v>
      </c>
      <c r="E26" s="4"/>
      <c r="F26" s="7">
        <v>-50</v>
      </c>
      <c r="G26" s="7">
        <v>-50</v>
      </c>
      <c r="H26" s="7">
        <v>-50</v>
      </c>
      <c r="I26" s="7">
        <v>-50</v>
      </c>
      <c r="J26" s="7">
        <v>-50</v>
      </c>
      <c r="K26" s="7">
        <v>-50</v>
      </c>
      <c r="L26" s="7">
        <v>-50</v>
      </c>
      <c r="M26" s="7">
        <v>-50</v>
      </c>
      <c r="N26" s="7">
        <v>-50</v>
      </c>
      <c r="O26" s="7">
        <v>-50</v>
      </c>
      <c r="P26" s="7">
        <v>-50</v>
      </c>
      <c r="Q26" s="7">
        <v>-50</v>
      </c>
      <c r="R26" s="7">
        <v>-50</v>
      </c>
      <c r="S26" s="7">
        <v>-50</v>
      </c>
      <c r="T26" s="7">
        <v>-50</v>
      </c>
      <c r="U26" s="7">
        <v>-50</v>
      </c>
      <c r="V26" s="7">
        <v>-50</v>
      </c>
      <c r="W26" s="7">
        <v>-50</v>
      </c>
      <c r="X26" s="7">
        <v>-50</v>
      </c>
      <c r="Y26" s="7">
        <v>-50</v>
      </c>
      <c r="Z26" s="7">
        <v>-50</v>
      </c>
      <c r="AA26" s="7">
        <v>-50</v>
      </c>
      <c r="AB26" s="7">
        <v>-50</v>
      </c>
      <c r="AC26" s="7">
        <v>-50</v>
      </c>
      <c r="AD26" s="7">
        <v>-50</v>
      </c>
      <c r="AE26" s="7">
        <v>-75</v>
      </c>
      <c r="AF26" s="7">
        <v>-75</v>
      </c>
      <c r="AG26" s="7">
        <v>-75</v>
      </c>
      <c r="AH26" s="7">
        <v>-75</v>
      </c>
      <c r="AI26" s="7">
        <v>-75</v>
      </c>
      <c r="AJ26" s="7">
        <v>-75</v>
      </c>
      <c r="AK26" s="7">
        <v>-75</v>
      </c>
      <c r="AL26" s="7">
        <v>-75</v>
      </c>
      <c r="AM26" s="7">
        <v>-75</v>
      </c>
      <c r="AN26" s="7">
        <v>-75</v>
      </c>
      <c r="AO26" s="7">
        <v>-75</v>
      </c>
      <c r="AS26" s="64"/>
      <c r="AT26" s="70">
        <f t="shared" si="13"/>
        <v>-50</v>
      </c>
      <c r="AU26" s="64">
        <f t="shared" si="14"/>
        <v>50</v>
      </c>
    </row>
    <row r="27" spans="1:47" s="19" customFormat="1" outlineLevel="2" x14ac:dyDescent="0.2">
      <c r="A27" s="2" t="s">
        <v>44</v>
      </c>
      <c r="B27" s="7">
        <f t="shared" si="28"/>
        <v>-480</v>
      </c>
      <c r="C27" s="7">
        <f t="shared" si="29"/>
        <v>-480</v>
      </c>
      <c r="D27" s="7">
        <f t="shared" si="30"/>
        <v>-480</v>
      </c>
      <c r="E27" s="4"/>
      <c r="F27" s="7">
        <v>-40</v>
      </c>
      <c r="G27" s="7">
        <v>-40</v>
      </c>
      <c r="H27" s="7">
        <v>-40</v>
      </c>
      <c r="I27" s="7">
        <v>-40</v>
      </c>
      <c r="J27" s="7">
        <v>-40</v>
      </c>
      <c r="K27" s="7">
        <v>-40</v>
      </c>
      <c r="L27" s="7">
        <v>-40</v>
      </c>
      <c r="M27" s="7">
        <v>-40</v>
      </c>
      <c r="N27" s="7">
        <v>-40</v>
      </c>
      <c r="O27" s="7">
        <v>-40</v>
      </c>
      <c r="P27" s="7">
        <v>-40</v>
      </c>
      <c r="Q27" s="7">
        <v>-40</v>
      </c>
      <c r="R27" s="7">
        <v>-40</v>
      </c>
      <c r="S27" s="7">
        <v>-40</v>
      </c>
      <c r="T27" s="7">
        <v>-40</v>
      </c>
      <c r="U27" s="7">
        <v>-40</v>
      </c>
      <c r="V27" s="7">
        <v>-40</v>
      </c>
      <c r="W27" s="7">
        <v>-40</v>
      </c>
      <c r="X27" s="7">
        <v>-40</v>
      </c>
      <c r="Y27" s="7">
        <v>-40</v>
      </c>
      <c r="Z27" s="7">
        <v>-40</v>
      </c>
      <c r="AA27" s="7">
        <v>-40</v>
      </c>
      <c r="AB27" s="7">
        <v>-40</v>
      </c>
      <c r="AC27" s="7">
        <v>-40</v>
      </c>
      <c r="AD27" s="7">
        <v>-40</v>
      </c>
      <c r="AE27" s="7">
        <v>-40</v>
      </c>
      <c r="AF27" s="7">
        <v>-40</v>
      </c>
      <c r="AG27" s="7">
        <v>-40</v>
      </c>
      <c r="AH27" s="7">
        <v>-40</v>
      </c>
      <c r="AI27" s="7">
        <v>-40</v>
      </c>
      <c r="AJ27" s="7">
        <v>-40</v>
      </c>
      <c r="AK27" s="7">
        <v>-40</v>
      </c>
      <c r="AL27" s="7">
        <v>-40</v>
      </c>
      <c r="AM27" s="7">
        <v>-40</v>
      </c>
      <c r="AN27" s="7">
        <v>-40</v>
      </c>
      <c r="AO27" s="7">
        <v>-40</v>
      </c>
      <c r="AS27" s="64"/>
      <c r="AT27" s="70">
        <f t="shared" si="13"/>
        <v>-40</v>
      </c>
      <c r="AU27" s="64">
        <f t="shared" si="14"/>
        <v>40</v>
      </c>
    </row>
    <row r="28" spans="1:47" s="19" customFormat="1" outlineLevel="2" x14ac:dyDescent="0.2">
      <c r="A28" s="2" t="s">
        <v>45</v>
      </c>
      <c r="B28" s="7">
        <f t="shared" si="28"/>
        <v>-1800</v>
      </c>
      <c r="C28" s="7">
        <f t="shared" si="29"/>
        <v>-1800</v>
      </c>
      <c r="D28" s="7">
        <f t="shared" si="30"/>
        <v>-2130</v>
      </c>
      <c r="E28" s="4"/>
      <c r="F28" s="7">
        <v>-150</v>
      </c>
      <c r="G28" s="7">
        <v>-150</v>
      </c>
      <c r="H28" s="7">
        <v>-150</v>
      </c>
      <c r="I28" s="7">
        <v>-150</v>
      </c>
      <c r="J28" s="7">
        <v>-150</v>
      </c>
      <c r="K28" s="7">
        <v>-150</v>
      </c>
      <c r="L28" s="7">
        <v>-150</v>
      </c>
      <c r="M28" s="7">
        <v>-150</v>
      </c>
      <c r="N28" s="7">
        <v>-150</v>
      </c>
      <c r="O28" s="7">
        <v>-150</v>
      </c>
      <c r="P28" s="7">
        <v>-150</v>
      </c>
      <c r="Q28" s="7">
        <v>-150</v>
      </c>
      <c r="R28" s="7">
        <v>-150</v>
      </c>
      <c r="S28" s="7">
        <v>-150</v>
      </c>
      <c r="T28" s="7">
        <v>-150</v>
      </c>
      <c r="U28" s="7">
        <v>-150</v>
      </c>
      <c r="V28" s="7">
        <v>-150</v>
      </c>
      <c r="W28" s="7">
        <v>-150</v>
      </c>
      <c r="X28" s="7">
        <v>-150</v>
      </c>
      <c r="Y28" s="7">
        <v>-150</v>
      </c>
      <c r="Z28" s="7">
        <v>-150</v>
      </c>
      <c r="AA28" s="7">
        <v>-150</v>
      </c>
      <c r="AB28" s="7">
        <v>-150</v>
      </c>
      <c r="AC28" s="7">
        <v>-150</v>
      </c>
      <c r="AD28" s="7">
        <v>-150</v>
      </c>
      <c r="AE28" s="7">
        <v>-180</v>
      </c>
      <c r="AF28" s="7">
        <v>-180</v>
      </c>
      <c r="AG28" s="7">
        <v>-180</v>
      </c>
      <c r="AH28" s="7">
        <v>-180</v>
      </c>
      <c r="AI28" s="7">
        <v>-180</v>
      </c>
      <c r="AJ28" s="7">
        <v>-180</v>
      </c>
      <c r="AK28" s="7">
        <v>-180</v>
      </c>
      <c r="AL28" s="7">
        <v>-180</v>
      </c>
      <c r="AM28" s="7">
        <v>-180</v>
      </c>
      <c r="AN28" s="7">
        <v>-180</v>
      </c>
      <c r="AO28" s="7">
        <v>-180</v>
      </c>
      <c r="AS28" s="64"/>
      <c r="AT28" s="70">
        <f t="shared" si="13"/>
        <v>-150</v>
      </c>
      <c r="AU28" s="64">
        <f t="shared" si="14"/>
        <v>150</v>
      </c>
    </row>
    <row r="29" spans="1:47" s="19" customFormat="1" outlineLevel="2" x14ac:dyDescent="0.2">
      <c r="A29" s="2" t="s">
        <v>46</v>
      </c>
      <c r="B29" s="7">
        <f t="shared" si="28"/>
        <v>0</v>
      </c>
      <c r="C29" s="7">
        <f t="shared" si="29"/>
        <v>-325</v>
      </c>
      <c r="D29" s="7">
        <f t="shared" si="30"/>
        <v>-325</v>
      </c>
      <c r="E29" s="4"/>
      <c r="F29" s="7">
        <v>0</v>
      </c>
      <c r="G29" s="7">
        <v>0</v>
      </c>
      <c r="H29" s="7">
        <v>0</v>
      </c>
      <c r="I29" s="7">
        <v>0</v>
      </c>
      <c r="J29" s="7">
        <v>0</v>
      </c>
      <c r="K29" s="7">
        <v>0</v>
      </c>
      <c r="L29" s="7">
        <v>0</v>
      </c>
      <c r="M29" s="7">
        <v>0</v>
      </c>
      <c r="N29" s="7">
        <v>0</v>
      </c>
      <c r="O29" s="7">
        <v>0</v>
      </c>
      <c r="P29" s="7">
        <v>0</v>
      </c>
      <c r="Q29" s="7">
        <v>0</v>
      </c>
      <c r="R29" s="7">
        <v>0</v>
      </c>
      <c r="S29" s="7">
        <v>0</v>
      </c>
      <c r="T29" s="7">
        <v>0</v>
      </c>
      <c r="U29" s="7">
        <v>0</v>
      </c>
      <c r="V29" s="7">
        <v>0</v>
      </c>
      <c r="W29" s="7">
        <v>0</v>
      </c>
      <c r="X29" s="7">
        <v>0</v>
      </c>
      <c r="Y29" s="7">
        <v>0</v>
      </c>
      <c r="Z29" s="7">
        <v>0</v>
      </c>
      <c r="AA29" s="7">
        <v>0</v>
      </c>
      <c r="AB29" s="7">
        <v>0</v>
      </c>
      <c r="AC29" s="7">
        <v>-325</v>
      </c>
      <c r="AD29" s="7">
        <v>0</v>
      </c>
      <c r="AE29" s="7">
        <v>0</v>
      </c>
      <c r="AF29" s="7">
        <v>0</v>
      </c>
      <c r="AG29" s="7">
        <v>0</v>
      </c>
      <c r="AH29" s="7">
        <v>0</v>
      </c>
      <c r="AI29" s="7">
        <v>0</v>
      </c>
      <c r="AJ29" s="7">
        <v>0</v>
      </c>
      <c r="AK29" s="7">
        <v>0</v>
      </c>
      <c r="AL29" s="7">
        <v>0</v>
      </c>
      <c r="AM29" s="7">
        <v>0</v>
      </c>
      <c r="AN29" s="7">
        <v>0</v>
      </c>
      <c r="AO29" s="7">
        <v>-325</v>
      </c>
      <c r="AS29" s="64"/>
      <c r="AT29" s="70">
        <f t="shared" si="13"/>
        <v>0</v>
      </c>
      <c r="AU29" s="64">
        <f t="shared" si="14"/>
        <v>0</v>
      </c>
    </row>
    <row r="30" spans="1:47" s="19" customFormat="1" outlineLevel="2" x14ac:dyDescent="0.2">
      <c r="A30" s="2" t="s">
        <v>47</v>
      </c>
      <c r="B30" s="7">
        <f t="shared" si="28"/>
        <v>0</v>
      </c>
      <c r="C30" s="7">
        <f t="shared" si="29"/>
        <v>-3600</v>
      </c>
      <c r="D30" s="7">
        <f t="shared" si="30"/>
        <v>-3600</v>
      </c>
      <c r="E30" s="4"/>
      <c r="F30" s="7">
        <v>0</v>
      </c>
      <c r="G30" s="7">
        <v>0</v>
      </c>
      <c r="H30" s="7">
        <v>0</v>
      </c>
      <c r="I30" s="7">
        <v>0</v>
      </c>
      <c r="J30" s="7">
        <v>0</v>
      </c>
      <c r="K30" s="7">
        <v>0</v>
      </c>
      <c r="L30" s="7">
        <v>0</v>
      </c>
      <c r="M30" s="7">
        <v>0</v>
      </c>
      <c r="N30" s="7">
        <v>0</v>
      </c>
      <c r="O30" s="7">
        <v>0</v>
      </c>
      <c r="P30" s="7">
        <v>0</v>
      </c>
      <c r="Q30" s="7">
        <v>0</v>
      </c>
      <c r="R30" s="7">
        <v>-300</v>
      </c>
      <c r="S30" s="7">
        <v>-300</v>
      </c>
      <c r="T30" s="7">
        <v>-300</v>
      </c>
      <c r="U30" s="7">
        <v>-300</v>
      </c>
      <c r="V30" s="7">
        <v>-300</v>
      </c>
      <c r="W30" s="7">
        <v>-300</v>
      </c>
      <c r="X30" s="7">
        <v>-300</v>
      </c>
      <c r="Y30" s="7">
        <v>-300</v>
      </c>
      <c r="Z30" s="7">
        <v>-300</v>
      </c>
      <c r="AA30" s="7">
        <v>-300</v>
      </c>
      <c r="AB30" s="7">
        <v>-300</v>
      </c>
      <c r="AC30" s="7">
        <v>-300</v>
      </c>
      <c r="AD30" s="7">
        <v>-300</v>
      </c>
      <c r="AE30" s="7">
        <v>-300</v>
      </c>
      <c r="AF30" s="7">
        <v>-300</v>
      </c>
      <c r="AG30" s="7">
        <v>-300</v>
      </c>
      <c r="AH30" s="7">
        <v>-300</v>
      </c>
      <c r="AI30" s="7">
        <v>-300</v>
      </c>
      <c r="AJ30" s="7">
        <v>-300</v>
      </c>
      <c r="AK30" s="7">
        <v>-300</v>
      </c>
      <c r="AL30" s="7">
        <v>-300</v>
      </c>
      <c r="AM30" s="7">
        <v>-300</v>
      </c>
      <c r="AN30" s="7">
        <v>-300</v>
      </c>
      <c r="AO30" s="7">
        <v>-300</v>
      </c>
      <c r="AS30" s="64"/>
      <c r="AT30" s="70">
        <f t="shared" si="13"/>
        <v>-300</v>
      </c>
      <c r="AU30" s="64">
        <f t="shared" si="14"/>
        <v>300</v>
      </c>
    </row>
    <row r="31" spans="1:47" s="19" customFormat="1" outlineLevel="2" x14ac:dyDescent="0.2">
      <c r="A31" s="2" t="s">
        <v>48</v>
      </c>
      <c r="B31" s="7">
        <f t="shared" si="28"/>
        <v>0</v>
      </c>
      <c r="C31" s="7">
        <f t="shared" si="29"/>
        <v>-400</v>
      </c>
      <c r="D31" s="7">
        <f t="shared" si="30"/>
        <v>0</v>
      </c>
      <c r="E31" s="4"/>
      <c r="F31" s="7">
        <v>0</v>
      </c>
      <c r="G31" s="7">
        <v>0</v>
      </c>
      <c r="H31" s="7">
        <v>0</v>
      </c>
      <c r="I31" s="7">
        <v>0</v>
      </c>
      <c r="J31" s="7">
        <v>0</v>
      </c>
      <c r="K31" s="7">
        <v>0</v>
      </c>
      <c r="L31" s="7">
        <v>0</v>
      </c>
      <c r="M31" s="7">
        <v>0</v>
      </c>
      <c r="N31" s="7">
        <v>0</v>
      </c>
      <c r="O31" s="7">
        <v>0</v>
      </c>
      <c r="P31" s="7">
        <v>0</v>
      </c>
      <c r="Q31" s="7">
        <v>0</v>
      </c>
      <c r="R31" s="7">
        <v>-400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c r="AO31" s="7">
        <v>0</v>
      </c>
      <c r="AS31" s="64"/>
      <c r="AT31" s="70">
        <f t="shared" si="13"/>
        <v>-400</v>
      </c>
      <c r="AU31" s="64">
        <f t="shared" si="14"/>
        <v>400</v>
      </c>
    </row>
    <row r="32" spans="1:47" s="19" customFormat="1" outlineLevel="2" x14ac:dyDescent="0.2">
      <c r="A32" s="2" t="s">
        <v>49</v>
      </c>
      <c r="B32" s="7">
        <f t="shared" si="28"/>
        <v>-700</v>
      </c>
      <c r="C32" s="7">
        <f t="shared" si="29"/>
        <v>-1500</v>
      </c>
      <c r="D32" s="7">
        <f t="shared" si="30"/>
        <v>0</v>
      </c>
      <c r="E32" s="4"/>
      <c r="F32" s="7">
        <v>0</v>
      </c>
      <c r="G32" s="7">
        <v>0</v>
      </c>
      <c r="H32" s="7">
        <v>0</v>
      </c>
      <c r="I32" s="7">
        <v>0</v>
      </c>
      <c r="J32" s="7">
        <v>0</v>
      </c>
      <c r="K32" s="7">
        <v>0</v>
      </c>
      <c r="L32" s="7">
        <v>0</v>
      </c>
      <c r="M32" s="7">
        <v>0</v>
      </c>
      <c r="N32" s="7">
        <v>0</v>
      </c>
      <c r="O32" s="23">
        <v>-700</v>
      </c>
      <c r="P32" s="7">
        <v>0</v>
      </c>
      <c r="Q32" s="7">
        <v>0</v>
      </c>
      <c r="R32" s="7">
        <v>0</v>
      </c>
      <c r="S32" s="23">
        <v>-1500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c r="AO32" s="7">
        <v>0</v>
      </c>
      <c r="AS32" s="64"/>
      <c r="AT32" s="70">
        <f t="shared" si="13"/>
        <v>0</v>
      </c>
      <c r="AU32" s="64">
        <f t="shared" si="14"/>
        <v>0</v>
      </c>
    </row>
    <row r="33" spans="1:47" s="19" customFormat="1" outlineLevel="1" x14ac:dyDescent="0.2">
      <c r="A33" s="38" t="s">
        <v>26</v>
      </c>
      <c r="B33" s="17">
        <f t="shared" ref="B33" si="32">+SUM(F33:Q33)</f>
        <v>-6720</v>
      </c>
      <c r="C33" s="17">
        <f t="shared" ref="C33" si="33">+SUM(R33:AC33)</f>
        <v>-7440</v>
      </c>
      <c r="D33" s="17">
        <f t="shared" ref="D33" si="34">+SUM(AD33:AO33)</f>
        <v>-7440</v>
      </c>
      <c r="E33" s="12"/>
      <c r="F33" s="17">
        <f t="shared" ref="F33:AO33" si="35">SUM(F34:F40)</f>
        <v>-560</v>
      </c>
      <c r="G33" s="17">
        <f t="shared" si="35"/>
        <v>-560</v>
      </c>
      <c r="H33" s="17">
        <f t="shared" si="35"/>
        <v>-560</v>
      </c>
      <c r="I33" s="17">
        <f t="shared" si="35"/>
        <v>-560</v>
      </c>
      <c r="J33" s="17">
        <f t="shared" si="35"/>
        <v>-560</v>
      </c>
      <c r="K33" s="17">
        <f t="shared" si="35"/>
        <v>-560</v>
      </c>
      <c r="L33" s="17">
        <f t="shared" si="35"/>
        <v>-560</v>
      </c>
      <c r="M33" s="17">
        <f t="shared" si="35"/>
        <v>-560</v>
      </c>
      <c r="N33" s="17">
        <f t="shared" si="35"/>
        <v>-560</v>
      </c>
      <c r="O33" s="17">
        <f t="shared" si="35"/>
        <v>-560</v>
      </c>
      <c r="P33" s="17">
        <f t="shared" si="35"/>
        <v>-560</v>
      </c>
      <c r="Q33" s="17">
        <f t="shared" si="35"/>
        <v>-560</v>
      </c>
      <c r="R33" s="17">
        <f t="shared" si="35"/>
        <v>-620</v>
      </c>
      <c r="S33" s="17">
        <f t="shared" si="35"/>
        <v>-620</v>
      </c>
      <c r="T33" s="17">
        <f t="shared" si="35"/>
        <v>-620</v>
      </c>
      <c r="U33" s="17">
        <f t="shared" si="35"/>
        <v>-620</v>
      </c>
      <c r="V33" s="17">
        <f t="shared" si="35"/>
        <v>-620</v>
      </c>
      <c r="W33" s="17">
        <f t="shared" si="35"/>
        <v>-620</v>
      </c>
      <c r="X33" s="17">
        <f t="shared" si="35"/>
        <v>-620</v>
      </c>
      <c r="Y33" s="17">
        <f t="shared" si="35"/>
        <v>-620</v>
      </c>
      <c r="Z33" s="17">
        <f t="shared" si="35"/>
        <v>-620</v>
      </c>
      <c r="AA33" s="17">
        <f t="shared" si="35"/>
        <v>-620</v>
      </c>
      <c r="AB33" s="17">
        <f t="shared" si="35"/>
        <v>-620</v>
      </c>
      <c r="AC33" s="17">
        <f t="shared" si="35"/>
        <v>-620</v>
      </c>
      <c r="AD33" s="17">
        <f t="shared" si="35"/>
        <v>-620</v>
      </c>
      <c r="AE33" s="17">
        <f t="shared" si="35"/>
        <v>-620</v>
      </c>
      <c r="AF33" s="17">
        <f t="shared" si="35"/>
        <v>-620</v>
      </c>
      <c r="AG33" s="17">
        <f t="shared" si="35"/>
        <v>-620</v>
      </c>
      <c r="AH33" s="17">
        <f t="shared" si="35"/>
        <v>-620</v>
      </c>
      <c r="AI33" s="17">
        <f t="shared" si="35"/>
        <v>-620</v>
      </c>
      <c r="AJ33" s="17">
        <f t="shared" si="35"/>
        <v>-620</v>
      </c>
      <c r="AK33" s="17">
        <f t="shared" si="35"/>
        <v>-620</v>
      </c>
      <c r="AL33" s="17">
        <f t="shared" si="35"/>
        <v>-620</v>
      </c>
      <c r="AM33" s="17">
        <f t="shared" si="35"/>
        <v>-620</v>
      </c>
      <c r="AN33" s="17">
        <f t="shared" si="35"/>
        <v>-620</v>
      </c>
      <c r="AO33" s="17">
        <f t="shared" si="35"/>
        <v>-620</v>
      </c>
      <c r="AS33" s="64"/>
      <c r="AT33" s="70">
        <f t="shared" si="13"/>
        <v>-620</v>
      </c>
      <c r="AU33" s="64">
        <f t="shared" si="14"/>
        <v>620</v>
      </c>
    </row>
    <row r="34" spans="1:47" s="19" customFormat="1" outlineLevel="2" x14ac:dyDescent="0.2">
      <c r="A34" s="63" t="s">
        <v>42</v>
      </c>
      <c r="B34" s="7"/>
      <c r="C34" s="7"/>
      <c r="D34" s="7"/>
      <c r="E34" s="4"/>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S34" s="64"/>
      <c r="AT34" s="70">
        <f t="shared" si="13"/>
        <v>0</v>
      </c>
      <c r="AU34" s="64">
        <f t="shared" si="14"/>
        <v>0</v>
      </c>
    </row>
    <row r="35" spans="1:47" s="19" customFormat="1" outlineLevel="2" x14ac:dyDescent="0.2">
      <c r="A35" s="62" t="s">
        <v>11</v>
      </c>
      <c r="B35" s="7">
        <f t="shared" ref="B35:B58" si="36">+SUM(F35:Q35)</f>
        <v>-600</v>
      </c>
      <c r="C35" s="7">
        <f t="shared" ref="C35:C58" si="37">+SUM(R35:AC35)</f>
        <v>-600</v>
      </c>
      <c r="D35" s="7">
        <f t="shared" ref="D35:D58" si="38">+SUM(AD35:AO35)</f>
        <v>-600</v>
      </c>
      <c r="E35" s="4"/>
      <c r="F35" s="7">
        <v>-50</v>
      </c>
      <c r="G35" s="7">
        <v>-50</v>
      </c>
      <c r="H35" s="7">
        <v>-50</v>
      </c>
      <c r="I35" s="7">
        <v>-50</v>
      </c>
      <c r="J35" s="7">
        <v>-50</v>
      </c>
      <c r="K35" s="7">
        <v>-50</v>
      </c>
      <c r="L35" s="7">
        <v>-50</v>
      </c>
      <c r="M35" s="7">
        <v>-50</v>
      </c>
      <c r="N35" s="7">
        <v>-50</v>
      </c>
      <c r="O35" s="7">
        <v>-50</v>
      </c>
      <c r="P35" s="7">
        <v>-50</v>
      </c>
      <c r="Q35" s="7">
        <v>-50</v>
      </c>
      <c r="R35" s="7">
        <v>-50</v>
      </c>
      <c r="S35" s="7">
        <v>-50</v>
      </c>
      <c r="T35" s="7">
        <v>-50</v>
      </c>
      <c r="U35" s="7">
        <v>-50</v>
      </c>
      <c r="V35" s="7">
        <v>-50</v>
      </c>
      <c r="W35" s="7">
        <v>-50</v>
      </c>
      <c r="X35" s="7">
        <v>-50</v>
      </c>
      <c r="Y35" s="7">
        <v>-50</v>
      </c>
      <c r="Z35" s="7">
        <v>-50</v>
      </c>
      <c r="AA35" s="7">
        <v>-50</v>
      </c>
      <c r="AB35" s="7">
        <v>-50</v>
      </c>
      <c r="AC35" s="7">
        <v>-50</v>
      </c>
      <c r="AD35" s="7">
        <v>-50</v>
      </c>
      <c r="AE35" s="7">
        <v>-50</v>
      </c>
      <c r="AF35" s="7">
        <v>-50</v>
      </c>
      <c r="AG35" s="7">
        <v>-50</v>
      </c>
      <c r="AH35" s="7">
        <v>-50</v>
      </c>
      <c r="AI35" s="7">
        <v>-50</v>
      </c>
      <c r="AJ35" s="7">
        <v>-50</v>
      </c>
      <c r="AK35" s="7">
        <v>-50</v>
      </c>
      <c r="AL35" s="7">
        <v>-50</v>
      </c>
      <c r="AM35" s="7">
        <v>-50</v>
      </c>
      <c r="AN35" s="7">
        <v>-50</v>
      </c>
      <c r="AO35" s="7">
        <v>-50</v>
      </c>
      <c r="AS35" s="64"/>
      <c r="AT35" s="70">
        <f t="shared" si="13"/>
        <v>-50</v>
      </c>
      <c r="AU35" s="64">
        <f t="shared" si="14"/>
        <v>50</v>
      </c>
    </row>
    <row r="36" spans="1:47" s="19" customFormat="1" outlineLevel="2" x14ac:dyDescent="0.2">
      <c r="A36" s="62" t="s">
        <v>12</v>
      </c>
      <c r="B36" s="7">
        <f t="shared" si="36"/>
        <v>-3600</v>
      </c>
      <c r="C36" s="7">
        <f t="shared" si="37"/>
        <v>-3600</v>
      </c>
      <c r="D36" s="7">
        <f t="shared" si="38"/>
        <v>-3600</v>
      </c>
      <c r="E36" s="4"/>
      <c r="F36" s="7">
        <v>-300</v>
      </c>
      <c r="G36" s="7">
        <v>-300</v>
      </c>
      <c r="H36" s="7">
        <v>-300</v>
      </c>
      <c r="I36" s="7">
        <v>-300</v>
      </c>
      <c r="J36" s="7">
        <v>-300</v>
      </c>
      <c r="K36" s="7">
        <v>-300</v>
      </c>
      <c r="L36" s="7">
        <v>-300</v>
      </c>
      <c r="M36" s="7">
        <v>-300</v>
      </c>
      <c r="N36" s="7">
        <v>-300</v>
      </c>
      <c r="O36" s="7">
        <v>-300</v>
      </c>
      <c r="P36" s="7">
        <v>-300</v>
      </c>
      <c r="Q36" s="7">
        <v>-300</v>
      </c>
      <c r="R36" s="7">
        <v>-300</v>
      </c>
      <c r="S36" s="7">
        <v>-300</v>
      </c>
      <c r="T36" s="7">
        <v>-300</v>
      </c>
      <c r="U36" s="7">
        <v>-300</v>
      </c>
      <c r="V36" s="7">
        <v>-300</v>
      </c>
      <c r="W36" s="7">
        <v>-300</v>
      </c>
      <c r="X36" s="7">
        <v>-300</v>
      </c>
      <c r="Y36" s="7">
        <v>-300</v>
      </c>
      <c r="Z36" s="7">
        <v>-300</v>
      </c>
      <c r="AA36" s="7">
        <v>-300</v>
      </c>
      <c r="AB36" s="7">
        <v>-300</v>
      </c>
      <c r="AC36" s="7">
        <v>-300</v>
      </c>
      <c r="AD36" s="7">
        <v>-300</v>
      </c>
      <c r="AE36" s="7">
        <v>-300</v>
      </c>
      <c r="AF36" s="7">
        <v>-300</v>
      </c>
      <c r="AG36" s="7">
        <v>-300</v>
      </c>
      <c r="AH36" s="7">
        <v>-300</v>
      </c>
      <c r="AI36" s="7">
        <v>-300</v>
      </c>
      <c r="AJ36" s="7">
        <v>-300</v>
      </c>
      <c r="AK36" s="7">
        <v>-300</v>
      </c>
      <c r="AL36" s="7">
        <v>-300</v>
      </c>
      <c r="AM36" s="7">
        <v>-300</v>
      </c>
      <c r="AN36" s="7">
        <v>-300</v>
      </c>
      <c r="AO36" s="7">
        <v>-300</v>
      </c>
      <c r="AS36" s="64"/>
      <c r="AT36" s="70">
        <f t="shared" si="13"/>
        <v>-300</v>
      </c>
      <c r="AU36" s="64">
        <f t="shared" si="14"/>
        <v>300</v>
      </c>
    </row>
    <row r="37" spans="1:47" s="19" customFormat="1" outlineLevel="2" x14ac:dyDescent="0.2">
      <c r="A37" s="62" t="s">
        <v>105</v>
      </c>
      <c r="B37" s="7">
        <f t="shared" si="36"/>
        <v>-360</v>
      </c>
      <c r="C37" s="7">
        <f t="shared" si="37"/>
        <v>-600</v>
      </c>
      <c r="D37" s="7">
        <f t="shared" si="38"/>
        <v>-600</v>
      </c>
      <c r="E37" s="4"/>
      <c r="F37" s="7">
        <f t="shared" ref="F37:Q37" si="39">-10*3</f>
        <v>-30</v>
      </c>
      <c r="G37" s="7">
        <f t="shared" si="39"/>
        <v>-30</v>
      </c>
      <c r="H37" s="7">
        <f t="shared" si="39"/>
        <v>-30</v>
      </c>
      <c r="I37" s="7">
        <f t="shared" si="39"/>
        <v>-30</v>
      </c>
      <c r="J37" s="7">
        <f t="shared" si="39"/>
        <v>-30</v>
      </c>
      <c r="K37" s="7">
        <f t="shared" si="39"/>
        <v>-30</v>
      </c>
      <c r="L37" s="7">
        <f t="shared" si="39"/>
        <v>-30</v>
      </c>
      <c r="M37" s="7">
        <f t="shared" si="39"/>
        <v>-30</v>
      </c>
      <c r="N37" s="7">
        <f t="shared" si="39"/>
        <v>-30</v>
      </c>
      <c r="O37" s="7">
        <f t="shared" si="39"/>
        <v>-30</v>
      </c>
      <c r="P37" s="7">
        <f t="shared" si="39"/>
        <v>-30</v>
      </c>
      <c r="Q37" s="7">
        <f t="shared" si="39"/>
        <v>-30</v>
      </c>
      <c r="R37" s="7">
        <f t="shared" ref="R37:AO37" si="40">-10*5</f>
        <v>-50</v>
      </c>
      <c r="S37" s="7">
        <f t="shared" si="40"/>
        <v>-50</v>
      </c>
      <c r="T37" s="7">
        <f t="shared" si="40"/>
        <v>-50</v>
      </c>
      <c r="U37" s="7">
        <f t="shared" si="40"/>
        <v>-50</v>
      </c>
      <c r="V37" s="7">
        <f t="shared" si="40"/>
        <v>-50</v>
      </c>
      <c r="W37" s="7">
        <f t="shared" si="40"/>
        <v>-50</v>
      </c>
      <c r="X37" s="7">
        <f t="shared" si="40"/>
        <v>-50</v>
      </c>
      <c r="Y37" s="7">
        <f t="shared" si="40"/>
        <v>-50</v>
      </c>
      <c r="Z37" s="7">
        <f t="shared" si="40"/>
        <v>-50</v>
      </c>
      <c r="AA37" s="7">
        <f t="shared" si="40"/>
        <v>-50</v>
      </c>
      <c r="AB37" s="7">
        <f t="shared" si="40"/>
        <v>-50</v>
      </c>
      <c r="AC37" s="7">
        <f t="shared" si="40"/>
        <v>-50</v>
      </c>
      <c r="AD37" s="7">
        <f t="shared" si="40"/>
        <v>-50</v>
      </c>
      <c r="AE37" s="7">
        <f t="shared" si="40"/>
        <v>-50</v>
      </c>
      <c r="AF37" s="7">
        <f t="shared" si="40"/>
        <v>-50</v>
      </c>
      <c r="AG37" s="7">
        <f t="shared" si="40"/>
        <v>-50</v>
      </c>
      <c r="AH37" s="7">
        <f t="shared" si="40"/>
        <v>-50</v>
      </c>
      <c r="AI37" s="7">
        <f t="shared" si="40"/>
        <v>-50</v>
      </c>
      <c r="AJ37" s="7">
        <f t="shared" si="40"/>
        <v>-50</v>
      </c>
      <c r="AK37" s="7">
        <f t="shared" si="40"/>
        <v>-50</v>
      </c>
      <c r="AL37" s="7">
        <f t="shared" si="40"/>
        <v>-50</v>
      </c>
      <c r="AM37" s="7">
        <f t="shared" si="40"/>
        <v>-50</v>
      </c>
      <c r="AN37" s="7">
        <f t="shared" si="40"/>
        <v>-50</v>
      </c>
      <c r="AO37" s="7">
        <f t="shared" si="40"/>
        <v>-50</v>
      </c>
      <c r="AS37" s="64"/>
      <c r="AT37" s="70">
        <f t="shared" si="13"/>
        <v>-50</v>
      </c>
      <c r="AU37" s="64">
        <f t="shared" si="14"/>
        <v>50</v>
      </c>
    </row>
    <row r="38" spans="1:47" s="19" customFormat="1" outlineLevel="2" x14ac:dyDescent="0.2">
      <c r="A38" s="63" t="s">
        <v>41</v>
      </c>
      <c r="B38" s="7"/>
      <c r="C38" s="7"/>
      <c r="D38" s="7"/>
      <c r="E38" s="4"/>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S38" s="64"/>
      <c r="AT38" s="70">
        <f t="shared" si="13"/>
        <v>0</v>
      </c>
      <c r="AU38" s="64">
        <f t="shared" si="14"/>
        <v>0</v>
      </c>
    </row>
    <row r="39" spans="1:47" s="19" customFormat="1" outlineLevel="2" x14ac:dyDescent="0.2">
      <c r="A39" s="28" t="s">
        <v>22</v>
      </c>
      <c r="B39" s="7">
        <f t="shared" ref="B39:B40" si="41">+SUM(F39:Q39)</f>
        <v>-120</v>
      </c>
      <c r="C39" s="7">
        <f t="shared" ref="C39:C40" si="42">+SUM(R39:AC39)</f>
        <v>-600</v>
      </c>
      <c r="D39" s="7">
        <f t="shared" ref="D39:D40" si="43">+SUM(AD39:AO39)</f>
        <v>-600</v>
      </c>
      <c r="E39" s="4"/>
      <c r="F39" s="7">
        <v>-10</v>
      </c>
      <c r="G39" s="7">
        <v>-10</v>
      </c>
      <c r="H39" s="7">
        <v>-10</v>
      </c>
      <c r="I39" s="7">
        <v>-10</v>
      </c>
      <c r="J39" s="7">
        <v>-10</v>
      </c>
      <c r="K39" s="7">
        <v>-10</v>
      </c>
      <c r="L39" s="7">
        <v>-10</v>
      </c>
      <c r="M39" s="7">
        <v>-10</v>
      </c>
      <c r="N39" s="7">
        <v>-10</v>
      </c>
      <c r="O39" s="7">
        <v>-10</v>
      </c>
      <c r="P39" s="7">
        <v>-10</v>
      </c>
      <c r="Q39" s="7">
        <v>-10</v>
      </c>
      <c r="R39" s="7">
        <v>-50</v>
      </c>
      <c r="S39" s="7">
        <v>-50</v>
      </c>
      <c r="T39" s="7">
        <v>-50</v>
      </c>
      <c r="U39" s="7">
        <v>-50</v>
      </c>
      <c r="V39" s="7">
        <v>-50</v>
      </c>
      <c r="W39" s="7">
        <v>-50</v>
      </c>
      <c r="X39" s="7">
        <v>-50</v>
      </c>
      <c r="Y39" s="7">
        <v>-50</v>
      </c>
      <c r="Z39" s="7">
        <v>-50</v>
      </c>
      <c r="AA39" s="7">
        <v>-50</v>
      </c>
      <c r="AB39" s="7">
        <v>-50</v>
      </c>
      <c r="AC39" s="7">
        <v>-50</v>
      </c>
      <c r="AD39" s="7">
        <v>-50</v>
      </c>
      <c r="AE39" s="7">
        <v>-50</v>
      </c>
      <c r="AF39" s="7">
        <v>-50</v>
      </c>
      <c r="AG39" s="7">
        <v>-50</v>
      </c>
      <c r="AH39" s="7">
        <v>-50</v>
      </c>
      <c r="AI39" s="7">
        <v>-50</v>
      </c>
      <c r="AJ39" s="7">
        <v>-50</v>
      </c>
      <c r="AK39" s="7">
        <v>-50</v>
      </c>
      <c r="AL39" s="7">
        <v>-50</v>
      </c>
      <c r="AM39" s="7">
        <v>-50</v>
      </c>
      <c r="AN39" s="7">
        <v>-50</v>
      </c>
      <c r="AO39" s="7">
        <v>-50</v>
      </c>
      <c r="AS39" s="64"/>
      <c r="AT39" s="70">
        <f t="shared" si="13"/>
        <v>-50</v>
      </c>
      <c r="AU39" s="64">
        <f t="shared" si="14"/>
        <v>50</v>
      </c>
    </row>
    <row r="40" spans="1:47" s="19" customFormat="1" outlineLevel="2" x14ac:dyDescent="0.2">
      <c r="A40" s="28" t="s">
        <v>124</v>
      </c>
      <c r="B40" s="7">
        <f t="shared" si="41"/>
        <v>-2040</v>
      </c>
      <c r="C40" s="7">
        <f t="shared" si="42"/>
        <v>-2040</v>
      </c>
      <c r="D40" s="7">
        <f t="shared" si="43"/>
        <v>-2040</v>
      </c>
      <c r="E40" s="4"/>
      <c r="F40" s="7">
        <v>-170</v>
      </c>
      <c r="G40" s="7">
        <v>-170</v>
      </c>
      <c r="H40" s="7">
        <v>-170</v>
      </c>
      <c r="I40" s="7">
        <v>-170</v>
      </c>
      <c r="J40" s="7">
        <v>-170</v>
      </c>
      <c r="K40" s="7">
        <v>-170</v>
      </c>
      <c r="L40" s="7">
        <v>-170</v>
      </c>
      <c r="M40" s="7">
        <v>-170</v>
      </c>
      <c r="N40" s="7">
        <v>-170</v>
      </c>
      <c r="O40" s="7">
        <v>-170</v>
      </c>
      <c r="P40" s="7">
        <v>-170</v>
      </c>
      <c r="Q40" s="7">
        <v>-170</v>
      </c>
      <c r="R40" s="7">
        <v>-170</v>
      </c>
      <c r="S40" s="7">
        <v>-170</v>
      </c>
      <c r="T40" s="7">
        <v>-170</v>
      </c>
      <c r="U40" s="7">
        <v>-170</v>
      </c>
      <c r="V40" s="7">
        <v>-170</v>
      </c>
      <c r="W40" s="7">
        <v>-170</v>
      </c>
      <c r="X40" s="7">
        <v>-170</v>
      </c>
      <c r="Y40" s="7">
        <v>-170</v>
      </c>
      <c r="Z40" s="7">
        <v>-170</v>
      </c>
      <c r="AA40" s="7">
        <v>-170</v>
      </c>
      <c r="AB40" s="7">
        <v>-170</v>
      </c>
      <c r="AC40" s="7">
        <v>-170</v>
      </c>
      <c r="AD40" s="7">
        <v>-170</v>
      </c>
      <c r="AE40" s="7">
        <v>-170</v>
      </c>
      <c r="AF40" s="7">
        <v>-170</v>
      </c>
      <c r="AG40" s="7">
        <v>-170</v>
      </c>
      <c r="AH40" s="7">
        <v>-170</v>
      </c>
      <c r="AI40" s="7">
        <v>-170</v>
      </c>
      <c r="AJ40" s="7">
        <v>-170</v>
      </c>
      <c r="AK40" s="7">
        <v>-170</v>
      </c>
      <c r="AL40" s="7">
        <v>-170</v>
      </c>
      <c r="AM40" s="7">
        <v>-170</v>
      </c>
      <c r="AN40" s="7">
        <v>-170</v>
      </c>
      <c r="AO40" s="7">
        <v>-170</v>
      </c>
      <c r="AS40" s="64"/>
      <c r="AT40" s="70">
        <f t="shared" si="13"/>
        <v>-170</v>
      </c>
      <c r="AU40" s="64">
        <f t="shared" si="14"/>
        <v>170</v>
      </c>
    </row>
    <row r="41" spans="1:47" s="20" customFormat="1" outlineLevel="1" x14ac:dyDescent="0.2">
      <c r="A41" s="38" t="s">
        <v>84</v>
      </c>
      <c r="B41" s="17">
        <f t="shared" si="36"/>
        <v>0</v>
      </c>
      <c r="C41" s="17">
        <f t="shared" si="37"/>
        <v>0</v>
      </c>
      <c r="D41" s="17">
        <f t="shared" si="38"/>
        <v>0</v>
      </c>
      <c r="E41" s="12"/>
      <c r="F41" s="17">
        <f>+SUM(F42:F45)</f>
        <v>0</v>
      </c>
      <c r="G41" s="17">
        <f t="shared" ref="G41:AO41" si="44">+SUM(G42:G45)</f>
        <v>0</v>
      </c>
      <c r="H41" s="17">
        <f t="shared" si="44"/>
        <v>0</v>
      </c>
      <c r="I41" s="17">
        <f t="shared" si="44"/>
        <v>0</v>
      </c>
      <c r="J41" s="17">
        <f t="shared" si="44"/>
        <v>0</v>
      </c>
      <c r="K41" s="17">
        <f t="shared" si="44"/>
        <v>0</v>
      </c>
      <c r="L41" s="17">
        <f t="shared" si="44"/>
        <v>0</v>
      </c>
      <c r="M41" s="17">
        <f t="shared" si="44"/>
        <v>0</v>
      </c>
      <c r="N41" s="17">
        <f t="shared" si="44"/>
        <v>0</v>
      </c>
      <c r="O41" s="17">
        <f t="shared" si="44"/>
        <v>0</v>
      </c>
      <c r="P41" s="17">
        <f t="shared" si="44"/>
        <v>0</v>
      </c>
      <c r="Q41" s="17">
        <f t="shared" si="44"/>
        <v>0</v>
      </c>
      <c r="R41" s="17">
        <f t="shared" si="44"/>
        <v>0</v>
      </c>
      <c r="S41" s="17">
        <f t="shared" si="44"/>
        <v>0</v>
      </c>
      <c r="T41" s="17">
        <f t="shared" si="44"/>
        <v>0</v>
      </c>
      <c r="U41" s="17">
        <f t="shared" si="44"/>
        <v>0</v>
      </c>
      <c r="V41" s="17">
        <f t="shared" si="44"/>
        <v>0</v>
      </c>
      <c r="W41" s="17">
        <f t="shared" si="44"/>
        <v>0</v>
      </c>
      <c r="X41" s="17">
        <f t="shared" si="44"/>
        <v>0</v>
      </c>
      <c r="Y41" s="17">
        <f t="shared" si="44"/>
        <v>0</v>
      </c>
      <c r="Z41" s="17">
        <f t="shared" si="44"/>
        <v>0</v>
      </c>
      <c r="AA41" s="17">
        <f t="shared" si="44"/>
        <v>0</v>
      </c>
      <c r="AB41" s="17">
        <f t="shared" si="44"/>
        <v>0</v>
      </c>
      <c r="AC41" s="17">
        <f t="shared" si="44"/>
        <v>0</v>
      </c>
      <c r="AD41" s="17">
        <f t="shared" si="44"/>
        <v>0</v>
      </c>
      <c r="AE41" s="17">
        <f t="shared" si="44"/>
        <v>0</v>
      </c>
      <c r="AF41" s="17">
        <f t="shared" si="44"/>
        <v>0</v>
      </c>
      <c r="AG41" s="17">
        <f t="shared" si="44"/>
        <v>0</v>
      </c>
      <c r="AH41" s="17">
        <f t="shared" si="44"/>
        <v>0</v>
      </c>
      <c r="AI41" s="17">
        <f t="shared" si="44"/>
        <v>0</v>
      </c>
      <c r="AJ41" s="17">
        <f t="shared" si="44"/>
        <v>0</v>
      </c>
      <c r="AK41" s="17">
        <f t="shared" si="44"/>
        <v>0</v>
      </c>
      <c r="AL41" s="17">
        <f t="shared" si="44"/>
        <v>0</v>
      </c>
      <c r="AM41" s="17">
        <f t="shared" si="44"/>
        <v>0</v>
      </c>
      <c r="AN41" s="17">
        <f t="shared" si="44"/>
        <v>0</v>
      </c>
      <c r="AO41" s="17">
        <f t="shared" si="44"/>
        <v>0</v>
      </c>
      <c r="AS41" s="64"/>
      <c r="AT41" s="70">
        <f t="shared" si="13"/>
        <v>0</v>
      </c>
      <c r="AU41" s="64">
        <f t="shared" si="14"/>
        <v>0</v>
      </c>
    </row>
    <row r="42" spans="1:47" s="19" customFormat="1" outlineLevel="1" x14ac:dyDescent="0.2">
      <c r="A42" s="2" t="s">
        <v>28</v>
      </c>
      <c r="B42" s="7">
        <f t="shared" si="36"/>
        <v>0</v>
      </c>
      <c r="C42" s="7">
        <f t="shared" si="37"/>
        <v>0</v>
      </c>
      <c r="D42" s="7">
        <f t="shared" si="38"/>
        <v>0</v>
      </c>
      <c r="E42" s="4"/>
      <c r="F42" s="7">
        <v>0</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7">
        <v>0</v>
      </c>
      <c r="AB42" s="7">
        <v>0</v>
      </c>
      <c r="AC42" s="7">
        <v>0</v>
      </c>
      <c r="AD42" s="7">
        <v>0</v>
      </c>
      <c r="AE42" s="7">
        <v>0</v>
      </c>
      <c r="AF42" s="7">
        <v>0</v>
      </c>
      <c r="AG42" s="7">
        <v>0</v>
      </c>
      <c r="AH42" s="7">
        <v>0</v>
      </c>
      <c r="AI42" s="7">
        <v>0</v>
      </c>
      <c r="AJ42" s="7">
        <v>0</v>
      </c>
      <c r="AK42" s="7">
        <v>0</v>
      </c>
      <c r="AL42" s="7">
        <v>0</v>
      </c>
      <c r="AM42" s="7">
        <v>0</v>
      </c>
      <c r="AN42" s="7">
        <v>0</v>
      </c>
      <c r="AO42" s="7">
        <v>0</v>
      </c>
      <c r="AS42" s="64"/>
      <c r="AT42" s="70">
        <f t="shared" si="13"/>
        <v>0</v>
      </c>
      <c r="AU42" s="64">
        <f t="shared" si="14"/>
        <v>0</v>
      </c>
    </row>
    <row r="43" spans="1:47" s="19" customFormat="1" outlineLevel="1" x14ac:dyDescent="0.2">
      <c r="A43" s="2" t="s">
        <v>30</v>
      </c>
      <c r="B43" s="7">
        <f t="shared" si="36"/>
        <v>0</v>
      </c>
      <c r="C43" s="7">
        <f t="shared" si="37"/>
        <v>0</v>
      </c>
      <c r="D43" s="7">
        <f t="shared" si="38"/>
        <v>0</v>
      </c>
      <c r="E43" s="4"/>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7">
        <v>0</v>
      </c>
      <c r="AB43" s="7">
        <v>0</v>
      </c>
      <c r="AC43" s="7">
        <v>0</v>
      </c>
      <c r="AD43" s="7">
        <v>0</v>
      </c>
      <c r="AE43" s="7">
        <v>0</v>
      </c>
      <c r="AF43" s="7">
        <v>0</v>
      </c>
      <c r="AG43" s="7">
        <v>0</v>
      </c>
      <c r="AH43" s="7">
        <v>0</v>
      </c>
      <c r="AI43" s="7">
        <v>0</v>
      </c>
      <c r="AJ43" s="7">
        <v>0</v>
      </c>
      <c r="AK43" s="7">
        <v>0</v>
      </c>
      <c r="AL43" s="7">
        <v>0</v>
      </c>
      <c r="AM43" s="7">
        <v>0</v>
      </c>
      <c r="AN43" s="7">
        <v>0</v>
      </c>
      <c r="AO43" s="7">
        <v>0</v>
      </c>
      <c r="AS43" s="64"/>
      <c r="AT43" s="70">
        <f t="shared" si="13"/>
        <v>0</v>
      </c>
      <c r="AU43" s="64">
        <f t="shared" si="14"/>
        <v>0</v>
      </c>
    </row>
    <row r="44" spans="1:47" s="19" customFormat="1" outlineLevel="1" x14ac:dyDescent="0.2">
      <c r="A44" s="2" t="s">
        <v>58</v>
      </c>
      <c r="B44" s="7">
        <f t="shared" si="36"/>
        <v>0</v>
      </c>
      <c r="C44" s="7">
        <f t="shared" si="37"/>
        <v>0</v>
      </c>
      <c r="D44" s="7">
        <f t="shared" ref="D44:D45" si="45">+SUM(AD44:AK44)</f>
        <v>0</v>
      </c>
      <c r="E44" s="4"/>
      <c r="F44" s="7">
        <v>0</v>
      </c>
      <c r="G44" s="7">
        <v>0</v>
      </c>
      <c r="H44" s="7">
        <v>0</v>
      </c>
      <c r="I44" s="7">
        <v>0</v>
      </c>
      <c r="J44" s="7">
        <v>0</v>
      </c>
      <c r="K44" s="7">
        <v>0</v>
      </c>
      <c r="L44" s="7">
        <v>0</v>
      </c>
      <c r="M44" s="7">
        <v>0</v>
      </c>
      <c r="N44" s="7">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c r="AO44" s="7">
        <v>0</v>
      </c>
      <c r="AS44" s="64"/>
      <c r="AT44" s="70">
        <f t="shared" si="13"/>
        <v>0</v>
      </c>
      <c r="AU44" s="64">
        <f t="shared" si="14"/>
        <v>0</v>
      </c>
    </row>
    <row r="45" spans="1:47" s="19" customFormat="1" outlineLevel="1" x14ac:dyDescent="0.2">
      <c r="A45" s="2" t="s">
        <v>57</v>
      </c>
      <c r="B45" s="7">
        <f t="shared" si="36"/>
        <v>0</v>
      </c>
      <c r="C45" s="7">
        <f t="shared" si="37"/>
        <v>0</v>
      </c>
      <c r="D45" s="7">
        <f t="shared" si="45"/>
        <v>0</v>
      </c>
      <c r="E45" s="4"/>
      <c r="F45" s="7">
        <v>0</v>
      </c>
      <c r="G45" s="7">
        <v>0</v>
      </c>
      <c r="H45" s="7">
        <v>0</v>
      </c>
      <c r="I45" s="7">
        <v>0</v>
      </c>
      <c r="J45" s="7">
        <v>0</v>
      </c>
      <c r="K45" s="7">
        <v>0</v>
      </c>
      <c r="L45" s="7">
        <v>0</v>
      </c>
      <c r="M45" s="7">
        <v>0</v>
      </c>
      <c r="N45" s="7">
        <v>0</v>
      </c>
      <c r="O45" s="7">
        <v>0</v>
      </c>
      <c r="P45" s="7">
        <v>0</v>
      </c>
      <c r="Q45" s="7">
        <v>0</v>
      </c>
      <c r="R45" s="7">
        <v>0</v>
      </c>
      <c r="S45" s="7">
        <v>0</v>
      </c>
      <c r="T45" s="7">
        <v>0</v>
      </c>
      <c r="U45" s="7">
        <v>0</v>
      </c>
      <c r="V45" s="7">
        <v>0</v>
      </c>
      <c r="W45" s="7">
        <v>0</v>
      </c>
      <c r="X45" s="7">
        <v>0</v>
      </c>
      <c r="Y45" s="7">
        <v>0</v>
      </c>
      <c r="Z45" s="7">
        <v>0</v>
      </c>
      <c r="AA45" s="7">
        <v>0</v>
      </c>
      <c r="AB45" s="7">
        <v>0</v>
      </c>
      <c r="AC45" s="7">
        <v>0</v>
      </c>
      <c r="AD45" s="7">
        <v>0</v>
      </c>
      <c r="AE45" s="7">
        <v>0</v>
      </c>
      <c r="AF45" s="7">
        <v>0</v>
      </c>
      <c r="AG45" s="7">
        <v>0</v>
      </c>
      <c r="AH45" s="7">
        <v>0</v>
      </c>
      <c r="AI45" s="7">
        <v>0</v>
      </c>
      <c r="AJ45" s="7">
        <v>0</v>
      </c>
      <c r="AK45" s="7">
        <v>0</v>
      </c>
      <c r="AL45" s="7">
        <v>0</v>
      </c>
      <c r="AM45" s="7">
        <v>0</v>
      </c>
      <c r="AN45" s="7">
        <v>0</v>
      </c>
      <c r="AO45" s="7">
        <v>0</v>
      </c>
      <c r="AS45" s="64"/>
      <c r="AT45" s="70">
        <f t="shared" si="13"/>
        <v>0</v>
      </c>
      <c r="AU45" s="64">
        <f t="shared" si="14"/>
        <v>0</v>
      </c>
    </row>
    <row r="46" spans="1:47" s="20" customFormat="1" outlineLevel="1" x14ac:dyDescent="0.2">
      <c r="A46" s="29" t="s">
        <v>29</v>
      </c>
      <c r="B46" s="17">
        <f>+SUM(F46:Q46)</f>
        <v>-80000</v>
      </c>
      <c r="C46" s="17">
        <f>+SUM(R46:AC46)</f>
        <v>-328097.375</v>
      </c>
      <c r="D46" s="17">
        <f>+SUM(AD46:AO46)</f>
        <v>-746555.15</v>
      </c>
      <c r="E46" s="12"/>
      <c r="F46" s="17">
        <f>+F47+F48</f>
        <v>0</v>
      </c>
      <c r="G46" s="17">
        <f t="shared" ref="G46:AO46" si="46">+G47+G48</f>
        <v>0</v>
      </c>
      <c r="H46" s="17">
        <f t="shared" si="46"/>
        <v>0</v>
      </c>
      <c r="I46" s="17">
        <f t="shared" si="46"/>
        <v>0</v>
      </c>
      <c r="J46" s="17">
        <f t="shared" si="46"/>
        <v>0</v>
      </c>
      <c r="K46" s="17">
        <f t="shared" si="46"/>
        <v>0</v>
      </c>
      <c r="L46" s="17">
        <f t="shared" si="46"/>
        <v>0</v>
      </c>
      <c r="M46" s="17">
        <f t="shared" si="46"/>
        <v>0</v>
      </c>
      <c r="N46" s="17">
        <f t="shared" si="46"/>
        <v>0</v>
      </c>
      <c r="O46" s="17">
        <f t="shared" si="46"/>
        <v>0</v>
      </c>
      <c r="P46" s="17">
        <f t="shared" si="46"/>
        <v>-40000</v>
      </c>
      <c r="Q46" s="17">
        <f t="shared" si="46"/>
        <v>-40000</v>
      </c>
      <c r="R46" s="17">
        <f t="shared" si="46"/>
        <v>-40000</v>
      </c>
      <c r="S46" s="17">
        <f t="shared" si="46"/>
        <v>-200000</v>
      </c>
      <c r="T46" s="17">
        <f t="shared" si="46"/>
        <v>0</v>
      </c>
      <c r="U46" s="17">
        <f t="shared" si="46"/>
        <v>0</v>
      </c>
      <c r="V46" s="17">
        <f t="shared" si="46"/>
        <v>0</v>
      </c>
      <c r="W46" s="17">
        <f t="shared" si="46"/>
        <v>0</v>
      </c>
      <c r="X46" s="17">
        <f t="shared" si="46"/>
        <v>0</v>
      </c>
      <c r="Y46" s="17">
        <f t="shared" si="46"/>
        <v>0</v>
      </c>
      <c r="Z46" s="17">
        <f t="shared" si="46"/>
        <v>0</v>
      </c>
      <c r="AA46" s="17">
        <f t="shared" si="46"/>
        <v>0</v>
      </c>
      <c r="AB46" s="17">
        <f t="shared" si="46"/>
        <v>0</v>
      </c>
      <c r="AC46" s="17">
        <f t="shared" si="46"/>
        <v>-88097.375</v>
      </c>
      <c r="AD46" s="17">
        <f t="shared" si="46"/>
        <v>-128097.375</v>
      </c>
      <c r="AE46" s="17">
        <f t="shared" si="46"/>
        <v>-208210.625</v>
      </c>
      <c r="AF46" s="17">
        <f t="shared" si="46"/>
        <v>-108833.5</v>
      </c>
      <c r="AG46" s="17">
        <f t="shared" si="46"/>
        <v>-89173.25</v>
      </c>
      <c r="AH46" s="17">
        <f t="shared" si="46"/>
        <v>-29399.75</v>
      </c>
      <c r="AI46" s="17">
        <f t="shared" si="46"/>
        <v>-11003.375000000002</v>
      </c>
      <c r="AJ46" s="17">
        <f t="shared" si="46"/>
        <v>-10097.375000000002</v>
      </c>
      <c r="AK46" s="17">
        <f t="shared" si="46"/>
        <v>-10097.375000000002</v>
      </c>
      <c r="AL46" s="17">
        <f t="shared" si="46"/>
        <v>-10154.000000000002</v>
      </c>
      <c r="AM46" s="17">
        <f t="shared" si="46"/>
        <v>-9984.1250000000018</v>
      </c>
      <c r="AN46" s="17">
        <f t="shared" si="46"/>
        <v>-112230</v>
      </c>
      <c r="AO46" s="17">
        <f t="shared" si="46"/>
        <v>-19274.400000000001</v>
      </c>
      <c r="AS46" s="64"/>
      <c r="AT46" s="70">
        <f t="shared" si="13"/>
        <v>-40000</v>
      </c>
      <c r="AU46" s="64">
        <f t="shared" si="14"/>
        <v>40000</v>
      </c>
    </row>
    <row r="47" spans="1:47" s="19" customFormat="1" outlineLevel="1" x14ac:dyDescent="0.2">
      <c r="A47" s="2" t="s">
        <v>108</v>
      </c>
      <c r="B47" s="7">
        <f>+SUM(F47:Q47)</f>
        <v>-80000</v>
      </c>
      <c r="C47" s="7">
        <f>+SUM(R47:AC47)</f>
        <v>-248097.375</v>
      </c>
      <c r="D47" s="7">
        <f>+SUM(AD47:AO47)</f>
        <v>-212555.15</v>
      </c>
      <c r="E47" s="4"/>
      <c r="F47" s="7">
        <v>0</v>
      </c>
      <c r="G47" s="7">
        <v>0</v>
      </c>
      <c r="H47" s="7">
        <v>0</v>
      </c>
      <c r="I47" s="7">
        <v>0</v>
      </c>
      <c r="J47" s="7">
        <v>0</v>
      </c>
      <c r="K47" s="7">
        <v>0</v>
      </c>
      <c r="L47" s="7">
        <v>0</v>
      </c>
      <c r="M47" s="7">
        <v>0</v>
      </c>
      <c r="N47" s="7">
        <v>0</v>
      </c>
      <c r="O47" s="7">
        <v>0</v>
      </c>
      <c r="P47" s="23">
        <v>-40000</v>
      </c>
      <c r="Q47" s="23">
        <v>-40000</v>
      </c>
      <c r="R47" s="23">
        <v>-40000</v>
      </c>
      <c r="S47" s="23">
        <v>-200000</v>
      </c>
      <c r="T47" s="7">
        <f>-0.05*'Income P&amp;L simul."INPUT"'!F5</f>
        <v>0</v>
      </c>
      <c r="U47" s="7">
        <f>-0.05*'Income P&amp;L simul."INPUT"'!G5</f>
        <v>0</v>
      </c>
      <c r="V47" s="7">
        <f>-0.05*'Income P&amp;L simul."INPUT"'!H5</f>
        <v>0</v>
      </c>
      <c r="W47" s="7">
        <f>-0.05*'Income P&amp;L simul."INPUT"'!I5</f>
        <v>0</v>
      </c>
      <c r="X47" s="7">
        <f>-0.05*'Income P&amp;L simul."INPUT"'!J5</f>
        <v>0</v>
      </c>
      <c r="Y47" s="7">
        <f>-0.05*'Income P&amp;L simul."INPUT"'!K5</f>
        <v>0</v>
      </c>
      <c r="Z47" s="7">
        <f>-0.05*'Income P&amp;L simul."INPUT"'!L5</f>
        <v>0</v>
      </c>
      <c r="AA47" s="7">
        <f>-0.05*'Income P&amp;L simul."INPUT"'!M5</f>
        <v>0</v>
      </c>
      <c r="AB47" s="7">
        <f>-0.05*'Income P&amp;L simul."INPUT"'!N5</f>
        <v>0</v>
      </c>
      <c r="AC47" s="7">
        <f>-0.05*'Income P&amp;L simul."INPUT"'!O5</f>
        <v>-8097.3750000000018</v>
      </c>
      <c r="AD47" s="7">
        <f>-0.05*'Income P&amp;L simul."INPUT"'!P5</f>
        <v>-8097.3750000000018</v>
      </c>
      <c r="AE47" s="7">
        <f>-0.05*'Income P&amp;L simul."INPUT"'!Q5</f>
        <v>-8210.6250000000018</v>
      </c>
      <c r="AF47" s="7">
        <f>-0.05*'Income P&amp;L simul."INPUT"'!R5</f>
        <v>-8833.5000000000018</v>
      </c>
      <c r="AG47" s="7">
        <f>-0.05*'Income P&amp;L simul."INPUT"'!S5</f>
        <v>-9173.2500000000018</v>
      </c>
      <c r="AH47" s="7">
        <f>-0.05*'Income P&amp;L simul."INPUT"'!T5</f>
        <v>-9399.7500000000018</v>
      </c>
      <c r="AI47" s="7">
        <f>-0.05*'Income P&amp;L simul."INPUT"'!U5</f>
        <v>-9003.3750000000018</v>
      </c>
      <c r="AJ47" s="7">
        <f>-0.05*'Income P&amp;L simul."INPUT"'!V5</f>
        <v>-8097.3750000000018</v>
      </c>
      <c r="AK47" s="7">
        <f>-0.05*'Income P&amp;L simul."INPUT"'!W5</f>
        <v>-8097.3750000000018</v>
      </c>
      <c r="AL47" s="7">
        <f>-0.05*'Income P&amp;L simul."INPUT"'!X5</f>
        <v>-8154.0000000000018</v>
      </c>
      <c r="AM47" s="7">
        <f>-0.05*'Income P&amp;L simul."INPUT"'!Y5</f>
        <v>-7984.1250000000018</v>
      </c>
      <c r="AN47" s="7">
        <f>-0.05*'Income P&amp;L simul."INPUT"'!Z5</f>
        <v>-110230</v>
      </c>
      <c r="AO47" s="7">
        <f>-0.05*'Income P&amp;L simul."INPUT"'!AA5</f>
        <v>-17274.400000000001</v>
      </c>
      <c r="AS47" s="64"/>
      <c r="AT47" s="70">
        <f t="shared" si="13"/>
        <v>-40000</v>
      </c>
      <c r="AU47" s="64">
        <f t="shared" si="14"/>
        <v>40000</v>
      </c>
    </row>
    <row r="48" spans="1:47" s="19" customFormat="1" outlineLevel="1" x14ac:dyDescent="0.2">
      <c r="A48" s="2" t="s">
        <v>109</v>
      </c>
      <c r="B48" s="7">
        <f>SUM(F48:Q48)</f>
        <v>0</v>
      </c>
      <c r="C48" s="7">
        <f>SUM(R48:AC48)</f>
        <v>-80000</v>
      </c>
      <c r="D48" s="7">
        <f>SUM(AD48:AO48)</f>
        <v>-534000</v>
      </c>
      <c r="E48" s="4"/>
      <c r="F48" s="7">
        <v>0</v>
      </c>
      <c r="G48" s="7">
        <v>0</v>
      </c>
      <c r="H48" s="7">
        <v>0</v>
      </c>
      <c r="I48" s="7">
        <v>0</v>
      </c>
      <c r="J48" s="7">
        <v>0</v>
      </c>
      <c r="K48" s="7">
        <v>0</v>
      </c>
      <c r="L48" s="7">
        <v>0</v>
      </c>
      <c r="M48" s="7">
        <v>0</v>
      </c>
      <c r="N48" s="7">
        <v>0</v>
      </c>
      <c r="O48" s="7">
        <v>0</v>
      </c>
      <c r="P48" s="7">
        <v>0</v>
      </c>
      <c r="Q48" s="7">
        <v>0</v>
      </c>
      <c r="R48" s="7">
        <v>0</v>
      </c>
      <c r="S48" s="102">
        <v>0</v>
      </c>
      <c r="T48" s="7">
        <v>0</v>
      </c>
      <c r="U48" s="7">
        <v>0</v>
      </c>
      <c r="V48" s="7">
        <v>0</v>
      </c>
      <c r="W48" s="7">
        <v>0</v>
      </c>
      <c r="X48" s="7">
        <v>0</v>
      </c>
      <c r="Y48" s="7">
        <v>0</v>
      </c>
      <c r="Z48" s="7">
        <v>0</v>
      </c>
      <c r="AA48" s="7">
        <v>0</v>
      </c>
      <c r="AB48" s="7">
        <v>0</v>
      </c>
      <c r="AC48" s="7">
        <v>-80000</v>
      </c>
      <c r="AD48" s="7">
        <v>-120000</v>
      </c>
      <c r="AE48" s="7">
        <v>-200000</v>
      </c>
      <c r="AF48" s="7">
        <v>-100000</v>
      </c>
      <c r="AG48" s="7">
        <v>-80000</v>
      </c>
      <c r="AH48" s="7">
        <v>-20000</v>
      </c>
      <c r="AI48" s="7">
        <v>-2000</v>
      </c>
      <c r="AJ48" s="7">
        <v>-2000</v>
      </c>
      <c r="AK48" s="7">
        <v>-2000</v>
      </c>
      <c r="AL48" s="7">
        <v>-2000</v>
      </c>
      <c r="AM48" s="7">
        <v>-2000</v>
      </c>
      <c r="AN48" s="7">
        <v>-2000</v>
      </c>
      <c r="AO48" s="7">
        <v>-2000</v>
      </c>
      <c r="AS48" s="64"/>
      <c r="AT48" s="70"/>
      <c r="AU48" s="64"/>
    </row>
    <row r="49" spans="1:285" s="20" customFormat="1" outlineLevel="1" x14ac:dyDescent="0.2">
      <c r="A49" s="29" t="s">
        <v>31</v>
      </c>
      <c r="B49" s="17">
        <f>+SUM(F49:Q49)</f>
        <v>0</v>
      </c>
      <c r="C49" s="17">
        <f>+SUM(R49:AC49)</f>
        <v>0</v>
      </c>
      <c r="D49" s="17">
        <f>+SUM(AD49:AO49)</f>
        <v>0</v>
      </c>
      <c r="E49" s="12"/>
      <c r="F49" s="17">
        <f>+F50</f>
        <v>0</v>
      </c>
      <c r="G49" s="17">
        <f t="shared" ref="G49:Q49" si="47">+G50</f>
        <v>0</v>
      </c>
      <c r="H49" s="17">
        <f t="shared" si="47"/>
        <v>0</v>
      </c>
      <c r="I49" s="17">
        <f t="shared" si="47"/>
        <v>0</v>
      </c>
      <c r="J49" s="17">
        <f t="shared" si="47"/>
        <v>0</v>
      </c>
      <c r="K49" s="17">
        <f t="shared" si="47"/>
        <v>0</v>
      </c>
      <c r="L49" s="17">
        <f t="shared" si="47"/>
        <v>0</v>
      </c>
      <c r="M49" s="17">
        <f t="shared" si="47"/>
        <v>0</v>
      </c>
      <c r="N49" s="17">
        <f t="shared" si="47"/>
        <v>0</v>
      </c>
      <c r="O49" s="17">
        <f t="shared" si="47"/>
        <v>0</v>
      </c>
      <c r="P49" s="17">
        <f t="shared" si="47"/>
        <v>0</v>
      </c>
      <c r="Q49" s="17">
        <f t="shared" si="47"/>
        <v>0</v>
      </c>
      <c r="R49" s="17">
        <f>+R50</f>
        <v>0</v>
      </c>
      <c r="S49" s="17">
        <f t="shared" ref="S49:AC49" si="48">+S50</f>
        <v>0</v>
      </c>
      <c r="T49" s="17">
        <f t="shared" si="48"/>
        <v>0</v>
      </c>
      <c r="U49" s="17">
        <f t="shared" si="48"/>
        <v>0</v>
      </c>
      <c r="V49" s="17">
        <f t="shared" si="48"/>
        <v>0</v>
      </c>
      <c r="W49" s="17">
        <f t="shared" si="48"/>
        <v>0</v>
      </c>
      <c r="X49" s="17">
        <f t="shared" si="48"/>
        <v>0</v>
      </c>
      <c r="Y49" s="17">
        <f t="shared" si="48"/>
        <v>0</v>
      </c>
      <c r="Z49" s="17">
        <f t="shared" si="48"/>
        <v>0</v>
      </c>
      <c r="AA49" s="17">
        <f t="shared" si="48"/>
        <v>0</v>
      </c>
      <c r="AB49" s="17">
        <f t="shared" si="48"/>
        <v>0</v>
      </c>
      <c r="AC49" s="17">
        <f t="shared" si="48"/>
        <v>0</v>
      </c>
      <c r="AD49" s="17">
        <f>+AD50</f>
        <v>0</v>
      </c>
      <c r="AE49" s="17">
        <f t="shared" ref="AE49:AO49" si="49">+AE50</f>
        <v>0</v>
      </c>
      <c r="AF49" s="17">
        <f t="shared" si="49"/>
        <v>0</v>
      </c>
      <c r="AG49" s="17">
        <f t="shared" si="49"/>
        <v>0</v>
      </c>
      <c r="AH49" s="17">
        <f t="shared" si="49"/>
        <v>0</v>
      </c>
      <c r="AI49" s="17">
        <f t="shared" si="49"/>
        <v>0</v>
      </c>
      <c r="AJ49" s="17">
        <f t="shared" si="49"/>
        <v>0</v>
      </c>
      <c r="AK49" s="17">
        <f t="shared" si="49"/>
        <v>0</v>
      </c>
      <c r="AL49" s="17">
        <f t="shared" si="49"/>
        <v>0</v>
      </c>
      <c r="AM49" s="17">
        <f t="shared" si="49"/>
        <v>0</v>
      </c>
      <c r="AN49" s="17">
        <f t="shared" si="49"/>
        <v>0</v>
      </c>
      <c r="AO49" s="17">
        <f t="shared" si="49"/>
        <v>0</v>
      </c>
      <c r="AS49" s="64"/>
      <c r="AT49" s="70">
        <f t="shared" si="13"/>
        <v>0</v>
      </c>
      <c r="AU49" s="64">
        <f t="shared" si="14"/>
        <v>0</v>
      </c>
    </row>
    <row r="50" spans="1:285" s="19" customFormat="1" outlineLevel="1" x14ac:dyDescent="0.2">
      <c r="A50" s="2" t="s">
        <v>32</v>
      </c>
      <c r="B50" s="7">
        <f>+SUM(F50:Q50)</f>
        <v>0</v>
      </c>
      <c r="C50" s="7">
        <f>+SUM(R50:AC50)</f>
        <v>0</v>
      </c>
      <c r="D50" s="7">
        <f>+SUM(AD50:AO50)</f>
        <v>0</v>
      </c>
      <c r="E50" s="4"/>
      <c r="F50" s="7">
        <v>0</v>
      </c>
      <c r="G50" s="7">
        <v>0</v>
      </c>
      <c r="H50" s="7">
        <v>0</v>
      </c>
      <c r="I50" s="7">
        <v>0</v>
      </c>
      <c r="J50" s="7">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c r="AO50" s="7">
        <v>0</v>
      </c>
      <c r="AS50" s="64"/>
      <c r="AT50" s="70">
        <f t="shared" si="13"/>
        <v>0</v>
      </c>
      <c r="AU50" s="64">
        <f t="shared" si="14"/>
        <v>0</v>
      </c>
    </row>
    <row r="51" spans="1:285" s="40" customFormat="1" outlineLevel="1" x14ac:dyDescent="0.2">
      <c r="A51" s="29" t="s">
        <v>61</v>
      </c>
      <c r="B51" s="17">
        <f t="shared" si="36"/>
        <v>-2887.8000000000011</v>
      </c>
      <c r="C51" s="17">
        <f t="shared" si="37"/>
        <v>-3987.8000000000015</v>
      </c>
      <c r="D51" s="17">
        <f t="shared" si="38"/>
        <v>-4487.800000000002</v>
      </c>
      <c r="E51" s="42"/>
      <c r="F51" s="17">
        <f>+SUM(F52:F54)</f>
        <v>-223.98333333333341</v>
      </c>
      <c r="G51" s="17">
        <f t="shared" ref="G51:AO51" si="50">+SUM(G52:G54)</f>
        <v>-223.98333333333341</v>
      </c>
      <c r="H51" s="17">
        <f t="shared" si="50"/>
        <v>-223.98333333333341</v>
      </c>
      <c r="I51" s="17">
        <f t="shared" si="50"/>
        <v>-223.98333333333341</v>
      </c>
      <c r="J51" s="17">
        <f t="shared" si="50"/>
        <v>-223.98333333333341</v>
      </c>
      <c r="K51" s="17">
        <f t="shared" si="50"/>
        <v>-223.98333333333341</v>
      </c>
      <c r="L51" s="17">
        <f t="shared" si="50"/>
        <v>-223.98333333333341</v>
      </c>
      <c r="M51" s="17">
        <f t="shared" si="50"/>
        <v>-223.98333333333341</v>
      </c>
      <c r="N51" s="17">
        <f t="shared" si="50"/>
        <v>-223.98333333333341</v>
      </c>
      <c r="O51" s="17">
        <f t="shared" si="50"/>
        <v>-223.98333333333341</v>
      </c>
      <c r="P51" s="17">
        <f t="shared" si="50"/>
        <v>-323.98333333333341</v>
      </c>
      <c r="Q51" s="17">
        <f t="shared" si="50"/>
        <v>-323.98333333333341</v>
      </c>
      <c r="R51" s="17">
        <f t="shared" si="50"/>
        <v>-323.98333333333341</v>
      </c>
      <c r="S51" s="17">
        <f t="shared" si="50"/>
        <v>-323.98333333333341</v>
      </c>
      <c r="T51" s="17">
        <f t="shared" si="50"/>
        <v>-323.98333333333341</v>
      </c>
      <c r="U51" s="17">
        <f t="shared" si="50"/>
        <v>-323.98333333333341</v>
      </c>
      <c r="V51" s="17">
        <f t="shared" si="50"/>
        <v>-323.98333333333341</v>
      </c>
      <c r="W51" s="17">
        <f t="shared" si="50"/>
        <v>-323.98333333333341</v>
      </c>
      <c r="X51" s="17">
        <f t="shared" si="50"/>
        <v>-323.98333333333341</v>
      </c>
      <c r="Y51" s="17">
        <f t="shared" si="50"/>
        <v>-323.98333333333341</v>
      </c>
      <c r="Z51" s="17">
        <f t="shared" si="50"/>
        <v>-323.98333333333341</v>
      </c>
      <c r="AA51" s="17">
        <f t="shared" si="50"/>
        <v>-323.98333333333341</v>
      </c>
      <c r="AB51" s="17">
        <f t="shared" si="50"/>
        <v>-373.98333333333341</v>
      </c>
      <c r="AC51" s="17">
        <f t="shared" si="50"/>
        <v>-373.98333333333341</v>
      </c>
      <c r="AD51" s="17">
        <f t="shared" si="50"/>
        <v>-373.98333333333341</v>
      </c>
      <c r="AE51" s="17">
        <f t="shared" si="50"/>
        <v>-373.98333333333341</v>
      </c>
      <c r="AF51" s="17">
        <f t="shared" si="50"/>
        <v>-373.98333333333341</v>
      </c>
      <c r="AG51" s="17">
        <f t="shared" si="50"/>
        <v>-373.98333333333341</v>
      </c>
      <c r="AH51" s="17">
        <f t="shared" si="50"/>
        <v>-373.98333333333341</v>
      </c>
      <c r="AI51" s="17">
        <f t="shared" si="50"/>
        <v>-373.98333333333341</v>
      </c>
      <c r="AJ51" s="17">
        <f t="shared" si="50"/>
        <v>-373.98333333333341</v>
      </c>
      <c r="AK51" s="17">
        <f t="shared" si="50"/>
        <v>-373.98333333333341</v>
      </c>
      <c r="AL51" s="17">
        <f t="shared" si="50"/>
        <v>-373.98333333333341</v>
      </c>
      <c r="AM51" s="17">
        <f t="shared" si="50"/>
        <v>-373.98333333333341</v>
      </c>
      <c r="AN51" s="17">
        <f t="shared" si="50"/>
        <v>-373.98333333333341</v>
      </c>
      <c r="AO51" s="17">
        <f t="shared" si="50"/>
        <v>-373.98333333333341</v>
      </c>
      <c r="AP51" s="20"/>
      <c r="AQ51" s="20"/>
      <c r="AR51" s="20"/>
      <c r="AS51" s="64"/>
      <c r="AT51" s="70">
        <f t="shared" si="13"/>
        <v>-323.98333333333341</v>
      </c>
      <c r="AU51" s="64">
        <f t="shared" si="14"/>
        <v>323.98333333333341</v>
      </c>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c r="GL51" s="20"/>
      <c r="GM51" s="20"/>
      <c r="GN51" s="20"/>
      <c r="GO51" s="20"/>
      <c r="GP51" s="20"/>
      <c r="GQ51" s="20"/>
      <c r="GR51" s="20"/>
      <c r="GS51" s="20"/>
      <c r="GT51" s="20"/>
      <c r="GU51" s="20"/>
      <c r="GV51" s="20"/>
      <c r="GW51" s="20"/>
      <c r="GX51" s="20"/>
      <c r="GY51" s="20"/>
      <c r="GZ51" s="20"/>
      <c r="HA51" s="20"/>
      <c r="HB51" s="20"/>
      <c r="HC51" s="20"/>
      <c r="HD51" s="20"/>
      <c r="HE51" s="20"/>
      <c r="HF51" s="20"/>
      <c r="HG51" s="20"/>
      <c r="HH51" s="20"/>
      <c r="HI51" s="20"/>
      <c r="HJ51" s="20"/>
      <c r="HK51" s="20"/>
      <c r="HL51" s="20"/>
      <c r="HM51" s="20"/>
      <c r="HN51" s="20"/>
      <c r="HO51" s="20"/>
      <c r="HP51" s="20"/>
      <c r="HQ51" s="20"/>
      <c r="HR51" s="20"/>
      <c r="HS51" s="20"/>
      <c r="HT51" s="20"/>
      <c r="HU51" s="20"/>
      <c r="HV51" s="20"/>
      <c r="HW51" s="20"/>
      <c r="HX51" s="20"/>
      <c r="HY51" s="20"/>
      <c r="HZ51" s="20"/>
      <c r="IA51" s="20"/>
      <c r="IB51" s="20"/>
      <c r="IC51" s="20"/>
      <c r="ID51" s="20"/>
      <c r="IE51" s="20"/>
      <c r="IF51" s="20"/>
      <c r="IG51" s="20"/>
      <c r="IH51" s="20"/>
      <c r="II51" s="20"/>
      <c r="IJ51" s="20"/>
      <c r="IK51" s="20"/>
      <c r="IL51" s="20"/>
      <c r="IM51" s="20"/>
      <c r="IN51" s="20"/>
      <c r="IO51" s="20"/>
      <c r="IP51" s="20"/>
      <c r="IQ51" s="20"/>
      <c r="IR51" s="20"/>
      <c r="IS51" s="20"/>
      <c r="IT51" s="20"/>
      <c r="IU51" s="20"/>
      <c r="IV51" s="20"/>
      <c r="IW51" s="20"/>
      <c r="IX51" s="20"/>
      <c r="IY51" s="20"/>
      <c r="IZ51" s="20"/>
      <c r="JA51" s="20"/>
      <c r="JB51" s="20"/>
      <c r="JC51" s="20"/>
      <c r="JD51" s="20"/>
      <c r="JE51" s="20"/>
      <c r="JF51" s="20"/>
      <c r="JG51" s="20"/>
      <c r="JH51" s="20"/>
      <c r="JI51" s="20"/>
      <c r="JJ51" s="20"/>
      <c r="JK51" s="20"/>
      <c r="JL51" s="20"/>
      <c r="JM51" s="20"/>
      <c r="JN51" s="20"/>
      <c r="JO51" s="20"/>
      <c r="JP51" s="20"/>
      <c r="JQ51" s="20"/>
      <c r="JR51" s="20"/>
      <c r="JS51" s="20"/>
      <c r="JT51" s="20"/>
      <c r="JU51" s="20"/>
      <c r="JV51" s="20"/>
      <c r="JW51" s="20"/>
      <c r="JX51" s="20"/>
      <c r="JY51" s="20"/>
    </row>
    <row r="52" spans="1:285" s="19" customFormat="1" outlineLevel="1" x14ac:dyDescent="0.2">
      <c r="A52" s="24" t="s">
        <v>60</v>
      </c>
      <c r="B52" s="7">
        <f t="shared" si="36"/>
        <v>-2687.8000000000011</v>
      </c>
      <c r="C52" s="7">
        <f t="shared" si="37"/>
        <v>-2687.8000000000011</v>
      </c>
      <c r="D52" s="7">
        <f t="shared" si="38"/>
        <v>-2687.8000000000011</v>
      </c>
      <c r="E52" s="4"/>
      <c r="F52" s="7">
        <f>+-'P&amp;L Depreciation table'!$H$42</f>
        <v>-223.98333333333341</v>
      </c>
      <c r="G52" s="7">
        <f>+-'P&amp;L Depreciation table'!$H$42</f>
        <v>-223.98333333333341</v>
      </c>
      <c r="H52" s="7">
        <f>+-'P&amp;L Depreciation table'!$H$42</f>
        <v>-223.98333333333341</v>
      </c>
      <c r="I52" s="7">
        <f>+-'P&amp;L Depreciation table'!$H$42</f>
        <v>-223.98333333333341</v>
      </c>
      <c r="J52" s="7">
        <f>+-'P&amp;L Depreciation table'!$H$42</f>
        <v>-223.98333333333341</v>
      </c>
      <c r="K52" s="7">
        <f>+-'P&amp;L Depreciation table'!$H$42</f>
        <v>-223.98333333333341</v>
      </c>
      <c r="L52" s="7">
        <f>+-'P&amp;L Depreciation table'!$H$42</f>
        <v>-223.98333333333341</v>
      </c>
      <c r="M52" s="7">
        <f>+-'P&amp;L Depreciation table'!$H$42</f>
        <v>-223.98333333333341</v>
      </c>
      <c r="N52" s="7">
        <f>+-'P&amp;L Depreciation table'!$H$42</f>
        <v>-223.98333333333341</v>
      </c>
      <c r="O52" s="7">
        <f>+-'P&amp;L Depreciation table'!$H$42</f>
        <v>-223.98333333333341</v>
      </c>
      <c r="P52" s="7">
        <f>+-'P&amp;L Depreciation table'!$H$42</f>
        <v>-223.98333333333341</v>
      </c>
      <c r="Q52" s="7">
        <f>+-'P&amp;L Depreciation table'!$H$42</f>
        <v>-223.98333333333341</v>
      </c>
      <c r="R52" s="7">
        <f>+-'P&amp;L Depreciation table'!$H$42</f>
        <v>-223.98333333333341</v>
      </c>
      <c r="S52" s="7">
        <f>+-'P&amp;L Depreciation table'!$H$42</f>
        <v>-223.98333333333341</v>
      </c>
      <c r="T52" s="7">
        <f>+-'P&amp;L Depreciation table'!$H$42</f>
        <v>-223.98333333333341</v>
      </c>
      <c r="U52" s="7">
        <f>+-'P&amp;L Depreciation table'!$H$42</f>
        <v>-223.98333333333341</v>
      </c>
      <c r="V52" s="7">
        <f>+-'P&amp;L Depreciation table'!$H$42</f>
        <v>-223.98333333333341</v>
      </c>
      <c r="W52" s="7">
        <f>+-'P&amp;L Depreciation table'!$H$42</f>
        <v>-223.98333333333341</v>
      </c>
      <c r="X52" s="7">
        <f>+-'P&amp;L Depreciation table'!$H$42</f>
        <v>-223.98333333333341</v>
      </c>
      <c r="Y52" s="7">
        <f>+-'P&amp;L Depreciation table'!$H$42</f>
        <v>-223.98333333333341</v>
      </c>
      <c r="Z52" s="7">
        <f>+-'P&amp;L Depreciation table'!$H$42</f>
        <v>-223.98333333333341</v>
      </c>
      <c r="AA52" s="7">
        <f>+-'P&amp;L Depreciation table'!$H$42</f>
        <v>-223.98333333333341</v>
      </c>
      <c r="AB52" s="7">
        <f>+-'P&amp;L Depreciation table'!$H$42</f>
        <v>-223.98333333333341</v>
      </c>
      <c r="AC52" s="7">
        <f>+-'P&amp;L Depreciation table'!$H$42</f>
        <v>-223.98333333333341</v>
      </c>
      <c r="AD52" s="7">
        <f>+-'P&amp;L Depreciation table'!$H$42</f>
        <v>-223.98333333333341</v>
      </c>
      <c r="AE52" s="7">
        <f>+-'P&amp;L Depreciation table'!$H$42</f>
        <v>-223.98333333333341</v>
      </c>
      <c r="AF52" s="7">
        <f>+-'P&amp;L Depreciation table'!$H$42</f>
        <v>-223.98333333333341</v>
      </c>
      <c r="AG52" s="7">
        <f>+-'P&amp;L Depreciation table'!$H$42</f>
        <v>-223.98333333333341</v>
      </c>
      <c r="AH52" s="7">
        <f>+-'P&amp;L Depreciation table'!$H$42</f>
        <v>-223.98333333333341</v>
      </c>
      <c r="AI52" s="7">
        <f>+-'P&amp;L Depreciation table'!$H$42</f>
        <v>-223.98333333333341</v>
      </c>
      <c r="AJ52" s="7">
        <f>+-'P&amp;L Depreciation table'!$H$42</f>
        <v>-223.98333333333341</v>
      </c>
      <c r="AK52" s="7">
        <f>+-'P&amp;L Depreciation table'!$H$42</f>
        <v>-223.98333333333341</v>
      </c>
      <c r="AL52" s="7">
        <f>+-'P&amp;L Depreciation table'!$H$42</f>
        <v>-223.98333333333341</v>
      </c>
      <c r="AM52" s="7">
        <f>+-'P&amp;L Depreciation table'!$H$42</f>
        <v>-223.98333333333341</v>
      </c>
      <c r="AN52" s="7">
        <f>+-'P&amp;L Depreciation table'!$H$42</f>
        <v>-223.98333333333341</v>
      </c>
      <c r="AO52" s="7">
        <f>+-'P&amp;L Depreciation table'!$H$42</f>
        <v>-223.98333333333341</v>
      </c>
      <c r="AS52" s="64"/>
      <c r="AT52" s="70">
        <f t="shared" si="13"/>
        <v>-223.98333333333341</v>
      </c>
      <c r="AU52" s="64">
        <f t="shared" si="14"/>
        <v>223.98333333333341</v>
      </c>
    </row>
    <row r="53" spans="1:285" s="19" customFormat="1" outlineLevel="1" x14ac:dyDescent="0.2">
      <c r="A53" s="24" t="s">
        <v>33</v>
      </c>
      <c r="B53" s="7">
        <f t="shared" si="36"/>
        <v>0</v>
      </c>
      <c r="C53" s="7">
        <f t="shared" si="37"/>
        <v>0</v>
      </c>
      <c r="D53" s="7">
        <f t="shared" si="38"/>
        <v>0</v>
      </c>
      <c r="E53" s="4"/>
      <c r="F53" s="7">
        <v>0</v>
      </c>
      <c r="G53" s="7">
        <v>0</v>
      </c>
      <c r="H53" s="7">
        <v>0</v>
      </c>
      <c r="I53" s="7">
        <v>0</v>
      </c>
      <c r="J53" s="7">
        <v>0</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0</v>
      </c>
      <c r="AD53" s="7">
        <v>0</v>
      </c>
      <c r="AE53" s="7">
        <v>0</v>
      </c>
      <c r="AF53" s="7">
        <v>0</v>
      </c>
      <c r="AG53" s="7">
        <v>0</v>
      </c>
      <c r="AH53" s="7">
        <v>0</v>
      </c>
      <c r="AI53" s="7">
        <v>0</v>
      </c>
      <c r="AJ53" s="7">
        <v>0</v>
      </c>
      <c r="AK53" s="7">
        <v>0</v>
      </c>
      <c r="AL53" s="7">
        <v>0</v>
      </c>
      <c r="AM53" s="7">
        <v>0</v>
      </c>
      <c r="AN53" s="7">
        <v>0</v>
      </c>
      <c r="AO53" s="7">
        <v>0</v>
      </c>
      <c r="AS53" s="64"/>
      <c r="AT53" s="70">
        <f t="shared" si="13"/>
        <v>0</v>
      </c>
      <c r="AU53" s="64">
        <f t="shared" si="14"/>
        <v>0</v>
      </c>
    </row>
    <row r="54" spans="1:285" s="19" customFormat="1" outlineLevel="1" x14ac:dyDescent="0.2">
      <c r="A54" s="24" t="s">
        <v>56</v>
      </c>
      <c r="B54" s="7">
        <f t="shared" si="36"/>
        <v>-200</v>
      </c>
      <c r="C54" s="7">
        <f t="shared" si="37"/>
        <v>-1300</v>
      </c>
      <c r="D54" s="7">
        <f>+SUM(AD54:AO54)</f>
        <v>-1800</v>
      </c>
      <c r="E54" s="4"/>
      <c r="F54" s="7">
        <v>0</v>
      </c>
      <c r="G54" s="7">
        <v>0</v>
      </c>
      <c r="H54" s="7">
        <v>0</v>
      </c>
      <c r="I54" s="7">
        <v>0</v>
      </c>
      <c r="J54" s="7">
        <v>0</v>
      </c>
      <c r="K54" s="7">
        <v>0</v>
      </c>
      <c r="L54" s="7">
        <v>0</v>
      </c>
      <c r="M54" s="7">
        <v>0</v>
      </c>
      <c r="N54" s="7">
        <v>0</v>
      </c>
      <c r="O54" s="7">
        <v>0</v>
      </c>
      <c r="P54" s="7">
        <v>-100</v>
      </c>
      <c r="Q54" s="7">
        <v>-100</v>
      </c>
      <c r="R54" s="7">
        <v>-100</v>
      </c>
      <c r="S54" s="7">
        <v>-100</v>
      </c>
      <c r="T54" s="7">
        <v>-100</v>
      </c>
      <c r="U54" s="7">
        <v>-100</v>
      </c>
      <c r="V54" s="7">
        <v>-100</v>
      </c>
      <c r="W54" s="7">
        <v>-100</v>
      </c>
      <c r="X54" s="7">
        <v>-100</v>
      </c>
      <c r="Y54" s="7">
        <v>-100</v>
      </c>
      <c r="Z54" s="7">
        <v>-100</v>
      </c>
      <c r="AA54" s="7">
        <v>-100</v>
      </c>
      <c r="AB54" s="7">
        <v>-150</v>
      </c>
      <c r="AC54" s="7">
        <v>-150</v>
      </c>
      <c r="AD54" s="7">
        <v>-150</v>
      </c>
      <c r="AE54" s="7">
        <v>-150</v>
      </c>
      <c r="AF54" s="7">
        <v>-150</v>
      </c>
      <c r="AG54" s="7">
        <v>-150</v>
      </c>
      <c r="AH54" s="7">
        <v>-150</v>
      </c>
      <c r="AI54" s="7">
        <v>-150</v>
      </c>
      <c r="AJ54" s="7">
        <v>-150</v>
      </c>
      <c r="AK54" s="7">
        <v>-150</v>
      </c>
      <c r="AL54" s="7">
        <v>-150</v>
      </c>
      <c r="AM54" s="7">
        <v>-150</v>
      </c>
      <c r="AN54" s="7">
        <v>-150</v>
      </c>
      <c r="AO54" s="7">
        <v>-150</v>
      </c>
      <c r="AS54" s="64"/>
      <c r="AT54" s="70">
        <f t="shared" si="13"/>
        <v>-100</v>
      </c>
      <c r="AU54" s="64">
        <f t="shared" si="14"/>
        <v>100</v>
      </c>
    </row>
    <row r="55" spans="1:285" s="20" customFormat="1" outlineLevel="1" x14ac:dyDescent="0.2">
      <c r="A55" s="29" t="s">
        <v>62</v>
      </c>
      <c r="B55" s="17">
        <f t="shared" si="36"/>
        <v>0</v>
      </c>
      <c r="C55" s="17">
        <f t="shared" si="37"/>
        <v>0</v>
      </c>
      <c r="D55" s="17">
        <f t="shared" si="38"/>
        <v>0</v>
      </c>
      <c r="E55" s="42"/>
      <c r="F55" s="25">
        <f>+SUM(F56:F58)</f>
        <v>0</v>
      </c>
      <c r="G55" s="25">
        <f t="shared" ref="G55:AO55" si="51">+SUM(G56:G58)</f>
        <v>0</v>
      </c>
      <c r="H55" s="25">
        <f t="shared" si="51"/>
        <v>0</v>
      </c>
      <c r="I55" s="25">
        <f t="shared" si="51"/>
        <v>0</v>
      </c>
      <c r="J55" s="25">
        <f t="shared" si="51"/>
        <v>0</v>
      </c>
      <c r="K55" s="25">
        <f t="shared" si="51"/>
        <v>0</v>
      </c>
      <c r="L55" s="25">
        <f t="shared" si="51"/>
        <v>0</v>
      </c>
      <c r="M55" s="25">
        <f t="shared" si="51"/>
        <v>0</v>
      </c>
      <c r="N55" s="25">
        <f t="shared" si="51"/>
        <v>0</v>
      </c>
      <c r="O55" s="25">
        <f t="shared" si="51"/>
        <v>0</v>
      </c>
      <c r="P55" s="25">
        <f t="shared" si="51"/>
        <v>0</v>
      </c>
      <c r="Q55" s="25">
        <f t="shared" si="51"/>
        <v>0</v>
      </c>
      <c r="R55" s="25">
        <f t="shared" si="51"/>
        <v>0</v>
      </c>
      <c r="S55" s="25">
        <f t="shared" si="51"/>
        <v>0</v>
      </c>
      <c r="T55" s="25">
        <f t="shared" si="51"/>
        <v>0</v>
      </c>
      <c r="U55" s="25">
        <f t="shared" si="51"/>
        <v>0</v>
      </c>
      <c r="V55" s="25">
        <f t="shared" si="51"/>
        <v>0</v>
      </c>
      <c r="W55" s="25">
        <f t="shared" si="51"/>
        <v>0</v>
      </c>
      <c r="X55" s="25">
        <f t="shared" si="51"/>
        <v>0</v>
      </c>
      <c r="Y55" s="25">
        <f t="shared" si="51"/>
        <v>0</v>
      </c>
      <c r="Z55" s="25">
        <f t="shared" si="51"/>
        <v>0</v>
      </c>
      <c r="AA55" s="25">
        <f t="shared" si="51"/>
        <v>0</v>
      </c>
      <c r="AB55" s="25">
        <f t="shared" si="51"/>
        <v>0</v>
      </c>
      <c r="AC55" s="25">
        <f t="shared" si="51"/>
        <v>0</v>
      </c>
      <c r="AD55" s="25">
        <f t="shared" si="51"/>
        <v>0</v>
      </c>
      <c r="AE55" s="25">
        <f t="shared" si="51"/>
        <v>0</v>
      </c>
      <c r="AF55" s="25">
        <f t="shared" si="51"/>
        <v>0</v>
      </c>
      <c r="AG55" s="25">
        <f t="shared" si="51"/>
        <v>0</v>
      </c>
      <c r="AH55" s="25">
        <f t="shared" si="51"/>
        <v>0</v>
      </c>
      <c r="AI55" s="25">
        <f t="shared" si="51"/>
        <v>0</v>
      </c>
      <c r="AJ55" s="25">
        <f t="shared" si="51"/>
        <v>0</v>
      </c>
      <c r="AK55" s="25">
        <f t="shared" si="51"/>
        <v>0</v>
      </c>
      <c r="AL55" s="25">
        <f t="shared" si="51"/>
        <v>0</v>
      </c>
      <c r="AM55" s="25">
        <f t="shared" si="51"/>
        <v>0</v>
      </c>
      <c r="AN55" s="25">
        <f t="shared" si="51"/>
        <v>0</v>
      </c>
      <c r="AO55" s="25">
        <f t="shared" si="51"/>
        <v>0</v>
      </c>
      <c r="AS55" s="64"/>
      <c r="AT55" s="70">
        <f t="shared" si="13"/>
        <v>0</v>
      </c>
      <c r="AU55" s="64">
        <f t="shared" si="14"/>
        <v>0</v>
      </c>
    </row>
    <row r="56" spans="1:285" s="19" customFormat="1" outlineLevel="1" x14ac:dyDescent="0.2">
      <c r="A56" s="24" t="s">
        <v>14</v>
      </c>
      <c r="B56" s="7">
        <f t="shared" si="36"/>
        <v>0</v>
      </c>
      <c r="C56" s="7">
        <f t="shared" si="37"/>
        <v>0</v>
      </c>
      <c r="D56" s="7">
        <f t="shared" si="38"/>
        <v>0</v>
      </c>
      <c r="E56" s="4"/>
      <c r="F56" s="7">
        <v>0</v>
      </c>
      <c r="G56" s="7">
        <v>0</v>
      </c>
      <c r="H56" s="7">
        <v>0</v>
      </c>
      <c r="I56" s="7">
        <v>0</v>
      </c>
      <c r="J56" s="7">
        <v>0</v>
      </c>
      <c r="K56" s="7">
        <v>0</v>
      </c>
      <c r="L56" s="7">
        <v>0</v>
      </c>
      <c r="M56" s="7">
        <v>0</v>
      </c>
      <c r="N56" s="7">
        <v>0</v>
      </c>
      <c r="O56" s="7">
        <v>0</v>
      </c>
      <c r="P56" s="7">
        <v>0</v>
      </c>
      <c r="Q56" s="7">
        <v>0</v>
      </c>
      <c r="R56" s="7">
        <v>0</v>
      </c>
      <c r="S56" s="7">
        <v>0</v>
      </c>
      <c r="T56" s="7">
        <v>0</v>
      </c>
      <c r="U56" s="7">
        <v>0</v>
      </c>
      <c r="V56" s="7">
        <v>0</v>
      </c>
      <c r="W56" s="7">
        <v>0</v>
      </c>
      <c r="X56" s="7">
        <v>0</v>
      </c>
      <c r="Y56" s="7">
        <v>0</v>
      </c>
      <c r="Z56" s="7">
        <v>0</v>
      </c>
      <c r="AA56" s="7">
        <v>0</v>
      </c>
      <c r="AB56" s="7">
        <v>0</v>
      </c>
      <c r="AC56" s="7">
        <v>0</v>
      </c>
      <c r="AD56" s="7">
        <v>0</v>
      </c>
      <c r="AE56" s="7">
        <v>0</v>
      </c>
      <c r="AF56" s="7">
        <v>0</v>
      </c>
      <c r="AG56" s="7">
        <v>0</v>
      </c>
      <c r="AH56" s="7">
        <v>0</v>
      </c>
      <c r="AI56" s="7">
        <v>0</v>
      </c>
      <c r="AJ56" s="7">
        <v>0</v>
      </c>
      <c r="AK56" s="7">
        <v>0</v>
      </c>
      <c r="AL56" s="7">
        <v>0</v>
      </c>
      <c r="AM56" s="7">
        <v>0</v>
      </c>
      <c r="AN56" s="7">
        <v>0</v>
      </c>
      <c r="AO56" s="7">
        <v>0</v>
      </c>
      <c r="AS56" s="64"/>
      <c r="AT56" s="70">
        <f t="shared" si="13"/>
        <v>0</v>
      </c>
      <c r="AU56" s="64">
        <f t="shared" si="14"/>
        <v>0</v>
      </c>
    </row>
    <row r="57" spans="1:285" s="19" customFormat="1" outlineLevel="1" x14ac:dyDescent="0.2">
      <c r="A57" s="24" t="s">
        <v>13</v>
      </c>
      <c r="B57" s="7">
        <f t="shared" si="36"/>
        <v>0</v>
      </c>
      <c r="C57" s="7">
        <f t="shared" si="37"/>
        <v>0</v>
      </c>
      <c r="D57" s="7">
        <f t="shared" si="38"/>
        <v>0</v>
      </c>
      <c r="E57" s="4"/>
      <c r="F57" s="7">
        <v>0</v>
      </c>
      <c r="G57" s="7">
        <v>0</v>
      </c>
      <c r="H57" s="7">
        <v>0</v>
      </c>
      <c r="I57" s="7">
        <v>0</v>
      </c>
      <c r="J57" s="7">
        <v>0</v>
      </c>
      <c r="K57" s="7">
        <v>0</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c r="AO57" s="7">
        <v>0</v>
      </c>
      <c r="AS57" s="65"/>
      <c r="AT57" s="78">
        <f>+R57</f>
        <v>0</v>
      </c>
      <c r="AU57" s="65">
        <f t="shared" si="14"/>
        <v>0</v>
      </c>
    </row>
    <row r="58" spans="1:285" s="19" customFormat="1" outlineLevel="1" x14ac:dyDescent="0.2">
      <c r="A58" s="24" t="s">
        <v>34</v>
      </c>
      <c r="B58" s="7">
        <f t="shared" si="36"/>
        <v>0</v>
      </c>
      <c r="C58" s="7">
        <f t="shared" si="37"/>
        <v>0</v>
      </c>
      <c r="D58" s="7">
        <f t="shared" si="38"/>
        <v>0</v>
      </c>
      <c r="E58" s="4"/>
      <c r="F58" s="7">
        <v>0</v>
      </c>
      <c r="G58" s="7">
        <v>0</v>
      </c>
      <c r="H58" s="7">
        <v>0</v>
      </c>
      <c r="I58" s="7">
        <v>0</v>
      </c>
      <c r="J58" s="7">
        <v>0</v>
      </c>
      <c r="K58" s="7">
        <v>0</v>
      </c>
      <c r="L58" s="7">
        <v>0</v>
      </c>
      <c r="M58" s="7">
        <v>0</v>
      </c>
      <c r="N58" s="7">
        <v>0</v>
      </c>
      <c r="O58" s="7">
        <v>0</v>
      </c>
      <c r="P58" s="7">
        <v>0</v>
      </c>
      <c r="Q58" s="7">
        <v>0</v>
      </c>
      <c r="R58" s="7">
        <v>0</v>
      </c>
      <c r="S58" s="7">
        <v>0</v>
      </c>
      <c r="T58" s="7">
        <v>0</v>
      </c>
      <c r="U58" s="7">
        <v>0</v>
      </c>
      <c r="V58" s="7">
        <v>0</v>
      </c>
      <c r="W58" s="7">
        <v>0</v>
      </c>
      <c r="X58" s="7">
        <v>0</v>
      </c>
      <c r="Y58" s="7">
        <v>0</v>
      </c>
      <c r="Z58" s="7">
        <v>0</v>
      </c>
      <c r="AA58" s="7">
        <v>0</v>
      </c>
      <c r="AB58" s="7">
        <v>0</v>
      </c>
      <c r="AC58" s="7">
        <v>0</v>
      </c>
      <c r="AD58" s="7">
        <v>0</v>
      </c>
      <c r="AE58" s="7">
        <v>0</v>
      </c>
      <c r="AF58" s="7">
        <v>0</v>
      </c>
      <c r="AG58" s="7">
        <v>0</v>
      </c>
      <c r="AH58" s="7">
        <v>0</v>
      </c>
      <c r="AI58" s="7">
        <v>0</v>
      </c>
      <c r="AJ58" s="7">
        <v>0</v>
      </c>
      <c r="AK58" s="7">
        <v>0</v>
      </c>
      <c r="AL58" s="7">
        <v>0</v>
      </c>
      <c r="AM58" s="7">
        <v>0</v>
      </c>
      <c r="AN58" s="7">
        <v>0</v>
      </c>
      <c r="AO58" s="7">
        <v>0</v>
      </c>
      <c r="AS58" s="64"/>
      <c r="AT58" s="70">
        <f>+R58</f>
        <v>0</v>
      </c>
      <c r="AU58" s="64">
        <f t="shared" ref="AU58:AU59" si="52">+AS58-AT58</f>
        <v>0</v>
      </c>
    </row>
    <row r="59" spans="1:285" s="19" customFormat="1" x14ac:dyDescent="0.2">
      <c r="A59" s="31" t="s">
        <v>35</v>
      </c>
      <c r="B59" s="47">
        <f>+SUM(F59:Q59)</f>
        <v>-224323.80000000005</v>
      </c>
      <c r="C59" s="47">
        <f>+SUM(R59:AC59)</f>
        <v>-626606.17500000005</v>
      </c>
      <c r="D59" s="47">
        <f>+SUM(AD59:AO59)</f>
        <v>-1126776.9500000004</v>
      </c>
      <c r="E59" s="41"/>
      <c r="F59" s="34">
        <f t="shared" ref="F59:AO59" si="53">+F5+F51+F55+F49+F46</f>
        <v>-14701.983333333334</v>
      </c>
      <c r="G59" s="34">
        <f t="shared" si="53"/>
        <v>-11701.983333333334</v>
      </c>
      <c r="H59" s="34">
        <f t="shared" si="53"/>
        <v>-11701.983333333334</v>
      </c>
      <c r="I59" s="34">
        <f t="shared" si="53"/>
        <v>-11701.983333333334</v>
      </c>
      <c r="J59" s="34">
        <f t="shared" si="53"/>
        <v>-11701.983333333334</v>
      </c>
      <c r="K59" s="34">
        <f t="shared" si="53"/>
        <v>-11701.983333333334</v>
      </c>
      <c r="L59" s="34">
        <f t="shared" si="53"/>
        <v>-11701.983333333334</v>
      </c>
      <c r="M59" s="34">
        <f t="shared" si="53"/>
        <v>-11701.983333333334</v>
      </c>
      <c r="N59" s="34">
        <f t="shared" si="53"/>
        <v>-11701.983333333334</v>
      </c>
      <c r="O59" s="34">
        <f t="shared" si="53"/>
        <v>-12401.983333333334</v>
      </c>
      <c r="P59" s="34">
        <f t="shared" si="53"/>
        <v>-51801.983333333337</v>
      </c>
      <c r="Q59" s="34">
        <f t="shared" si="53"/>
        <v>-51801.983333333337</v>
      </c>
      <c r="R59" s="34">
        <f t="shared" si="53"/>
        <v>-65329.983333333337</v>
      </c>
      <c r="S59" s="34">
        <f t="shared" si="53"/>
        <v>-226429.98333333334</v>
      </c>
      <c r="T59" s="34">
        <f t="shared" si="53"/>
        <v>-24929.983333333334</v>
      </c>
      <c r="U59" s="34">
        <f t="shared" si="53"/>
        <v>-23729.983333333334</v>
      </c>
      <c r="V59" s="34">
        <f t="shared" si="53"/>
        <v>-23729.983333333334</v>
      </c>
      <c r="W59" s="34">
        <f t="shared" si="53"/>
        <v>-23729.983333333334</v>
      </c>
      <c r="X59" s="34">
        <f t="shared" si="53"/>
        <v>-25033.983333333334</v>
      </c>
      <c r="Y59" s="34">
        <f t="shared" si="53"/>
        <v>-25033.983333333334</v>
      </c>
      <c r="Z59" s="34">
        <f t="shared" si="53"/>
        <v>-25033.983333333334</v>
      </c>
      <c r="AA59" s="34">
        <f t="shared" si="53"/>
        <v>-25033.983333333334</v>
      </c>
      <c r="AB59" s="34">
        <f t="shared" si="53"/>
        <v>-25083.983333333334</v>
      </c>
      <c r="AC59" s="34">
        <f t="shared" si="53"/>
        <v>-113506.35833333334</v>
      </c>
      <c r="AD59" s="34">
        <f t="shared" si="53"/>
        <v>-157123.35833333334</v>
      </c>
      <c r="AE59" s="34">
        <f t="shared" si="53"/>
        <v>-238227.60833333334</v>
      </c>
      <c r="AF59" s="34">
        <f t="shared" si="53"/>
        <v>-138850.48333333334</v>
      </c>
      <c r="AG59" s="34">
        <f t="shared" si="53"/>
        <v>-122406.23333333334</v>
      </c>
      <c r="AH59" s="34">
        <f t="shared" si="53"/>
        <v>-61432.733333333337</v>
      </c>
      <c r="AI59" s="34">
        <f t="shared" si="53"/>
        <v>-43036.358333333337</v>
      </c>
      <c r="AJ59" s="34">
        <f t="shared" si="53"/>
        <v>-42130.358333333337</v>
      </c>
      <c r="AK59" s="34">
        <f t="shared" si="53"/>
        <v>-42398.358333333337</v>
      </c>
      <c r="AL59" s="34">
        <f t="shared" si="53"/>
        <v>-42454.983333333337</v>
      </c>
      <c r="AM59" s="34">
        <f t="shared" si="53"/>
        <v>-42285.108333333337</v>
      </c>
      <c r="AN59" s="34">
        <f t="shared" si="53"/>
        <v>-144530.98333333334</v>
      </c>
      <c r="AO59" s="34">
        <f t="shared" si="53"/>
        <v>-51900.383333333331</v>
      </c>
      <c r="AS59" s="78"/>
      <c r="AT59" s="78">
        <f>+R59</f>
        <v>-65329.983333333337</v>
      </c>
      <c r="AU59" s="78">
        <f t="shared" si="52"/>
        <v>65329.983333333337</v>
      </c>
    </row>
    <row r="60" spans="1:285" s="37" customFormat="1" ht="15" x14ac:dyDescent="0.25">
      <c r="A60" s="35" t="s">
        <v>50</v>
      </c>
      <c r="B60" s="36">
        <f>+B59</f>
        <v>-224323.80000000005</v>
      </c>
      <c r="C60" s="36">
        <f>+C59+B60</f>
        <v>-850929.97500000009</v>
      </c>
      <c r="D60" s="36">
        <f t="shared" ref="D60" si="54">+D59+C60</f>
        <v>-1977706.9250000005</v>
      </c>
      <c r="E60" s="36"/>
      <c r="F60" s="36">
        <f>+F5</f>
        <v>-14478</v>
      </c>
      <c r="G60" s="36">
        <f t="shared" ref="G60:AO60" si="55">+G5+F60</f>
        <v>-25956</v>
      </c>
      <c r="H60" s="36">
        <f t="shared" si="55"/>
        <v>-37434</v>
      </c>
      <c r="I60" s="36">
        <f t="shared" si="55"/>
        <v>-48912</v>
      </c>
      <c r="J60" s="36">
        <f t="shared" si="55"/>
        <v>-60390</v>
      </c>
      <c r="K60" s="36">
        <f t="shared" si="55"/>
        <v>-71868</v>
      </c>
      <c r="L60" s="36">
        <f t="shared" si="55"/>
        <v>-83346</v>
      </c>
      <c r="M60" s="36">
        <f t="shared" si="55"/>
        <v>-94824</v>
      </c>
      <c r="N60" s="36">
        <f t="shared" si="55"/>
        <v>-106302</v>
      </c>
      <c r="O60" s="36">
        <f t="shared" si="55"/>
        <v>-118480</v>
      </c>
      <c r="P60" s="36">
        <f t="shared" si="55"/>
        <v>-129958</v>
      </c>
      <c r="Q60" s="36">
        <f t="shared" si="55"/>
        <v>-141436</v>
      </c>
      <c r="R60" s="36">
        <f t="shared" si="55"/>
        <v>-166442</v>
      </c>
      <c r="S60" s="36">
        <f t="shared" si="55"/>
        <v>-192548</v>
      </c>
      <c r="T60" s="36">
        <f t="shared" si="55"/>
        <v>-217154</v>
      </c>
      <c r="U60" s="36">
        <f t="shared" si="55"/>
        <v>-240560</v>
      </c>
      <c r="V60" s="36">
        <f t="shared" si="55"/>
        <v>-263966</v>
      </c>
      <c r="W60" s="36">
        <f t="shared" si="55"/>
        <v>-287372</v>
      </c>
      <c r="X60" s="36">
        <f t="shared" si="55"/>
        <v>-312082</v>
      </c>
      <c r="Y60" s="36">
        <f t="shared" si="55"/>
        <v>-336792</v>
      </c>
      <c r="Z60" s="36">
        <f t="shared" si="55"/>
        <v>-361502</v>
      </c>
      <c r="AA60" s="36">
        <f t="shared" si="55"/>
        <v>-386212</v>
      </c>
      <c r="AB60" s="36">
        <f t="shared" si="55"/>
        <v>-410922</v>
      </c>
      <c r="AC60" s="36">
        <f t="shared" si="55"/>
        <v>-435957</v>
      </c>
      <c r="AD60" s="36">
        <f t="shared" si="55"/>
        <v>-464609</v>
      </c>
      <c r="AE60" s="36">
        <f t="shared" si="55"/>
        <v>-494252</v>
      </c>
      <c r="AF60" s="36">
        <f t="shared" si="55"/>
        <v>-523895</v>
      </c>
      <c r="AG60" s="36">
        <f t="shared" si="55"/>
        <v>-556754</v>
      </c>
      <c r="AH60" s="36">
        <f t="shared" si="55"/>
        <v>-588413</v>
      </c>
      <c r="AI60" s="36">
        <f t="shared" si="55"/>
        <v>-620072</v>
      </c>
      <c r="AJ60" s="36">
        <f t="shared" si="55"/>
        <v>-651731</v>
      </c>
      <c r="AK60" s="36">
        <f t="shared" si="55"/>
        <v>-683658</v>
      </c>
      <c r="AL60" s="36">
        <f t="shared" si="55"/>
        <v>-715585</v>
      </c>
      <c r="AM60" s="36">
        <f t="shared" si="55"/>
        <v>-747512</v>
      </c>
      <c r="AN60" s="36">
        <f t="shared" si="55"/>
        <v>-779439</v>
      </c>
      <c r="AO60" s="36">
        <f t="shared" si="55"/>
        <v>-811691</v>
      </c>
      <c r="AR60" s="10"/>
      <c r="AS60" s="10"/>
      <c r="AT60" s="10"/>
      <c r="AU60" s="10"/>
      <c r="AV60" s="10"/>
    </row>
    <row r="61" spans="1:285" s="19" customFormat="1" ht="15" x14ac:dyDescent="0.25">
      <c r="A61" s="24"/>
      <c r="B61" s="7"/>
      <c r="C61" s="7"/>
      <c r="D61" s="7"/>
      <c r="E61" s="4"/>
      <c r="F61" s="7"/>
      <c r="G61" s="7"/>
      <c r="H61" s="7"/>
      <c r="I61" s="7"/>
      <c r="J61" s="7"/>
      <c r="K61" s="7"/>
      <c r="L61" s="7"/>
      <c r="M61" s="7"/>
      <c r="N61" s="7"/>
      <c r="O61" s="7"/>
      <c r="P61" s="7"/>
      <c r="Q61" s="7"/>
      <c r="AR61" s="10"/>
      <c r="AS61" s="10"/>
      <c r="AT61" s="10"/>
      <c r="AU61" s="10"/>
      <c r="AV61" s="10"/>
    </row>
    <row r="62" spans="1:285" s="19" customFormat="1" ht="15" x14ac:dyDescent="0.25">
      <c r="A62" s="24"/>
      <c r="B62" s="7"/>
      <c r="C62" s="7"/>
      <c r="D62" s="7"/>
      <c r="E62" s="4"/>
      <c r="F62" s="7"/>
      <c r="G62" s="7"/>
      <c r="H62" s="7"/>
      <c r="I62" s="7"/>
      <c r="J62" s="7"/>
      <c r="K62" s="7"/>
      <c r="L62" s="7"/>
      <c r="M62" s="7"/>
      <c r="N62" s="7"/>
      <c r="O62" s="7"/>
      <c r="P62" s="7"/>
      <c r="Q62" s="7"/>
      <c r="AR62" s="10"/>
      <c r="AS62" s="10"/>
      <c r="AT62" s="10"/>
      <c r="AU62" s="10"/>
      <c r="AV62" s="10"/>
    </row>
    <row r="63" spans="1:285" s="26" customFormat="1" ht="15" x14ac:dyDescent="0.25">
      <c r="B63" s="8"/>
      <c r="C63" s="8"/>
      <c r="D63" s="8"/>
      <c r="E63" s="8"/>
      <c r="F63" s="8"/>
      <c r="G63" s="8"/>
      <c r="H63" s="8"/>
      <c r="I63" s="8"/>
      <c r="J63" s="8"/>
      <c r="K63" s="8"/>
      <c r="L63" s="8"/>
      <c r="M63" s="8"/>
      <c r="N63" s="8"/>
      <c r="O63" s="8"/>
      <c r="P63" s="8"/>
      <c r="Q63" s="8"/>
      <c r="S63" s="19"/>
      <c r="T63" s="19"/>
      <c r="U63" s="19"/>
      <c r="V63" s="19"/>
      <c r="W63" s="19"/>
      <c r="X63" s="19"/>
      <c r="Y63" s="19"/>
      <c r="Z63" s="19"/>
      <c r="AA63" s="19"/>
      <c r="AB63" s="19"/>
      <c r="AC63" s="19"/>
      <c r="AD63" s="19"/>
      <c r="AE63" s="19"/>
      <c r="AF63" s="19"/>
      <c r="AG63" s="19"/>
      <c r="AH63" s="19"/>
      <c r="AI63" s="19"/>
      <c r="AJ63" s="19"/>
      <c r="AK63" s="19"/>
      <c r="AL63" s="19"/>
      <c r="AM63" s="19"/>
      <c r="AN63" s="19"/>
      <c r="AO63" s="19"/>
      <c r="AR63" s="10"/>
      <c r="AS63" s="10"/>
      <c r="AT63" s="10"/>
      <c r="AU63" s="10"/>
      <c r="AV63" s="10"/>
    </row>
    <row r="64" spans="1:285" s="26" customFormat="1" ht="15" x14ac:dyDescent="0.25">
      <c r="B64" s="8"/>
      <c r="C64" s="8"/>
      <c r="D64" s="8"/>
      <c r="E64" s="8"/>
      <c r="F64" s="8"/>
      <c r="G64" s="8"/>
      <c r="H64" s="8"/>
      <c r="I64" s="8"/>
      <c r="J64" s="8"/>
      <c r="K64" s="8"/>
      <c r="L64" s="8"/>
      <c r="M64" s="8"/>
      <c r="N64" s="8"/>
      <c r="O64" s="8"/>
      <c r="P64" s="8"/>
      <c r="Q64" s="8"/>
      <c r="S64" s="19"/>
      <c r="T64" s="19"/>
      <c r="U64" s="19"/>
      <c r="V64" s="19"/>
      <c r="W64" s="19"/>
      <c r="X64" s="19"/>
      <c r="Y64" s="19"/>
      <c r="Z64" s="19"/>
      <c r="AA64" s="19"/>
      <c r="AB64" s="19"/>
      <c r="AC64" s="19"/>
      <c r="AD64" s="19"/>
      <c r="AE64" s="19"/>
      <c r="AF64" s="19"/>
      <c r="AG64" s="19"/>
      <c r="AH64" s="19"/>
      <c r="AI64" s="19"/>
      <c r="AJ64" s="19"/>
      <c r="AK64" s="19"/>
      <c r="AL64" s="19"/>
      <c r="AM64" s="19"/>
      <c r="AN64" s="19"/>
      <c r="AO64" s="19"/>
      <c r="AR64" s="10"/>
      <c r="AS64" s="10"/>
      <c r="AT64" s="10"/>
      <c r="AU64" s="10"/>
      <c r="AV64" s="10"/>
    </row>
    <row r="65" spans="2:48" s="26" customFormat="1" ht="15" x14ac:dyDescent="0.25">
      <c r="B65" s="8"/>
      <c r="C65" s="8"/>
      <c r="D65" s="8"/>
      <c r="E65" s="8"/>
      <c r="F65" s="8"/>
      <c r="G65" s="8"/>
      <c r="H65" s="8"/>
      <c r="I65" s="8"/>
      <c r="J65" s="8"/>
      <c r="K65" s="8"/>
      <c r="L65" s="8"/>
      <c r="M65" s="8"/>
      <c r="N65" s="8"/>
      <c r="O65" s="8"/>
      <c r="P65" s="8"/>
      <c r="Q65" s="8"/>
      <c r="S65" s="19"/>
      <c r="T65" s="19"/>
      <c r="U65" s="19"/>
      <c r="V65" s="19"/>
      <c r="W65" s="19"/>
      <c r="X65" s="19"/>
      <c r="Y65" s="19"/>
      <c r="Z65" s="19"/>
      <c r="AA65" s="19"/>
      <c r="AB65" s="19"/>
      <c r="AC65" s="19"/>
      <c r="AD65" s="19"/>
      <c r="AE65" s="19"/>
      <c r="AF65" s="19"/>
      <c r="AG65" s="19"/>
      <c r="AH65" s="19"/>
      <c r="AI65" s="19"/>
      <c r="AJ65" s="19"/>
      <c r="AK65" s="19"/>
      <c r="AL65" s="19"/>
      <c r="AM65" s="19"/>
      <c r="AN65" s="19"/>
      <c r="AO65" s="19"/>
      <c r="AR65" s="10"/>
      <c r="AS65" s="10"/>
      <c r="AT65" s="10"/>
      <c r="AU65" s="10"/>
      <c r="AV65" s="10"/>
    </row>
    <row r="66" spans="2:48" s="26" customFormat="1" ht="15" x14ac:dyDescent="0.25">
      <c r="B66" s="8"/>
      <c r="C66" s="8"/>
      <c r="D66" s="8"/>
      <c r="E66" s="8"/>
      <c r="F66" s="8"/>
      <c r="G66" s="8"/>
      <c r="H66" s="8"/>
      <c r="I66" s="8"/>
      <c r="J66" s="8"/>
      <c r="K66" s="8"/>
      <c r="L66" s="8"/>
      <c r="M66" s="8"/>
      <c r="N66" s="8"/>
      <c r="O66" s="8"/>
      <c r="P66" s="8"/>
      <c r="Q66" s="8"/>
      <c r="S66" s="19"/>
      <c r="T66" s="19"/>
      <c r="U66" s="19"/>
      <c r="V66" s="19"/>
      <c r="W66" s="19"/>
      <c r="X66" s="19"/>
      <c r="Y66" s="19"/>
      <c r="Z66" s="19"/>
      <c r="AA66" s="19"/>
      <c r="AB66" s="19"/>
      <c r="AC66" s="19"/>
      <c r="AD66" s="19"/>
      <c r="AE66" s="19"/>
      <c r="AF66" s="19"/>
      <c r="AG66" s="19"/>
      <c r="AH66" s="19"/>
      <c r="AI66" s="19"/>
      <c r="AJ66" s="19"/>
      <c r="AK66" s="19"/>
      <c r="AL66" s="19"/>
      <c r="AM66" s="19"/>
      <c r="AN66" s="19"/>
      <c r="AO66" s="19"/>
      <c r="AR66" s="10"/>
      <c r="AS66" s="10"/>
      <c r="AT66" s="10"/>
      <c r="AU66" s="10"/>
      <c r="AV66" s="10"/>
    </row>
    <row r="67" spans="2:48" s="26" customFormat="1" ht="15" x14ac:dyDescent="0.25">
      <c r="B67" s="8"/>
      <c r="C67" s="8"/>
      <c r="D67" s="8"/>
      <c r="E67" s="8"/>
      <c r="F67" s="8"/>
      <c r="G67" s="8"/>
      <c r="H67" s="8"/>
      <c r="I67" s="8"/>
      <c r="J67" s="8"/>
      <c r="K67" s="8"/>
      <c r="L67" s="8"/>
      <c r="M67" s="8"/>
      <c r="N67" s="8"/>
      <c r="O67" s="8"/>
      <c r="P67" s="8"/>
      <c r="Q67" s="8"/>
      <c r="S67" s="19"/>
      <c r="T67" s="19"/>
      <c r="U67" s="19"/>
      <c r="V67" s="19"/>
      <c r="W67" s="19"/>
      <c r="X67" s="19"/>
      <c r="Y67" s="19"/>
      <c r="Z67" s="19"/>
      <c r="AA67" s="19"/>
      <c r="AB67" s="19"/>
      <c r="AC67" s="19"/>
      <c r="AD67" s="19"/>
      <c r="AE67" s="19"/>
      <c r="AF67" s="19"/>
      <c r="AG67" s="19"/>
      <c r="AH67" s="19"/>
      <c r="AI67" s="19"/>
      <c r="AJ67" s="19"/>
      <c r="AK67" s="19"/>
      <c r="AL67" s="19"/>
      <c r="AM67" s="19"/>
      <c r="AN67" s="19"/>
      <c r="AO67" s="19"/>
      <c r="AR67" s="10"/>
      <c r="AS67" s="10"/>
      <c r="AT67" s="10"/>
      <c r="AU67" s="10"/>
      <c r="AV67" s="10"/>
    </row>
    <row r="68" spans="2:48" s="26" customFormat="1" ht="15" x14ac:dyDescent="0.25">
      <c r="B68" s="8"/>
      <c r="C68" s="8"/>
      <c r="D68" s="8"/>
      <c r="E68" s="8"/>
      <c r="F68" s="8"/>
      <c r="G68" s="8"/>
      <c r="H68" s="8"/>
      <c r="I68" s="8"/>
      <c r="J68" s="8"/>
      <c r="K68" s="8"/>
      <c r="L68" s="8"/>
      <c r="M68" s="8"/>
      <c r="N68" s="8"/>
      <c r="O68" s="8"/>
      <c r="P68" s="8"/>
      <c r="Q68" s="8"/>
      <c r="S68" s="19"/>
      <c r="T68" s="19"/>
      <c r="U68" s="19"/>
      <c r="V68" s="19"/>
      <c r="W68" s="19"/>
      <c r="X68" s="19"/>
      <c r="Y68" s="19"/>
      <c r="Z68" s="19"/>
      <c r="AA68" s="19"/>
      <c r="AB68" s="19"/>
      <c r="AC68" s="19"/>
      <c r="AD68" s="19"/>
      <c r="AE68" s="19"/>
      <c r="AF68" s="19"/>
      <c r="AG68" s="19"/>
      <c r="AH68" s="19"/>
      <c r="AI68" s="19"/>
      <c r="AJ68" s="19"/>
      <c r="AK68" s="19"/>
      <c r="AL68" s="19"/>
      <c r="AM68" s="19"/>
      <c r="AN68" s="19"/>
      <c r="AO68" s="19"/>
      <c r="AR68" s="10"/>
      <c r="AS68" s="10"/>
      <c r="AT68" s="10"/>
      <c r="AU68" s="10"/>
      <c r="AV68" s="10"/>
    </row>
    <row r="69" spans="2:48" s="26" customFormat="1" ht="15" x14ac:dyDescent="0.25">
      <c r="B69" s="8"/>
      <c r="C69" s="8"/>
      <c r="D69" s="8"/>
      <c r="E69" s="8"/>
      <c r="F69" s="8"/>
      <c r="G69" s="8"/>
      <c r="H69" s="8"/>
      <c r="I69" s="8"/>
      <c r="J69" s="8"/>
      <c r="K69" s="8"/>
      <c r="L69" s="8"/>
      <c r="M69" s="8"/>
      <c r="N69" s="8"/>
      <c r="O69" s="8"/>
      <c r="P69" s="8"/>
      <c r="Q69" s="8"/>
      <c r="S69" s="19"/>
      <c r="T69" s="19"/>
      <c r="U69" s="19"/>
      <c r="V69" s="19"/>
      <c r="W69" s="19"/>
      <c r="X69" s="19"/>
      <c r="Y69" s="19"/>
      <c r="Z69" s="19"/>
      <c r="AA69" s="19"/>
      <c r="AB69" s="19"/>
      <c r="AC69" s="19"/>
      <c r="AD69" s="19"/>
      <c r="AE69" s="19"/>
      <c r="AF69" s="19"/>
      <c r="AG69" s="19"/>
      <c r="AH69" s="19"/>
      <c r="AI69" s="19"/>
      <c r="AJ69" s="19"/>
      <c r="AK69" s="19"/>
      <c r="AL69" s="19"/>
      <c r="AM69" s="19"/>
      <c r="AN69" s="19"/>
      <c r="AO69" s="19"/>
      <c r="AR69" s="10"/>
      <c r="AS69" s="10"/>
      <c r="AT69" s="10"/>
      <c r="AU69" s="10"/>
      <c r="AV69" s="10"/>
    </row>
    <row r="70" spans="2:48" s="26" customFormat="1" ht="15" x14ac:dyDescent="0.25">
      <c r="B70" s="8"/>
      <c r="C70" s="8"/>
      <c r="D70" s="8"/>
      <c r="E70" s="8"/>
      <c r="F70" s="8"/>
      <c r="G70" s="8"/>
      <c r="H70" s="8"/>
      <c r="I70" s="8"/>
      <c r="J70" s="8"/>
      <c r="K70" s="8"/>
      <c r="L70" s="8"/>
      <c r="M70" s="8"/>
      <c r="N70" s="8"/>
      <c r="O70" s="8"/>
      <c r="P70" s="8"/>
      <c r="Q70" s="8"/>
      <c r="S70" s="19"/>
      <c r="T70" s="19"/>
      <c r="U70" s="19"/>
      <c r="V70" s="19"/>
      <c r="W70" s="19"/>
      <c r="X70" s="19"/>
      <c r="Y70" s="19"/>
      <c r="Z70" s="19"/>
      <c r="AA70" s="19"/>
      <c r="AB70" s="19"/>
      <c r="AC70" s="19"/>
      <c r="AD70" s="19"/>
      <c r="AE70" s="19"/>
      <c r="AF70" s="19"/>
      <c r="AG70" s="19"/>
      <c r="AH70" s="19"/>
      <c r="AI70" s="19"/>
      <c r="AJ70" s="19"/>
      <c r="AK70" s="19"/>
      <c r="AL70" s="19"/>
      <c r="AM70" s="19"/>
      <c r="AN70" s="19"/>
      <c r="AO70" s="19"/>
      <c r="AR70" s="10"/>
      <c r="AS70" s="10"/>
      <c r="AT70" s="10"/>
      <c r="AU70" s="10"/>
      <c r="AV70" s="10"/>
    </row>
    <row r="71" spans="2:48" s="26" customFormat="1" ht="15" x14ac:dyDescent="0.25">
      <c r="B71" s="8"/>
      <c r="C71" s="8"/>
      <c r="D71" s="8"/>
      <c r="E71" s="8"/>
      <c r="F71" s="8"/>
      <c r="G71" s="8"/>
      <c r="H71" s="8"/>
      <c r="I71" s="8"/>
      <c r="J71" s="8"/>
      <c r="K71" s="8"/>
      <c r="L71" s="8"/>
      <c r="M71" s="8"/>
      <c r="N71" s="8"/>
      <c r="O71" s="8"/>
      <c r="P71" s="8"/>
      <c r="Q71" s="8"/>
      <c r="S71" s="19"/>
      <c r="T71" s="19"/>
      <c r="U71" s="19"/>
      <c r="V71" s="19"/>
      <c r="W71" s="19"/>
      <c r="X71" s="19"/>
      <c r="Y71" s="19"/>
      <c r="Z71" s="19"/>
      <c r="AA71" s="19"/>
      <c r="AB71" s="19"/>
      <c r="AC71" s="19"/>
      <c r="AD71" s="19"/>
      <c r="AE71" s="19"/>
      <c r="AF71" s="19"/>
      <c r="AG71" s="19"/>
      <c r="AH71" s="19"/>
      <c r="AI71" s="19"/>
      <c r="AJ71" s="19"/>
      <c r="AK71" s="19"/>
      <c r="AL71" s="19"/>
      <c r="AM71" s="19"/>
      <c r="AN71" s="19"/>
      <c r="AO71" s="19"/>
      <c r="AR71" s="10"/>
      <c r="AS71" s="10"/>
      <c r="AT71" s="10"/>
      <c r="AU71" s="10"/>
      <c r="AV71" s="10"/>
    </row>
    <row r="72" spans="2:48" s="26" customFormat="1" ht="15" x14ac:dyDescent="0.25">
      <c r="B72" s="8"/>
      <c r="C72" s="8"/>
      <c r="D72" s="8"/>
      <c r="E72" s="8"/>
      <c r="F72" s="8"/>
      <c r="G72" s="8"/>
      <c r="H72" s="8"/>
      <c r="I72" s="8"/>
      <c r="J72" s="8"/>
      <c r="K72" s="8"/>
      <c r="L72" s="8"/>
      <c r="M72" s="8"/>
      <c r="N72" s="8"/>
      <c r="O72" s="8"/>
      <c r="P72" s="8"/>
      <c r="Q72" s="8"/>
      <c r="S72" s="19"/>
      <c r="T72" s="19"/>
      <c r="U72" s="19"/>
      <c r="V72" s="19"/>
      <c r="W72" s="19"/>
      <c r="X72" s="19"/>
      <c r="Y72" s="19"/>
      <c r="Z72" s="19"/>
      <c r="AA72" s="19"/>
      <c r="AB72" s="19"/>
      <c r="AC72" s="19"/>
      <c r="AD72" s="19"/>
      <c r="AE72" s="19"/>
      <c r="AF72" s="19"/>
      <c r="AG72" s="19"/>
      <c r="AH72" s="19"/>
      <c r="AI72" s="19"/>
      <c r="AJ72" s="19"/>
      <c r="AK72" s="19"/>
      <c r="AL72" s="19"/>
      <c r="AM72" s="19"/>
      <c r="AN72" s="19"/>
      <c r="AO72" s="19"/>
      <c r="AR72" s="10"/>
      <c r="AS72" s="10"/>
      <c r="AT72" s="10"/>
      <c r="AU72" s="10"/>
      <c r="AV72" s="10"/>
    </row>
    <row r="73" spans="2:48" s="26" customFormat="1" ht="15" x14ac:dyDescent="0.25">
      <c r="B73" s="8"/>
      <c r="C73" s="8"/>
      <c r="D73" s="8"/>
      <c r="E73" s="8"/>
      <c r="F73" s="8"/>
      <c r="G73" s="8"/>
      <c r="H73" s="8"/>
      <c r="I73" s="8"/>
      <c r="J73" s="8"/>
      <c r="K73" s="8"/>
      <c r="L73" s="8"/>
      <c r="M73" s="8"/>
      <c r="N73" s="8"/>
      <c r="O73" s="8"/>
      <c r="P73" s="8"/>
      <c r="Q73" s="8"/>
      <c r="S73" s="19"/>
      <c r="T73" s="19"/>
      <c r="U73" s="19"/>
      <c r="V73" s="19"/>
      <c r="W73" s="19"/>
      <c r="X73" s="19"/>
      <c r="Y73" s="19"/>
      <c r="Z73" s="19"/>
      <c r="AA73" s="19"/>
      <c r="AB73" s="19"/>
      <c r="AC73" s="19"/>
      <c r="AD73" s="19"/>
      <c r="AE73" s="19"/>
      <c r="AF73" s="19"/>
      <c r="AG73" s="19"/>
      <c r="AH73" s="19"/>
      <c r="AI73" s="19"/>
      <c r="AJ73" s="19"/>
      <c r="AK73" s="19"/>
      <c r="AL73" s="19"/>
      <c r="AM73" s="19"/>
      <c r="AN73" s="19"/>
      <c r="AO73" s="19"/>
      <c r="AR73" s="10"/>
      <c r="AS73" s="10"/>
      <c r="AT73" s="10"/>
      <c r="AU73" s="10"/>
      <c r="AV73" s="10"/>
    </row>
    <row r="74" spans="2:48" s="26" customFormat="1" ht="15" x14ac:dyDescent="0.25">
      <c r="B74" s="8"/>
      <c r="C74" s="8"/>
      <c r="D74" s="8"/>
      <c r="E74" s="8"/>
      <c r="F74" s="8"/>
      <c r="G74" s="8"/>
      <c r="H74" s="8"/>
      <c r="I74" s="8"/>
      <c r="J74" s="8"/>
      <c r="K74" s="8"/>
      <c r="L74" s="8"/>
      <c r="M74" s="8"/>
      <c r="N74" s="8"/>
      <c r="O74" s="8"/>
      <c r="P74" s="8"/>
      <c r="Q74" s="8"/>
      <c r="S74" s="19"/>
      <c r="T74" s="19"/>
      <c r="U74" s="19"/>
      <c r="V74" s="19"/>
      <c r="W74" s="19"/>
      <c r="X74" s="19"/>
      <c r="Y74" s="19"/>
      <c r="Z74" s="19"/>
      <c r="AA74" s="19"/>
      <c r="AB74" s="19"/>
      <c r="AC74" s="19"/>
      <c r="AD74" s="19"/>
      <c r="AE74" s="19"/>
      <c r="AF74" s="19"/>
      <c r="AG74" s="19"/>
      <c r="AH74" s="19"/>
      <c r="AI74" s="19"/>
      <c r="AJ74" s="19"/>
      <c r="AK74" s="19"/>
      <c r="AL74" s="19"/>
      <c r="AM74" s="19"/>
      <c r="AN74" s="19"/>
      <c r="AO74" s="19"/>
      <c r="AR74" s="10"/>
      <c r="AS74" s="10"/>
      <c r="AT74" s="10"/>
      <c r="AU74" s="10"/>
      <c r="AV74" s="10"/>
    </row>
    <row r="75" spans="2:48" s="26" customFormat="1" ht="15" x14ac:dyDescent="0.25">
      <c r="B75" s="8"/>
      <c r="C75" s="8"/>
      <c r="D75" s="8"/>
      <c r="E75" s="8"/>
      <c r="F75" s="8"/>
      <c r="G75" s="8"/>
      <c r="H75" s="8"/>
      <c r="I75" s="8"/>
      <c r="J75" s="8"/>
      <c r="K75" s="8"/>
      <c r="L75" s="8"/>
      <c r="M75" s="8"/>
      <c r="N75" s="8"/>
      <c r="O75" s="8"/>
      <c r="P75" s="8"/>
      <c r="Q75" s="8"/>
      <c r="S75" s="19"/>
      <c r="T75" s="19"/>
      <c r="U75" s="19"/>
      <c r="V75" s="19"/>
      <c r="W75" s="19"/>
      <c r="X75" s="19"/>
      <c r="Y75" s="19"/>
      <c r="Z75" s="19"/>
      <c r="AA75" s="19"/>
      <c r="AB75" s="19"/>
      <c r="AC75" s="19"/>
      <c r="AD75" s="19"/>
      <c r="AE75" s="19"/>
      <c r="AF75" s="19"/>
      <c r="AG75" s="19"/>
      <c r="AH75" s="19"/>
      <c r="AI75" s="19"/>
      <c r="AJ75" s="19"/>
      <c r="AK75" s="19"/>
      <c r="AL75" s="19"/>
      <c r="AM75" s="19"/>
      <c r="AN75" s="19"/>
      <c r="AO75" s="19"/>
      <c r="AR75" s="10"/>
      <c r="AS75" s="10"/>
      <c r="AT75" s="10"/>
      <c r="AU75" s="10"/>
      <c r="AV75" s="10"/>
    </row>
    <row r="76" spans="2:48" s="26" customFormat="1" ht="15" x14ac:dyDescent="0.25">
      <c r="B76" s="8"/>
      <c r="C76" s="8"/>
      <c r="D76" s="8"/>
      <c r="E76" s="8"/>
      <c r="F76" s="8"/>
      <c r="G76" s="8"/>
      <c r="H76" s="8"/>
      <c r="I76" s="8"/>
      <c r="J76" s="8"/>
      <c r="K76" s="8"/>
      <c r="L76" s="8"/>
      <c r="M76" s="8"/>
      <c r="N76" s="8"/>
      <c r="O76" s="8"/>
      <c r="P76" s="8"/>
      <c r="Q76" s="8"/>
      <c r="S76" s="19"/>
      <c r="T76" s="19"/>
      <c r="U76" s="19"/>
      <c r="V76" s="19"/>
      <c r="W76" s="19"/>
      <c r="X76" s="19"/>
      <c r="Y76" s="19"/>
      <c r="Z76" s="19"/>
      <c r="AA76" s="19"/>
      <c r="AB76" s="19"/>
      <c r="AC76" s="19"/>
      <c r="AD76" s="19"/>
      <c r="AE76" s="19"/>
      <c r="AF76" s="19"/>
      <c r="AG76" s="19"/>
      <c r="AH76" s="19"/>
      <c r="AI76" s="19"/>
      <c r="AJ76" s="19"/>
      <c r="AK76" s="19"/>
      <c r="AL76" s="19"/>
      <c r="AM76" s="19"/>
      <c r="AN76" s="19"/>
      <c r="AO76" s="19"/>
      <c r="AR76" s="10"/>
      <c r="AS76" s="10"/>
      <c r="AT76" s="10"/>
      <c r="AU76" s="10"/>
      <c r="AV76" s="10"/>
    </row>
    <row r="77" spans="2:48" s="26" customFormat="1" ht="15" x14ac:dyDescent="0.25">
      <c r="B77" s="8"/>
      <c r="C77" s="8"/>
      <c r="D77" s="8"/>
      <c r="E77" s="8"/>
      <c r="F77" s="8"/>
      <c r="G77" s="8"/>
      <c r="H77" s="8"/>
      <c r="I77" s="8"/>
      <c r="J77" s="8"/>
      <c r="K77" s="8"/>
      <c r="L77" s="8"/>
      <c r="M77" s="8"/>
      <c r="N77" s="8"/>
      <c r="O77" s="8"/>
      <c r="P77" s="8"/>
      <c r="Q77" s="8"/>
      <c r="S77" s="19"/>
      <c r="T77" s="19"/>
      <c r="U77" s="19"/>
      <c r="V77" s="19"/>
      <c r="W77" s="19"/>
      <c r="X77" s="19"/>
      <c r="Y77" s="19"/>
      <c r="Z77" s="19"/>
      <c r="AA77" s="19"/>
      <c r="AB77" s="19"/>
      <c r="AC77" s="19"/>
      <c r="AD77" s="19"/>
      <c r="AE77" s="19"/>
      <c r="AF77" s="19"/>
      <c r="AG77" s="19"/>
      <c r="AH77" s="19"/>
      <c r="AI77" s="19"/>
      <c r="AJ77" s="19"/>
      <c r="AK77" s="19"/>
      <c r="AL77" s="19"/>
      <c r="AM77" s="19"/>
      <c r="AN77" s="19"/>
      <c r="AO77" s="19"/>
      <c r="AR77" s="10"/>
      <c r="AS77" s="10"/>
      <c r="AT77" s="10"/>
      <c r="AU77" s="10"/>
      <c r="AV77" s="10"/>
    </row>
    <row r="78" spans="2:48" s="26" customFormat="1" ht="15" x14ac:dyDescent="0.25">
      <c r="B78" s="8"/>
      <c r="C78" s="8"/>
      <c r="D78" s="8"/>
      <c r="E78" s="8"/>
      <c r="F78" s="8"/>
      <c r="G78" s="8"/>
      <c r="H78" s="8"/>
      <c r="I78" s="8"/>
      <c r="J78" s="8"/>
      <c r="K78" s="8"/>
      <c r="L78" s="8"/>
      <c r="M78" s="8"/>
      <c r="N78" s="8"/>
      <c r="O78" s="8"/>
      <c r="P78" s="8"/>
      <c r="Q78" s="8"/>
      <c r="S78" s="19"/>
      <c r="T78" s="19"/>
      <c r="U78" s="19"/>
      <c r="V78" s="19"/>
      <c r="W78" s="19"/>
      <c r="X78" s="19"/>
      <c r="Y78" s="19"/>
      <c r="Z78" s="19"/>
      <c r="AA78" s="19"/>
      <c r="AB78" s="19"/>
      <c r="AC78" s="19"/>
      <c r="AD78" s="19"/>
      <c r="AE78" s="19"/>
      <c r="AF78" s="19"/>
      <c r="AG78" s="19"/>
      <c r="AH78" s="19"/>
      <c r="AI78" s="19"/>
      <c r="AJ78" s="19"/>
      <c r="AK78" s="19"/>
      <c r="AL78" s="19"/>
      <c r="AM78" s="19"/>
      <c r="AN78" s="19"/>
      <c r="AO78" s="19"/>
      <c r="AR78" s="10"/>
      <c r="AS78" s="10"/>
      <c r="AT78" s="10"/>
      <c r="AU78" s="10"/>
      <c r="AV78" s="10"/>
    </row>
    <row r="79" spans="2:48" s="26" customFormat="1" ht="15" x14ac:dyDescent="0.25">
      <c r="B79" s="8"/>
      <c r="C79" s="8"/>
      <c r="D79" s="8"/>
      <c r="E79" s="8"/>
      <c r="F79" s="8"/>
      <c r="G79" s="8"/>
      <c r="H79" s="8"/>
      <c r="I79" s="8"/>
      <c r="J79" s="8"/>
      <c r="K79" s="8"/>
      <c r="L79" s="8"/>
      <c r="M79" s="8"/>
      <c r="N79" s="8"/>
      <c r="O79" s="8"/>
      <c r="P79" s="8"/>
      <c r="Q79" s="8"/>
      <c r="S79" s="19"/>
      <c r="T79" s="19"/>
      <c r="U79" s="19"/>
      <c r="V79" s="19"/>
      <c r="W79" s="19"/>
      <c r="X79" s="19"/>
      <c r="Y79" s="19"/>
      <c r="Z79" s="19"/>
      <c r="AA79" s="19"/>
      <c r="AB79" s="19"/>
      <c r="AC79" s="19"/>
      <c r="AD79" s="19"/>
      <c r="AE79" s="19"/>
      <c r="AF79" s="19"/>
      <c r="AG79" s="19"/>
      <c r="AH79" s="19"/>
      <c r="AI79" s="19"/>
      <c r="AJ79" s="19"/>
      <c r="AK79" s="19"/>
      <c r="AL79" s="19"/>
      <c r="AM79" s="19"/>
      <c r="AN79" s="19"/>
      <c r="AO79" s="19"/>
      <c r="AR79" s="10"/>
      <c r="AS79" s="10"/>
      <c r="AT79" s="10"/>
      <c r="AU79" s="10"/>
      <c r="AV79" s="10"/>
    </row>
    <row r="80" spans="2:48" s="26" customFormat="1" ht="15" x14ac:dyDescent="0.25">
      <c r="B80" s="8"/>
      <c r="C80" s="8"/>
      <c r="D80" s="8"/>
      <c r="E80" s="8"/>
      <c r="F80" s="8"/>
      <c r="G80" s="8"/>
      <c r="H80" s="8"/>
      <c r="I80" s="8"/>
      <c r="J80" s="8"/>
      <c r="K80" s="8"/>
      <c r="L80" s="8"/>
      <c r="M80" s="8"/>
      <c r="N80" s="8"/>
      <c r="O80" s="8"/>
      <c r="P80" s="8"/>
      <c r="Q80" s="8"/>
      <c r="S80" s="19"/>
      <c r="T80" s="19"/>
      <c r="U80" s="19"/>
      <c r="V80" s="19"/>
      <c r="W80" s="19"/>
      <c r="X80" s="19"/>
      <c r="Y80" s="19"/>
      <c r="Z80" s="19"/>
      <c r="AA80" s="19"/>
      <c r="AB80" s="19"/>
      <c r="AC80" s="19"/>
      <c r="AD80" s="19"/>
      <c r="AE80" s="19"/>
      <c r="AF80" s="19"/>
      <c r="AG80" s="19"/>
      <c r="AH80" s="19"/>
      <c r="AI80" s="19"/>
      <c r="AJ80" s="19"/>
      <c r="AK80" s="19"/>
      <c r="AL80" s="19"/>
      <c r="AM80" s="19"/>
      <c r="AN80" s="19"/>
      <c r="AO80" s="19"/>
      <c r="AR80" s="10"/>
      <c r="AS80" s="10"/>
      <c r="AT80" s="10"/>
      <c r="AU80" s="10"/>
      <c r="AV80" s="10"/>
    </row>
    <row r="81" spans="2:48" s="26" customFormat="1" ht="15" x14ac:dyDescent="0.25">
      <c r="B81" s="8"/>
      <c r="C81" s="8"/>
      <c r="D81" s="8"/>
      <c r="E81" s="8"/>
      <c r="F81" s="8"/>
      <c r="G81" s="8"/>
      <c r="H81" s="8"/>
      <c r="I81" s="8"/>
      <c r="J81" s="8"/>
      <c r="K81" s="8"/>
      <c r="L81" s="8"/>
      <c r="M81" s="8"/>
      <c r="N81" s="8"/>
      <c r="O81" s="8"/>
      <c r="P81" s="8"/>
      <c r="Q81" s="8"/>
      <c r="S81" s="19"/>
      <c r="T81" s="19"/>
      <c r="U81" s="19"/>
      <c r="V81" s="19"/>
      <c r="W81" s="19"/>
      <c r="X81" s="19"/>
      <c r="Y81" s="19"/>
      <c r="Z81" s="19"/>
      <c r="AA81" s="19"/>
      <c r="AB81" s="19"/>
      <c r="AC81" s="19"/>
      <c r="AD81" s="19"/>
      <c r="AE81" s="19"/>
      <c r="AF81" s="19"/>
      <c r="AG81" s="19"/>
      <c r="AH81" s="19"/>
      <c r="AI81" s="19"/>
      <c r="AJ81" s="19"/>
      <c r="AK81" s="19"/>
      <c r="AL81" s="19"/>
      <c r="AM81" s="19"/>
      <c r="AN81" s="19"/>
      <c r="AO81" s="19"/>
      <c r="AR81" s="10"/>
      <c r="AS81" s="10"/>
      <c r="AT81" s="10"/>
      <c r="AU81" s="10"/>
      <c r="AV81" s="10"/>
    </row>
    <row r="82" spans="2:48" s="26" customFormat="1" ht="15" x14ac:dyDescent="0.25">
      <c r="B82" s="8"/>
      <c r="C82" s="8"/>
      <c r="D82" s="8"/>
      <c r="E82" s="8"/>
      <c r="F82" s="8"/>
      <c r="G82" s="8"/>
      <c r="H82" s="8"/>
      <c r="I82" s="8"/>
      <c r="J82" s="8"/>
      <c r="K82" s="8"/>
      <c r="L82" s="8"/>
      <c r="M82" s="8"/>
      <c r="N82" s="8"/>
      <c r="O82" s="8"/>
      <c r="P82" s="8"/>
      <c r="Q82" s="8"/>
      <c r="S82" s="19"/>
      <c r="T82" s="19"/>
      <c r="U82" s="19"/>
      <c r="V82" s="19"/>
      <c r="W82" s="19"/>
      <c r="X82" s="19"/>
      <c r="Y82" s="19"/>
      <c r="Z82" s="19"/>
      <c r="AA82" s="19"/>
      <c r="AB82" s="19"/>
      <c r="AC82" s="19"/>
      <c r="AD82" s="19"/>
      <c r="AE82" s="19"/>
      <c r="AF82" s="19"/>
      <c r="AG82" s="19"/>
      <c r="AH82" s="19"/>
      <c r="AI82" s="19"/>
      <c r="AJ82" s="19"/>
      <c r="AK82" s="19"/>
      <c r="AL82" s="19"/>
      <c r="AM82" s="19"/>
      <c r="AN82" s="19"/>
      <c r="AO82" s="19"/>
      <c r="AR82" s="10"/>
      <c r="AS82" s="10"/>
      <c r="AT82" s="10"/>
      <c r="AU82" s="10"/>
      <c r="AV82" s="10"/>
    </row>
    <row r="83" spans="2:48" s="26" customFormat="1" ht="15" x14ac:dyDescent="0.25">
      <c r="B83" s="8"/>
      <c r="C83" s="8"/>
      <c r="D83" s="8"/>
      <c r="E83" s="8"/>
      <c r="F83" s="8"/>
      <c r="G83" s="8"/>
      <c r="H83" s="8"/>
      <c r="I83" s="8"/>
      <c r="J83" s="8"/>
      <c r="K83" s="8"/>
      <c r="L83" s="8"/>
      <c r="M83" s="8"/>
      <c r="N83" s="8"/>
      <c r="O83" s="8"/>
      <c r="P83" s="8"/>
      <c r="Q83" s="8"/>
      <c r="S83" s="19"/>
      <c r="T83" s="19"/>
      <c r="U83" s="19"/>
      <c r="V83" s="19"/>
      <c r="W83" s="19"/>
      <c r="X83" s="19"/>
      <c r="Y83" s="19"/>
      <c r="Z83" s="19"/>
      <c r="AA83" s="19"/>
      <c r="AB83" s="19"/>
      <c r="AC83" s="19"/>
      <c r="AD83" s="19"/>
      <c r="AE83" s="19"/>
      <c r="AF83" s="19"/>
      <c r="AG83" s="19"/>
      <c r="AH83" s="19"/>
      <c r="AI83" s="19"/>
      <c r="AJ83" s="19"/>
      <c r="AK83" s="19"/>
      <c r="AL83" s="19"/>
      <c r="AM83" s="19"/>
      <c r="AN83" s="19"/>
      <c r="AO83" s="19"/>
      <c r="AR83" s="10"/>
      <c r="AS83" s="10"/>
      <c r="AT83" s="10"/>
      <c r="AU83" s="10"/>
      <c r="AV83" s="10"/>
    </row>
    <row r="84" spans="2:48" s="26" customFormat="1" ht="15" x14ac:dyDescent="0.25">
      <c r="B84" s="8"/>
      <c r="C84" s="8"/>
      <c r="D84" s="8"/>
      <c r="E84" s="8"/>
      <c r="F84" s="8"/>
      <c r="G84" s="8"/>
      <c r="H84" s="8"/>
      <c r="I84" s="8"/>
      <c r="J84" s="8"/>
      <c r="K84" s="8"/>
      <c r="L84" s="8"/>
      <c r="M84" s="8"/>
      <c r="N84" s="8"/>
      <c r="O84" s="8"/>
      <c r="P84" s="8"/>
      <c r="Q84" s="8"/>
      <c r="S84" s="19"/>
      <c r="T84" s="19"/>
      <c r="U84" s="19"/>
      <c r="V84" s="19"/>
      <c r="W84" s="19"/>
      <c r="X84" s="19"/>
      <c r="Y84" s="19"/>
      <c r="Z84" s="19"/>
      <c r="AA84" s="19"/>
      <c r="AB84" s="19"/>
      <c r="AC84" s="19"/>
      <c r="AD84" s="19"/>
      <c r="AE84" s="19"/>
      <c r="AF84" s="19"/>
      <c r="AG84" s="19"/>
      <c r="AH84" s="19"/>
      <c r="AI84" s="19"/>
      <c r="AJ84" s="19"/>
      <c r="AK84" s="19"/>
      <c r="AL84" s="19"/>
      <c r="AM84" s="19"/>
      <c r="AN84" s="19"/>
      <c r="AO84" s="19"/>
      <c r="AR84" s="10"/>
      <c r="AS84" s="10"/>
      <c r="AT84" s="10"/>
      <c r="AU84" s="10"/>
      <c r="AV84" s="10"/>
    </row>
    <row r="85" spans="2:48" s="26" customFormat="1" ht="15" x14ac:dyDescent="0.25">
      <c r="B85" s="8"/>
      <c r="C85" s="8"/>
      <c r="D85" s="8"/>
      <c r="E85" s="8"/>
      <c r="F85" s="8"/>
      <c r="G85" s="8"/>
      <c r="H85" s="8"/>
      <c r="I85" s="8"/>
      <c r="J85" s="8"/>
      <c r="K85" s="8"/>
      <c r="L85" s="8"/>
      <c r="M85" s="8"/>
      <c r="N85" s="8"/>
      <c r="O85" s="8"/>
      <c r="P85" s="8"/>
      <c r="Q85" s="8"/>
      <c r="S85" s="19"/>
      <c r="T85" s="19"/>
      <c r="U85" s="19"/>
      <c r="V85" s="19"/>
      <c r="W85" s="19"/>
      <c r="X85" s="19"/>
      <c r="Y85" s="19"/>
      <c r="Z85" s="19"/>
      <c r="AA85" s="19"/>
      <c r="AB85" s="19"/>
      <c r="AC85" s="19"/>
      <c r="AD85" s="19"/>
      <c r="AE85" s="19"/>
      <c r="AF85" s="19"/>
      <c r="AG85" s="19"/>
      <c r="AH85" s="19"/>
      <c r="AI85" s="19"/>
      <c r="AJ85" s="19"/>
      <c r="AK85" s="19"/>
      <c r="AL85" s="19"/>
      <c r="AM85" s="19"/>
      <c r="AN85" s="19"/>
      <c r="AO85" s="19"/>
      <c r="AR85" s="10"/>
      <c r="AS85" s="10"/>
      <c r="AT85" s="10"/>
      <c r="AU85" s="10"/>
      <c r="AV85" s="10"/>
    </row>
    <row r="86" spans="2:48" s="26" customFormat="1" ht="15" x14ac:dyDescent="0.25">
      <c r="B86" s="8"/>
      <c r="C86" s="8"/>
      <c r="D86" s="8"/>
      <c r="E86" s="8"/>
      <c r="F86" s="8"/>
      <c r="G86" s="8"/>
      <c r="H86" s="8"/>
      <c r="I86" s="8"/>
      <c r="J86" s="8"/>
      <c r="K86" s="8"/>
      <c r="L86" s="8"/>
      <c r="M86" s="8"/>
      <c r="N86" s="8"/>
      <c r="O86" s="8"/>
      <c r="P86" s="8"/>
      <c r="Q86" s="8"/>
      <c r="S86" s="19"/>
      <c r="T86" s="19"/>
      <c r="U86" s="19"/>
      <c r="V86" s="19"/>
      <c r="W86" s="19"/>
      <c r="X86" s="19"/>
      <c r="Y86" s="19"/>
      <c r="Z86" s="19"/>
      <c r="AA86" s="19"/>
      <c r="AB86" s="19"/>
      <c r="AC86" s="19"/>
      <c r="AD86" s="19"/>
      <c r="AE86" s="19"/>
      <c r="AF86" s="19"/>
      <c r="AG86" s="19"/>
      <c r="AH86" s="19"/>
      <c r="AI86" s="19"/>
      <c r="AJ86" s="19"/>
      <c r="AK86" s="19"/>
      <c r="AL86" s="19"/>
      <c r="AM86" s="19"/>
      <c r="AN86" s="19"/>
      <c r="AO86" s="19"/>
      <c r="AR86" s="10"/>
      <c r="AS86" s="10"/>
      <c r="AT86" s="10"/>
      <c r="AU86" s="10"/>
      <c r="AV86" s="10"/>
    </row>
    <row r="87" spans="2:48" s="26" customFormat="1" ht="15" x14ac:dyDescent="0.25">
      <c r="B87" s="8"/>
      <c r="C87" s="8"/>
      <c r="D87" s="8"/>
      <c r="E87" s="8"/>
      <c r="F87" s="8"/>
      <c r="G87" s="8"/>
      <c r="H87" s="8"/>
      <c r="I87" s="8"/>
      <c r="J87" s="8"/>
      <c r="K87" s="8"/>
      <c r="L87" s="8"/>
      <c r="M87" s="8"/>
      <c r="N87" s="8"/>
      <c r="O87" s="8"/>
      <c r="P87" s="8"/>
      <c r="Q87" s="8"/>
      <c r="S87" s="19"/>
      <c r="T87" s="19"/>
      <c r="U87" s="19"/>
      <c r="V87" s="19"/>
      <c r="W87" s="19"/>
      <c r="X87" s="19"/>
      <c r="Y87" s="19"/>
      <c r="Z87" s="19"/>
      <c r="AA87" s="19"/>
      <c r="AB87" s="19"/>
      <c r="AC87" s="19"/>
      <c r="AD87" s="19"/>
      <c r="AE87" s="19"/>
      <c r="AF87" s="19"/>
      <c r="AG87" s="19"/>
      <c r="AH87" s="19"/>
      <c r="AI87" s="19"/>
      <c r="AJ87" s="19"/>
      <c r="AK87" s="19"/>
      <c r="AL87" s="19"/>
      <c r="AM87" s="19"/>
      <c r="AN87" s="19"/>
      <c r="AO87" s="19"/>
      <c r="AR87" s="10"/>
      <c r="AS87" s="10"/>
      <c r="AT87" s="10"/>
      <c r="AU87" s="10"/>
      <c r="AV87" s="10"/>
    </row>
    <row r="88" spans="2:48" s="26" customFormat="1" ht="15" x14ac:dyDescent="0.25">
      <c r="B88" s="8"/>
      <c r="C88" s="8"/>
      <c r="D88" s="8"/>
      <c r="E88" s="8"/>
      <c r="F88" s="8"/>
      <c r="G88" s="8"/>
      <c r="H88" s="8"/>
      <c r="I88" s="8"/>
      <c r="J88" s="8"/>
      <c r="K88" s="8"/>
      <c r="L88" s="8"/>
      <c r="M88" s="8"/>
      <c r="N88" s="8"/>
      <c r="O88" s="8"/>
      <c r="P88" s="8"/>
      <c r="Q88" s="8"/>
      <c r="S88" s="19"/>
      <c r="T88" s="19"/>
      <c r="U88" s="19"/>
      <c r="V88" s="19"/>
      <c r="W88" s="19"/>
      <c r="X88" s="19"/>
      <c r="Y88" s="19"/>
      <c r="Z88" s="19"/>
      <c r="AA88" s="19"/>
      <c r="AB88" s="19"/>
      <c r="AC88" s="19"/>
      <c r="AD88" s="19"/>
      <c r="AE88" s="19"/>
      <c r="AF88" s="19"/>
      <c r="AG88" s="19"/>
      <c r="AH88" s="19"/>
      <c r="AI88" s="19"/>
      <c r="AJ88" s="19"/>
      <c r="AK88" s="19"/>
      <c r="AL88" s="19"/>
      <c r="AM88" s="19"/>
      <c r="AN88" s="19"/>
      <c r="AO88" s="19"/>
      <c r="AR88" s="10"/>
      <c r="AS88" s="10"/>
      <c r="AT88" s="10"/>
      <c r="AU88" s="10"/>
      <c r="AV88" s="10"/>
    </row>
    <row r="89" spans="2:48" s="26" customFormat="1" ht="15" x14ac:dyDescent="0.25">
      <c r="B89" s="8"/>
      <c r="C89" s="8"/>
      <c r="D89" s="8"/>
      <c r="E89" s="8"/>
      <c r="F89" s="8"/>
      <c r="G89" s="8"/>
      <c r="H89" s="8"/>
      <c r="I89" s="8"/>
      <c r="J89" s="8"/>
      <c r="K89" s="8"/>
      <c r="L89" s="8"/>
      <c r="M89" s="8"/>
      <c r="N89" s="8"/>
      <c r="O89" s="8"/>
      <c r="P89" s="8"/>
      <c r="Q89" s="8"/>
      <c r="S89" s="19"/>
      <c r="T89" s="19"/>
      <c r="U89" s="19"/>
      <c r="V89" s="19"/>
      <c r="W89" s="19"/>
      <c r="X89" s="19"/>
      <c r="Y89" s="19"/>
      <c r="Z89" s="19"/>
      <c r="AA89" s="19"/>
      <c r="AB89" s="19"/>
      <c r="AC89" s="19"/>
      <c r="AD89" s="19"/>
      <c r="AE89" s="19"/>
      <c r="AF89" s="19"/>
      <c r="AG89" s="19"/>
      <c r="AH89" s="19"/>
      <c r="AI89" s="19"/>
      <c r="AJ89" s="19"/>
      <c r="AK89" s="19"/>
      <c r="AL89" s="19"/>
      <c r="AM89" s="19"/>
      <c r="AN89" s="19"/>
      <c r="AO89" s="19"/>
      <c r="AR89" s="10"/>
      <c r="AS89" s="10"/>
      <c r="AT89" s="10"/>
      <c r="AU89" s="10"/>
      <c r="AV89" s="10"/>
    </row>
    <row r="90" spans="2:48" s="26" customFormat="1" ht="15" x14ac:dyDescent="0.25">
      <c r="B90" s="8"/>
      <c r="C90" s="8"/>
      <c r="D90" s="8"/>
      <c r="E90" s="8"/>
      <c r="F90" s="8"/>
      <c r="G90" s="8"/>
      <c r="H90" s="8"/>
      <c r="I90" s="8"/>
      <c r="J90" s="8"/>
      <c r="K90" s="8"/>
      <c r="L90" s="8"/>
      <c r="M90" s="8"/>
      <c r="N90" s="8"/>
      <c r="O90" s="8"/>
      <c r="P90" s="8"/>
      <c r="Q90" s="8"/>
      <c r="S90" s="19"/>
      <c r="T90" s="19"/>
      <c r="U90" s="19"/>
      <c r="V90" s="19"/>
      <c r="W90" s="19"/>
      <c r="X90" s="19"/>
      <c r="Y90" s="19"/>
      <c r="Z90" s="19"/>
      <c r="AA90" s="19"/>
      <c r="AB90" s="19"/>
      <c r="AC90" s="19"/>
      <c r="AD90" s="19"/>
      <c r="AE90" s="19"/>
      <c r="AF90" s="19"/>
      <c r="AG90" s="19"/>
      <c r="AH90" s="19"/>
      <c r="AI90" s="19"/>
      <c r="AJ90" s="19"/>
      <c r="AK90" s="19"/>
      <c r="AL90" s="19"/>
      <c r="AM90" s="19"/>
      <c r="AN90" s="19"/>
      <c r="AO90" s="19"/>
      <c r="AR90" s="10"/>
      <c r="AS90" s="10"/>
      <c r="AT90" s="10"/>
      <c r="AU90" s="10"/>
      <c r="AV90" s="10"/>
    </row>
    <row r="91" spans="2:48" s="26" customFormat="1" ht="15" x14ac:dyDescent="0.25">
      <c r="B91" s="8"/>
      <c r="C91" s="8"/>
      <c r="D91" s="8"/>
      <c r="E91" s="8"/>
      <c r="F91" s="8"/>
      <c r="G91" s="8"/>
      <c r="H91" s="8"/>
      <c r="I91" s="8"/>
      <c r="J91" s="8"/>
      <c r="K91" s="8"/>
      <c r="L91" s="8"/>
      <c r="M91" s="8"/>
      <c r="N91" s="8"/>
      <c r="O91" s="8"/>
      <c r="P91" s="8"/>
      <c r="Q91" s="8"/>
      <c r="S91" s="19"/>
      <c r="T91" s="19"/>
      <c r="U91" s="19"/>
      <c r="V91" s="19"/>
      <c r="W91" s="19"/>
      <c r="X91" s="19"/>
      <c r="Y91" s="19"/>
      <c r="Z91" s="19"/>
      <c r="AA91" s="19"/>
      <c r="AB91" s="19"/>
      <c r="AC91" s="19"/>
      <c r="AD91" s="19"/>
      <c r="AE91" s="19"/>
      <c r="AF91" s="19"/>
      <c r="AG91" s="19"/>
      <c r="AH91" s="19"/>
      <c r="AI91" s="19"/>
      <c r="AJ91" s="19"/>
      <c r="AK91" s="19"/>
      <c r="AL91" s="19"/>
      <c r="AM91" s="19"/>
      <c r="AN91" s="19"/>
      <c r="AO91" s="19"/>
      <c r="AR91" s="10"/>
      <c r="AS91" s="10"/>
      <c r="AT91" s="10"/>
      <c r="AU91" s="10"/>
      <c r="AV91" s="10"/>
    </row>
    <row r="92" spans="2:48" s="26" customFormat="1" ht="15" x14ac:dyDescent="0.25">
      <c r="B92" s="8"/>
      <c r="C92" s="8"/>
      <c r="D92" s="8"/>
      <c r="E92" s="8"/>
      <c r="F92" s="8"/>
      <c r="G92" s="8"/>
      <c r="H92" s="8"/>
      <c r="I92" s="8"/>
      <c r="J92" s="8"/>
      <c r="K92" s="8"/>
      <c r="L92" s="8"/>
      <c r="M92" s="8"/>
      <c r="N92" s="8"/>
      <c r="O92" s="8"/>
      <c r="P92" s="8"/>
      <c r="Q92" s="8"/>
      <c r="S92" s="19"/>
      <c r="T92" s="19"/>
      <c r="U92" s="19"/>
      <c r="V92" s="19"/>
      <c r="W92" s="19"/>
      <c r="X92" s="19"/>
      <c r="Y92" s="19"/>
      <c r="Z92" s="19"/>
      <c r="AA92" s="19"/>
      <c r="AB92" s="19"/>
      <c r="AC92" s="19"/>
      <c r="AD92" s="19"/>
      <c r="AE92" s="19"/>
      <c r="AF92" s="19"/>
      <c r="AG92" s="19"/>
      <c r="AH92" s="19"/>
      <c r="AI92" s="19"/>
      <c r="AJ92" s="19"/>
      <c r="AK92" s="19"/>
      <c r="AL92" s="19"/>
      <c r="AM92" s="19"/>
      <c r="AN92" s="19"/>
      <c r="AO92" s="19"/>
      <c r="AR92" s="10"/>
      <c r="AS92" s="10"/>
      <c r="AT92" s="10"/>
      <c r="AU92" s="10"/>
      <c r="AV92" s="10"/>
    </row>
    <row r="93" spans="2:48" s="26" customFormat="1" ht="15" x14ac:dyDescent="0.25">
      <c r="B93" s="8"/>
      <c r="C93" s="8"/>
      <c r="D93" s="8"/>
      <c r="E93" s="8"/>
      <c r="F93" s="8"/>
      <c r="G93" s="8"/>
      <c r="H93" s="8"/>
      <c r="I93" s="8"/>
      <c r="J93" s="8"/>
      <c r="K93" s="8"/>
      <c r="L93" s="8"/>
      <c r="M93" s="8"/>
      <c r="N93" s="8"/>
      <c r="O93" s="8"/>
      <c r="P93" s="8"/>
      <c r="Q93" s="8"/>
      <c r="S93" s="19"/>
      <c r="T93" s="19"/>
      <c r="U93" s="19"/>
      <c r="V93" s="19"/>
      <c r="W93" s="19"/>
      <c r="X93" s="19"/>
      <c r="Y93" s="19"/>
      <c r="Z93" s="19"/>
      <c r="AA93" s="19"/>
      <c r="AB93" s="19"/>
      <c r="AC93" s="19"/>
      <c r="AD93" s="19"/>
      <c r="AE93" s="19"/>
      <c r="AF93" s="19"/>
      <c r="AG93" s="19"/>
      <c r="AH93" s="19"/>
      <c r="AI93" s="19"/>
      <c r="AJ93" s="19"/>
      <c r="AK93" s="19"/>
      <c r="AL93" s="19"/>
      <c r="AM93" s="19"/>
      <c r="AN93" s="19"/>
      <c r="AO93" s="19"/>
      <c r="AR93" s="10"/>
      <c r="AS93" s="10"/>
      <c r="AT93" s="10"/>
      <c r="AU93" s="10"/>
      <c r="AV93" s="10"/>
    </row>
    <row r="94" spans="2:48" s="26" customFormat="1" ht="15" x14ac:dyDescent="0.25">
      <c r="B94" s="8"/>
      <c r="C94" s="8"/>
      <c r="D94" s="8"/>
      <c r="E94" s="8"/>
      <c r="F94" s="8"/>
      <c r="G94" s="8"/>
      <c r="H94" s="8"/>
      <c r="I94" s="8"/>
      <c r="J94" s="8"/>
      <c r="K94" s="8"/>
      <c r="L94" s="8"/>
      <c r="M94" s="8"/>
      <c r="N94" s="8"/>
      <c r="O94" s="8"/>
      <c r="P94" s="8"/>
      <c r="Q94" s="8"/>
      <c r="S94" s="19"/>
      <c r="T94" s="19"/>
      <c r="U94" s="19"/>
      <c r="V94" s="19"/>
      <c r="W94" s="19"/>
      <c r="X94" s="19"/>
      <c r="Y94" s="19"/>
      <c r="Z94" s="19"/>
      <c r="AA94" s="19"/>
      <c r="AB94" s="19"/>
      <c r="AC94" s="19"/>
      <c r="AD94" s="19"/>
      <c r="AE94" s="19"/>
      <c r="AF94" s="19"/>
      <c r="AG94" s="19"/>
      <c r="AH94" s="19"/>
      <c r="AI94" s="19"/>
      <c r="AJ94" s="19"/>
      <c r="AK94" s="19"/>
      <c r="AL94" s="19"/>
      <c r="AM94" s="19"/>
      <c r="AN94" s="19"/>
      <c r="AO94" s="19"/>
      <c r="AR94" s="10"/>
      <c r="AS94" s="10"/>
      <c r="AT94" s="10"/>
      <c r="AU94" s="10"/>
      <c r="AV94" s="10"/>
    </row>
    <row r="95" spans="2:48" s="26" customFormat="1" ht="15" x14ac:dyDescent="0.25">
      <c r="B95" s="8"/>
      <c r="C95" s="8"/>
      <c r="D95" s="8"/>
      <c r="E95" s="8"/>
      <c r="F95" s="8"/>
      <c r="G95" s="8"/>
      <c r="H95" s="8"/>
      <c r="I95" s="8"/>
      <c r="J95" s="8"/>
      <c r="K95" s="8"/>
      <c r="L95" s="8"/>
      <c r="M95" s="8"/>
      <c r="N95" s="8"/>
      <c r="O95" s="8"/>
      <c r="P95" s="8"/>
      <c r="Q95" s="8"/>
      <c r="S95" s="19"/>
      <c r="T95" s="19"/>
      <c r="U95" s="19"/>
      <c r="V95" s="19"/>
      <c r="W95" s="19"/>
      <c r="X95" s="19"/>
      <c r="Y95" s="19"/>
      <c r="Z95" s="19"/>
      <c r="AA95" s="19"/>
      <c r="AB95" s="19"/>
      <c r="AC95" s="19"/>
      <c r="AD95" s="19"/>
      <c r="AE95" s="19"/>
      <c r="AF95" s="19"/>
      <c r="AG95" s="19"/>
      <c r="AH95" s="19"/>
      <c r="AI95" s="19"/>
      <c r="AJ95" s="19"/>
      <c r="AK95" s="19"/>
      <c r="AL95" s="19"/>
      <c r="AM95" s="19"/>
      <c r="AN95" s="19"/>
      <c r="AO95" s="19"/>
      <c r="AR95" s="10"/>
      <c r="AS95" s="10"/>
      <c r="AT95" s="10"/>
      <c r="AU95" s="10"/>
      <c r="AV95" s="10"/>
    </row>
    <row r="96" spans="2:48" s="26" customFormat="1" ht="15" x14ac:dyDescent="0.25">
      <c r="B96" s="8"/>
      <c r="C96" s="8"/>
      <c r="D96" s="8"/>
      <c r="E96" s="8"/>
      <c r="F96" s="8"/>
      <c r="G96" s="8"/>
      <c r="H96" s="8"/>
      <c r="I96" s="8"/>
      <c r="J96" s="8"/>
      <c r="K96" s="8"/>
      <c r="L96" s="8"/>
      <c r="M96" s="8"/>
      <c r="N96" s="8"/>
      <c r="O96" s="8"/>
      <c r="P96" s="8"/>
      <c r="Q96" s="8"/>
      <c r="S96" s="19"/>
      <c r="T96" s="19"/>
      <c r="U96" s="19"/>
      <c r="V96" s="19"/>
      <c r="W96" s="19"/>
      <c r="X96" s="19"/>
      <c r="Y96" s="19"/>
      <c r="Z96" s="19"/>
      <c r="AA96" s="19"/>
      <c r="AB96" s="19"/>
      <c r="AC96" s="19"/>
      <c r="AD96" s="19"/>
      <c r="AE96" s="19"/>
      <c r="AF96" s="19"/>
      <c r="AG96" s="19"/>
      <c r="AH96" s="19"/>
      <c r="AI96" s="19"/>
      <c r="AJ96" s="19"/>
      <c r="AK96" s="19"/>
      <c r="AL96" s="19"/>
      <c r="AM96" s="19"/>
      <c r="AN96" s="19"/>
      <c r="AO96" s="19"/>
      <c r="AR96" s="10"/>
      <c r="AS96" s="10"/>
      <c r="AT96" s="10"/>
      <c r="AU96" s="10"/>
      <c r="AV96" s="10"/>
    </row>
    <row r="97" spans="2:48" s="26" customFormat="1" ht="15" x14ac:dyDescent="0.25">
      <c r="B97" s="8"/>
      <c r="C97" s="8"/>
      <c r="D97" s="8"/>
      <c r="E97" s="8"/>
      <c r="F97" s="8"/>
      <c r="G97" s="8"/>
      <c r="H97" s="8"/>
      <c r="I97" s="8"/>
      <c r="J97" s="8"/>
      <c r="K97" s="8"/>
      <c r="L97" s="8"/>
      <c r="M97" s="8"/>
      <c r="N97" s="8"/>
      <c r="O97" s="8"/>
      <c r="P97" s="8"/>
      <c r="Q97" s="8"/>
      <c r="S97" s="19"/>
      <c r="T97" s="19"/>
      <c r="U97" s="19"/>
      <c r="V97" s="19"/>
      <c r="W97" s="19"/>
      <c r="X97" s="19"/>
      <c r="Y97" s="19"/>
      <c r="Z97" s="19"/>
      <c r="AA97" s="19"/>
      <c r="AB97" s="19"/>
      <c r="AC97" s="19"/>
      <c r="AD97" s="19"/>
      <c r="AE97" s="19"/>
      <c r="AF97" s="19"/>
      <c r="AG97" s="19"/>
      <c r="AH97" s="19"/>
      <c r="AI97" s="19"/>
      <c r="AJ97" s="19"/>
      <c r="AK97" s="19"/>
      <c r="AL97" s="19"/>
      <c r="AM97" s="19"/>
      <c r="AN97" s="19"/>
      <c r="AO97" s="19"/>
      <c r="AR97" s="10"/>
      <c r="AS97" s="10"/>
      <c r="AT97" s="10"/>
      <c r="AU97" s="10"/>
      <c r="AV97" s="10"/>
    </row>
    <row r="98" spans="2:48" s="26" customFormat="1" ht="15" x14ac:dyDescent="0.25">
      <c r="B98" s="8"/>
      <c r="C98" s="8"/>
      <c r="D98" s="8"/>
      <c r="E98" s="8"/>
      <c r="F98" s="8"/>
      <c r="G98" s="8"/>
      <c r="H98" s="8"/>
      <c r="I98" s="8"/>
      <c r="J98" s="8"/>
      <c r="K98" s="8"/>
      <c r="L98" s="8"/>
      <c r="M98" s="8"/>
      <c r="N98" s="8"/>
      <c r="O98" s="8"/>
      <c r="P98" s="8"/>
      <c r="Q98" s="8"/>
      <c r="S98" s="19"/>
      <c r="T98" s="19"/>
      <c r="U98" s="19"/>
      <c r="V98" s="19"/>
      <c r="W98" s="19"/>
      <c r="X98" s="19"/>
      <c r="Y98" s="19"/>
      <c r="Z98" s="19"/>
      <c r="AA98" s="19"/>
      <c r="AB98" s="19"/>
      <c r="AC98" s="19"/>
      <c r="AD98" s="19"/>
      <c r="AE98" s="19"/>
      <c r="AF98" s="19"/>
      <c r="AG98" s="19"/>
      <c r="AH98" s="19"/>
      <c r="AI98" s="19"/>
      <c r="AJ98" s="19"/>
      <c r="AK98" s="19"/>
      <c r="AL98" s="19"/>
      <c r="AM98" s="19"/>
      <c r="AN98" s="19"/>
      <c r="AO98" s="19"/>
      <c r="AR98" s="10"/>
      <c r="AS98" s="10"/>
      <c r="AT98" s="10"/>
      <c r="AU98" s="10"/>
      <c r="AV98" s="10"/>
    </row>
    <row r="99" spans="2:48" s="26" customFormat="1" ht="15" x14ac:dyDescent="0.25">
      <c r="B99" s="8"/>
      <c r="C99" s="8"/>
      <c r="D99" s="8"/>
      <c r="E99" s="8"/>
      <c r="F99" s="8"/>
      <c r="G99" s="8"/>
      <c r="H99" s="8"/>
      <c r="I99" s="8"/>
      <c r="J99" s="8"/>
      <c r="K99" s="8"/>
      <c r="L99" s="8"/>
      <c r="M99" s="8"/>
      <c r="N99" s="8"/>
      <c r="O99" s="8"/>
      <c r="P99" s="8"/>
      <c r="Q99" s="8"/>
      <c r="S99" s="19"/>
      <c r="T99" s="19"/>
      <c r="U99" s="19"/>
      <c r="V99" s="19"/>
      <c r="W99" s="19"/>
      <c r="X99" s="19"/>
      <c r="Y99" s="19"/>
      <c r="Z99" s="19"/>
      <c r="AA99" s="19"/>
      <c r="AB99" s="19"/>
      <c r="AC99" s="19"/>
      <c r="AD99" s="19"/>
      <c r="AE99" s="19"/>
      <c r="AF99" s="19"/>
      <c r="AG99" s="19"/>
      <c r="AH99" s="19"/>
      <c r="AI99" s="19"/>
      <c r="AJ99" s="19"/>
      <c r="AK99" s="19"/>
      <c r="AL99" s="19"/>
      <c r="AM99" s="19"/>
      <c r="AN99" s="19"/>
      <c r="AO99" s="19"/>
      <c r="AR99" s="10"/>
      <c r="AS99" s="10"/>
      <c r="AT99" s="10"/>
      <c r="AU99" s="10"/>
      <c r="AV99" s="10"/>
    </row>
    <row r="100" spans="2:48" s="26" customFormat="1" ht="15" x14ac:dyDescent="0.25">
      <c r="B100" s="8"/>
      <c r="C100" s="8"/>
      <c r="D100" s="8"/>
      <c r="E100" s="8"/>
      <c r="F100" s="8"/>
      <c r="G100" s="8"/>
      <c r="H100" s="8"/>
      <c r="I100" s="8"/>
      <c r="J100" s="8"/>
      <c r="K100" s="8"/>
      <c r="L100" s="8"/>
      <c r="M100" s="8"/>
      <c r="N100" s="8"/>
      <c r="O100" s="8"/>
      <c r="P100" s="8"/>
      <c r="Q100" s="8"/>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R100" s="10"/>
      <c r="AS100" s="10"/>
      <c r="AT100" s="10"/>
      <c r="AU100" s="10"/>
      <c r="AV100" s="10"/>
    </row>
    <row r="101" spans="2:48" s="26" customFormat="1" ht="15" x14ac:dyDescent="0.25">
      <c r="B101" s="8"/>
      <c r="C101" s="8"/>
      <c r="D101" s="8"/>
      <c r="E101" s="8"/>
      <c r="F101" s="8"/>
      <c r="G101" s="8"/>
      <c r="H101" s="8"/>
      <c r="I101" s="8"/>
      <c r="J101" s="8"/>
      <c r="K101" s="8"/>
      <c r="L101" s="8"/>
      <c r="M101" s="8"/>
      <c r="N101" s="8"/>
      <c r="O101" s="8"/>
      <c r="P101" s="8"/>
      <c r="Q101" s="8"/>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R101" s="10"/>
      <c r="AS101" s="10"/>
      <c r="AT101" s="10"/>
      <c r="AU101" s="10"/>
      <c r="AV101" s="10"/>
    </row>
    <row r="102" spans="2:48" s="26" customFormat="1" ht="15" x14ac:dyDescent="0.25">
      <c r="B102" s="8"/>
      <c r="C102" s="8"/>
      <c r="D102" s="8"/>
      <c r="E102" s="8"/>
      <c r="F102" s="8"/>
      <c r="G102" s="8"/>
      <c r="H102" s="8"/>
      <c r="I102" s="8"/>
      <c r="J102" s="8"/>
      <c r="K102" s="8"/>
      <c r="L102" s="8"/>
      <c r="M102" s="8"/>
      <c r="N102" s="8"/>
      <c r="O102" s="8"/>
      <c r="P102" s="8"/>
      <c r="Q102" s="8"/>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R102" s="10"/>
      <c r="AS102" s="10"/>
      <c r="AT102" s="10"/>
      <c r="AU102" s="10"/>
      <c r="AV102" s="10"/>
    </row>
    <row r="103" spans="2:48" s="26" customFormat="1" ht="15" x14ac:dyDescent="0.25">
      <c r="B103" s="8"/>
      <c r="C103" s="8"/>
      <c r="D103" s="8"/>
      <c r="E103" s="8"/>
      <c r="F103" s="8"/>
      <c r="G103" s="8"/>
      <c r="H103" s="8"/>
      <c r="I103" s="8"/>
      <c r="J103" s="8"/>
      <c r="K103" s="8"/>
      <c r="L103" s="8"/>
      <c r="M103" s="8"/>
      <c r="N103" s="8"/>
      <c r="O103" s="8"/>
      <c r="P103" s="8"/>
      <c r="Q103" s="8"/>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R103" s="10"/>
      <c r="AS103" s="10"/>
      <c r="AT103" s="10"/>
      <c r="AU103" s="10"/>
      <c r="AV103" s="10"/>
    </row>
    <row r="104" spans="2:48" s="26" customFormat="1" ht="15" x14ac:dyDescent="0.25">
      <c r="B104" s="8"/>
      <c r="C104" s="8"/>
      <c r="D104" s="8"/>
      <c r="E104" s="8"/>
      <c r="F104" s="8"/>
      <c r="G104" s="8"/>
      <c r="H104" s="8"/>
      <c r="I104" s="8"/>
      <c r="J104" s="8"/>
      <c r="K104" s="8"/>
      <c r="L104" s="8"/>
      <c r="M104" s="8"/>
      <c r="N104" s="8"/>
      <c r="O104" s="8"/>
      <c r="P104" s="8"/>
      <c r="Q104" s="8"/>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R104" s="10"/>
      <c r="AS104" s="10"/>
      <c r="AT104" s="10"/>
      <c r="AU104" s="10"/>
      <c r="AV104" s="10"/>
    </row>
    <row r="105" spans="2:48" s="26" customFormat="1" ht="15" x14ac:dyDescent="0.25">
      <c r="B105" s="8"/>
      <c r="C105" s="8"/>
      <c r="D105" s="8"/>
      <c r="E105" s="8"/>
      <c r="F105" s="8"/>
      <c r="G105" s="8"/>
      <c r="H105" s="8"/>
      <c r="I105" s="8"/>
      <c r="J105" s="8"/>
      <c r="K105" s="8"/>
      <c r="L105" s="8"/>
      <c r="M105" s="8"/>
      <c r="N105" s="8"/>
      <c r="O105" s="8"/>
      <c r="P105" s="8"/>
      <c r="Q105" s="8"/>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R105" s="10"/>
      <c r="AS105" s="10"/>
      <c r="AT105" s="10"/>
      <c r="AU105" s="10"/>
      <c r="AV105" s="10"/>
    </row>
    <row r="106" spans="2:48" s="26" customFormat="1" ht="15" x14ac:dyDescent="0.25">
      <c r="B106" s="8"/>
      <c r="C106" s="8"/>
      <c r="D106" s="8"/>
      <c r="E106" s="8"/>
      <c r="F106" s="8"/>
      <c r="G106" s="8"/>
      <c r="H106" s="8"/>
      <c r="I106" s="8"/>
      <c r="J106" s="8"/>
      <c r="K106" s="8"/>
      <c r="L106" s="8"/>
      <c r="M106" s="8"/>
      <c r="N106" s="8"/>
      <c r="O106" s="8"/>
      <c r="P106" s="8"/>
      <c r="Q106" s="8"/>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R106" s="10"/>
      <c r="AS106" s="10"/>
      <c r="AT106" s="10"/>
      <c r="AU106" s="10"/>
      <c r="AV106" s="10"/>
    </row>
    <row r="107" spans="2:48" s="26" customFormat="1" ht="15" x14ac:dyDescent="0.25">
      <c r="B107" s="8"/>
      <c r="C107" s="8"/>
      <c r="D107" s="8"/>
      <c r="E107" s="8"/>
      <c r="F107" s="8"/>
      <c r="G107" s="8"/>
      <c r="H107" s="8"/>
      <c r="I107" s="8"/>
      <c r="J107" s="8"/>
      <c r="K107" s="8"/>
      <c r="L107" s="8"/>
      <c r="M107" s="8"/>
      <c r="N107" s="8"/>
      <c r="O107" s="8"/>
      <c r="P107" s="8"/>
      <c r="Q107" s="8"/>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R107" s="10"/>
      <c r="AS107" s="10"/>
      <c r="AT107" s="10"/>
      <c r="AU107" s="10"/>
      <c r="AV107" s="10"/>
    </row>
    <row r="108" spans="2:48" s="26" customFormat="1" ht="15" x14ac:dyDescent="0.25">
      <c r="B108" s="8"/>
      <c r="C108" s="8"/>
      <c r="D108" s="8"/>
      <c r="E108" s="8"/>
      <c r="F108" s="8"/>
      <c r="G108" s="8"/>
      <c r="H108" s="8"/>
      <c r="I108" s="8"/>
      <c r="J108" s="8"/>
      <c r="K108" s="8"/>
      <c r="L108" s="8"/>
      <c r="M108" s="8"/>
      <c r="N108" s="8"/>
      <c r="O108" s="8"/>
      <c r="P108" s="8"/>
      <c r="Q108" s="8"/>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R108" s="10"/>
      <c r="AS108" s="10"/>
      <c r="AT108" s="10"/>
      <c r="AU108" s="10"/>
      <c r="AV108" s="10"/>
    </row>
    <row r="109" spans="2:48" s="26" customFormat="1" ht="15" x14ac:dyDescent="0.25">
      <c r="B109" s="8"/>
      <c r="C109" s="8"/>
      <c r="D109" s="8"/>
      <c r="E109" s="8"/>
      <c r="F109" s="8"/>
      <c r="G109" s="8"/>
      <c r="H109" s="8"/>
      <c r="I109" s="8"/>
      <c r="J109" s="8"/>
      <c r="K109" s="8"/>
      <c r="L109" s="8"/>
      <c r="M109" s="8"/>
      <c r="N109" s="8"/>
      <c r="O109" s="8"/>
      <c r="P109" s="8"/>
      <c r="Q109" s="8"/>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R109" s="10"/>
      <c r="AS109" s="10"/>
      <c r="AT109" s="10"/>
      <c r="AU109" s="10"/>
      <c r="AV109" s="10"/>
    </row>
    <row r="110" spans="2:48" s="26" customFormat="1" ht="15" x14ac:dyDescent="0.25">
      <c r="B110" s="8"/>
      <c r="C110" s="8"/>
      <c r="D110" s="8"/>
      <c r="E110" s="8"/>
      <c r="F110" s="8"/>
      <c r="G110" s="8"/>
      <c r="H110" s="8"/>
      <c r="I110" s="8"/>
      <c r="J110" s="8"/>
      <c r="K110" s="8"/>
      <c r="L110" s="8"/>
      <c r="M110" s="8"/>
      <c r="N110" s="8"/>
      <c r="O110" s="8"/>
      <c r="P110" s="8"/>
      <c r="Q110" s="8"/>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R110" s="10"/>
      <c r="AS110" s="10"/>
      <c r="AT110" s="10"/>
      <c r="AU110" s="10"/>
      <c r="AV110" s="10"/>
    </row>
    <row r="111" spans="2:48" s="26" customFormat="1" ht="15" x14ac:dyDescent="0.25">
      <c r="B111" s="8"/>
      <c r="C111" s="8"/>
      <c r="D111" s="8"/>
      <c r="E111" s="8"/>
      <c r="F111" s="8"/>
      <c r="G111" s="8"/>
      <c r="H111" s="8"/>
      <c r="I111" s="8"/>
      <c r="J111" s="8"/>
      <c r="K111" s="8"/>
      <c r="L111" s="8"/>
      <c r="M111" s="8"/>
      <c r="N111" s="8"/>
      <c r="O111" s="8"/>
      <c r="P111" s="8"/>
      <c r="Q111" s="8"/>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R111" s="10"/>
      <c r="AS111" s="10"/>
      <c r="AT111" s="10"/>
      <c r="AU111" s="10"/>
      <c r="AV111" s="10"/>
    </row>
    <row r="112" spans="2:48" s="26" customFormat="1" ht="15" x14ac:dyDescent="0.25">
      <c r="B112" s="8"/>
      <c r="C112" s="8"/>
      <c r="D112" s="8"/>
      <c r="E112" s="8"/>
      <c r="F112" s="8"/>
      <c r="G112" s="8"/>
      <c r="H112" s="8"/>
      <c r="I112" s="8"/>
      <c r="J112" s="8"/>
      <c r="K112" s="8"/>
      <c r="L112" s="8"/>
      <c r="M112" s="8"/>
      <c r="N112" s="8"/>
      <c r="O112" s="8"/>
      <c r="P112" s="8"/>
      <c r="Q112" s="8"/>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R112" s="10"/>
      <c r="AS112" s="10"/>
      <c r="AT112" s="10"/>
      <c r="AU112" s="10"/>
      <c r="AV112" s="10"/>
    </row>
    <row r="113" spans="2:48" s="26" customFormat="1" ht="15" x14ac:dyDescent="0.25">
      <c r="B113" s="8"/>
      <c r="C113" s="8"/>
      <c r="D113" s="8"/>
      <c r="E113" s="8"/>
      <c r="F113" s="8"/>
      <c r="G113" s="8"/>
      <c r="H113" s="8"/>
      <c r="I113" s="8"/>
      <c r="J113" s="8"/>
      <c r="K113" s="8"/>
      <c r="L113" s="8"/>
      <c r="M113" s="8"/>
      <c r="N113" s="8"/>
      <c r="O113" s="8"/>
      <c r="P113" s="8"/>
      <c r="Q113" s="8"/>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R113" s="10"/>
      <c r="AS113" s="10"/>
      <c r="AT113" s="10"/>
      <c r="AU113" s="10"/>
      <c r="AV113" s="10"/>
    </row>
    <row r="114" spans="2:48" s="26" customFormat="1" ht="15" x14ac:dyDescent="0.25">
      <c r="B114" s="8"/>
      <c r="C114" s="8"/>
      <c r="D114" s="8"/>
      <c r="E114" s="8"/>
      <c r="F114" s="8"/>
      <c r="G114" s="8"/>
      <c r="H114" s="8"/>
      <c r="I114" s="8"/>
      <c r="J114" s="8"/>
      <c r="K114" s="8"/>
      <c r="L114" s="8"/>
      <c r="M114" s="8"/>
      <c r="N114" s="8"/>
      <c r="O114" s="8"/>
      <c r="P114" s="8"/>
      <c r="Q114" s="8"/>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R114" s="10"/>
      <c r="AS114" s="10"/>
      <c r="AT114" s="10"/>
      <c r="AU114" s="10"/>
      <c r="AV114" s="10"/>
    </row>
    <row r="115" spans="2:48" s="26" customFormat="1" ht="15" x14ac:dyDescent="0.25">
      <c r="B115" s="8"/>
      <c r="C115" s="8"/>
      <c r="D115" s="8"/>
      <c r="E115" s="8"/>
      <c r="F115" s="8"/>
      <c r="G115" s="8"/>
      <c r="H115" s="8"/>
      <c r="I115" s="8"/>
      <c r="J115" s="8"/>
      <c r="K115" s="8"/>
      <c r="L115" s="8"/>
      <c r="M115" s="8"/>
      <c r="N115" s="8"/>
      <c r="O115" s="8"/>
      <c r="P115" s="8"/>
      <c r="Q115" s="8"/>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R115" s="10"/>
      <c r="AS115" s="10"/>
      <c r="AT115" s="10"/>
      <c r="AU115" s="10"/>
      <c r="AV115" s="10"/>
    </row>
    <row r="116" spans="2:48" s="26" customFormat="1" ht="15" x14ac:dyDescent="0.25">
      <c r="B116" s="8"/>
      <c r="C116" s="8"/>
      <c r="D116" s="8"/>
      <c r="E116" s="8"/>
      <c r="F116" s="8"/>
      <c r="G116" s="8"/>
      <c r="H116" s="8"/>
      <c r="I116" s="8"/>
      <c r="J116" s="8"/>
      <c r="K116" s="8"/>
      <c r="L116" s="8"/>
      <c r="M116" s="8"/>
      <c r="N116" s="8"/>
      <c r="O116" s="8"/>
      <c r="P116" s="8"/>
      <c r="Q116" s="8"/>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R116" s="10"/>
      <c r="AS116" s="10"/>
      <c r="AT116" s="10"/>
      <c r="AU116" s="10"/>
      <c r="AV116" s="10"/>
    </row>
    <row r="117" spans="2:48" s="26" customFormat="1" ht="15" x14ac:dyDescent="0.25">
      <c r="B117" s="8"/>
      <c r="C117" s="8"/>
      <c r="D117" s="8"/>
      <c r="E117" s="8"/>
      <c r="F117" s="8"/>
      <c r="G117" s="8"/>
      <c r="H117" s="8"/>
      <c r="I117" s="8"/>
      <c r="J117" s="8"/>
      <c r="K117" s="8"/>
      <c r="L117" s="8"/>
      <c r="M117" s="8"/>
      <c r="N117" s="8"/>
      <c r="O117" s="8"/>
      <c r="P117" s="8"/>
      <c r="Q117" s="8"/>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R117" s="10"/>
      <c r="AS117" s="10"/>
      <c r="AT117" s="10"/>
      <c r="AU117" s="10"/>
      <c r="AV117" s="10"/>
    </row>
    <row r="118" spans="2:48" s="26" customFormat="1" ht="15" x14ac:dyDescent="0.25">
      <c r="B118" s="8"/>
      <c r="C118" s="8"/>
      <c r="D118" s="8"/>
      <c r="E118" s="8"/>
      <c r="F118" s="8"/>
      <c r="G118" s="8"/>
      <c r="H118" s="8"/>
      <c r="I118" s="8"/>
      <c r="J118" s="8"/>
      <c r="K118" s="8"/>
      <c r="L118" s="8"/>
      <c r="M118" s="8"/>
      <c r="N118" s="8"/>
      <c r="O118" s="8"/>
      <c r="P118" s="8"/>
      <c r="Q118" s="8"/>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R118" s="10"/>
      <c r="AS118" s="10"/>
      <c r="AT118" s="10"/>
      <c r="AU118" s="10"/>
      <c r="AV118" s="10"/>
    </row>
    <row r="119" spans="2:48" s="26" customFormat="1" ht="15" x14ac:dyDescent="0.25">
      <c r="B119" s="8"/>
      <c r="C119" s="8"/>
      <c r="D119" s="8"/>
      <c r="E119" s="8"/>
      <c r="F119" s="8"/>
      <c r="G119" s="8"/>
      <c r="H119" s="8"/>
      <c r="I119" s="8"/>
      <c r="J119" s="8"/>
      <c r="K119" s="8"/>
      <c r="L119" s="8"/>
      <c r="M119" s="8"/>
      <c r="N119" s="8"/>
      <c r="O119" s="8"/>
      <c r="P119" s="8"/>
      <c r="Q119" s="8"/>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R119" s="10"/>
      <c r="AS119" s="10"/>
      <c r="AT119" s="10"/>
      <c r="AU119" s="10"/>
      <c r="AV119" s="10"/>
    </row>
    <row r="120" spans="2:48" s="26" customFormat="1" ht="15" x14ac:dyDescent="0.25">
      <c r="B120" s="8"/>
      <c r="C120" s="8"/>
      <c r="D120" s="8"/>
      <c r="E120" s="8"/>
      <c r="F120" s="8"/>
      <c r="G120" s="8"/>
      <c r="H120" s="8"/>
      <c r="I120" s="8"/>
      <c r="J120" s="8"/>
      <c r="K120" s="8"/>
      <c r="L120" s="8"/>
      <c r="M120" s="8"/>
      <c r="N120" s="8"/>
      <c r="O120" s="8"/>
      <c r="P120" s="8"/>
      <c r="Q120" s="8"/>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R120" s="10"/>
      <c r="AS120" s="10"/>
      <c r="AT120" s="10"/>
      <c r="AU120" s="10"/>
      <c r="AV120" s="10"/>
    </row>
    <row r="121" spans="2:48" s="26" customFormat="1" ht="15" x14ac:dyDescent="0.25">
      <c r="B121" s="8"/>
      <c r="C121" s="8"/>
      <c r="D121" s="8"/>
      <c r="E121" s="8"/>
      <c r="F121" s="8"/>
      <c r="G121" s="8"/>
      <c r="H121" s="8"/>
      <c r="I121" s="8"/>
      <c r="J121" s="8"/>
      <c r="K121" s="8"/>
      <c r="L121" s="8"/>
      <c r="M121" s="8"/>
      <c r="N121" s="8"/>
      <c r="O121" s="8"/>
      <c r="P121" s="8"/>
      <c r="Q121" s="8"/>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R121" s="10"/>
      <c r="AS121" s="10"/>
      <c r="AT121" s="10"/>
      <c r="AU121" s="10"/>
      <c r="AV121" s="10"/>
    </row>
    <row r="122" spans="2:48" s="26" customFormat="1" ht="15" x14ac:dyDescent="0.25">
      <c r="B122" s="8"/>
      <c r="C122" s="8"/>
      <c r="D122" s="8"/>
      <c r="E122" s="8"/>
      <c r="F122" s="8"/>
      <c r="G122" s="8"/>
      <c r="H122" s="8"/>
      <c r="I122" s="8"/>
      <c r="J122" s="8"/>
      <c r="K122" s="8"/>
      <c r="L122" s="8"/>
      <c r="M122" s="8"/>
      <c r="N122" s="8"/>
      <c r="O122" s="8"/>
      <c r="P122" s="8"/>
      <c r="Q122" s="8"/>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R122" s="10"/>
      <c r="AS122" s="10"/>
      <c r="AT122" s="10"/>
      <c r="AU122" s="10"/>
      <c r="AV122" s="10"/>
    </row>
    <row r="123" spans="2:48" s="26" customFormat="1" ht="15" x14ac:dyDescent="0.25">
      <c r="B123" s="8"/>
      <c r="C123" s="8"/>
      <c r="D123" s="8"/>
      <c r="E123" s="8"/>
      <c r="F123" s="8"/>
      <c r="G123" s="8"/>
      <c r="H123" s="8"/>
      <c r="I123" s="8"/>
      <c r="J123" s="8"/>
      <c r="K123" s="8"/>
      <c r="L123" s="8"/>
      <c r="M123" s="8"/>
      <c r="N123" s="8"/>
      <c r="O123" s="8"/>
      <c r="P123" s="8"/>
      <c r="Q123" s="8"/>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R123" s="10"/>
      <c r="AS123" s="10"/>
      <c r="AT123" s="10"/>
      <c r="AU123" s="10"/>
      <c r="AV123" s="10"/>
    </row>
    <row r="124" spans="2:48" s="26" customFormat="1" ht="15" x14ac:dyDescent="0.25">
      <c r="B124" s="8"/>
      <c r="C124" s="8"/>
      <c r="D124" s="8"/>
      <c r="E124" s="8"/>
      <c r="F124" s="8"/>
      <c r="G124" s="8"/>
      <c r="H124" s="8"/>
      <c r="I124" s="8"/>
      <c r="J124" s="8"/>
      <c r="K124" s="8"/>
      <c r="L124" s="8"/>
      <c r="M124" s="8"/>
      <c r="N124" s="8"/>
      <c r="O124" s="8"/>
      <c r="P124" s="8"/>
      <c r="Q124" s="8"/>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R124" s="10"/>
      <c r="AS124" s="10"/>
      <c r="AT124" s="10"/>
      <c r="AU124" s="10"/>
      <c r="AV124" s="10"/>
    </row>
    <row r="125" spans="2:48" s="26" customFormat="1" ht="15" x14ac:dyDescent="0.25">
      <c r="B125" s="8"/>
      <c r="C125" s="8"/>
      <c r="D125" s="8"/>
      <c r="E125" s="8"/>
      <c r="F125" s="8"/>
      <c r="G125" s="8"/>
      <c r="H125" s="8"/>
      <c r="I125" s="8"/>
      <c r="J125" s="8"/>
      <c r="K125" s="8"/>
      <c r="L125" s="8"/>
      <c r="M125" s="8"/>
      <c r="N125" s="8"/>
      <c r="O125" s="8"/>
      <c r="P125" s="8"/>
      <c r="Q125" s="8"/>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R125" s="10"/>
      <c r="AS125" s="10"/>
      <c r="AT125" s="10"/>
      <c r="AU125" s="10"/>
      <c r="AV125" s="10"/>
    </row>
    <row r="126" spans="2:48" s="26" customFormat="1" ht="15" x14ac:dyDescent="0.25">
      <c r="B126" s="8"/>
      <c r="C126" s="8"/>
      <c r="D126" s="8"/>
      <c r="E126" s="8"/>
      <c r="F126" s="8"/>
      <c r="G126" s="8"/>
      <c r="H126" s="8"/>
      <c r="I126" s="8"/>
      <c r="J126" s="8"/>
      <c r="K126" s="8"/>
      <c r="L126" s="8"/>
      <c r="M126" s="8"/>
      <c r="N126" s="8"/>
      <c r="O126" s="8"/>
      <c r="P126" s="8"/>
      <c r="Q126" s="8"/>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R126" s="10"/>
      <c r="AS126" s="10"/>
      <c r="AT126" s="10"/>
      <c r="AU126" s="10"/>
      <c r="AV126" s="10"/>
    </row>
    <row r="127" spans="2:48" s="26" customFormat="1" ht="15" x14ac:dyDescent="0.25">
      <c r="B127" s="8"/>
      <c r="C127" s="8"/>
      <c r="D127" s="8"/>
      <c r="E127" s="8"/>
      <c r="F127" s="8"/>
      <c r="G127" s="8"/>
      <c r="H127" s="8"/>
      <c r="I127" s="8"/>
      <c r="J127" s="8"/>
      <c r="K127" s="8"/>
      <c r="L127" s="8"/>
      <c r="M127" s="8"/>
      <c r="N127" s="8"/>
      <c r="O127" s="8"/>
      <c r="P127" s="8"/>
      <c r="Q127" s="8"/>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R127" s="10"/>
      <c r="AS127" s="10"/>
      <c r="AT127" s="10"/>
      <c r="AU127" s="10"/>
      <c r="AV127" s="10"/>
    </row>
    <row r="128" spans="2:48" s="26" customFormat="1" ht="15" x14ac:dyDescent="0.25">
      <c r="B128" s="8"/>
      <c r="C128" s="8"/>
      <c r="D128" s="8"/>
      <c r="E128" s="8"/>
      <c r="F128" s="8"/>
      <c r="G128" s="8"/>
      <c r="H128" s="8"/>
      <c r="I128" s="8"/>
      <c r="J128" s="8"/>
      <c r="K128" s="8"/>
      <c r="L128" s="8"/>
      <c r="M128" s="8"/>
      <c r="N128" s="8"/>
      <c r="O128" s="8"/>
      <c r="P128" s="8"/>
      <c r="Q128" s="8"/>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R128" s="10"/>
      <c r="AS128" s="10"/>
      <c r="AT128" s="10"/>
      <c r="AU128" s="10"/>
      <c r="AV128" s="10"/>
    </row>
    <row r="129" spans="2:48" s="26" customFormat="1" ht="15" x14ac:dyDescent="0.25">
      <c r="B129" s="8"/>
      <c r="C129" s="8"/>
      <c r="D129" s="8"/>
      <c r="E129" s="8"/>
      <c r="F129" s="8"/>
      <c r="G129" s="8"/>
      <c r="H129" s="8"/>
      <c r="I129" s="8"/>
      <c r="J129" s="8"/>
      <c r="K129" s="8"/>
      <c r="L129" s="8"/>
      <c r="M129" s="8"/>
      <c r="N129" s="8"/>
      <c r="O129" s="8"/>
      <c r="P129" s="8"/>
      <c r="Q129" s="8"/>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R129" s="10"/>
      <c r="AS129" s="10"/>
      <c r="AT129" s="10"/>
      <c r="AU129" s="10"/>
      <c r="AV129" s="10"/>
    </row>
    <row r="130" spans="2:48" s="26" customFormat="1" ht="15" x14ac:dyDescent="0.25">
      <c r="B130" s="8"/>
      <c r="C130" s="8"/>
      <c r="D130" s="8"/>
      <c r="E130" s="8"/>
      <c r="F130" s="8"/>
      <c r="G130" s="8"/>
      <c r="H130" s="8"/>
      <c r="I130" s="8"/>
      <c r="J130" s="8"/>
      <c r="K130" s="8"/>
      <c r="L130" s="8"/>
      <c r="M130" s="8"/>
      <c r="N130" s="8"/>
      <c r="O130" s="8"/>
      <c r="P130" s="8"/>
      <c r="Q130" s="8"/>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R130" s="10"/>
      <c r="AS130" s="10"/>
      <c r="AT130" s="10"/>
      <c r="AU130" s="10"/>
      <c r="AV130" s="10"/>
    </row>
    <row r="131" spans="2:48" s="26" customFormat="1" ht="15" x14ac:dyDescent="0.25">
      <c r="B131" s="8"/>
      <c r="C131" s="8"/>
      <c r="D131" s="8"/>
      <c r="E131" s="8"/>
      <c r="F131" s="8"/>
      <c r="G131" s="8"/>
      <c r="H131" s="8"/>
      <c r="I131" s="8"/>
      <c r="J131" s="8"/>
      <c r="K131" s="8"/>
      <c r="L131" s="8"/>
      <c r="M131" s="8"/>
      <c r="N131" s="8"/>
      <c r="O131" s="8"/>
      <c r="P131" s="8"/>
      <c r="Q131" s="8"/>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R131" s="10"/>
      <c r="AS131" s="10"/>
      <c r="AT131" s="10"/>
      <c r="AU131" s="10"/>
      <c r="AV131" s="10"/>
    </row>
    <row r="132" spans="2:48" s="26" customFormat="1" ht="15" x14ac:dyDescent="0.25">
      <c r="B132" s="8"/>
      <c r="C132" s="8"/>
      <c r="D132" s="8"/>
      <c r="E132" s="8"/>
      <c r="F132" s="8"/>
      <c r="G132" s="8"/>
      <c r="H132" s="8"/>
      <c r="I132" s="8"/>
      <c r="J132" s="8"/>
      <c r="K132" s="8"/>
      <c r="L132" s="8"/>
      <c r="M132" s="8"/>
      <c r="N132" s="8"/>
      <c r="O132" s="8"/>
      <c r="P132" s="8"/>
      <c r="Q132" s="8"/>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R132" s="10"/>
      <c r="AS132" s="10"/>
      <c r="AT132" s="10"/>
      <c r="AU132" s="10"/>
      <c r="AV132" s="10"/>
    </row>
    <row r="133" spans="2:48" s="26" customFormat="1" ht="15" x14ac:dyDescent="0.25">
      <c r="B133" s="8"/>
      <c r="C133" s="8"/>
      <c r="D133" s="8"/>
      <c r="E133" s="8"/>
      <c r="F133" s="8"/>
      <c r="G133" s="8"/>
      <c r="H133" s="8"/>
      <c r="I133" s="8"/>
      <c r="J133" s="8"/>
      <c r="K133" s="8"/>
      <c r="L133" s="8"/>
      <c r="M133" s="8"/>
      <c r="N133" s="8"/>
      <c r="O133" s="8"/>
      <c r="P133" s="8"/>
      <c r="Q133" s="8"/>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R133" s="10"/>
      <c r="AS133" s="10"/>
      <c r="AT133" s="10"/>
      <c r="AU133" s="10"/>
      <c r="AV133" s="10"/>
    </row>
    <row r="134" spans="2:48" s="26" customFormat="1" ht="15" x14ac:dyDescent="0.25">
      <c r="B134" s="8"/>
      <c r="C134" s="8"/>
      <c r="D134" s="8"/>
      <c r="E134" s="8"/>
      <c r="F134" s="8"/>
      <c r="G134" s="8"/>
      <c r="H134" s="8"/>
      <c r="I134" s="8"/>
      <c r="J134" s="8"/>
      <c r="K134" s="8"/>
      <c r="L134" s="8"/>
      <c r="M134" s="8"/>
      <c r="N134" s="8"/>
      <c r="O134" s="8"/>
      <c r="P134" s="8"/>
      <c r="Q134" s="8"/>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R134" s="10"/>
      <c r="AS134" s="10"/>
      <c r="AT134" s="10"/>
      <c r="AU134" s="10"/>
      <c r="AV134" s="10"/>
    </row>
    <row r="135" spans="2:48" s="26" customFormat="1" ht="15" x14ac:dyDescent="0.25">
      <c r="B135" s="8"/>
      <c r="C135" s="8"/>
      <c r="D135" s="8"/>
      <c r="E135" s="8"/>
      <c r="F135" s="8"/>
      <c r="G135" s="8"/>
      <c r="H135" s="8"/>
      <c r="I135" s="8"/>
      <c r="J135" s="8"/>
      <c r="K135" s="8"/>
      <c r="L135" s="8"/>
      <c r="M135" s="8"/>
      <c r="N135" s="8"/>
      <c r="O135" s="8"/>
      <c r="P135" s="8"/>
      <c r="Q135" s="8"/>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R135" s="10"/>
      <c r="AS135" s="10"/>
      <c r="AT135" s="10"/>
      <c r="AU135" s="10"/>
      <c r="AV135" s="10"/>
    </row>
    <row r="136" spans="2:48" s="26" customFormat="1" ht="15" x14ac:dyDescent="0.25">
      <c r="B136" s="8"/>
      <c r="C136" s="8"/>
      <c r="D136" s="8"/>
      <c r="E136" s="8"/>
      <c r="F136" s="8"/>
      <c r="G136" s="8"/>
      <c r="H136" s="8"/>
      <c r="I136" s="8"/>
      <c r="J136" s="8"/>
      <c r="K136" s="8"/>
      <c r="L136" s="8"/>
      <c r="M136" s="8"/>
      <c r="N136" s="8"/>
      <c r="O136" s="8"/>
      <c r="P136" s="8"/>
      <c r="Q136" s="8"/>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R136" s="10"/>
      <c r="AS136" s="10"/>
      <c r="AT136" s="10"/>
      <c r="AU136" s="10"/>
      <c r="AV136" s="10"/>
    </row>
    <row r="137" spans="2:48" s="26" customFormat="1" ht="15" x14ac:dyDescent="0.25">
      <c r="B137" s="8"/>
      <c r="C137" s="8"/>
      <c r="D137" s="8"/>
      <c r="E137" s="8"/>
      <c r="F137" s="8"/>
      <c r="G137" s="8"/>
      <c r="H137" s="8"/>
      <c r="I137" s="8"/>
      <c r="J137" s="8"/>
      <c r="K137" s="8"/>
      <c r="L137" s="8"/>
      <c r="M137" s="8"/>
      <c r="N137" s="8"/>
      <c r="O137" s="8"/>
      <c r="P137" s="8"/>
      <c r="Q137" s="8"/>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R137" s="10"/>
      <c r="AS137" s="10"/>
      <c r="AT137" s="10"/>
      <c r="AU137" s="10"/>
      <c r="AV137" s="10"/>
    </row>
    <row r="138" spans="2:48" s="26" customFormat="1" ht="15" x14ac:dyDescent="0.25">
      <c r="B138" s="8"/>
      <c r="C138" s="8"/>
      <c r="D138" s="8"/>
      <c r="E138" s="8"/>
      <c r="F138" s="8"/>
      <c r="G138" s="8"/>
      <c r="H138" s="8"/>
      <c r="I138" s="8"/>
      <c r="J138" s="8"/>
      <c r="K138" s="8"/>
      <c r="L138" s="8"/>
      <c r="M138" s="8"/>
      <c r="N138" s="8"/>
      <c r="O138" s="8"/>
      <c r="P138" s="8"/>
      <c r="Q138" s="8"/>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R138" s="10"/>
      <c r="AS138" s="10"/>
      <c r="AT138" s="10"/>
      <c r="AU138" s="10"/>
      <c r="AV138" s="10"/>
    </row>
    <row r="139" spans="2:48" s="26" customFormat="1" ht="15" x14ac:dyDescent="0.25">
      <c r="B139" s="8"/>
      <c r="C139" s="8"/>
      <c r="D139" s="8"/>
      <c r="E139" s="8"/>
      <c r="F139" s="8"/>
      <c r="G139" s="8"/>
      <c r="H139" s="8"/>
      <c r="I139" s="8"/>
      <c r="J139" s="8"/>
      <c r="K139" s="8"/>
      <c r="L139" s="8"/>
      <c r="M139" s="8"/>
      <c r="N139" s="8"/>
      <c r="O139" s="8"/>
      <c r="P139" s="8"/>
      <c r="Q139" s="8"/>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R139" s="10"/>
      <c r="AS139" s="10"/>
      <c r="AT139" s="10"/>
      <c r="AU139" s="10"/>
      <c r="AV139" s="10"/>
    </row>
    <row r="140" spans="2:48" s="26" customFormat="1" ht="15" x14ac:dyDescent="0.25">
      <c r="B140" s="8"/>
      <c r="C140" s="8"/>
      <c r="D140" s="8"/>
      <c r="E140" s="8"/>
      <c r="F140" s="8"/>
      <c r="G140" s="8"/>
      <c r="H140" s="8"/>
      <c r="I140" s="8"/>
      <c r="J140" s="8"/>
      <c r="K140" s="8"/>
      <c r="L140" s="8"/>
      <c r="M140" s="8"/>
      <c r="N140" s="8"/>
      <c r="O140" s="8"/>
      <c r="P140" s="8"/>
      <c r="Q140" s="8"/>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R140" s="10"/>
      <c r="AS140" s="10"/>
      <c r="AT140" s="10"/>
      <c r="AU140" s="10"/>
      <c r="AV140" s="10"/>
    </row>
    <row r="141" spans="2:48" s="26" customFormat="1" ht="15" x14ac:dyDescent="0.25">
      <c r="B141" s="8"/>
      <c r="C141" s="8"/>
      <c r="D141" s="8"/>
      <c r="E141" s="8"/>
      <c r="F141" s="8"/>
      <c r="G141" s="8"/>
      <c r="H141" s="8"/>
      <c r="I141" s="8"/>
      <c r="J141" s="8"/>
      <c r="K141" s="8"/>
      <c r="L141" s="8"/>
      <c r="M141" s="8"/>
      <c r="N141" s="8"/>
      <c r="O141" s="8"/>
      <c r="P141" s="8"/>
      <c r="Q141" s="8"/>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R141" s="10"/>
      <c r="AS141" s="10"/>
      <c r="AT141" s="10"/>
      <c r="AU141" s="10"/>
      <c r="AV141" s="10"/>
    </row>
    <row r="142" spans="2:48" s="26" customFormat="1" ht="15" x14ac:dyDescent="0.25">
      <c r="B142" s="8"/>
      <c r="C142" s="8"/>
      <c r="D142" s="8"/>
      <c r="E142" s="8"/>
      <c r="F142" s="8"/>
      <c r="G142" s="8"/>
      <c r="H142" s="8"/>
      <c r="I142" s="8"/>
      <c r="J142" s="8"/>
      <c r="K142" s="8"/>
      <c r="L142" s="8"/>
      <c r="M142" s="8"/>
      <c r="N142" s="8"/>
      <c r="O142" s="8"/>
      <c r="P142" s="8"/>
      <c r="Q142" s="8"/>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R142" s="10"/>
      <c r="AS142" s="10"/>
      <c r="AT142" s="10"/>
      <c r="AU142" s="10"/>
      <c r="AV142" s="10"/>
    </row>
    <row r="143" spans="2:48" s="26" customFormat="1" ht="15" x14ac:dyDescent="0.25">
      <c r="B143" s="8"/>
      <c r="C143" s="8"/>
      <c r="D143" s="8"/>
      <c r="E143" s="8"/>
      <c r="F143" s="8"/>
      <c r="G143" s="8"/>
      <c r="H143" s="8"/>
      <c r="I143" s="8"/>
      <c r="J143" s="8"/>
      <c r="K143" s="8"/>
      <c r="L143" s="8"/>
      <c r="M143" s="8"/>
      <c r="N143" s="8"/>
      <c r="O143" s="8"/>
      <c r="P143" s="8"/>
      <c r="Q143" s="8"/>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R143" s="10"/>
      <c r="AS143" s="10"/>
      <c r="AT143" s="10"/>
      <c r="AU143" s="10"/>
      <c r="AV143" s="10"/>
    </row>
    <row r="144" spans="2:48" s="26" customFormat="1" ht="15" x14ac:dyDescent="0.25">
      <c r="B144" s="8"/>
      <c r="C144" s="8"/>
      <c r="D144" s="8"/>
      <c r="E144" s="8"/>
      <c r="F144" s="8"/>
      <c r="G144" s="8"/>
      <c r="H144" s="8"/>
      <c r="I144" s="8"/>
      <c r="J144" s="8"/>
      <c r="K144" s="8"/>
      <c r="L144" s="8"/>
      <c r="M144" s="8"/>
      <c r="N144" s="8"/>
      <c r="O144" s="8"/>
      <c r="P144" s="8"/>
      <c r="Q144" s="8"/>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R144" s="10"/>
      <c r="AS144" s="10"/>
      <c r="AT144" s="10"/>
      <c r="AU144" s="10"/>
      <c r="AV144" s="10"/>
    </row>
    <row r="145" spans="2:48" s="26" customFormat="1" ht="15" x14ac:dyDescent="0.25">
      <c r="B145" s="8"/>
      <c r="C145" s="8"/>
      <c r="D145" s="8"/>
      <c r="E145" s="8"/>
      <c r="F145" s="8"/>
      <c r="G145" s="8"/>
      <c r="H145" s="8"/>
      <c r="I145" s="8"/>
      <c r="J145" s="8"/>
      <c r="K145" s="8"/>
      <c r="L145" s="8"/>
      <c r="M145" s="8"/>
      <c r="N145" s="8"/>
      <c r="O145" s="8"/>
      <c r="P145" s="8"/>
      <c r="Q145" s="8"/>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R145" s="10"/>
      <c r="AS145" s="10"/>
      <c r="AT145" s="10"/>
      <c r="AU145" s="10"/>
      <c r="AV145" s="10"/>
    </row>
    <row r="146" spans="2:48" s="26" customFormat="1" ht="15" x14ac:dyDescent="0.25">
      <c r="B146" s="8"/>
      <c r="C146" s="8"/>
      <c r="D146" s="8"/>
      <c r="E146" s="8"/>
      <c r="F146" s="8"/>
      <c r="G146" s="8"/>
      <c r="H146" s="8"/>
      <c r="I146" s="8"/>
      <c r="J146" s="8"/>
      <c r="K146" s="8"/>
      <c r="L146" s="8"/>
      <c r="M146" s="8"/>
      <c r="N146" s="8"/>
      <c r="O146" s="8"/>
      <c r="P146" s="8"/>
      <c r="Q146" s="8"/>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R146" s="10"/>
      <c r="AS146" s="10"/>
      <c r="AT146" s="10"/>
      <c r="AU146" s="10"/>
      <c r="AV146" s="10"/>
    </row>
    <row r="147" spans="2:48" s="26" customFormat="1" ht="15" x14ac:dyDescent="0.25">
      <c r="B147" s="8"/>
      <c r="C147" s="8"/>
      <c r="D147" s="8"/>
      <c r="E147" s="8"/>
      <c r="F147" s="8"/>
      <c r="G147" s="8"/>
      <c r="H147" s="8"/>
      <c r="I147" s="8"/>
      <c r="J147" s="8"/>
      <c r="K147" s="8"/>
      <c r="L147" s="8"/>
      <c r="M147" s="8"/>
      <c r="N147" s="8"/>
      <c r="O147" s="8"/>
      <c r="P147" s="8"/>
      <c r="Q147" s="8"/>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R147" s="10"/>
      <c r="AS147" s="10"/>
      <c r="AT147" s="10"/>
      <c r="AU147" s="10"/>
      <c r="AV147" s="10"/>
    </row>
    <row r="148" spans="2:48" s="26" customFormat="1" ht="15" x14ac:dyDescent="0.25">
      <c r="B148" s="8"/>
      <c r="C148" s="8"/>
      <c r="D148" s="8"/>
      <c r="E148" s="8"/>
      <c r="F148" s="8"/>
      <c r="G148" s="8"/>
      <c r="H148" s="8"/>
      <c r="I148" s="8"/>
      <c r="J148" s="8"/>
      <c r="K148" s="8"/>
      <c r="L148" s="8"/>
      <c r="M148" s="8"/>
      <c r="N148" s="8"/>
      <c r="O148" s="8"/>
      <c r="P148" s="8"/>
      <c r="Q148" s="8"/>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R148" s="10"/>
      <c r="AS148" s="10"/>
      <c r="AT148" s="10"/>
      <c r="AU148" s="10"/>
      <c r="AV148" s="10"/>
    </row>
    <row r="149" spans="2:48" s="26" customFormat="1" ht="15" x14ac:dyDescent="0.25">
      <c r="B149" s="8"/>
      <c r="C149" s="8"/>
      <c r="D149" s="8"/>
      <c r="E149" s="8"/>
      <c r="F149" s="8"/>
      <c r="G149" s="8"/>
      <c r="H149" s="8"/>
      <c r="I149" s="8"/>
      <c r="J149" s="8"/>
      <c r="K149" s="8"/>
      <c r="L149" s="8"/>
      <c r="M149" s="8"/>
      <c r="N149" s="8"/>
      <c r="O149" s="8"/>
      <c r="P149" s="8"/>
      <c r="Q149" s="8"/>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R149" s="10"/>
      <c r="AS149" s="10"/>
      <c r="AT149" s="10"/>
      <c r="AU149" s="10"/>
      <c r="AV149" s="10"/>
    </row>
    <row r="150" spans="2:48" s="26" customFormat="1" ht="15" x14ac:dyDescent="0.25">
      <c r="B150" s="8"/>
      <c r="C150" s="8"/>
      <c r="D150" s="8"/>
      <c r="E150" s="8"/>
      <c r="F150" s="8"/>
      <c r="G150" s="8"/>
      <c r="H150" s="8"/>
      <c r="I150" s="8"/>
      <c r="J150" s="8"/>
      <c r="K150" s="8"/>
      <c r="L150" s="8"/>
      <c r="M150" s="8"/>
      <c r="N150" s="8"/>
      <c r="O150" s="8"/>
      <c r="P150" s="8"/>
      <c r="Q150" s="8"/>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R150" s="10"/>
      <c r="AS150" s="10"/>
      <c r="AT150" s="10"/>
      <c r="AU150" s="10"/>
      <c r="AV150" s="10"/>
    </row>
    <row r="151" spans="2:48" s="26" customFormat="1" ht="15" x14ac:dyDescent="0.25">
      <c r="B151" s="8"/>
      <c r="C151" s="8"/>
      <c r="D151" s="8"/>
      <c r="E151" s="8"/>
      <c r="F151" s="8"/>
      <c r="G151" s="8"/>
      <c r="H151" s="8"/>
      <c r="I151" s="8"/>
      <c r="J151" s="8"/>
      <c r="K151" s="8"/>
      <c r="L151" s="8"/>
      <c r="M151" s="8"/>
      <c r="N151" s="8"/>
      <c r="O151" s="8"/>
      <c r="P151" s="8"/>
      <c r="Q151" s="8"/>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R151" s="10"/>
      <c r="AS151" s="10"/>
      <c r="AT151" s="10"/>
      <c r="AU151" s="10"/>
      <c r="AV151" s="10"/>
    </row>
    <row r="152" spans="2:48" s="26" customFormat="1" ht="15" x14ac:dyDescent="0.25">
      <c r="B152" s="8"/>
      <c r="C152" s="8"/>
      <c r="D152" s="8"/>
      <c r="E152" s="8"/>
      <c r="F152" s="8"/>
      <c r="G152" s="8"/>
      <c r="H152" s="8"/>
      <c r="I152" s="8"/>
      <c r="J152" s="8"/>
      <c r="K152" s="8"/>
      <c r="L152" s="8"/>
      <c r="M152" s="8"/>
      <c r="N152" s="8"/>
      <c r="O152" s="8"/>
      <c r="P152" s="8"/>
      <c r="Q152" s="8"/>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R152" s="10"/>
      <c r="AS152" s="10"/>
      <c r="AT152" s="10"/>
      <c r="AU152" s="10"/>
      <c r="AV152" s="10"/>
    </row>
    <row r="153" spans="2:48" s="26" customFormat="1" ht="15" x14ac:dyDescent="0.25">
      <c r="B153" s="8"/>
      <c r="C153" s="8"/>
      <c r="D153" s="8"/>
      <c r="E153" s="8"/>
      <c r="F153" s="8"/>
      <c r="G153" s="8"/>
      <c r="H153" s="8"/>
      <c r="I153" s="8"/>
      <c r="J153" s="8"/>
      <c r="K153" s="8"/>
      <c r="L153" s="8"/>
      <c r="M153" s="8"/>
      <c r="N153" s="8"/>
      <c r="O153" s="8"/>
      <c r="P153" s="8"/>
      <c r="Q153" s="8"/>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R153" s="10"/>
      <c r="AS153" s="10"/>
      <c r="AT153" s="10"/>
      <c r="AU153" s="10"/>
      <c r="AV153" s="10"/>
    </row>
    <row r="154" spans="2:48" s="26" customFormat="1" ht="15" x14ac:dyDescent="0.25">
      <c r="B154" s="8"/>
      <c r="C154" s="8"/>
      <c r="D154" s="8"/>
      <c r="E154" s="8"/>
      <c r="F154" s="8"/>
      <c r="G154" s="8"/>
      <c r="H154" s="8"/>
      <c r="I154" s="8"/>
      <c r="J154" s="8"/>
      <c r="K154" s="8"/>
      <c r="L154" s="8"/>
      <c r="M154" s="8"/>
      <c r="N154" s="8"/>
      <c r="O154" s="8"/>
      <c r="P154" s="8"/>
      <c r="Q154" s="8"/>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R154" s="10"/>
      <c r="AS154" s="10"/>
      <c r="AT154" s="10"/>
      <c r="AU154" s="10"/>
      <c r="AV154" s="10"/>
    </row>
    <row r="155" spans="2:48" s="26" customFormat="1" ht="15" x14ac:dyDescent="0.25">
      <c r="B155" s="8"/>
      <c r="C155" s="8"/>
      <c r="D155" s="8"/>
      <c r="E155" s="8"/>
      <c r="F155" s="8"/>
      <c r="G155" s="8"/>
      <c r="H155" s="8"/>
      <c r="I155" s="8"/>
      <c r="J155" s="8"/>
      <c r="K155" s="8"/>
      <c r="L155" s="8"/>
      <c r="M155" s="8"/>
      <c r="N155" s="8"/>
      <c r="O155" s="8"/>
      <c r="P155" s="8"/>
      <c r="Q155" s="8"/>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R155" s="10"/>
      <c r="AS155" s="10"/>
      <c r="AT155" s="10"/>
      <c r="AU155" s="10"/>
      <c r="AV155" s="10"/>
    </row>
    <row r="156" spans="2:48" s="26" customFormat="1" ht="15" x14ac:dyDescent="0.25">
      <c r="B156" s="8"/>
      <c r="C156" s="8"/>
      <c r="D156" s="8"/>
      <c r="E156" s="8"/>
      <c r="F156" s="8"/>
      <c r="G156" s="8"/>
      <c r="H156" s="8"/>
      <c r="I156" s="8"/>
      <c r="J156" s="8"/>
      <c r="K156" s="8"/>
      <c r="L156" s="8"/>
      <c r="M156" s="8"/>
      <c r="N156" s="8"/>
      <c r="O156" s="8"/>
      <c r="P156" s="8"/>
      <c r="Q156" s="8"/>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R156" s="10"/>
      <c r="AS156" s="10"/>
      <c r="AT156" s="10"/>
      <c r="AU156" s="10"/>
      <c r="AV156" s="10"/>
    </row>
    <row r="157" spans="2:48" s="26" customFormat="1" ht="15" x14ac:dyDescent="0.25">
      <c r="B157" s="8"/>
      <c r="C157" s="8"/>
      <c r="D157" s="8"/>
      <c r="E157" s="8"/>
      <c r="F157" s="8"/>
      <c r="G157" s="8"/>
      <c r="H157" s="8"/>
      <c r="I157" s="8"/>
      <c r="J157" s="8"/>
      <c r="K157" s="8"/>
      <c r="L157" s="8"/>
      <c r="M157" s="8"/>
      <c r="N157" s="8"/>
      <c r="O157" s="8"/>
      <c r="P157" s="8"/>
      <c r="Q157" s="8"/>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R157" s="10"/>
      <c r="AS157" s="10"/>
      <c r="AT157" s="10"/>
      <c r="AU157" s="10"/>
      <c r="AV157" s="10"/>
    </row>
    <row r="158" spans="2:48" s="26" customFormat="1" ht="15" x14ac:dyDescent="0.25">
      <c r="B158" s="8"/>
      <c r="C158" s="8"/>
      <c r="D158" s="8"/>
      <c r="E158" s="8"/>
      <c r="F158" s="8"/>
      <c r="G158" s="8"/>
      <c r="H158" s="8"/>
      <c r="I158" s="8"/>
      <c r="J158" s="8"/>
      <c r="K158" s="8"/>
      <c r="L158" s="8"/>
      <c r="M158" s="8"/>
      <c r="N158" s="8"/>
      <c r="O158" s="8"/>
      <c r="P158" s="8"/>
      <c r="Q158" s="8"/>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R158" s="10"/>
      <c r="AS158" s="10"/>
      <c r="AT158" s="10"/>
      <c r="AU158" s="10"/>
      <c r="AV158" s="10"/>
    </row>
    <row r="159" spans="2:48" s="26" customFormat="1" ht="15" x14ac:dyDescent="0.25">
      <c r="B159" s="8"/>
      <c r="C159" s="8"/>
      <c r="D159" s="8"/>
      <c r="E159" s="8"/>
      <c r="F159" s="8"/>
      <c r="G159" s="8"/>
      <c r="H159" s="8"/>
      <c r="I159" s="8"/>
      <c r="J159" s="8"/>
      <c r="K159" s="8"/>
      <c r="L159" s="8"/>
      <c r="M159" s="8"/>
      <c r="N159" s="8"/>
      <c r="O159" s="8"/>
      <c r="P159" s="8"/>
      <c r="Q159" s="8"/>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R159" s="10"/>
      <c r="AS159" s="10"/>
      <c r="AT159" s="10"/>
      <c r="AU159" s="10"/>
      <c r="AV159" s="10"/>
    </row>
    <row r="160" spans="2:48" s="26" customFormat="1" ht="15" x14ac:dyDescent="0.25">
      <c r="B160" s="8"/>
      <c r="C160" s="8"/>
      <c r="D160" s="8"/>
      <c r="E160" s="8"/>
      <c r="F160" s="8"/>
      <c r="G160" s="8"/>
      <c r="H160" s="8"/>
      <c r="I160" s="8"/>
      <c r="J160" s="8"/>
      <c r="K160" s="8"/>
      <c r="L160" s="8"/>
      <c r="M160" s="8"/>
      <c r="N160" s="8"/>
      <c r="O160" s="8"/>
      <c r="P160" s="8"/>
      <c r="Q160" s="8"/>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R160" s="10"/>
      <c r="AS160" s="10"/>
      <c r="AT160" s="10"/>
      <c r="AU160" s="10"/>
      <c r="AV160" s="10"/>
    </row>
    <row r="161" spans="2:48" s="26" customFormat="1" ht="15" x14ac:dyDescent="0.25">
      <c r="B161" s="8"/>
      <c r="C161" s="8"/>
      <c r="D161" s="8"/>
      <c r="E161" s="8"/>
      <c r="F161" s="8"/>
      <c r="G161" s="8"/>
      <c r="H161" s="8"/>
      <c r="I161" s="8"/>
      <c r="J161" s="8"/>
      <c r="K161" s="8"/>
      <c r="L161" s="8"/>
      <c r="M161" s="8"/>
      <c r="N161" s="8"/>
      <c r="O161" s="8"/>
      <c r="P161" s="8"/>
      <c r="Q161" s="8"/>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R161" s="10"/>
      <c r="AS161" s="10"/>
      <c r="AT161" s="10"/>
      <c r="AU161" s="10"/>
      <c r="AV161" s="10"/>
    </row>
    <row r="162" spans="2:48" s="26" customFormat="1" ht="15" x14ac:dyDescent="0.25">
      <c r="B162" s="8"/>
      <c r="C162" s="8"/>
      <c r="D162" s="8"/>
      <c r="E162" s="8"/>
      <c r="F162" s="8"/>
      <c r="G162" s="8"/>
      <c r="H162" s="8"/>
      <c r="I162" s="8"/>
      <c r="J162" s="8"/>
      <c r="K162" s="8"/>
      <c r="L162" s="8"/>
      <c r="M162" s="8"/>
      <c r="N162" s="8"/>
      <c r="O162" s="8"/>
      <c r="P162" s="8"/>
      <c r="Q162" s="8"/>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R162" s="10"/>
      <c r="AS162" s="10"/>
      <c r="AT162" s="10"/>
      <c r="AU162" s="10"/>
      <c r="AV162" s="10"/>
    </row>
    <row r="163" spans="2:48" s="26" customFormat="1" ht="15" x14ac:dyDescent="0.25">
      <c r="B163" s="8"/>
      <c r="C163" s="8"/>
      <c r="D163" s="8"/>
      <c r="E163" s="8"/>
      <c r="F163" s="8"/>
      <c r="G163" s="8"/>
      <c r="H163" s="8"/>
      <c r="I163" s="8"/>
      <c r="J163" s="8"/>
      <c r="K163" s="8"/>
      <c r="L163" s="8"/>
      <c r="M163" s="8"/>
      <c r="N163" s="8"/>
      <c r="O163" s="8"/>
      <c r="P163" s="8"/>
      <c r="Q163" s="8"/>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R163" s="10"/>
      <c r="AS163" s="10"/>
      <c r="AT163" s="10"/>
      <c r="AU163" s="10"/>
      <c r="AV163" s="10"/>
    </row>
    <row r="164" spans="2:48" s="26" customFormat="1" ht="15" x14ac:dyDescent="0.25">
      <c r="B164" s="8"/>
      <c r="C164" s="8"/>
      <c r="D164" s="8"/>
      <c r="E164" s="8"/>
      <c r="F164" s="8"/>
      <c r="G164" s="8"/>
      <c r="H164" s="8"/>
      <c r="I164" s="8"/>
      <c r="J164" s="8"/>
      <c r="K164" s="8"/>
      <c r="L164" s="8"/>
      <c r="M164" s="8"/>
      <c r="N164" s="8"/>
      <c r="O164" s="8"/>
      <c r="P164" s="8"/>
      <c r="Q164" s="8"/>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R164" s="10"/>
      <c r="AS164" s="10"/>
      <c r="AT164" s="10"/>
      <c r="AU164" s="10"/>
      <c r="AV164" s="10"/>
    </row>
    <row r="165" spans="2:48" s="26" customFormat="1" ht="15" x14ac:dyDescent="0.25">
      <c r="B165" s="8"/>
      <c r="C165" s="8"/>
      <c r="D165" s="8"/>
      <c r="E165" s="8"/>
      <c r="F165" s="8"/>
      <c r="G165" s="8"/>
      <c r="H165" s="8"/>
      <c r="I165" s="8"/>
      <c r="J165" s="8"/>
      <c r="K165" s="8"/>
      <c r="L165" s="8"/>
      <c r="M165" s="8"/>
      <c r="N165" s="8"/>
      <c r="O165" s="8"/>
      <c r="P165" s="8"/>
      <c r="Q165" s="8"/>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R165" s="10"/>
      <c r="AS165" s="10"/>
      <c r="AT165" s="10"/>
      <c r="AU165" s="10"/>
      <c r="AV165" s="10"/>
    </row>
    <row r="166" spans="2:48" s="26" customFormat="1" ht="15" x14ac:dyDescent="0.25">
      <c r="B166" s="8"/>
      <c r="C166" s="8"/>
      <c r="D166" s="8"/>
      <c r="E166" s="8"/>
      <c r="F166" s="8"/>
      <c r="G166" s="8"/>
      <c r="H166" s="8"/>
      <c r="I166" s="8"/>
      <c r="J166" s="8"/>
      <c r="K166" s="8"/>
      <c r="L166" s="8"/>
      <c r="M166" s="8"/>
      <c r="N166" s="8"/>
      <c r="O166" s="8"/>
      <c r="P166" s="8"/>
      <c r="Q166" s="8"/>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R166" s="10"/>
      <c r="AS166" s="10"/>
      <c r="AT166" s="10"/>
      <c r="AU166" s="10"/>
      <c r="AV166" s="10"/>
    </row>
    <row r="167" spans="2:48" s="26" customFormat="1" ht="15" x14ac:dyDescent="0.25">
      <c r="B167" s="8"/>
      <c r="C167" s="8"/>
      <c r="D167" s="8"/>
      <c r="E167" s="8"/>
      <c r="F167" s="8"/>
      <c r="G167" s="8"/>
      <c r="H167" s="8"/>
      <c r="I167" s="8"/>
      <c r="J167" s="8"/>
      <c r="K167" s="8"/>
      <c r="L167" s="8"/>
      <c r="M167" s="8"/>
      <c r="N167" s="8"/>
      <c r="O167" s="8"/>
      <c r="P167" s="8"/>
      <c r="Q167" s="8"/>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R167" s="10"/>
      <c r="AS167" s="10"/>
      <c r="AT167" s="10"/>
      <c r="AU167" s="10"/>
      <c r="AV167" s="10"/>
    </row>
    <row r="168" spans="2:48" s="26" customFormat="1" ht="15" x14ac:dyDescent="0.25">
      <c r="B168" s="8"/>
      <c r="C168" s="8"/>
      <c r="D168" s="8"/>
      <c r="E168" s="8"/>
      <c r="F168" s="8"/>
      <c r="G168" s="8"/>
      <c r="H168" s="8"/>
      <c r="I168" s="8"/>
      <c r="J168" s="8"/>
      <c r="K168" s="8"/>
      <c r="L168" s="8"/>
      <c r="M168" s="8"/>
      <c r="N168" s="8"/>
      <c r="O168" s="8"/>
      <c r="P168" s="8"/>
      <c r="Q168" s="8"/>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R168" s="10"/>
      <c r="AS168" s="10"/>
      <c r="AT168" s="10"/>
      <c r="AU168" s="10"/>
      <c r="AV168" s="10"/>
    </row>
    <row r="169" spans="2:48" s="26" customFormat="1" ht="15" x14ac:dyDescent="0.25">
      <c r="B169" s="8"/>
      <c r="C169" s="8"/>
      <c r="D169" s="8"/>
      <c r="E169" s="8"/>
      <c r="F169" s="8"/>
      <c r="G169" s="8"/>
      <c r="H169" s="8"/>
      <c r="I169" s="8"/>
      <c r="J169" s="8"/>
      <c r="K169" s="8"/>
      <c r="L169" s="8"/>
      <c r="M169" s="8"/>
      <c r="N169" s="8"/>
      <c r="O169" s="8"/>
      <c r="P169" s="8"/>
      <c r="Q169" s="8"/>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R169" s="10"/>
      <c r="AS169" s="10"/>
      <c r="AT169" s="10"/>
      <c r="AU169" s="10"/>
      <c r="AV169" s="10"/>
    </row>
    <row r="170" spans="2:48" s="26" customFormat="1" ht="15" x14ac:dyDescent="0.25">
      <c r="B170" s="8"/>
      <c r="C170" s="8"/>
      <c r="D170" s="8"/>
      <c r="E170" s="8"/>
      <c r="F170" s="8"/>
      <c r="G170" s="8"/>
      <c r="H170" s="8"/>
      <c r="I170" s="8"/>
      <c r="J170" s="8"/>
      <c r="K170" s="8"/>
      <c r="L170" s="8"/>
      <c r="M170" s="8"/>
      <c r="N170" s="8"/>
      <c r="O170" s="8"/>
      <c r="P170" s="8"/>
      <c r="Q170" s="8"/>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R170" s="10"/>
      <c r="AS170" s="10"/>
      <c r="AT170" s="10"/>
      <c r="AU170" s="10"/>
      <c r="AV170" s="10"/>
    </row>
    <row r="171" spans="2:48" s="26" customFormat="1" ht="15" x14ac:dyDescent="0.25">
      <c r="B171" s="8"/>
      <c r="C171" s="8"/>
      <c r="D171" s="8"/>
      <c r="E171" s="8"/>
      <c r="F171" s="8"/>
      <c r="G171" s="8"/>
      <c r="H171" s="8"/>
      <c r="I171" s="8"/>
      <c r="J171" s="8"/>
      <c r="K171" s="8"/>
      <c r="L171" s="8"/>
      <c r="M171" s="8"/>
      <c r="N171" s="8"/>
      <c r="O171" s="8"/>
      <c r="P171" s="8"/>
      <c r="Q171" s="8"/>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R171" s="10"/>
      <c r="AS171" s="10"/>
      <c r="AT171" s="10"/>
      <c r="AU171" s="10"/>
      <c r="AV171" s="10"/>
    </row>
    <row r="172" spans="2:48" s="26" customFormat="1" ht="15" x14ac:dyDescent="0.25">
      <c r="B172" s="8"/>
      <c r="C172" s="8"/>
      <c r="D172" s="8"/>
      <c r="E172" s="8"/>
      <c r="F172" s="8"/>
      <c r="G172" s="8"/>
      <c r="H172" s="8"/>
      <c r="I172" s="8"/>
      <c r="J172" s="8"/>
      <c r="K172" s="8"/>
      <c r="L172" s="8"/>
      <c r="M172" s="8"/>
      <c r="N172" s="8"/>
      <c r="O172" s="8"/>
      <c r="P172" s="8"/>
      <c r="Q172" s="8"/>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R172" s="10"/>
      <c r="AS172" s="10"/>
      <c r="AT172" s="10"/>
      <c r="AU172" s="10"/>
      <c r="AV172" s="10"/>
    </row>
    <row r="173" spans="2:48" s="26" customFormat="1" ht="15" x14ac:dyDescent="0.25">
      <c r="B173" s="8"/>
      <c r="C173" s="8"/>
      <c r="D173" s="8"/>
      <c r="E173" s="8"/>
      <c r="F173" s="8"/>
      <c r="G173" s="8"/>
      <c r="H173" s="8"/>
      <c r="I173" s="8"/>
      <c r="J173" s="8"/>
      <c r="K173" s="8"/>
      <c r="L173" s="8"/>
      <c r="M173" s="8"/>
      <c r="N173" s="8"/>
      <c r="O173" s="8"/>
      <c r="P173" s="8"/>
      <c r="Q173" s="8"/>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R173" s="10"/>
      <c r="AS173" s="10"/>
      <c r="AT173" s="10"/>
      <c r="AU173" s="10"/>
      <c r="AV173" s="10"/>
    </row>
    <row r="174" spans="2:48" s="26" customFormat="1" ht="15" x14ac:dyDescent="0.25">
      <c r="B174" s="8"/>
      <c r="C174" s="8"/>
      <c r="D174" s="8"/>
      <c r="E174" s="8"/>
      <c r="F174" s="8"/>
      <c r="G174" s="8"/>
      <c r="H174" s="8"/>
      <c r="I174" s="8"/>
      <c r="J174" s="8"/>
      <c r="K174" s="8"/>
      <c r="L174" s="8"/>
      <c r="M174" s="8"/>
      <c r="N174" s="8"/>
      <c r="O174" s="8"/>
      <c r="P174" s="8"/>
      <c r="Q174" s="8"/>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R174" s="10"/>
      <c r="AS174" s="10"/>
      <c r="AT174" s="10"/>
      <c r="AU174" s="10"/>
      <c r="AV174" s="10"/>
    </row>
    <row r="175" spans="2:48" s="26" customFormat="1" ht="15" x14ac:dyDescent="0.25">
      <c r="B175" s="8"/>
      <c r="C175" s="8"/>
      <c r="D175" s="8"/>
      <c r="E175" s="8"/>
      <c r="F175" s="8"/>
      <c r="G175" s="8"/>
      <c r="H175" s="8"/>
      <c r="I175" s="8"/>
      <c r="J175" s="8"/>
      <c r="K175" s="8"/>
      <c r="L175" s="8"/>
      <c r="M175" s="8"/>
      <c r="N175" s="8"/>
      <c r="O175" s="8"/>
      <c r="P175" s="8"/>
      <c r="Q175" s="8"/>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R175" s="10"/>
      <c r="AS175" s="10"/>
      <c r="AT175" s="10"/>
      <c r="AU175" s="10"/>
      <c r="AV175" s="10"/>
    </row>
    <row r="176" spans="2:48" s="26" customFormat="1" ht="15" x14ac:dyDescent="0.25">
      <c r="B176" s="8"/>
      <c r="C176" s="8"/>
      <c r="D176" s="8"/>
      <c r="E176" s="8"/>
      <c r="F176" s="8"/>
      <c r="G176" s="8"/>
      <c r="H176" s="8"/>
      <c r="I176" s="8"/>
      <c r="J176" s="8"/>
      <c r="K176" s="8"/>
      <c r="L176" s="8"/>
      <c r="M176" s="8"/>
      <c r="N176" s="8"/>
      <c r="O176" s="8"/>
      <c r="P176" s="8"/>
      <c r="Q176" s="8"/>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R176" s="10"/>
      <c r="AS176" s="10"/>
      <c r="AT176" s="10"/>
      <c r="AU176" s="10"/>
      <c r="AV176" s="10"/>
    </row>
    <row r="177" spans="2:48" s="26" customFormat="1" ht="15" x14ac:dyDescent="0.25">
      <c r="B177" s="8"/>
      <c r="C177" s="8"/>
      <c r="D177" s="8"/>
      <c r="E177" s="8"/>
      <c r="F177" s="8"/>
      <c r="G177" s="8"/>
      <c r="H177" s="8"/>
      <c r="I177" s="8"/>
      <c r="J177" s="8"/>
      <c r="K177" s="8"/>
      <c r="L177" s="8"/>
      <c r="M177" s="8"/>
      <c r="N177" s="8"/>
      <c r="O177" s="8"/>
      <c r="P177" s="8"/>
      <c r="Q177" s="8"/>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R177" s="10"/>
      <c r="AS177" s="10"/>
      <c r="AT177" s="10"/>
      <c r="AU177" s="10"/>
      <c r="AV177" s="10"/>
    </row>
    <row r="178" spans="2:48" s="26" customFormat="1" ht="15" x14ac:dyDescent="0.25">
      <c r="B178" s="8"/>
      <c r="C178" s="8"/>
      <c r="D178" s="8"/>
      <c r="E178" s="8"/>
      <c r="F178" s="8"/>
      <c r="G178" s="8"/>
      <c r="H178" s="8"/>
      <c r="I178" s="8"/>
      <c r="J178" s="8"/>
      <c r="K178" s="8"/>
      <c r="L178" s="8"/>
      <c r="M178" s="8"/>
      <c r="N178" s="8"/>
      <c r="O178" s="8"/>
      <c r="P178" s="8"/>
      <c r="Q178" s="8"/>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R178" s="10"/>
      <c r="AS178" s="10"/>
      <c r="AT178" s="10"/>
      <c r="AU178" s="10"/>
      <c r="AV178" s="10"/>
    </row>
    <row r="179" spans="2:48" s="26" customFormat="1" ht="15" x14ac:dyDescent="0.25">
      <c r="B179" s="8"/>
      <c r="C179" s="8"/>
      <c r="D179" s="8"/>
      <c r="E179" s="8"/>
      <c r="F179" s="8"/>
      <c r="G179" s="8"/>
      <c r="H179" s="8"/>
      <c r="I179" s="8"/>
      <c r="J179" s="8"/>
      <c r="K179" s="8"/>
      <c r="L179" s="8"/>
      <c r="M179" s="8"/>
      <c r="N179" s="8"/>
      <c r="O179" s="8"/>
      <c r="P179" s="8"/>
      <c r="Q179" s="8"/>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R179" s="10"/>
      <c r="AS179" s="10"/>
      <c r="AT179" s="10"/>
      <c r="AU179" s="10"/>
      <c r="AV179" s="10"/>
    </row>
    <row r="180" spans="2:48" s="26" customFormat="1" ht="15" x14ac:dyDescent="0.25">
      <c r="B180" s="8"/>
      <c r="C180" s="8"/>
      <c r="D180" s="8"/>
      <c r="E180" s="8"/>
      <c r="F180" s="8"/>
      <c r="G180" s="8"/>
      <c r="H180" s="8"/>
      <c r="I180" s="8"/>
      <c r="J180" s="8"/>
      <c r="K180" s="8"/>
      <c r="L180" s="8"/>
      <c r="M180" s="8"/>
      <c r="N180" s="8"/>
      <c r="O180" s="8"/>
      <c r="P180" s="8"/>
      <c r="Q180" s="8"/>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R180" s="10"/>
      <c r="AS180" s="10"/>
      <c r="AT180" s="10"/>
      <c r="AU180" s="10"/>
      <c r="AV180" s="10"/>
    </row>
    <row r="181" spans="2:48" s="26" customFormat="1" ht="15" x14ac:dyDescent="0.25">
      <c r="B181" s="8"/>
      <c r="C181" s="8"/>
      <c r="D181" s="8"/>
      <c r="E181" s="8"/>
      <c r="F181" s="8"/>
      <c r="G181" s="8"/>
      <c r="H181" s="8"/>
      <c r="I181" s="8"/>
      <c r="J181" s="8"/>
      <c r="K181" s="8"/>
      <c r="L181" s="8"/>
      <c r="M181" s="8"/>
      <c r="N181" s="8"/>
      <c r="O181" s="8"/>
      <c r="P181" s="8"/>
      <c r="Q181" s="8"/>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R181" s="10"/>
      <c r="AS181" s="10"/>
      <c r="AT181" s="10"/>
      <c r="AU181" s="10"/>
      <c r="AV181" s="10"/>
    </row>
    <row r="182" spans="2:48" s="26" customFormat="1" ht="15" x14ac:dyDescent="0.25">
      <c r="B182" s="8"/>
      <c r="C182" s="8"/>
      <c r="D182" s="8"/>
      <c r="E182" s="8"/>
      <c r="F182" s="8"/>
      <c r="G182" s="8"/>
      <c r="H182" s="8"/>
      <c r="I182" s="8"/>
      <c r="J182" s="8"/>
      <c r="K182" s="8"/>
      <c r="L182" s="8"/>
      <c r="M182" s="8"/>
      <c r="N182" s="8"/>
      <c r="O182" s="8"/>
      <c r="P182" s="8"/>
      <c r="Q182" s="8"/>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R182" s="10"/>
      <c r="AS182" s="10"/>
      <c r="AT182" s="10"/>
      <c r="AU182" s="10"/>
      <c r="AV182" s="10"/>
    </row>
    <row r="183" spans="2:48" s="26" customFormat="1" ht="15" x14ac:dyDescent="0.25">
      <c r="B183" s="8"/>
      <c r="C183" s="8"/>
      <c r="D183" s="8"/>
      <c r="E183" s="8"/>
      <c r="F183" s="8"/>
      <c r="G183" s="8"/>
      <c r="H183" s="8"/>
      <c r="I183" s="8"/>
      <c r="J183" s="8"/>
      <c r="K183" s="8"/>
      <c r="L183" s="8"/>
      <c r="M183" s="8"/>
      <c r="N183" s="8"/>
      <c r="O183" s="8"/>
      <c r="P183" s="8"/>
      <c r="Q183" s="8"/>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R183" s="10"/>
      <c r="AS183" s="10"/>
      <c r="AT183" s="10"/>
      <c r="AU183" s="10"/>
      <c r="AV183" s="10"/>
    </row>
    <row r="184" spans="2:48" s="26" customFormat="1" ht="15" x14ac:dyDescent="0.25">
      <c r="B184" s="8"/>
      <c r="C184" s="8"/>
      <c r="D184" s="8"/>
      <c r="E184" s="8"/>
      <c r="F184" s="8"/>
      <c r="G184" s="8"/>
      <c r="H184" s="8"/>
      <c r="I184" s="8"/>
      <c r="J184" s="8"/>
      <c r="K184" s="8"/>
      <c r="L184" s="8"/>
      <c r="M184" s="8"/>
      <c r="N184" s="8"/>
      <c r="O184" s="8"/>
      <c r="P184" s="8"/>
      <c r="Q184" s="8"/>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R184" s="10"/>
      <c r="AS184" s="10"/>
      <c r="AT184" s="10"/>
      <c r="AU184" s="10"/>
      <c r="AV184" s="10"/>
    </row>
    <row r="185" spans="2:48" s="26" customFormat="1" ht="15" x14ac:dyDescent="0.25">
      <c r="B185" s="8"/>
      <c r="C185" s="8"/>
      <c r="D185" s="8"/>
      <c r="E185" s="8"/>
      <c r="F185" s="8"/>
      <c r="G185" s="8"/>
      <c r="H185" s="8"/>
      <c r="I185" s="8"/>
      <c r="J185" s="8"/>
      <c r="K185" s="8"/>
      <c r="L185" s="8"/>
      <c r="M185" s="8"/>
      <c r="N185" s="8"/>
      <c r="O185" s="8"/>
      <c r="P185" s="8"/>
      <c r="Q185" s="8"/>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R185" s="10"/>
      <c r="AS185" s="10"/>
      <c r="AT185" s="10"/>
      <c r="AU185" s="10"/>
      <c r="AV185" s="10"/>
    </row>
    <row r="186" spans="2:48" s="26" customFormat="1" ht="15" x14ac:dyDescent="0.25">
      <c r="B186" s="8"/>
      <c r="C186" s="8"/>
      <c r="D186" s="8"/>
      <c r="E186" s="8"/>
      <c r="F186" s="8"/>
      <c r="G186" s="8"/>
      <c r="H186" s="8"/>
      <c r="I186" s="8"/>
      <c r="J186" s="8"/>
      <c r="K186" s="8"/>
      <c r="L186" s="8"/>
      <c r="M186" s="8"/>
      <c r="N186" s="8"/>
      <c r="O186" s="8"/>
      <c r="P186" s="8"/>
      <c r="Q186" s="8"/>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R186" s="10"/>
      <c r="AS186" s="10"/>
      <c r="AT186" s="10"/>
      <c r="AU186" s="10"/>
      <c r="AV186" s="10"/>
    </row>
    <row r="187" spans="2:48" s="26" customFormat="1" ht="15" x14ac:dyDescent="0.25">
      <c r="B187" s="8"/>
      <c r="C187" s="8"/>
      <c r="D187" s="8"/>
      <c r="E187" s="8"/>
      <c r="F187" s="8"/>
      <c r="G187" s="8"/>
      <c r="H187" s="8"/>
      <c r="I187" s="8"/>
      <c r="J187" s="8"/>
      <c r="K187" s="8"/>
      <c r="L187" s="8"/>
      <c r="M187" s="8"/>
      <c r="N187" s="8"/>
      <c r="O187" s="8"/>
      <c r="P187" s="8"/>
      <c r="Q187" s="8"/>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R187" s="10"/>
      <c r="AS187" s="10"/>
      <c r="AT187" s="10"/>
      <c r="AU187" s="10"/>
      <c r="AV187" s="10"/>
    </row>
    <row r="188" spans="2:48" s="26" customFormat="1" ht="15" x14ac:dyDescent="0.25">
      <c r="B188" s="8"/>
      <c r="C188" s="8"/>
      <c r="D188" s="8"/>
      <c r="E188" s="8"/>
      <c r="F188" s="8"/>
      <c r="G188" s="8"/>
      <c r="H188" s="8"/>
      <c r="I188" s="8"/>
      <c r="J188" s="8"/>
      <c r="K188" s="8"/>
      <c r="L188" s="8"/>
      <c r="M188" s="8"/>
      <c r="N188" s="8"/>
      <c r="O188" s="8"/>
      <c r="P188" s="8"/>
      <c r="Q188" s="8"/>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R188" s="10"/>
      <c r="AS188" s="10"/>
      <c r="AT188" s="10"/>
      <c r="AU188" s="10"/>
      <c r="AV188" s="10"/>
    </row>
    <row r="189" spans="2:48" s="26" customFormat="1" ht="15" x14ac:dyDescent="0.25">
      <c r="B189" s="8"/>
      <c r="C189" s="8"/>
      <c r="D189" s="8"/>
      <c r="E189" s="8"/>
      <c r="F189" s="8"/>
      <c r="G189" s="8"/>
      <c r="H189" s="8"/>
      <c r="I189" s="8"/>
      <c r="J189" s="8"/>
      <c r="K189" s="8"/>
      <c r="L189" s="8"/>
      <c r="M189" s="8"/>
      <c r="N189" s="8"/>
      <c r="O189" s="8"/>
      <c r="P189" s="8"/>
      <c r="Q189" s="8"/>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R189" s="10"/>
      <c r="AS189" s="10"/>
      <c r="AT189" s="10"/>
      <c r="AU189" s="10"/>
      <c r="AV189" s="10"/>
    </row>
    <row r="190" spans="2:48" s="26" customFormat="1" ht="15" x14ac:dyDescent="0.25">
      <c r="B190" s="8"/>
      <c r="C190" s="8"/>
      <c r="D190" s="8"/>
      <c r="E190" s="8"/>
      <c r="F190" s="8"/>
      <c r="G190" s="8"/>
      <c r="H190" s="8"/>
      <c r="I190" s="8"/>
      <c r="J190" s="8"/>
      <c r="K190" s="8"/>
      <c r="L190" s="8"/>
      <c r="M190" s="8"/>
      <c r="N190" s="8"/>
      <c r="O190" s="8"/>
      <c r="P190" s="8"/>
      <c r="Q190" s="8"/>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R190" s="10"/>
      <c r="AS190" s="10"/>
      <c r="AT190" s="10"/>
      <c r="AU190" s="10"/>
      <c r="AV190" s="10"/>
    </row>
    <row r="191" spans="2:48" s="26" customFormat="1" ht="15" x14ac:dyDescent="0.25">
      <c r="B191" s="8"/>
      <c r="C191" s="8"/>
      <c r="D191" s="8"/>
      <c r="E191" s="8"/>
      <c r="F191" s="8"/>
      <c r="G191" s="8"/>
      <c r="H191" s="8"/>
      <c r="I191" s="8"/>
      <c r="J191" s="8"/>
      <c r="K191" s="8"/>
      <c r="L191" s="8"/>
      <c r="M191" s="8"/>
      <c r="N191" s="8"/>
      <c r="O191" s="8"/>
      <c r="P191" s="8"/>
      <c r="Q191" s="8"/>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R191" s="10"/>
      <c r="AS191" s="10"/>
      <c r="AT191" s="10"/>
      <c r="AU191" s="10"/>
      <c r="AV191" s="10"/>
    </row>
    <row r="192" spans="2:48" s="26" customFormat="1" ht="15" x14ac:dyDescent="0.25">
      <c r="B192" s="8"/>
      <c r="C192" s="8"/>
      <c r="D192" s="8"/>
      <c r="E192" s="8"/>
      <c r="F192" s="8"/>
      <c r="G192" s="8"/>
      <c r="H192" s="8"/>
      <c r="I192" s="8"/>
      <c r="J192" s="8"/>
      <c r="K192" s="8"/>
      <c r="L192" s="8"/>
      <c r="M192" s="8"/>
      <c r="N192" s="8"/>
      <c r="O192" s="8"/>
      <c r="P192" s="8"/>
      <c r="Q192" s="8"/>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R192" s="10"/>
      <c r="AS192" s="10"/>
      <c r="AT192" s="10"/>
      <c r="AU192" s="10"/>
      <c r="AV192" s="10"/>
    </row>
    <row r="193" spans="2:48" s="26" customFormat="1" ht="15" x14ac:dyDescent="0.25">
      <c r="B193" s="8"/>
      <c r="C193" s="8"/>
      <c r="D193" s="8"/>
      <c r="E193" s="8"/>
      <c r="F193" s="8"/>
      <c r="G193" s="8"/>
      <c r="H193" s="8"/>
      <c r="I193" s="8"/>
      <c r="J193" s="8"/>
      <c r="K193" s="8"/>
      <c r="L193" s="8"/>
      <c r="M193" s="8"/>
      <c r="N193" s="8"/>
      <c r="O193" s="8"/>
      <c r="P193" s="8"/>
      <c r="Q193" s="8"/>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R193" s="10"/>
      <c r="AS193" s="10"/>
      <c r="AT193" s="10"/>
      <c r="AU193" s="10"/>
      <c r="AV193" s="10"/>
    </row>
    <row r="194" spans="2:48" s="26" customFormat="1" ht="15" x14ac:dyDescent="0.25">
      <c r="B194" s="8"/>
      <c r="C194" s="8"/>
      <c r="D194" s="8"/>
      <c r="E194" s="8"/>
      <c r="F194" s="8"/>
      <c r="G194" s="8"/>
      <c r="H194" s="8"/>
      <c r="I194" s="8"/>
      <c r="J194" s="8"/>
      <c r="K194" s="8"/>
      <c r="L194" s="8"/>
      <c r="M194" s="8"/>
      <c r="N194" s="8"/>
      <c r="O194" s="8"/>
      <c r="P194" s="8"/>
      <c r="Q194" s="8"/>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R194" s="10"/>
      <c r="AS194" s="10"/>
      <c r="AT194" s="10"/>
      <c r="AU194" s="10"/>
      <c r="AV194" s="10"/>
    </row>
    <row r="195" spans="2:48" s="26" customFormat="1" x14ac:dyDescent="0.2">
      <c r="B195" s="8"/>
      <c r="C195" s="8"/>
      <c r="D195" s="8"/>
      <c r="E195" s="8"/>
      <c r="F195" s="8"/>
      <c r="G195" s="8"/>
      <c r="H195" s="8"/>
      <c r="I195" s="8"/>
      <c r="J195" s="8"/>
      <c r="K195" s="8"/>
      <c r="L195" s="8"/>
      <c r="M195" s="8"/>
      <c r="N195" s="8"/>
      <c r="O195" s="8"/>
      <c r="P195" s="8"/>
      <c r="Q195" s="8"/>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S195" s="64"/>
      <c r="AT195" s="64"/>
      <c r="AU195" s="64"/>
    </row>
    <row r="196" spans="2:48" s="26" customFormat="1" x14ac:dyDescent="0.2">
      <c r="B196" s="8"/>
      <c r="C196" s="8"/>
      <c r="D196" s="8"/>
      <c r="E196" s="8"/>
      <c r="F196" s="8"/>
      <c r="G196" s="8"/>
      <c r="H196" s="8"/>
      <c r="I196" s="8"/>
      <c r="J196" s="8"/>
      <c r="K196" s="8"/>
      <c r="L196" s="8"/>
      <c r="M196" s="8"/>
      <c r="N196" s="8"/>
      <c r="O196" s="8"/>
      <c r="P196" s="8"/>
      <c r="Q196" s="8"/>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S196" s="64"/>
      <c r="AT196" s="64"/>
      <c r="AU196" s="64"/>
    </row>
    <row r="197" spans="2:48" s="26" customFormat="1" x14ac:dyDescent="0.2">
      <c r="B197" s="8"/>
      <c r="C197" s="8"/>
      <c r="D197" s="8"/>
      <c r="E197" s="8"/>
      <c r="F197" s="8"/>
      <c r="G197" s="8"/>
      <c r="H197" s="8"/>
      <c r="I197" s="8"/>
      <c r="J197" s="8"/>
      <c r="K197" s="8"/>
      <c r="L197" s="8"/>
      <c r="M197" s="8"/>
      <c r="N197" s="8"/>
      <c r="O197" s="8"/>
      <c r="P197" s="8"/>
      <c r="Q197" s="8"/>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S197" s="64"/>
      <c r="AT197" s="64"/>
      <c r="AU197" s="64"/>
    </row>
    <row r="198" spans="2:48" s="26" customFormat="1" x14ac:dyDescent="0.2">
      <c r="B198" s="8"/>
      <c r="C198" s="8"/>
      <c r="D198" s="8"/>
      <c r="E198" s="8"/>
      <c r="F198" s="8"/>
      <c r="G198" s="8"/>
      <c r="H198" s="8"/>
      <c r="I198" s="8"/>
      <c r="J198" s="8"/>
      <c r="K198" s="8"/>
      <c r="L198" s="8"/>
      <c r="M198" s="8"/>
      <c r="N198" s="8"/>
      <c r="O198" s="8"/>
      <c r="P198" s="8"/>
      <c r="Q198" s="8"/>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S198" s="64"/>
      <c r="AT198" s="64"/>
      <c r="AU198" s="64"/>
    </row>
    <row r="199" spans="2:48" s="26" customFormat="1" x14ac:dyDescent="0.2">
      <c r="B199" s="8"/>
      <c r="C199" s="8"/>
      <c r="D199" s="8"/>
      <c r="E199" s="8"/>
      <c r="F199" s="8"/>
      <c r="G199" s="8"/>
      <c r="H199" s="8"/>
      <c r="I199" s="8"/>
      <c r="J199" s="8"/>
      <c r="K199" s="8"/>
      <c r="L199" s="8"/>
      <c r="M199" s="8"/>
      <c r="N199" s="8"/>
      <c r="O199" s="8"/>
      <c r="P199" s="8"/>
      <c r="Q199" s="8"/>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S199" s="64"/>
      <c r="AT199" s="64"/>
      <c r="AU199" s="64"/>
    </row>
    <row r="200" spans="2:48" s="26" customFormat="1" x14ac:dyDescent="0.2">
      <c r="B200" s="8"/>
      <c r="C200" s="8"/>
      <c r="D200" s="8"/>
      <c r="E200" s="8"/>
      <c r="F200" s="8"/>
      <c r="G200" s="8"/>
      <c r="H200" s="8"/>
      <c r="I200" s="8"/>
      <c r="J200" s="8"/>
      <c r="K200" s="8"/>
      <c r="L200" s="8"/>
      <c r="M200" s="8"/>
      <c r="N200" s="8"/>
      <c r="O200" s="8"/>
      <c r="P200" s="8"/>
      <c r="Q200" s="8"/>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S200" s="64"/>
      <c r="AT200" s="64"/>
      <c r="AU200" s="64"/>
    </row>
    <row r="201" spans="2:48" s="26" customFormat="1" x14ac:dyDescent="0.2">
      <c r="B201" s="8"/>
      <c r="C201" s="8"/>
      <c r="D201" s="8"/>
      <c r="E201" s="8"/>
      <c r="F201" s="8"/>
      <c r="G201" s="8"/>
      <c r="H201" s="8"/>
      <c r="I201" s="8"/>
      <c r="J201" s="8"/>
      <c r="K201" s="8"/>
      <c r="L201" s="8"/>
      <c r="M201" s="8"/>
      <c r="N201" s="8"/>
      <c r="O201" s="8"/>
      <c r="P201" s="8"/>
      <c r="Q201" s="8"/>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S201" s="64"/>
      <c r="AT201" s="64"/>
      <c r="AU201" s="64"/>
    </row>
    <row r="202" spans="2:48" s="26" customFormat="1" x14ac:dyDescent="0.2">
      <c r="B202" s="8"/>
      <c r="C202" s="8"/>
      <c r="D202" s="8"/>
      <c r="E202" s="8"/>
      <c r="F202" s="8"/>
      <c r="G202" s="8"/>
      <c r="H202" s="8"/>
      <c r="I202" s="8"/>
      <c r="J202" s="8"/>
      <c r="K202" s="8"/>
      <c r="L202" s="8"/>
      <c r="M202" s="8"/>
      <c r="N202" s="8"/>
      <c r="O202" s="8"/>
      <c r="P202" s="8"/>
      <c r="Q202" s="8"/>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S202" s="64"/>
      <c r="AT202" s="64"/>
      <c r="AU202" s="64"/>
    </row>
    <row r="203" spans="2:48" s="26" customFormat="1" x14ac:dyDescent="0.2">
      <c r="B203" s="8"/>
      <c r="C203" s="8"/>
      <c r="D203" s="8"/>
      <c r="E203" s="8"/>
      <c r="F203" s="8"/>
      <c r="G203" s="8"/>
      <c r="H203" s="8"/>
      <c r="I203" s="8"/>
      <c r="J203" s="8"/>
      <c r="K203" s="8"/>
      <c r="L203" s="8"/>
      <c r="M203" s="8"/>
      <c r="N203" s="8"/>
      <c r="O203" s="8"/>
      <c r="P203" s="8"/>
      <c r="Q203" s="8"/>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S203" s="64"/>
      <c r="AT203" s="64"/>
      <c r="AU203" s="64"/>
    </row>
    <row r="204" spans="2:48" s="26" customFormat="1" x14ac:dyDescent="0.2">
      <c r="B204" s="8"/>
      <c r="C204" s="8"/>
      <c r="D204" s="8"/>
      <c r="E204" s="8"/>
      <c r="F204" s="8"/>
      <c r="G204" s="8"/>
      <c r="H204" s="8"/>
      <c r="I204" s="8"/>
      <c r="J204" s="8"/>
      <c r="K204" s="8"/>
      <c r="L204" s="8"/>
      <c r="M204" s="8"/>
      <c r="N204" s="8"/>
      <c r="O204" s="8"/>
      <c r="P204" s="8"/>
      <c r="Q204" s="8"/>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S204" s="64"/>
      <c r="AT204" s="64"/>
      <c r="AU204" s="64"/>
    </row>
    <row r="205" spans="2:48" s="26" customFormat="1" x14ac:dyDescent="0.2">
      <c r="B205" s="8"/>
      <c r="C205" s="8"/>
      <c r="D205" s="8"/>
      <c r="E205" s="8"/>
      <c r="F205" s="8"/>
      <c r="G205" s="8"/>
      <c r="H205" s="8"/>
      <c r="I205" s="8"/>
      <c r="J205" s="8"/>
      <c r="K205" s="8"/>
      <c r="L205" s="8"/>
      <c r="M205" s="8"/>
      <c r="N205" s="8"/>
      <c r="O205" s="8"/>
      <c r="P205" s="8"/>
      <c r="Q205" s="8"/>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S205" s="64"/>
      <c r="AT205" s="64"/>
      <c r="AU205" s="64"/>
    </row>
    <row r="206" spans="2:48" s="26" customFormat="1" x14ac:dyDescent="0.2">
      <c r="B206" s="8"/>
      <c r="C206" s="8"/>
      <c r="D206" s="8"/>
      <c r="E206" s="8"/>
      <c r="F206" s="8"/>
      <c r="G206" s="8"/>
      <c r="H206" s="8"/>
      <c r="I206" s="8"/>
      <c r="J206" s="8"/>
      <c r="K206" s="8"/>
      <c r="L206" s="8"/>
      <c r="M206" s="8"/>
      <c r="N206" s="8"/>
      <c r="O206" s="8"/>
      <c r="P206" s="8"/>
      <c r="Q206" s="8"/>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S206" s="64"/>
      <c r="AT206" s="64"/>
      <c r="AU206" s="64"/>
    </row>
    <row r="207" spans="2:48" s="26" customFormat="1" x14ac:dyDescent="0.2">
      <c r="B207" s="8"/>
      <c r="C207" s="8"/>
      <c r="D207" s="8"/>
      <c r="E207" s="8"/>
      <c r="F207" s="8"/>
      <c r="G207" s="8"/>
      <c r="H207" s="8"/>
      <c r="I207" s="8"/>
      <c r="J207" s="8"/>
      <c r="K207" s="8"/>
      <c r="L207" s="8"/>
      <c r="M207" s="8"/>
      <c r="N207" s="8"/>
      <c r="O207" s="8"/>
      <c r="P207" s="8"/>
      <c r="Q207" s="8"/>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S207" s="64"/>
      <c r="AT207" s="64"/>
      <c r="AU207" s="64"/>
    </row>
    <row r="208" spans="2:48" s="26" customFormat="1" x14ac:dyDescent="0.2">
      <c r="B208" s="8"/>
      <c r="C208" s="8"/>
      <c r="D208" s="8"/>
      <c r="E208" s="8"/>
      <c r="F208" s="8"/>
      <c r="G208" s="8"/>
      <c r="H208" s="8"/>
      <c r="I208" s="8"/>
      <c r="J208" s="8"/>
      <c r="K208" s="8"/>
      <c r="L208" s="8"/>
      <c r="M208" s="8"/>
      <c r="N208" s="8"/>
      <c r="O208" s="8"/>
      <c r="P208" s="8"/>
      <c r="Q208" s="8"/>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S208" s="64"/>
      <c r="AT208" s="64"/>
      <c r="AU208" s="64"/>
    </row>
    <row r="209" spans="2:47" s="26" customFormat="1" x14ac:dyDescent="0.2">
      <c r="B209" s="8"/>
      <c r="C209" s="8"/>
      <c r="D209" s="8"/>
      <c r="E209" s="8"/>
      <c r="F209" s="8"/>
      <c r="G209" s="8"/>
      <c r="H209" s="8"/>
      <c r="I209" s="8"/>
      <c r="J209" s="8"/>
      <c r="K209" s="8"/>
      <c r="L209" s="8"/>
      <c r="M209" s="8"/>
      <c r="N209" s="8"/>
      <c r="O209" s="8"/>
      <c r="P209" s="8"/>
      <c r="Q209" s="8"/>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S209" s="64"/>
      <c r="AT209" s="64"/>
      <c r="AU209" s="64"/>
    </row>
    <row r="210" spans="2:47" s="26" customFormat="1" x14ac:dyDescent="0.2">
      <c r="B210" s="8"/>
      <c r="C210" s="8"/>
      <c r="D210" s="8"/>
      <c r="E210" s="8"/>
      <c r="F210" s="8"/>
      <c r="G210" s="8"/>
      <c r="H210" s="8"/>
      <c r="I210" s="8"/>
      <c r="J210" s="8"/>
      <c r="K210" s="8"/>
      <c r="L210" s="8"/>
      <c r="M210" s="8"/>
      <c r="N210" s="8"/>
      <c r="O210" s="8"/>
      <c r="P210" s="8"/>
      <c r="Q210" s="8"/>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S210" s="64"/>
      <c r="AT210" s="64"/>
      <c r="AU210" s="64"/>
    </row>
    <row r="211" spans="2:47" s="26" customFormat="1" x14ac:dyDescent="0.2">
      <c r="B211" s="8"/>
      <c r="C211" s="8"/>
      <c r="D211" s="8"/>
      <c r="E211" s="8"/>
      <c r="F211" s="8"/>
      <c r="G211" s="8"/>
      <c r="H211" s="8"/>
      <c r="I211" s="8"/>
      <c r="J211" s="8"/>
      <c r="K211" s="8"/>
      <c r="L211" s="8"/>
      <c r="M211" s="8"/>
      <c r="N211" s="8"/>
      <c r="O211" s="8"/>
      <c r="P211" s="8"/>
      <c r="Q211" s="8"/>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S211" s="64"/>
      <c r="AT211" s="64"/>
      <c r="AU211" s="64"/>
    </row>
    <row r="212" spans="2:47" s="26" customFormat="1" x14ac:dyDescent="0.2">
      <c r="B212" s="8"/>
      <c r="C212" s="8"/>
      <c r="D212" s="8"/>
      <c r="E212" s="8"/>
      <c r="F212" s="8"/>
      <c r="G212" s="8"/>
      <c r="H212" s="8"/>
      <c r="I212" s="8"/>
      <c r="J212" s="8"/>
      <c r="K212" s="8"/>
      <c r="L212" s="8"/>
      <c r="M212" s="8"/>
      <c r="N212" s="8"/>
      <c r="O212" s="8"/>
      <c r="P212" s="8"/>
      <c r="Q212" s="8"/>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S212" s="64"/>
      <c r="AT212" s="64"/>
      <c r="AU212" s="64"/>
    </row>
    <row r="213" spans="2:47" s="26" customFormat="1" x14ac:dyDescent="0.2">
      <c r="B213" s="8"/>
      <c r="C213" s="8"/>
      <c r="D213" s="8"/>
      <c r="E213" s="8"/>
      <c r="F213" s="8"/>
      <c r="G213" s="8"/>
      <c r="H213" s="8"/>
      <c r="I213" s="8"/>
      <c r="J213" s="8"/>
      <c r="K213" s="8"/>
      <c r="L213" s="8"/>
      <c r="M213" s="8"/>
      <c r="N213" s="8"/>
      <c r="O213" s="8"/>
      <c r="P213" s="8"/>
      <c r="Q213" s="8"/>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S213" s="64"/>
      <c r="AT213" s="64"/>
      <c r="AU213" s="64"/>
    </row>
    <row r="214" spans="2:47" s="26" customFormat="1" x14ac:dyDescent="0.2">
      <c r="B214" s="8"/>
      <c r="C214" s="8"/>
      <c r="D214" s="8"/>
      <c r="E214" s="8"/>
      <c r="F214" s="8"/>
      <c r="G214" s="8"/>
      <c r="H214" s="8"/>
      <c r="I214" s="8"/>
      <c r="J214" s="8"/>
      <c r="K214" s="8"/>
      <c r="L214" s="8"/>
      <c r="M214" s="8"/>
      <c r="N214" s="8"/>
      <c r="O214" s="8"/>
      <c r="P214" s="8"/>
      <c r="Q214" s="8"/>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S214" s="64"/>
      <c r="AT214" s="64"/>
      <c r="AU214" s="64"/>
    </row>
    <row r="215" spans="2:47" s="26" customFormat="1" x14ac:dyDescent="0.2">
      <c r="B215" s="8"/>
      <c r="C215" s="8"/>
      <c r="D215" s="8"/>
      <c r="E215" s="8"/>
      <c r="F215" s="8"/>
      <c r="G215" s="8"/>
      <c r="H215" s="8"/>
      <c r="I215" s="8"/>
      <c r="J215" s="8"/>
      <c r="K215" s="8"/>
      <c r="L215" s="8"/>
      <c r="M215" s="8"/>
      <c r="N215" s="8"/>
      <c r="O215" s="8"/>
      <c r="P215" s="8"/>
      <c r="Q215" s="8"/>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S215" s="64"/>
      <c r="AT215" s="64"/>
      <c r="AU215" s="64"/>
    </row>
    <row r="216" spans="2:47" s="26" customFormat="1" x14ac:dyDescent="0.2">
      <c r="B216" s="8"/>
      <c r="C216" s="8"/>
      <c r="D216" s="8"/>
      <c r="E216" s="8"/>
      <c r="F216" s="8"/>
      <c r="G216" s="8"/>
      <c r="H216" s="8"/>
      <c r="I216" s="8"/>
      <c r="J216" s="8"/>
      <c r="K216" s="8"/>
      <c r="L216" s="8"/>
      <c r="M216" s="8"/>
      <c r="N216" s="8"/>
      <c r="O216" s="8"/>
      <c r="P216" s="8"/>
      <c r="Q216" s="8"/>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S216" s="64"/>
      <c r="AT216" s="64"/>
      <c r="AU216" s="64"/>
    </row>
  </sheetData>
  <mergeCells count="1">
    <mergeCell ref="AS3:AU3"/>
  </mergeCells>
  <phoneticPr fontId="14" type="noConversion"/>
  <dataValidations disablePrompts="1" count="1">
    <dataValidation operator="greaterThanOrEqual" allowBlank="1" showInputMessage="1" showErrorMessage="1" errorTitle="Aviso" error="Use valores positivos tanto para ingresos como para gastos." sqref="FT65554 KJ65554 UF65554 AEB65554 ANX65554 AXT65554 BHP65554 BRL65554 CBH65554 CLD65554 CUZ65554 DEV65554 DOR65554 DYN65554 EIJ65554 ESF65554 FCB65554 FLX65554 FVT65554 GFP65554 GPL65554 GZH65554 HJD65554 HSZ65554 ICV65554 IMR65554 IWN65554 JGJ65554 JQF65554 KAB65554 KJX65554 KTT65554 LDP65554 LNL65554 LXH65554 MHD65554 MQZ65554 NAV65554 NKR65554 NUN65554 OEJ65554 OOF65554 OYB65554 PHX65554 PRT65554 QBP65554 QLL65554 QVH65554 RFD65554 ROZ65554 RYV65554 SIR65554 SSN65554 TCJ65554 TMF65554 TWB65554 UFX65554 UPT65554 UZP65554 VJL65554 FT131090 KJ131090 UF131090 AEB131090 ANX131090 AXT131090 BHP131090 BRL131090 CBH131090 CLD131090 CUZ131090 DEV131090 DOR131090 DYN131090 EIJ131090 ESF131090 FCB131090 FLX131090 FVT131090 GFP131090 GPL131090 GZH131090 HJD131090 HSZ131090 ICV131090 IMR131090 IWN131090 JGJ131090 JQF131090 KAB131090 KJX131090 KTT131090 LDP131090 LNL131090 LXH131090 MHD131090 MQZ131090 NAV131090 NKR131090 NUN131090 OEJ131090 OOF131090 OYB131090 PHX131090 PRT131090 QBP131090 QLL131090 QVH131090 RFD131090 ROZ131090 RYV131090 SIR131090 SSN131090 TCJ131090 TMF131090 TWB131090 UFX131090 UPT131090 UZP131090 VJL131090 FT196626 KJ196626 UF196626 AEB196626 ANX196626 AXT196626 BHP196626 BRL196626 CBH196626 CLD196626 CUZ196626 DEV196626 DOR196626 DYN196626 EIJ196626 ESF196626 FCB196626 FLX196626 FVT196626 GFP196626 GPL196626 GZH196626 HJD196626 HSZ196626 ICV196626 IMR196626 IWN196626 JGJ196626 JQF196626 KAB196626 KJX196626 KTT196626 LDP196626 LNL196626 LXH196626 MHD196626 MQZ196626 NAV196626 NKR196626 NUN196626 OEJ196626 OOF196626 OYB196626 PHX196626 PRT196626 QBP196626 QLL196626 QVH196626 RFD196626 ROZ196626 RYV196626 SIR196626 SSN196626 TCJ196626 TMF196626 TWB196626 UFX196626 UPT196626 UZP196626 VJL196626 FT262162 KJ262162 UF262162 AEB262162 ANX262162 AXT262162 BHP262162 BRL262162 CBH262162 CLD262162 CUZ262162 DEV262162 DOR262162 DYN262162 EIJ262162 ESF262162 FCB262162 FLX262162 FVT262162 GFP262162 GPL262162 GZH262162 HJD262162 HSZ262162 ICV262162 IMR262162 IWN262162 JGJ262162 JQF262162 KAB262162 KJX262162 KTT262162 LDP262162 LNL262162 LXH262162 MHD262162 MQZ262162 NAV262162 NKR262162 NUN262162 OEJ262162 OOF262162 OYB262162 PHX262162 PRT262162 QBP262162 QLL262162 QVH262162 RFD262162 ROZ262162 RYV262162 SIR262162 SSN262162 TCJ262162 TMF262162 TWB262162 UFX262162 UPT262162 UZP262162 VJL262162 FT327698 KJ327698 UF327698 AEB327698 ANX327698 AXT327698 BHP327698 BRL327698 CBH327698 CLD327698 CUZ327698 DEV327698 DOR327698 DYN327698 EIJ327698 ESF327698 FCB327698 FLX327698 FVT327698 GFP327698 GPL327698 GZH327698 HJD327698 HSZ327698 ICV327698 IMR327698 IWN327698 JGJ327698 JQF327698 KAB327698 KJX327698 KTT327698 LDP327698 LNL327698 LXH327698 MHD327698 MQZ327698 NAV327698 NKR327698 NUN327698 OEJ327698 OOF327698 OYB327698 PHX327698 PRT327698 QBP327698 QLL327698 QVH327698 RFD327698 ROZ327698 RYV327698 SIR327698 SSN327698 TCJ327698 TMF327698 TWB327698 UFX327698 UPT327698 UZP327698 VJL327698 FT393234 KJ393234 UF393234 AEB393234 ANX393234 AXT393234 BHP393234 BRL393234 CBH393234 CLD393234 CUZ393234 DEV393234 DOR393234 DYN393234 EIJ393234 ESF393234 FCB393234 FLX393234 FVT393234 GFP393234 GPL393234 GZH393234 HJD393234 HSZ393234 ICV393234 IMR393234 IWN393234 JGJ393234 JQF393234 KAB393234 KJX393234 KTT393234 LDP393234 LNL393234 LXH393234 MHD393234 MQZ393234 NAV393234 NKR393234 NUN393234 OEJ393234 OOF393234 OYB393234 PHX393234 PRT393234 QBP393234 QLL393234 QVH393234 RFD393234 ROZ393234 RYV393234 SIR393234 SSN393234 TCJ393234 TMF393234 TWB393234 UFX393234 UPT393234 UZP393234 VJL393234 FT458770 KJ458770 UF458770 AEB458770 ANX458770 AXT458770 BHP458770 BRL458770 CBH458770 CLD458770 CUZ458770 DEV458770 DOR458770 DYN458770 EIJ458770 ESF458770 FCB458770 FLX458770 FVT458770 GFP458770 GPL458770 GZH458770 HJD458770 HSZ458770 ICV458770 IMR458770 IWN458770 JGJ458770 JQF458770 KAB458770 KJX458770 KTT458770 LDP458770 LNL458770 LXH458770 MHD458770 MQZ458770 NAV458770 NKR458770 NUN458770 OEJ458770 OOF458770 OYB458770 PHX458770 PRT458770 QBP458770 QLL458770 QVH458770 RFD458770 ROZ458770 RYV458770 SIR458770 SSN458770 TCJ458770 TMF458770 TWB458770 UFX458770 UPT458770 UZP458770 VJL458770 FT524306 KJ524306 UF524306 AEB524306 ANX524306 AXT524306 BHP524306 BRL524306 CBH524306 CLD524306 CUZ524306 DEV524306 DOR524306 DYN524306 EIJ524306 ESF524306 FCB524306 FLX524306 FVT524306 GFP524306 GPL524306 GZH524306 HJD524306 HSZ524306 ICV524306 IMR524306 IWN524306 JGJ524306 JQF524306 KAB524306 KJX524306 KTT524306 LDP524306 LNL524306 LXH524306 MHD524306 MQZ524306 NAV524306 NKR524306 NUN524306 OEJ524306 OOF524306 OYB524306 PHX524306 PRT524306 QBP524306 QLL524306 QVH524306 RFD524306 ROZ524306 RYV524306 SIR524306 SSN524306 TCJ524306 TMF524306 TWB524306 UFX524306 UPT524306 UZP524306 VJL524306 FT589842 KJ589842 UF589842 AEB589842 ANX589842 AXT589842 BHP589842 BRL589842 CBH589842 CLD589842 CUZ589842 DEV589842 DOR589842 DYN589842 EIJ589842 ESF589842 FCB589842 FLX589842 FVT589842 GFP589842 GPL589842 GZH589842 HJD589842 HSZ589842 ICV589842 IMR589842 IWN589842 JGJ589842 JQF589842 KAB589842 KJX589842 KTT589842 LDP589842 LNL589842 LXH589842 MHD589842 MQZ589842 NAV589842 NKR589842 NUN589842 OEJ589842 OOF589842 OYB589842 PHX589842 PRT589842 QBP589842 QLL589842 QVH589842 RFD589842 ROZ589842 RYV589842 SIR589842 SSN589842 TCJ589842 TMF589842 TWB589842 UFX589842 UPT589842 UZP589842 VJL589842 FT655378 KJ655378 UF655378 AEB655378 ANX655378 AXT655378 BHP655378 BRL655378 CBH655378 CLD655378 CUZ655378 DEV655378 DOR655378 DYN655378 EIJ655378 ESF655378 FCB655378 FLX655378 FVT655378 GFP655378 GPL655378 GZH655378 HJD655378 HSZ655378 ICV655378 IMR655378 IWN655378 JGJ655378 JQF655378 KAB655378 KJX655378 KTT655378 LDP655378 LNL655378 LXH655378 MHD655378 MQZ655378 NAV655378 NKR655378 NUN655378 OEJ655378 OOF655378 OYB655378 PHX655378 PRT655378 QBP655378 QLL655378 QVH655378 RFD655378 ROZ655378 RYV655378 SIR655378 SSN655378 TCJ655378 TMF655378 TWB655378 UFX655378 UPT655378 UZP655378 VJL655378 FT720914 KJ720914 UF720914 AEB720914 ANX720914 AXT720914 BHP720914 BRL720914 CBH720914 CLD720914 CUZ720914 DEV720914 DOR720914 DYN720914 EIJ720914 ESF720914 FCB720914 FLX720914 FVT720914 GFP720914 GPL720914 GZH720914 HJD720914 HSZ720914 ICV720914 IMR720914 IWN720914 JGJ720914 JQF720914 KAB720914 KJX720914 KTT720914 LDP720914 LNL720914 LXH720914 MHD720914 MQZ720914 NAV720914 NKR720914 NUN720914 OEJ720914 OOF720914 OYB720914 PHX720914 PRT720914 QBP720914 QLL720914 QVH720914 RFD720914 ROZ720914 RYV720914 SIR720914 SSN720914 TCJ720914 TMF720914 TWB720914 UFX720914 UPT720914 UZP720914 VJL720914 FT786450 KJ786450 UF786450 AEB786450 ANX786450 AXT786450 BHP786450 BRL786450 CBH786450 CLD786450 CUZ786450 DEV786450 DOR786450 DYN786450 EIJ786450 ESF786450 FCB786450 FLX786450 FVT786450 GFP786450 GPL786450 GZH786450 HJD786450 HSZ786450 ICV786450 IMR786450 IWN786450 JGJ786450 JQF786450 KAB786450 KJX786450 KTT786450 LDP786450 LNL786450 LXH786450 MHD786450 MQZ786450 NAV786450 NKR786450 NUN786450 OEJ786450 OOF786450 OYB786450 PHX786450 PRT786450 QBP786450 QLL786450 QVH786450 RFD786450 ROZ786450 RYV786450 SIR786450 SSN786450 TCJ786450 TMF786450 TWB786450 UFX786450 UPT786450 UZP786450 VJL786450 FT851986 KJ851986 UF851986 AEB851986 ANX851986 AXT851986 BHP851986 BRL851986 CBH851986 CLD851986 CUZ851986 DEV851986 DOR851986 DYN851986 EIJ851986 ESF851986 FCB851986 FLX851986 FVT851986 GFP851986 GPL851986 GZH851986 HJD851986 HSZ851986 ICV851986 IMR851986 IWN851986 JGJ851986 JQF851986 KAB851986 KJX851986 KTT851986 LDP851986 LNL851986 LXH851986 MHD851986 MQZ851986 NAV851986 NKR851986 NUN851986 OEJ851986 OOF851986 OYB851986 PHX851986 PRT851986 QBP851986 QLL851986 QVH851986 RFD851986 ROZ851986 RYV851986 SIR851986 SSN851986 TCJ851986 TMF851986 TWB851986 UFX851986 UPT851986 UZP851986 VJL851986 FT917522 KJ917522 UF917522 AEB917522 ANX917522 AXT917522 BHP917522 BRL917522 CBH917522 CLD917522 CUZ917522 DEV917522 DOR917522 DYN917522 EIJ917522 ESF917522 FCB917522 FLX917522 FVT917522 GFP917522 GPL917522 GZH917522 HJD917522 HSZ917522 ICV917522 IMR917522 IWN917522 JGJ917522 JQF917522 KAB917522 KJX917522 KTT917522 LDP917522 LNL917522 LXH917522 MHD917522 MQZ917522 NAV917522 NKR917522 NUN917522 OEJ917522 OOF917522 OYB917522 PHX917522 PRT917522 QBP917522 QLL917522 QVH917522 RFD917522 ROZ917522 RYV917522 SIR917522 SSN917522 TCJ917522 TMF917522 TWB917522 UFX917522 UPT917522 UZP917522 VJL917522 FT983058 KJ983058 UF983058 AEB983058 ANX983058 AXT983058 BHP983058 BRL983058 CBH983058 CLD983058 CUZ983058 DEV983058 DOR983058 DYN983058 EIJ983058 ESF983058 FCB983058 FLX983058 FVT983058 GFP983058 GPL983058 GZH983058 HJD983058 HSZ983058 ICV983058 IMR983058 IWN983058 JGJ983058 JQF983058 KAB983058 KJX983058 KTT983058 LDP983058 LNL983058 LXH983058 MHD983058 MQZ983058 NAV983058 NKR983058 NUN983058 OEJ983058 OOF983058 OYB983058 PHX983058 PRT983058 QBP983058 QLL983058 QVH983058 RFD983058 ROZ983058 RYV983058 SIR983058 SSN983058 TCJ983058 TMF983058 TWB983058 UFX983058 UPT983058 UZP983058 VJL983058 GI65554 KY65554 UU65554 AEQ65554 AOM65554 AYI65554 BIE65554 BSA65554 CBW65554 CLS65554 CVO65554 DFK65554 DPG65554 DZC65554 EIY65554 ESU65554 FCQ65554 FMM65554 FWI65554 GGE65554 GQA65554 GZW65554 HJS65554 HTO65554 IDK65554 ING65554 IXC65554 JGY65554 JQU65554 KAQ65554 KKM65554 KUI65554 LEE65554 LOA65554 LXW65554 MHS65554 MRO65554 NBK65554 NLG65554 NVC65554 OEY65554 OOU65554 OYQ65554 PIM65554 PSI65554 QCE65554 QMA65554 QVW65554 RFS65554 RPO65554 RZK65554 SJG65554 STC65554 TCY65554 TMU65554 TWQ65554 UGM65554 UQI65554 VAE65554 VKA65554 GI131090 KY131090 UU131090 AEQ131090 AOM131090 AYI131090 BIE131090 BSA131090 CBW131090 CLS131090 CVO131090 DFK131090 DPG131090 DZC131090 EIY131090 ESU131090 FCQ131090 FMM131090 FWI131090 GGE131090 GQA131090 GZW131090 HJS131090 HTO131090 IDK131090 ING131090 IXC131090 JGY131090 JQU131090 KAQ131090 KKM131090 KUI131090 LEE131090 LOA131090 LXW131090 MHS131090 MRO131090 NBK131090 NLG131090 NVC131090 OEY131090 OOU131090 OYQ131090 PIM131090 PSI131090 QCE131090 QMA131090 QVW131090 RFS131090 RPO131090 RZK131090 SJG131090 STC131090 TCY131090 TMU131090 TWQ131090 UGM131090 UQI131090 VAE131090 VKA131090 GI196626 KY196626 UU196626 AEQ196626 AOM196626 AYI196626 BIE196626 BSA196626 CBW196626 CLS196626 CVO196626 DFK196626 DPG196626 DZC196626 EIY196626 ESU196626 FCQ196626 FMM196626 FWI196626 GGE196626 GQA196626 GZW196626 HJS196626 HTO196626 IDK196626 ING196626 IXC196626 JGY196626 JQU196626 KAQ196626 KKM196626 KUI196626 LEE196626 LOA196626 LXW196626 MHS196626 MRO196626 NBK196626 NLG196626 NVC196626 OEY196626 OOU196626 OYQ196626 PIM196626 PSI196626 QCE196626 QMA196626 QVW196626 RFS196626 RPO196626 RZK196626 SJG196626 STC196626 TCY196626 TMU196626 TWQ196626 UGM196626 UQI196626 VAE196626 VKA196626 GI262162 KY262162 UU262162 AEQ262162 AOM262162 AYI262162 BIE262162 BSA262162 CBW262162 CLS262162 CVO262162 DFK262162 DPG262162 DZC262162 EIY262162 ESU262162 FCQ262162 FMM262162 FWI262162 GGE262162 GQA262162 GZW262162 HJS262162 HTO262162 IDK262162 ING262162 IXC262162 JGY262162 JQU262162 KAQ262162 KKM262162 KUI262162 LEE262162 LOA262162 LXW262162 MHS262162 MRO262162 NBK262162 NLG262162 NVC262162 OEY262162 OOU262162 OYQ262162 PIM262162 PSI262162 QCE262162 QMA262162 QVW262162 RFS262162 RPO262162 RZK262162 SJG262162 STC262162 TCY262162 TMU262162 TWQ262162 UGM262162 UQI262162 VAE262162 VKA262162 GI327698 KY327698 UU327698 AEQ327698 AOM327698 AYI327698 BIE327698 BSA327698 CBW327698 CLS327698 CVO327698 DFK327698 DPG327698 DZC327698 EIY327698 ESU327698 FCQ327698 FMM327698 FWI327698 GGE327698 GQA327698 GZW327698 HJS327698 HTO327698 IDK327698 ING327698 IXC327698 JGY327698 JQU327698 KAQ327698 KKM327698 KUI327698 LEE327698 LOA327698 LXW327698 MHS327698 MRO327698 NBK327698 NLG327698 NVC327698 OEY327698 OOU327698 OYQ327698 PIM327698 PSI327698 QCE327698 QMA327698 QVW327698 RFS327698 RPO327698 RZK327698 SJG327698 STC327698 TCY327698 TMU327698 TWQ327698 UGM327698 UQI327698 VAE327698 VKA327698 GI393234 KY393234 UU393234 AEQ393234 AOM393234 AYI393234 BIE393234 BSA393234 CBW393234 CLS393234 CVO393234 DFK393234 DPG393234 DZC393234 EIY393234 ESU393234 FCQ393234 FMM393234 FWI393234 GGE393234 GQA393234 GZW393234 HJS393234 HTO393234 IDK393234 ING393234 IXC393234 JGY393234 JQU393234 KAQ393234 KKM393234 KUI393234 LEE393234 LOA393234 LXW393234 MHS393234 MRO393234 NBK393234 NLG393234 NVC393234 OEY393234 OOU393234 OYQ393234 PIM393234 PSI393234 QCE393234 QMA393234 QVW393234 RFS393234 RPO393234 RZK393234 SJG393234 STC393234 TCY393234 TMU393234 TWQ393234 UGM393234 UQI393234 VAE393234 VKA393234 GI458770 KY458770 UU458770 AEQ458770 AOM458770 AYI458770 BIE458770 BSA458770 CBW458770 CLS458770 CVO458770 DFK458770 DPG458770 DZC458770 EIY458770 ESU458770 FCQ458770 FMM458770 FWI458770 GGE458770 GQA458770 GZW458770 HJS458770 HTO458770 IDK458770 ING458770 IXC458770 JGY458770 JQU458770 KAQ458770 KKM458770 KUI458770 LEE458770 LOA458770 LXW458770 MHS458770 MRO458770 NBK458770 NLG458770 NVC458770 OEY458770 OOU458770 OYQ458770 PIM458770 PSI458770 QCE458770 QMA458770 QVW458770 RFS458770 RPO458770 RZK458770 SJG458770 STC458770 TCY458770 TMU458770 TWQ458770 UGM458770 UQI458770 VAE458770 VKA458770 GI524306 KY524306 UU524306 AEQ524306 AOM524306 AYI524306 BIE524306 BSA524306 CBW524306 CLS524306 CVO524306 DFK524306 DPG524306 DZC524306 EIY524306 ESU524306 FCQ524306 FMM524306 FWI524306 GGE524306 GQA524306 GZW524306 HJS524306 HTO524306 IDK524306 ING524306 IXC524306 JGY524306 JQU524306 KAQ524306 KKM524306 KUI524306 LEE524306 LOA524306 LXW524306 MHS524306 MRO524306 NBK524306 NLG524306 NVC524306 OEY524306 OOU524306 OYQ524306 PIM524306 PSI524306 QCE524306 QMA524306 QVW524306 RFS524306 RPO524306 RZK524306 SJG524306 STC524306 TCY524306 TMU524306 TWQ524306 UGM524306 UQI524306 VAE524306 VKA524306 GI589842 KY589842 UU589842 AEQ589842 AOM589842 AYI589842 BIE589842 BSA589842 CBW589842 CLS589842 CVO589842 DFK589842 DPG589842 DZC589842 EIY589842 ESU589842 FCQ589842 FMM589842 FWI589842 GGE589842 GQA589842 GZW589842 HJS589842 HTO589842 IDK589842 ING589842 IXC589842 JGY589842 JQU589842 KAQ589842 KKM589842 KUI589842 LEE589842 LOA589842 LXW589842 MHS589842 MRO589842 NBK589842 NLG589842 NVC589842 OEY589842 OOU589842 OYQ589842 PIM589842 PSI589842 QCE589842 QMA589842 QVW589842 RFS589842 RPO589842 RZK589842 SJG589842 STC589842 TCY589842 TMU589842 TWQ589842 UGM589842 UQI589842 VAE589842 VKA589842 GI655378 KY655378 UU655378 AEQ655378 AOM655378 AYI655378 BIE655378 BSA655378 CBW655378 CLS655378 CVO655378 DFK655378 DPG655378 DZC655378 EIY655378 ESU655378 FCQ655378 FMM655378 FWI655378 GGE655378 GQA655378 GZW655378 HJS655378 HTO655378 IDK655378 ING655378 IXC655378 JGY655378 JQU655378 KAQ655378 KKM655378 KUI655378 LEE655378 LOA655378 LXW655378 MHS655378 MRO655378 NBK655378 NLG655378 NVC655378 OEY655378 OOU655378 OYQ655378 PIM655378 PSI655378 QCE655378 QMA655378 QVW655378 RFS655378 RPO655378 RZK655378 SJG655378 STC655378 TCY655378 TMU655378 TWQ655378 UGM655378 UQI655378 VAE655378 VKA655378 GI720914 KY720914 UU720914 AEQ720914 AOM720914 AYI720914 BIE720914 BSA720914 CBW720914 CLS720914 CVO720914 DFK720914 DPG720914 DZC720914 EIY720914 ESU720914 FCQ720914 FMM720914 FWI720914 GGE720914 GQA720914 GZW720914 HJS720914 HTO720914 IDK720914 ING720914 IXC720914 JGY720914 JQU720914 KAQ720914 KKM720914 KUI720914 LEE720914 LOA720914 LXW720914 MHS720914 MRO720914 NBK720914 NLG720914 NVC720914 OEY720914 OOU720914 OYQ720914 PIM720914 PSI720914 QCE720914 QMA720914 QVW720914 RFS720914 RPO720914 RZK720914 SJG720914 STC720914 TCY720914 TMU720914 TWQ720914 UGM720914 UQI720914 VAE720914 VKA720914 GI786450 KY786450 UU786450 AEQ786450 AOM786450 AYI786450 BIE786450 BSA786450 CBW786450 CLS786450 CVO786450 DFK786450 DPG786450 DZC786450 EIY786450 ESU786450 FCQ786450 FMM786450 FWI786450 GGE786450 GQA786450 GZW786450 HJS786450 HTO786450 IDK786450 ING786450 IXC786450 JGY786450 JQU786450 KAQ786450 KKM786450 KUI786450 LEE786450 LOA786450 LXW786450 MHS786450 MRO786450 NBK786450 NLG786450 NVC786450 OEY786450 OOU786450 OYQ786450 PIM786450 PSI786450 QCE786450 QMA786450 QVW786450 RFS786450 RPO786450 RZK786450 SJG786450 STC786450 TCY786450 TMU786450 TWQ786450 UGM786450 UQI786450 VAE786450 VKA786450 GI851986 KY851986 UU851986 AEQ851986 AOM851986 AYI851986 BIE851986 BSA851986 CBW851986 CLS851986 CVO851986 DFK851986 DPG851986 DZC851986 EIY851986 ESU851986 FCQ851986 FMM851986 FWI851986 GGE851986 GQA851986 GZW851986 HJS851986 HTO851986 IDK851986 ING851986 IXC851986 JGY851986 JQU851986 KAQ851986 KKM851986 KUI851986 LEE851986 LOA851986 LXW851986 MHS851986 MRO851986 NBK851986 NLG851986 NVC851986 OEY851986 OOU851986 OYQ851986 PIM851986 PSI851986 QCE851986 QMA851986 QVW851986 RFS851986 RPO851986 RZK851986 SJG851986 STC851986 TCY851986 TMU851986 TWQ851986 UGM851986 UQI851986 VAE851986 VKA851986 GI917522 KY917522 UU917522 AEQ917522 AOM917522 AYI917522 BIE917522 BSA917522 CBW917522 CLS917522 CVO917522 DFK917522 DPG917522 DZC917522 EIY917522 ESU917522 FCQ917522 FMM917522 FWI917522 GGE917522 GQA917522 GZW917522 HJS917522 HTO917522 IDK917522 ING917522 IXC917522 JGY917522 JQU917522 KAQ917522 KKM917522 KUI917522 LEE917522 LOA917522 LXW917522 MHS917522 MRO917522 NBK917522 NLG917522 NVC917522 OEY917522 OOU917522 OYQ917522 PIM917522 PSI917522 QCE917522 QMA917522 QVW917522 RFS917522 RPO917522 RZK917522 SJG917522 STC917522 TCY917522 TMU917522 TWQ917522 UGM917522 UQI917522 VAE917522 VKA917522 GI983058 KY983058 UU983058 AEQ983058 AOM983058 AYI983058 BIE983058 BSA983058 CBW983058 CLS983058 CVO983058 DFK983058 DPG983058 DZC983058 EIY983058 ESU983058 FCQ983058 FMM983058 FWI983058 GGE983058 GQA983058 GZW983058 HJS983058 HTO983058 IDK983058 ING983058 IXC983058 JGY983058 JQU983058 KAQ983058 KKM983058 KUI983058 LEE983058 LOA983058 LXW983058 MHS983058 MRO983058 NBK983058 NLG983058 NVC983058 OEY983058 OOU983058 OYQ983058 PIM983058 PSI983058 QCE983058 QMA983058 QVW983058 RFS983058 RPO983058 RZK983058 SJG983058 STC983058 TCY983058 TMU983058 TWQ983058 UGM983058 UQI983058 VAE983058 VKA983058 F983058 F917522 F851986 F786450 F720914 F655378 F589842 F524306 F458770 F393234 F327698 F262162 F196626 F131090 F65554"/>
  </dataValidations>
  <pageMargins left="0.70000000000000007" right="0.70000000000000007" top="0.43999999999999995" bottom="0.41000000000000009" header="0.30000000000000004" footer="0.30000000000000004"/>
  <pageSetup paperSize="9" fitToHeight="0" orientation="landscape"/>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19" zoomScaleNormal="100" zoomScalePageLayoutView="180" workbookViewId="0">
      <selection activeCell="I41" sqref="I41"/>
    </sheetView>
  </sheetViews>
  <sheetFormatPr baseColWidth="10" defaultColWidth="10.85546875" defaultRowHeight="15" x14ac:dyDescent="0.25"/>
  <cols>
    <col min="1" max="1" width="28.42578125" style="81" bestFit="1" customWidth="1"/>
    <col min="2" max="3" width="10.7109375" style="81" bestFit="1" customWidth="1"/>
    <col min="4" max="4" width="10.5703125" style="81" bestFit="1" customWidth="1"/>
    <col min="5" max="5" width="16.7109375" style="81" bestFit="1" customWidth="1"/>
    <col min="6" max="6" width="7.140625" style="81" bestFit="1" customWidth="1"/>
    <col min="7" max="7" width="11.28515625" style="81" customWidth="1"/>
    <col min="8" max="8" width="16.140625" style="81" customWidth="1"/>
    <col min="9" max="9" width="29.7109375" style="81" customWidth="1"/>
    <col min="10" max="16384" width="10.85546875" style="81"/>
  </cols>
  <sheetData>
    <row r="1" spans="1:11" x14ac:dyDescent="0.25">
      <c r="A1" s="80" t="s">
        <v>76</v>
      </c>
    </row>
    <row r="3" spans="1:11" ht="30" x14ac:dyDescent="0.25">
      <c r="A3" s="82"/>
      <c r="B3" s="82" t="s">
        <v>69</v>
      </c>
      <c r="C3" s="82" t="s">
        <v>70</v>
      </c>
      <c r="D3" s="83" t="s">
        <v>71</v>
      </c>
      <c r="E3" s="83" t="s">
        <v>72</v>
      </c>
      <c r="F3" s="83" t="s">
        <v>73</v>
      </c>
      <c r="G3" s="83" t="s">
        <v>64</v>
      </c>
      <c r="H3" s="83" t="s">
        <v>74</v>
      </c>
      <c r="I3" s="83" t="s">
        <v>75</v>
      </c>
      <c r="J3" s="82"/>
      <c r="K3" s="82"/>
    </row>
    <row r="4" spans="1:11" x14ac:dyDescent="0.25">
      <c r="A4" s="81" t="s">
        <v>66</v>
      </c>
      <c r="B4" s="84">
        <v>43800</v>
      </c>
      <c r="C4" s="84">
        <f>+EDATE(B4,F4)</f>
        <v>45627</v>
      </c>
      <c r="D4" s="85">
        <v>1300</v>
      </c>
      <c r="E4" s="86">
        <v>5</v>
      </c>
      <c r="F4" s="86">
        <f>+E4*12</f>
        <v>60</v>
      </c>
      <c r="G4" s="87">
        <f t="shared" ref="G4:G27" si="0">+$D4/$E4</f>
        <v>260</v>
      </c>
      <c r="H4" s="87">
        <f t="shared" ref="H4:H41" si="1">+D4/(E4*12)</f>
        <v>21.666666666666668</v>
      </c>
      <c r="I4" s="86"/>
    </row>
    <row r="5" spans="1:11" x14ac:dyDescent="0.25">
      <c r="A5" s="81" t="s">
        <v>66</v>
      </c>
      <c r="B5" s="84">
        <v>43800</v>
      </c>
      <c r="C5" s="84">
        <f>+EDATE(B5,F5)</f>
        <v>45627</v>
      </c>
      <c r="D5" s="85">
        <v>1300</v>
      </c>
      <c r="E5" s="86">
        <v>5</v>
      </c>
      <c r="F5" s="86">
        <f>+E5*12</f>
        <v>60</v>
      </c>
      <c r="G5" s="87">
        <f t="shared" si="0"/>
        <v>260</v>
      </c>
      <c r="H5" s="87">
        <f t="shared" ref="H5" si="2">+D5/(E5*12)</f>
        <v>21.666666666666668</v>
      </c>
      <c r="I5" s="86"/>
    </row>
    <row r="6" spans="1:11" x14ac:dyDescent="0.25">
      <c r="A6" s="81" t="s">
        <v>66</v>
      </c>
      <c r="B6" s="84">
        <v>43801</v>
      </c>
      <c r="C6" s="84">
        <f t="shared" ref="C6:C41" si="3">+EDATE(B6,F6)</f>
        <v>45628</v>
      </c>
      <c r="D6" s="85">
        <v>1300</v>
      </c>
      <c r="E6" s="86">
        <v>5</v>
      </c>
      <c r="F6" s="86">
        <f t="shared" ref="F6:F41" si="4">+E6*12</f>
        <v>60</v>
      </c>
      <c r="G6" s="87">
        <f t="shared" si="0"/>
        <v>260</v>
      </c>
      <c r="H6" s="87">
        <f t="shared" si="1"/>
        <v>21.666666666666668</v>
      </c>
      <c r="I6" s="86"/>
    </row>
    <row r="7" spans="1:11" x14ac:dyDescent="0.25">
      <c r="A7" s="81" t="s">
        <v>66</v>
      </c>
      <c r="B7" s="84">
        <v>43802</v>
      </c>
      <c r="C7" s="84">
        <f t="shared" si="3"/>
        <v>45629</v>
      </c>
      <c r="D7" s="85">
        <v>1800</v>
      </c>
      <c r="E7" s="86">
        <v>5</v>
      </c>
      <c r="F7" s="86">
        <f t="shared" si="4"/>
        <v>60</v>
      </c>
      <c r="G7" s="87">
        <f t="shared" si="0"/>
        <v>360</v>
      </c>
      <c r="H7" s="87">
        <f t="shared" si="1"/>
        <v>30</v>
      </c>
      <c r="I7" s="86"/>
    </row>
    <row r="8" spans="1:11" x14ac:dyDescent="0.25">
      <c r="A8" s="81" t="s">
        <v>66</v>
      </c>
      <c r="B8" s="84">
        <v>43802</v>
      </c>
      <c r="C8" s="84">
        <f t="shared" ref="C8" si="5">+EDATE(B8,F8)</f>
        <v>45629</v>
      </c>
      <c r="D8" s="85">
        <v>1800</v>
      </c>
      <c r="E8" s="86">
        <v>5</v>
      </c>
      <c r="F8" s="86">
        <f t="shared" ref="F8" si="6">+E8*12</f>
        <v>60</v>
      </c>
      <c r="G8" s="87">
        <f t="shared" si="0"/>
        <v>360</v>
      </c>
      <c r="H8" s="87">
        <f t="shared" ref="H8" si="7">+D8/(E8*12)</f>
        <v>30</v>
      </c>
      <c r="I8" s="86"/>
    </row>
    <row r="9" spans="1:11" x14ac:dyDescent="0.25">
      <c r="A9" s="81" t="s">
        <v>66</v>
      </c>
      <c r="B9" s="84">
        <v>43802</v>
      </c>
      <c r="C9" s="84">
        <f t="shared" ref="C9:C11" si="8">+EDATE(B9,F9)</f>
        <v>45629</v>
      </c>
      <c r="D9" s="85">
        <v>1800</v>
      </c>
      <c r="E9" s="86">
        <v>5</v>
      </c>
      <c r="F9" s="86">
        <f t="shared" ref="F9:F11" si="9">+E9*12</f>
        <v>60</v>
      </c>
      <c r="G9" s="87">
        <f t="shared" si="0"/>
        <v>360</v>
      </c>
      <c r="H9" s="87">
        <f t="shared" ref="H9:H11" si="10">+D9/(E9*12)</f>
        <v>30</v>
      </c>
      <c r="I9" s="86"/>
    </row>
    <row r="10" spans="1:11" x14ac:dyDescent="0.25">
      <c r="A10" s="81" t="s">
        <v>67</v>
      </c>
      <c r="B10" s="84">
        <v>43803</v>
      </c>
      <c r="C10" s="84">
        <f t="shared" si="8"/>
        <v>45630</v>
      </c>
      <c r="D10" s="85">
        <v>142</v>
      </c>
      <c r="E10" s="86">
        <v>5</v>
      </c>
      <c r="F10" s="86">
        <f t="shared" si="9"/>
        <v>60</v>
      </c>
      <c r="G10" s="87">
        <f t="shared" si="0"/>
        <v>28.4</v>
      </c>
      <c r="H10" s="87">
        <f t="shared" si="10"/>
        <v>2.3666666666666667</v>
      </c>
      <c r="I10" s="86"/>
    </row>
    <row r="11" spans="1:11" x14ac:dyDescent="0.25">
      <c r="A11" s="81" t="s">
        <v>67</v>
      </c>
      <c r="B11" s="84">
        <v>43804</v>
      </c>
      <c r="C11" s="84">
        <f t="shared" si="8"/>
        <v>45631</v>
      </c>
      <c r="D11" s="85">
        <v>142</v>
      </c>
      <c r="E11" s="86">
        <v>5</v>
      </c>
      <c r="F11" s="86">
        <f t="shared" si="9"/>
        <v>60</v>
      </c>
      <c r="G11" s="87">
        <f t="shared" si="0"/>
        <v>28.4</v>
      </c>
      <c r="H11" s="87">
        <f t="shared" si="10"/>
        <v>2.3666666666666667</v>
      </c>
      <c r="I11" s="86"/>
    </row>
    <row r="12" spans="1:11" x14ac:dyDescent="0.25">
      <c r="A12" s="81" t="s">
        <v>67</v>
      </c>
      <c r="B12" s="84">
        <v>43803</v>
      </c>
      <c r="C12" s="84">
        <f t="shared" si="3"/>
        <v>45630</v>
      </c>
      <c r="D12" s="85">
        <v>142</v>
      </c>
      <c r="E12" s="86">
        <v>5</v>
      </c>
      <c r="F12" s="86">
        <f t="shared" si="4"/>
        <v>60</v>
      </c>
      <c r="G12" s="87">
        <f t="shared" si="0"/>
        <v>28.4</v>
      </c>
      <c r="H12" s="87">
        <f t="shared" si="1"/>
        <v>2.3666666666666667</v>
      </c>
      <c r="I12" s="86"/>
    </row>
    <row r="13" spans="1:11" x14ac:dyDescent="0.25">
      <c r="A13" s="81" t="s">
        <v>67</v>
      </c>
      <c r="B13" s="84">
        <v>43804</v>
      </c>
      <c r="C13" s="84">
        <f t="shared" si="3"/>
        <v>45631</v>
      </c>
      <c r="D13" s="85">
        <v>142</v>
      </c>
      <c r="E13" s="86">
        <v>5</v>
      </c>
      <c r="F13" s="86">
        <f t="shared" si="4"/>
        <v>60</v>
      </c>
      <c r="G13" s="87">
        <f t="shared" si="0"/>
        <v>28.4</v>
      </c>
      <c r="H13" s="87">
        <f t="shared" si="1"/>
        <v>2.3666666666666667</v>
      </c>
      <c r="I13" s="86"/>
    </row>
    <row r="14" spans="1:11" x14ac:dyDescent="0.25">
      <c r="A14" s="81" t="s">
        <v>67</v>
      </c>
      <c r="B14" s="84">
        <v>43805</v>
      </c>
      <c r="C14" s="84">
        <f t="shared" si="3"/>
        <v>45632</v>
      </c>
      <c r="D14" s="85">
        <v>142</v>
      </c>
      <c r="E14" s="86">
        <v>5</v>
      </c>
      <c r="F14" s="86">
        <f t="shared" si="4"/>
        <v>60</v>
      </c>
      <c r="G14" s="87">
        <f t="shared" si="0"/>
        <v>28.4</v>
      </c>
      <c r="H14" s="87">
        <f t="shared" si="1"/>
        <v>2.3666666666666667</v>
      </c>
      <c r="I14" s="86"/>
    </row>
    <row r="15" spans="1:11" x14ac:dyDescent="0.25">
      <c r="A15" s="81" t="s">
        <v>67</v>
      </c>
      <c r="B15" s="84">
        <v>43806</v>
      </c>
      <c r="C15" s="84">
        <f t="shared" si="3"/>
        <v>45633</v>
      </c>
      <c r="D15" s="85">
        <v>142</v>
      </c>
      <c r="E15" s="86">
        <v>5</v>
      </c>
      <c r="F15" s="86">
        <f t="shared" si="4"/>
        <v>60</v>
      </c>
      <c r="G15" s="87">
        <f t="shared" si="0"/>
        <v>28.4</v>
      </c>
      <c r="H15" s="87">
        <f t="shared" si="1"/>
        <v>2.3666666666666667</v>
      </c>
      <c r="I15" s="86"/>
    </row>
    <row r="16" spans="1:11" x14ac:dyDescent="0.25">
      <c r="A16" s="81" t="s">
        <v>67</v>
      </c>
      <c r="B16" s="84">
        <v>43807</v>
      </c>
      <c r="C16" s="84">
        <f t="shared" si="3"/>
        <v>45634</v>
      </c>
      <c r="D16" s="85">
        <v>142</v>
      </c>
      <c r="E16" s="86">
        <v>5</v>
      </c>
      <c r="F16" s="86">
        <f t="shared" si="4"/>
        <v>60</v>
      </c>
      <c r="G16" s="87">
        <f t="shared" si="0"/>
        <v>28.4</v>
      </c>
      <c r="H16" s="87">
        <f t="shared" si="1"/>
        <v>2.3666666666666667</v>
      </c>
      <c r="I16" s="86"/>
    </row>
    <row r="17" spans="1:9" x14ac:dyDescent="0.25">
      <c r="A17" s="81" t="s">
        <v>67</v>
      </c>
      <c r="B17" s="84">
        <v>43808</v>
      </c>
      <c r="C17" s="84">
        <f t="shared" si="3"/>
        <v>45635</v>
      </c>
      <c r="D17" s="85">
        <v>142</v>
      </c>
      <c r="E17" s="86">
        <v>5</v>
      </c>
      <c r="F17" s="86">
        <f t="shared" si="4"/>
        <v>60</v>
      </c>
      <c r="G17" s="87">
        <f t="shared" si="0"/>
        <v>28.4</v>
      </c>
      <c r="H17" s="87">
        <f t="shared" si="1"/>
        <v>2.3666666666666667</v>
      </c>
      <c r="I17" s="86"/>
    </row>
    <row r="18" spans="1:9" x14ac:dyDescent="0.25">
      <c r="A18" s="81" t="s">
        <v>67</v>
      </c>
      <c r="B18" s="84">
        <v>43808</v>
      </c>
      <c r="C18" s="84">
        <f t="shared" ref="C18:C22" si="11">+EDATE(B18,F18)</f>
        <v>45635</v>
      </c>
      <c r="D18" s="85">
        <v>142</v>
      </c>
      <c r="E18" s="86">
        <v>5</v>
      </c>
      <c r="F18" s="86">
        <f t="shared" ref="F18:F22" si="12">+E18*12</f>
        <v>60</v>
      </c>
      <c r="G18" s="87">
        <f t="shared" si="0"/>
        <v>28.4</v>
      </c>
      <c r="H18" s="87">
        <f t="shared" ref="H18:H22" si="13">+D18/(E18*12)</f>
        <v>2.3666666666666667</v>
      </c>
      <c r="I18" s="86"/>
    </row>
    <row r="19" spans="1:9" x14ac:dyDescent="0.25">
      <c r="A19" s="81" t="s">
        <v>67</v>
      </c>
      <c r="B19" s="84">
        <v>43808</v>
      </c>
      <c r="C19" s="84">
        <f t="shared" si="11"/>
        <v>45635</v>
      </c>
      <c r="D19" s="85">
        <v>142</v>
      </c>
      <c r="E19" s="86">
        <v>5</v>
      </c>
      <c r="F19" s="86">
        <f t="shared" si="12"/>
        <v>60</v>
      </c>
      <c r="G19" s="87">
        <f t="shared" si="0"/>
        <v>28.4</v>
      </c>
      <c r="H19" s="87">
        <f t="shared" si="13"/>
        <v>2.3666666666666667</v>
      </c>
      <c r="I19" s="86"/>
    </row>
    <row r="20" spans="1:9" x14ac:dyDescent="0.25">
      <c r="A20" s="81" t="s">
        <v>67</v>
      </c>
      <c r="B20" s="84">
        <v>43808</v>
      </c>
      <c r="C20" s="84">
        <f t="shared" si="11"/>
        <v>45635</v>
      </c>
      <c r="D20" s="85">
        <v>142</v>
      </c>
      <c r="E20" s="86">
        <v>5</v>
      </c>
      <c r="F20" s="86">
        <f t="shared" si="12"/>
        <v>60</v>
      </c>
      <c r="G20" s="87">
        <f t="shared" si="0"/>
        <v>28.4</v>
      </c>
      <c r="H20" s="87">
        <f t="shared" si="13"/>
        <v>2.3666666666666667</v>
      </c>
      <c r="I20" s="86"/>
    </row>
    <row r="21" spans="1:9" x14ac:dyDescent="0.25">
      <c r="A21" s="81" t="s">
        <v>67</v>
      </c>
      <c r="B21" s="84">
        <v>43808</v>
      </c>
      <c r="C21" s="84">
        <f t="shared" si="11"/>
        <v>45635</v>
      </c>
      <c r="D21" s="85">
        <v>142</v>
      </c>
      <c r="E21" s="86">
        <v>5</v>
      </c>
      <c r="F21" s="86">
        <f t="shared" si="12"/>
        <v>60</v>
      </c>
      <c r="G21" s="87">
        <f t="shared" si="0"/>
        <v>28.4</v>
      </c>
      <c r="H21" s="87">
        <f t="shared" si="13"/>
        <v>2.3666666666666667</v>
      </c>
      <c r="I21" s="86"/>
    </row>
    <row r="22" spans="1:9" x14ac:dyDescent="0.25">
      <c r="A22" s="81" t="s">
        <v>68</v>
      </c>
      <c r="B22" s="84">
        <v>43809</v>
      </c>
      <c r="C22" s="84">
        <f t="shared" si="11"/>
        <v>46001</v>
      </c>
      <c r="D22" s="85">
        <v>29</v>
      </c>
      <c r="E22" s="86">
        <v>6</v>
      </c>
      <c r="F22" s="86">
        <f t="shared" si="12"/>
        <v>72</v>
      </c>
      <c r="G22" s="87">
        <f t="shared" si="0"/>
        <v>4.833333333333333</v>
      </c>
      <c r="H22" s="87">
        <f t="shared" si="13"/>
        <v>0.40277777777777779</v>
      </c>
      <c r="I22" s="86"/>
    </row>
    <row r="23" spans="1:9" x14ac:dyDescent="0.25">
      <c r="A23" s="81" t="s">
        <v>68</v>
      </c>
      <c r="B23" s="84">
        <v>43809</v>
      </c>
      <c r="C23" s="84">
        <f t="shared" si="3"/>
        <v>46001</v>
      </c>
      <c r="D23" s="85">
        <v>29</v>
      </c>
      <c r="E23" s="86">
        <v>6</v>
      </c>
      <c r="F23" s="86">
        <f t="shared" si="4"/>
        <v>72</v>
      </c>
      <c r="G23" s="87">
        <f t="shared" si="0"/>
        <v>4.833333333333333</v>
      </c>
      <c r="H23" s="87">
        <f t="shared" si="1"/>
        <v>0.40277777777777779</v>
      </c>
      <c r="I23" s="86"/>
    </row>
    <row r="24" spans="1:9" x14ac:dyDescent="0.25">
      <c r="A24" s="81" t="s">
        <v>68</v>
      </c>
      <c r="B24" s="84">
        <v>43810</v>
      </c>
      <c r="C24" s="84">
        <f t="shared" si="3"/>
        <v>46002</v>
      </c>
      <c r="D24" s="85">
        <v>29</v>
      </c>
      <c r="E24" s="86">
        <v>6</v>
      </c>
      <c r="F24" s="86">
        <f t="shared" si="4"/>
        <v>72</v>
      </c>
      <c r="G24" s="87">
        <f t="shared" si="0"/>
        <v>4.833333333333333</v>
      </c>
      <c r="H24" s="87">
        <f t="shared" si="1"/>
        <v>0.40277777777777779</v>
      </c>
      <c r="I24" s="86"/>
    </row>
    <row r="25" spans="1:9" x14ac:dyDescent="0.25">
      <c r="A25" s="81" t="s">
        <v>68</v>
      </c>
      <c r="B25" s="84">
        <v>43811</v>
      </c>
      <c r="C25" s="84">
        <f t="shared" si="3"/>
        <v>46003</v>
      </c>
      <c r="D25" s="85">
        <v>29</v>
      </c>
      <c r="E25" s="86">
        <v>6</v>
      </c>
      <c r="F25" s="86">
        <f t="shared" si="4"/>
        <v>72</v>
      </c>
      <c r="G25" s="87">
        <f t="shared" si="0"/>
        <v>4.833333333333333</v>
      </c>
      <c r="H25" s="87">
        <f t="shared" si="1"/>
        <v>0.40277777777777779</v>
      </c>
      <c r="I25" s="86"/>
    </row>
    <row r="26" spans="1:9" x14ac:dyDescent="0.25">
      <c r="A26" s="81" t="s">
        <v>68</v>
      </c>
      <c r="B26" s="84">
        <v>43811</v>
      </c>
      <c r="C26" s="84">
        <f t="shared" ref="C26:C28" si="14">+EDATE(B26,F26)</f>
        <v>46003</v>
      </c>
      <c r="D26" s="85">
        <v>29</v>
      </c>
      <c r="E26" s="86">
        <v>6</v>
      </c>
      <c r="F26" s="86">
        <f t="shared" ref="F26:F28" si="15">+E26*12</f>
        <v>72</v>
      </c>
      <c r="G26" s="87">
        <f t="shared" si="0"/>
        <v>4.833333333333333</v>
      </c>
      <c r="H26" s="87">
        <f t="shared" ref="H26:H28" si="16">+D26/(E26*12)</f>
        <v>0.40277777777777779</v>
      </c>
      <c r="I26" s="86"/>
    </row>
    <row r="27" spans="1:9" x14ac:dyDescent="0.25">
      <c r="A27" s="81" t="s">
        <v>68</v>
      </c>
      <c r="B27" s="84">
        <v>43811</v>
      </c>
      <c r="C27" s="84">
        <f t="shared" si="14"/>
        <v>46003</v>
      </c>
      <c r="D27" s="85">
        <v>29</v>
      </c>
      <c r="E27" s="86">
        <v>6</v>
      </c>
      <c r="F27" s="86">
        <f t="shared" si="15"/>
        <v>72</v>
      </c>
      <c r="G27" s="87">
        <f t="shared" si="0"/>
        <v>4.833333333333333</v>
      </c>
      <c r="H27" s="87">
        <f t="shared" si="16"/>
        <v>0.40277777777777779</v>
      </c>
      <c r="I27" s="86"/>
    </row>
    <row r="28" spans="1:9" x14ac:dyDescent="0.25">
      <c r="A28" s="81" t="s">
        <v>110</v>
      </c>
      <c r="B28" s="84">
        <v>43812</v>
      </c>
      <c r="C28" s="84">
        <f t="shared" si="14"/>
        <v>46004</v>
      </c>
      <c r="D28" s="85">
        <v>8</v>
      </c>
      <c r="E28" s="86">
        <v>6</v>
      </c>
      <c r="F28" s="86">
        <f t="shared" si="15"/>
        <v>72</v>
      </c>
      <c r="G28" s="87">
        <f>+$D28/$E28</f>
        <v>1.3333333333333333</v>
      </c>
      <c r="H28" s="87">
        <f t="shared" si="16"/>
        <v>0.1111111111111111</v>
      </c>
      <c r="I28" s="86"/>
    </row>
    <row r="29" spans="1:9" x14ac:dyDescent="0.25">
      <c r="A29" s="81" t="s">
        <v>110</v>
      </c>
      <c r="B29" s="84">
        <v>43812</v>
      </c>
      <c r="C29" s="84">
        <f t="shared" si="3"/>
        <v>46004</v>
      </c>
      <c r="D29" s="85">
        <v>8</v>
      </c>
      <c r="E29" s="86">
        <v>6</v>
      </c>
      <c r="F29" s="86">
        <f t="shared" si="4"/>
        <v>72</v>
      </c>
      <c r="G29" s="87">
        <f>+$D29/$E29</f>
        <v>1.3333333333333333</v>
      </c>
      <c r="H29" s="87">
        <f t="shared" si="1"/>
        <v>0.1111111111111111</v>
      </c>
      <c r="I29" s="86"/>
    </row>
    <row r="30" spans="1:9" x14ac:dyDescent="0.25">
      <c r="A30" s="81" t="s">
        <v>110</v>
      </c>
      <c r="B30" s="84">
        <v>43813</v>
      </c>
      <c r="C30" s="84">
        <f t="shared" si="3"/>
        <v>46005</v>
      </c>
      <c r="D30" s="85">
        <v>8</v>
      </c>
      <c r="E30" s="86">
        <v>6</v>
      </c>
      <c r="F30" s="86">
        <f t="shared" si="4"/>
        <v>72</v>
      </c>
      <c r="G30" s="87">
        <f t="shared" ref="G30:G41" si="17">+$D30/$E30</f>
        <v>1.3333333333333333</v>
      </c>
      <c r="H30" s="87">
        <f t="shared" si="1"/>
        <v>0.1111111111111111</v>
      </c>
      <c r="I30" s="86"/>
    </row>
    <row r="31" spans="1:9" x14ac:dyDescent="0.25">
      <c r="A31" s="81" t="s">
        <v>110</v>
      </c>
      <c r="B31" s="84">
        <v>43814</v>
      </c>
      <c r="C31" s="84">
        <f t="shared" si="3"/>
        <v>46006</v>
      </c>
      <c r="D31" s="85">
        <v>8</v>
      </c>
      <c r="E31" s="86">
        <v>6</v>
      </c>
      <c r="F31" s="86">
        <f t="shared" si="4"/>
        <v>72</v>
      </c>
      <c r="G31" s="87">
        <f t="shared" si="17"/>
        <v>1.3333333333333333</v>
      </c>
      <c r="H31" s="87">
        <f t="shared" si="1"/>
        <v>0.1111111111111111</v>
      </c>
      <c r="I31" s="86"/>
    </row>
    <row r="32" spans="1:9" x14ac:dyDescent="0.25">
      <c r="A32" s="81" t="s">
        <v>110</v>
      </c>
      <c r="B32" s="84">
        <v>43814</v>
      </c>
      <c r="C32" s="84">
        <f t="shared" ref="C32:C34" si="18">+EDATE(B32,F32)</f>
        <v>46006</v>
      </c>
      <c r="D32" s="85">
        <v>8</v>
      </c>
      <c r="E32" s="86">
        <v>6</v>
      </c>
      <c r="F32" s="86">
        <f t="shared" ref="F32:F34" si="19">+E32*12</f>
        <v>72</v>
      </c>
      <c r="G32" s="87">
        <f t="shared" si="17"/>
        <v>1.3333333333333333</v>
      </c>
      <c r="H32" s="87">
        <f t="shared" ref="H32:H34" si="20">+D32/(E32*12)</f>
        <v>0.1111111111111111</v>
      </c>
      <c r="I32" s="86"/>
    </row>
    <row r="33" spans="1:11" x14ac:dyDescent="0.25">
      <c r="A33" s="81" t="s">
        <v>110</v>
      </c>
      <c r="B33" s="84">
        <v>43814</v>
      </c>
      <c r="C33" s="84">
        <f t="shared" si="18"/>
        <v>46006</v>
      </c>
      <c r="D33" s="85">
        <v>8</v>
      </c>
      <c r="E33" s="86">
        <v>6</v>
      </c>
      <c r="F33" s="86">
        <f t="shared" si="19"/>
        <v>72</v>
      </c>
      <c r="G33" s="87">
        <f t="shared" si="17"/>
        <v>1.3333333333333333</v>
      </c>
      <c r="H33" s="87">
        <f t="shared" si="20"/>
        <v>0.1111111111111111</v>
      </c>
      <c r="I33" s="86"/>
    </row>
    <row r="34" spans="1:11" x14ac:dyDescent="0.25">
      <c r="A34" s="81" t="s">
        <v>111</v>
      </c>
      <c r="B34" s="84">
        <v>43815</v>
      </c>
      <c r="C34" s="84">
        <f t="shared" si="18"/>
        <v>46737</v>
      </c>
      <c r="D34" s="85">
        <v>450</v>
      </c>
      <c r="E34" s="86">
        <v>8</v>
      </c>
      <c r="F34" s="86">
        <f t="shared" si="19"/>
        <v>96</v>
      </c>
      <c r="G34" s="87">
        <f t="shared" si="17"/>
        <v>56.25</v>
      </c>
      <c r="H34" s="87">
        <f t="shared" si="20"/>
        <v>4.6875</v>
      </c>
      <c r="I34" s="86"/>
    </row>
    <row r="35" spans="1:11" x14ac:dyDescent="0.25">
      <c r="A35" s="81" t="s">
        <v>111</v>
      </c>
      <c r="B35" s="84">
        <v>43815</v>
      </c>
      <c r="C35" s="84">
        <f t="shared" si="3"/>
        <v>46737</v>
      </c>
      <c r="D35" s="85">
        <v>450</v>
      </c>
      <c r="E35" s="86">
        <v>8</v>
      </c>
      <c r="F35" s="86">
        <f t="shared" si="4"/>
        <v>96</v>
      </c>
      <c r="G35" s="87">
        <f t="shared" si="17"/>
        <v>56.25</v>
      </c>
      <c r="H35" s="87">
        <f t="shared" si="1"/>
        <v>4.6875</v>
      </c>
      <c r="I35" s="86"/>
    </row>
    <row r="36" spans="1:11" x14ac:dyDescent="0.25">
      <c r="A36" s="81" t="s">
        <v>111</v>
      </c>
      <c r="B36" s="84">
        <v>43816</v>
      </c>
      <c r="C36" s="84">
        <f t="shared" si="3"/>
        <v>46738</v>
      </c>
      <c r="D36" s="85">
        <v>450</v>
      </c>
      <c r="E36" s="86">
        <v>8</v>
      </c>
      <c r="F36" s="86">
        <f t="shared" si="4"/>
        <v>96</v>
      </c>
      <c r="G36" s="87">
        <f>+$D36/$E36</f>
        <v>56.25</v>
      </c>
      <c r="H36" s="87">
        <f t="shared" si="1"/>
        <v>4.6875</v>
      </c>
      <c r="I36" s="86"/>
    </row>
    <row r="37" spans="1:11" x14ac:dyDescent="0.25">
      <c r="A37" s="81" t="s">
        <v>111</v>
      </c>
      <c r="B37" s="84">
        <v>43817</v>
      </c>
      <c r="C37" s="84">
        <f t="shared" si="3"/>
        <v>46739</v>
      </c>
      <c r="D37" s="85">
        <v>450</v>
      </c>
      <c r="E37" s="86">
        <v>8</v>
      </c>
      <c r="F37" s="86">
        <f t="shared" si="4"/>
        <v>96</v>
      </c>
      <c r="G37" s="87">
        <f t="shared" si="17"/>
        <v>56.25</v>
      </c>
      <c r="H37" s="87">
        <f t="shared" si="1"/>
        <v>4.6875</v>
      </c>
      <c r="I37" s="86"/>
    </row>
    <row r="38" spans="1:11" x14ac:dyDescent="0.25">
      <c r="A38" s="81" t="s">
        <v>111</v>
      </c>
      <c r="B38" s="84">
        <v>43818</v>
      </c>
      <c r="C38" s="84">
        <f t="shared" si="3"/>
        <v>46740</v>
      </c>
      <c r="D38" s="85">
        <v>450</v>
      </c>
      <c r="E38" s="86">
        <v>8</v>
      </c>
      <c r="F38" s="86">
        <f t="shared" si="4"/>
        <v>96</v>
      </c>
      <c r="G38" s="87">
        <f t="shared" si="17"/>
        <v>56.25</v>
      </c>
      <c r="H38" s="87">
        <f t="shared" si="1"/>
        <v>4.6875</v>
      </c>
      <c r="I38" s="86"/>
    </row>
    <row r="39" spans="1:11" x14ac:dyDescent="0.25">
      <c r="A39" s="81" t="s">
        <v>111</v>
      </c>
      <c r="B39" s="84">
        <v>43818</v>
      </c>
      <c r="C39" s="84">
        <f t="shared" ref="C39:C40" si="21">+EDATE(B39,F39)</f>
        <v>46740</v>
      </c>
      <c r="D39" s="85">
        <v>450</v>
      </c>
      <c r="E39" s="86">
        <v>8</v>
      </c>
      <c r="F39" s="86">
        <f t="shared" ref="F39:F40" si="22">+E39*12</f>
        <v>96</v>
      </c>
      <c r="G39" s="87">
        <f t="shared" si="17"/>
        <v>56.25</v>
      </c>
      <c r="H39" s="87">
        <f t="shared" ref="H39:H40" si="23">+D39/(E39*12)</f>
        <v>4.6875</v>
      </c>
      <c r="I39" s="86"/>
    </row>
    <row r="40" spans="1:11" x14ac:dyDescent="0.25">
      <c r="A40" s="81" t="s">
        <v>111</v>
      </c>
      <c r="B40" s="84">
        <v>43818</v>
      </c>
      <c r="C40" s="84">
        <f t="shared" si="21"/>
        <v>46740</v>
      </c>
      <c r="D40" s="85">
        <v>450</v>
      </c>
      <c r="E40" s="86">
        <v>8</v>
      </c>
      <c r="F40" s="86">
        <f t="shared" si="22"/>
        <v>96</v>
      </c>
      <c r="G40" s="87">
        <f t="shared" si="17"/>
        <v>56.25</v>
      </c>
      <c r="H40" s="87">
        <f t="shared" si="23"/>
        <v>4.6875</v>
      </c>
      <c r="I40" s="86"/>
    </row>
    <row r="41" spans="1:11" x14ac:dyDescent="0.25">
      <c r="A41" s="81" t="s">
        <v>111</v>
      </c>
      <c r="B41" s="84">
        <v>43819</v>
      </c>
      <c r="C41" s="84">
        <f t="shared" si="3"/>
        <v>46741</v>
      </c>
      <c r="D41" s="85">
        <v>450</v>
      </c>
      <c r="E41" s="86">
        <v>8</v>
      </c>
      <c r="F41" s="86">
        <f t="shared" si="4"/>
        <v>96</v>
      </c>
      <c r="G41" s="87">
        <f t="shared" si="17"/>
        <v>56.25</v>
      </c>
      <c r="H41" s="87">
        <f t="shared" si="1"/>
        <v>4.6875</v>
      </c>
      <c r="I41" s="86"/>
    </row>
    <row r="42" spans="1:11" x14ac:dyDescent="0.25">
      <c r="A42" s="80" t="s">
        <v>65</v>
      </c>
      <c r="B42" s="82"/>
      <c r="C42" s="82"/>
      <c r="D42" s="88">
        <f>SUM(D4:D41)</f>
        <v>14826</v>
      </c>
      <c r="E42" s="82"/>
      <c r="F42" s="82"/>
      <c r="G42" s="82"/>
      <c r="H42" s="88">
        <f>SUM(H4:H41)</f>
        <v>223.98333333333341</v>
      </c>
      <c r="I42" s="89" t="s">
        <v>77</v>
      </c>
      <c r="J42" s="80"/>
      <c r="K42" s="8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3" sqref="B13"/>
    </sheetView>
  </sheetViews>
  <sheetFormatPr baseColWidth="10" defaultRowHeight="15" x14ac:dyDescent="0.25"/>
  <cols>
    <col min="1" max="1" width="6.42578125" customWidth="1"/>
    <col min="2" max="2" width="71.28515625" bestFit="1" customWidth="1"/>
  </cols>
  <sheetData>
    <row r="1" spans="1:2" s="93" customFormat="1" x14ac:dyDescent="0.25">
      <c r="B1" s="93" t="s">
        <v>89</v>
      </c>
    </row>
    <row r="3" spans="1:2" ht="75" x14ac:dyDescent="0.25">
      <c r="A3" s="101">
        <v>1</v>
      </c>
      <c r="B3" s="100" t="s">
        <v>107</v>
      </c>
    </row>
    <row r="4" spans="1:2" x14ac:dyDescent="0.25">
      <c r="A4">
        <f>1+A3</f>
        <v>2</v>
      </c>
      <c r="B4" t="s">
        <v>87</v>
      </c>
    </row>
    <row r="5" spans="1:2" x14ac:dyDescent="0.25">
      <c r="A5">
        <f t="shared" ref="A5" si="0">1+A4</f>
        <v>3</v>
      </c>
      <c r="B5" t="s">
        <v>88</v>
      </c>
    </row>
    <row r="8" spans="1:2" x14ac:dyDescent="0.25">
      <c r="B8" s="93" t="s">
        <v>92</v>
      </c>
    </row>
    <row r="10" spans="1:2" ht="45" x14ac:dyDescent="0.25">
      <c r="A10" s="101">
        <v>1</v>
      </c>
      <c r="B10" s="100" t="s">
        <v>94</v>
      </c>
    </row>
    <row r="11" spans="1:2" ht="75" x14ac:dyDescent="0.25">
      <c r="A11" s="101">
        <v>2</v>
      </c>
      <c r="B11" s="100" t="s">
        <v>130</v>
      </c>
    </row>
    <row r="12" spans="1:2" ht="195" x14ac:dyDescent="0.25">
      <c r="A12" s="101">
        <v>3</v>
      </c>
      <c r="B12" s="100" t="s">
        <v>133</v>
      </c>
    </row>
  </sheetData>
  <pageMargins left="0.7" right="0.7" top="0.75" bottom="0.75" header="0.3" footer="0.3"/>
  <pageSetup paperSize="9" orientation="portrait" horizontalDpi="300" verticalDpi="300"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0" sqref="K30"/>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SUMMARY BEST CASE P&amp;L</vt:lpstr>
      <vt:lpstr>SUMMARY AVERAGE CASE P&amp;L</vt:lpstr>
      <vt:lpstr>SUMMARY WORST CASE P&amp;L</vt:lpstr>
      <vt:lpstr>Income P&amp;L simul."INPUT"</vt:lpstr>
      <vt:lpstr>Costs P&amp;L simul. "INPUT"</vt:lpstr>
      <vt:lpstr>P&amp;L Depreciation table</vt:lpstr>
      <vt:lpstr>References &amp; ASSUMPTIONS</vt:lpstr>
      <vt:lpstr>Graphs</vt:lpstr>
      <vt:lpstr>'Costs P&amp;L simul. "INPUT"'!Área_de_impresión</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Winston Patton Ripoll</dc:creator>
  <cp:keywords/>
  <dc:description/>
  <cp:lastModifiedBy>AMIGO</cp:lastModifiedBy>
  <cp:revision/>
  <cp:lastPrinted>2019-06-10T10:04:04Z</cp:lastPrinted>
  <dcterms:created xsi:type="dcterms:W3CDTF">2016-05-11T15:05:31Z</dcterms:created>
  <dcterms:modified xsi:type="dcterms:W3CDTF">2019-10-24T19:14:24Z</dcterms:modified>
  <cp:category/>
  <cp:contentStatus/>
</cp:coreProperties>
</file>